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Organization" sheetId="2" r:id="rId5"/>
    <sheet state="visible" name="Product" sheetId="3" r:id="rId6"/>
    <sheet state="visible" name="Infrastructure" sheetId="4" r:id="rId7"/>
    <sheet state="visible" name="IT Accessibility" sheetId="5" r:id="rId8"/>
    <sheet state="visible" name="Case-Specific" sheetId="6" r:id="rId9"/>
    <sheet state="visible" name="AI" sheetId="7" r:id="rId10"/>
    <sheet state="visible" name="Privacy" sheetId="8" r:id="rId11"/>
    <sheet state="visible" name="Institution Evaluation" sheetId="9" r:id="rId12"/>
    <sheet state="visible" name="High-Risk Evaluation" sheetId="10" r:id="rId13"/>
    <sheet state="visible" name="Privacy Analyst Evaluation" sheetId="11" r:id="rId14"/>
    <sheet state="visible" name="Analyst Reference" sheetId="12" r:id="rId15"/>
    <sheet state="hidden" name="Questions" sheetId="13" r:id="rId16"/>
    <sheet state="hidden" name="Auto Responses" sheetId="14" r:id="rId17"/>
    <sheet state="hidden" name="(backend scoring)" sheetId="15" r:id="rId18"/>
  </sheets>
  <definedNames>
    <definedName hidden="1" localSheetId="14" name="_xlnm._FilterDatabase">'(backend scoring)'!$A$2:$V$333</definedName>
  </definedNames>
  <calcPr/>
  <extLst>
    <ext uri="GoogleSheetsCustomDataVersion2">
      <go:sheetsCustomData xmlns:go="http://customooxmlschemas.google.com/" r:id="rId19" roundtripDataChecksum="xjv+Y9C2SIaIxlpQCP0rYdV8eUNqXCWuSROzw8cda7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0">
      <text>
        <t xml:space="preserve">======
ID#AAAB0ud-MVk
Nicholas Geanetta    (2025-06-10 01:19:09)
@alewe@coursedog.com @jburgazzoli@coursedog.com Is this you now?</t>
      </text>
    </comment>
  </commentList>
  <extLst>
    <ext uri="GoogleSheetsCustomDataVersion2">
      <go:sheetsCustomData xmlns:go="http://customooxmlschemas.google.com/" r:id="rId1" roundtripDataSignature="AMtx7mijHVJVLlA3TxdyXnFpi3ujwLl1W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93">
      <text>
        <t xml:space="preserve">======
ID#AAAB0vulr7U
Amanda Lewe    (2025-06-10 18:00:18)
Updated to include Anthropic</t>
      </text>
    </comment>
    <comment authorId="0" ref="D92">
      <text>
        <t xml:space="preserve">======
ID#AAAB0vulr7Y
Amanda Lewe    (2025-06-10 17:59:57)
Updated to include anthropic</t>
      </text>
    </comment>
    <comment authorId="0" ref="C69">
      <text>
        <t xml:space="preserve">======
ID#AAAB0vulr7Q
Amanda Lewe    (2025-06-10 17:58:38)
Updated to No</t>
      </text>
    </comment>
  </commentList>
  <extLst>
    <ext uri="GoogleSheetsCustomDataVersion2">
      <go:sheetsCustomData xmlns:go="http://customooxmlschemas.google.com/" r:id="rId1" roundtripDataSignature="AMtx7mgB48y+k+TVCLT7yhjotME1IcxyS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9">
      <text>
        <t xml:space="preserve">======
ID#AAAB0ud-MVg
tc={4A0CC0DA-6623-4115-B60A-38E5EC6CE394}    (2025-06-09 19:58:06)
[Threaded comment]
Your version of Excel allows you to read this threaded comment; however, any edits to it will get removed if the file is opened in a newer version of Excel. Learn more: https://go.microsoft.com/fwlink/?linkid=870924
Comment:
    This question will be reworded with a preferred answer of no. That is reflected in column T, but the new verbiage should come Monday.</t>
      </text>
    </comment>
    <comment authorId="0" ref="C11">
      <text>
        <t xml:space="preserve">======
ID#AAAB0ud-MVo
None    (2025-06-09 19:58:06)
Open ended, all countries where employees work
	-Nichole Arbino
Stays in GNRL
	-Nichole Arbino</t>
      </text>
    </comment>
  </commentList>
  <extLst>
    <ext uri="GoogleSheetsCustomDataVersion2">
      <go:sheetsCustomData xmlns:go="http://customooxmlschemas.google.com/" r:id="rId1" roundtripDataSignature="AMtx7miUmAQjFwLsU+2das0xOU+Gy0tCbA=="/>
    </ext>
  </extLst>
</comments>
</file>

<file path=xl/sharedStrings.xml><?xml version="1.0" encoding="utf-8"?>
<sst xmlns="http://schemas.openxmlformats.org/spreadsheetml/2006/main" count="5459" uniqueCount="1831">
  <si>
    <t xml:space="preserve">Cells contained in this worksheet may contain cells with dropdown lists as well as autopopulated formulas. </t>
  </si>
  <si>
    <t>HECVAT™ Solution Provider Response - Start Here</t>
  </si>
  <si>
    <t>Date Completed</t>
  </si>
  <si>
    <t>Instructions for Solution Providers</t>
  </si>
  <si>
    <t>GNRL-01</t>
  </si>
  <si>
    <t>Coursedog</t>
  </si>
  <si>
    <t>GNRL-02</t>
  </si>
  <si>
    <t>GNRL-03</t>
  </si>
  <si>
    <t>Coursedog is a SaaS platform designed to streamline curriculum, catalog, and scheduling management for higher education institutions, offering intuitive tools, insightful analytics, and seamless integration without requiring IT involvement.</t>
  </si>
  <si>
    <t>GNRL-04</t>
  </si>
  <si>
    <t>GNRL-05</t>
  </si>
  <si>
    <t>GNRL-06</t>
  </si>
  <si>
    <t>contracts@coursedog.com</t>
  </si>
  <si>
    <t>GNRL-07</t>
  </si>
  <si>
    <t>(913) 565-2513</t>
  </si>
  <si>
    <t>GNRL-08</t>
  </si>
  <si>
    <t>United States</t>
  </si>
  <si>
    <t>GNRL-09</t>
  </si>
  <si>
    <t>New York, various remote locations</t>
  </si>
  <si>
    <t>Answer</t>
  </si>
  <si>
    <t>Additional Information</t>
  </si>
  <si>
    <t>Guidance</t>
  </si>
  <si>
    <t>Analyst Notes</t>
  </si>
  <si>
    <t>COMP-01</t>
  </si>
  <si>
    <t>Yes</t>
  </si>
  <si>
    <t>Coursedog has a dedicated teams including Customer Success, Product Management, Customer Support, and Engineering.</t>
  </si>
  <si>
    <t>COMP-02</t>
  </si>
  <si>
    <t xml:space="preserve">Coursedog, a leading Academic Operations Platform for higher education, has received a $90 million strategic growth investment from JMI Equity (“JMI”), a growth equity firm focused on investing in leading software companies.
A three-time Forbes Top 500 Startup Employer, Coursedog is the leading Academic Operations Platform for Higher Education institutions. Coursedog was founded by Forbes 30 Under 30 members Justin Wenig and Nicholas Diao in 2018.
JMI Equity is a growth equity firm focused on investing in leading software companies. For over three decades, JMI has partnered with exceptional founders, entrepreneurs, and management teams at high-growth software companies to provide flexible capital, industry expertise, and operational support to build businesses of enduring value. To date, JMI has invested in over 180 software businesses in North America and Europe and completed over 115 exits. Today, the Firm’s portfolio of industry-leading cloud software companies represents $8 billion in combined revenue, $65 billion in aggregate enterprise value, and over 34,000 jobs.
</t>
  </si>
  <si>
    <t>COMP-03</t>
  </si>
  <si>
    <t>No</t>
  </si>
  <si>
    <t>COMP-04</t>
  </si>
  <si>
    <t xml:space="preserve">Roughly half of Coursedog is dedicated to R&amp;D. This includes a Product Management and engineering teams. The Engineering team is led by a CTO and has a full time security officer. Each Engineer adheres to best practices set forth by the organization. 
Coursedog leverages external third parties for vulnerability scans and hosting (i.e. AWS). </t>
  </si>
  <si>
    <t>COMP-05</t>
  </si>
  <si>
    <t>See our Coursedog Security Overview</t>
  </si>
  <si>
    <t>End Table Data</t>
  </si>
  <si>
    <t>REQU-01</t>
  </si>
  <si>
    <t>REQU-02</t>
  </si>
  <si>
    <t>Coursedog provides a UI for all of its products with the platform</t>
  </si>
  <si>
    <t>REQU-03</t>
  </si>
  <si>
    <t>Coursedog's professional services team, led by a project manager/subject matter expert, can work with your team for intensive business process consulting.</t>
  </si>
  <si>
    <t>REQU-04</t>
  </si>
  <si>
    <t>Coursedog has implemented AI features including OpenAI integration for chat completions and embeddings, AI Hub product for controlling AI operations, merge error solutions with AI-powered recommendations, and an agentic chat assistant called "Cassie".</t>
  </si>
  <si>
    <t>REQU-05</t>
  </si>
  <si>
    <t>REQU-06</t>
  </si>
  <si>
    <t>REQU-07</t>
  </si>
  <si>
    <t>REQU-08</t>
  </si>
  <si>
    <t xml:space="preserve">Note: The "Organization" tab is required for ALL products and services. </t>
  </si>
  <si>
    <t>Copyright © 2025 EDUCAUSE</t>
  </si>
  <si>
    <t>HECVAT Solution Provider Response - Organization</t>
  </si>
  <si>
    <t>DOCU-01</t>
  </si>
  <si>
    <t>See our Coursedog Business Continutity and AWS disaster recovery procedure</t>
  </si>
  <si>
    <t>DOCU-02</t>
  </si>
  <si>
    <t>See AWS disaster recovery procedure</t>
  </si>
  <si>
    <t>DOCU-03</t>
  </si>
  <si>
    <t>SOCII compliance has been deferred to a later date. This decision is based on the fact that Coursedog does not store or process any personally identifiable information (PII), and none of our 300+ current customers require SOCII compliance at this time.
For your reference, you can review details about SOCII and related compliance frameworks as they apply to our infrastructure provider, AWS, here.</t>
  </si>
  <si>
    <t>DOCU-04</t>
  </si>
  <si>
    <t xml:space="preserve">Coursedog has not obtained NIST SP 800-171 or CMMC Level 2 compliance certifications. However, Coursedog follows industry best practices for data security. Coursedog is in the process of obtaining the official ISO27001 certification. 
</t>
  </si>
  <si>
    <t>DOCU-05</t>
  </si>
  <si>
    <t>See our Coursedog Application Architecture for more detailed information.</t>
  </si>
  <si>
    <t>DOCU-06</t>
  </si>
  <si>
    <t>See our Privacy Policy</t>
  </si>
  <si>
    <t>DOCU-07</t>
  </si>
  <si>
    <t>The Coursedog onboarding document contains sensitive information and therefore is not available publically.</t>
  </si>
  <si>
    <t>THRD-01</t>
  </si>
  <si>
    <t>Coursedog assess third party vendors based on data security (use of encryption and data security during processing transmission and storage, and data recoverable procedures) and network security (review of network architecture and security configurations, Anti-virus controls, penetration testing, security monitoring capabilities).</t>
  </si>
  <si>
    <t>THRD-02</t>
  </si>
  <si>
    <t>THRD-03</t>
  </si>
  <si>
    <t xml:space="preserve">For each of these vendors, we use their standard SaaS agreements and each of them have guardrails in place the address liabiliity in case of a data breach.	</t>
  </si>
  <si>
    <t>THRD-04</t>
  </si>
  <si>
    <t>See Coursedog Architecture for more information.</t>
  </si>
  <si>
    <t>THRD-05</t>
  </si>
  <si>
    <t>See our security overview for more information.</t>
  </si>
  <si>
    <t>CHNG-01</t>
  </si>
  <si>
    <t>Institutions will be notified within 24 hours</t>
  </si>
  <si>
    <t>CHNG-02</t>
  </si>
  <si>
    <t>Coursedog is a software as a service (SaaS) solution and therefore all usrs operate within the same version. See answer to CHNG-04 for more details on feature specific items.</t>
  </si>
  <si>
    <t>CHNG-03</t>
  </si>
  <si>
    <t>AWS</t>
  </si>
  <si>
    <t>CHNG-04</t>
  </si>
  <si>
    <t xml:space="preserve">Coursedog communicates all platform wide updates. (See release notes) All features (e.g. integration changes) are behind a feature toggle and therefore can opted out. Coursedog recommends you disucuss specific situations with your dedicated Customer Success Manager (CSM). </t>
  </si>
  <si>
    <t>CHNG-05</t>
  </si>
  <si>
    <t>Our change management process includes impact analysis, authorization by leadership, testing in staging, and validation before moving to production.
Learn More about Change Management</t>
  </si>
  <si>
    <t>CHNG-06</t>
  </si>
  <si>
    <t>N/A</t>
  </si>
  <si>
    <t>CHNG-07</t>
  </si>
  <si>
    <t>The majority of our applicaiton and infastructre is automatically maintained and updated by AWS without any downtime. Application specific patches are reviewed by our head Application Engineer and foldeded into our production environment after it is fully tested and validated in our staging instance.</t>
  </si>
  <si>
    <t>CHNG-08</t>
  </si>
  <si>
    <t>The Coursedog head Application Engineer will make these decisions on a case by case basis. Coursedog always has the ability to roll back versions due to our cloud based architecture. See our response to CHNG-14.</t>
  </si>
  <si>
    <t>CHNG-09</t>
  </si>
  <si>
    <t xml:space="preserve">Coursedog communicates all non-breaking platform wide updates. All breaking features are behind a feature toggle and therefore can opted out. Coursedog recommends you disucuss specific situations with your dedicated Customer Success Manager (CSM). </t>
  </si>
  <si>
    <t>CHNG-10</t>
  </si>
  <si>
    <t xml:space="preserve">Coursedog is a software as a service (SaaS) solution and therefore all users operate within the same version. See answer to CHNG-09 for more details on feature specific items. </t>
  </si>
  <si>
    <t>CHNG-11</t>
  </si>
  <si>
    <t>CHNG-12</t>
  </si>
  <si>
    <t>Coursedog maintains a roadmap for each product up to a year out. Coursedog is happy to share the roadmap with current customers.</t>
  </si>
  <si>
    <t>CHNG-13</t>
  </si>
  <si>
    <t>CHNG-14</t>
  </si>
  <si>
    <t xml:space="preserve">Coursedogs utilizes rolling deployments via AWS Elastic Beanstalk so we can deploy updates without zero downtime. The application has multiple servers live at any single moment in time, so when we apply updates, one server is taken out of commission while all user access is automatically delegated to the other servers. This process is replicated until all servers have been updated - and during this process users will experience no downtime. This ensures our application is always available for end users. </t>
  </si>
  <si>
    <t>CHNG-15</t>
  </si>
  <si>
    <t>All emergency changes must go through a peer review process that is ultimately signed off on by our CTO.</t>
  </si>
  <si>
    <t>CHNG-16</t>
  </si>
  <si>
    <t>AWS / Not Relevant</t>
  </si>
  <si>
    <t>PPPR-01</t>
  </si>
  <si>
    <t>Available up request</t>
  </si>
  <si>
    <t>PPPR-02</t>
  </si>
  <si>
    <t>Coursedog followes industry standard security policies and is willing to discuss the specific policy.</t>
  </si>
  <si>
    <t>PPPR-03</t>
  </si>
  <si>
    <t>PPPR-04</t>
  </si>
  <si>
    <t>PPPR-05</t>
  </si>
  <si>
    <t>Process is Requirement Gathering and Analysis, Design, Development using Atom and Git, Testing using Jest, Cypress, and CircleCi, Deployment using AWS Elastic beanstalk, Maintenance using AWS cloudwatch, AWS Elsastic beanstalk, and AWS S3</t>
  </si>
  <si>
    <t>PPPR-06</t>
  </si>
  <si>
    <t xml:space="preserve">Coursedog uses Checkr for all employee screening </t>
  </si>
  <si>
    <t>PPPR-07</t>
  </si>
  <si>
    <t>All Coursedog employees must review and acknowledge applicable security policies</t>
  </si>
  <si>
    <t>PPPR-08</t>
  </si>
  <si>
    <t>PPPR-09</t>
  </si>
  <si>
    <t>See OWASP</t>
  </si>
  <si>
    <t>PPPR-10</t>
  </si>
  <si>
    <t>in SLA</t>
  </si>
  <si>
    <t>PPPR-11</t>
  </si>
  <si>
    <t>Once annually and during onboarding</t>
  </si>
  <si>
    <t>PPPR-12</t>
  </si>
  <si>
    <t>PPPR-13</t>
  </si>
  <si>
    <t>Access updates / lists can be manged via Attributes in the configuration of Single Sign On for all account types.</t>
  </si>
  <si>
    <t>PPPR-14</t>
  </si>
  <si>
    <t>PPPR-15</t>
  </si>
  <si>
    <t>See AWS Controls</t>
  </si>
  <si>
    <t>HECVAT Solution Provider Response - Product</t>
  </si>
  <si>
    <t>AAAI-01</t>
  </si>
  <si>
    <t>Yes, Coursedog supports SSO for authentication and provisioning purposes.
Read More about SSO</t>
  </si>
  <si>
    <t>AAAI-02</t>
  </si>
  <si>
    <t>See user Authentification documentation for more information.</t>
  </si>
  <si>
    <t>AAAI-03</t>
  </si>
  <si>
    <t>Coursedog recommends you use single sign on (SSO) for all admin access to Coursedog. That said, Coursedog has password aging on our near term roadmap.</t>
  </si>
  <si>
    <t>AAAI-04</t>
  </si>
  <si>
    <t>AAAI-05</t>
  </si>
  <si>
    <t>Coursedog reccomends using Single Sign On (SSO) for authentication. However, users can reset their passwords by following the steps on the sign-in page or through "Account Settings" if they know their current password.
Read More about Resetting Passwords</t>
  </si>
  <si>
    <t>AAAI-06</t>
  </si>
  <si>
    <t>Coursedog supports SAML and CAS for single sign on (SSO)</t>
  </si>
  <si>
    <t>AAAI-07</t>
  </si>
  <si>
    <t>AAAI-08</t>
  </si>
  <si>
    <t>AAAI-09</t>
  </si>
  <si>
    <t>All user activity is logged. Most of the activity accessible in our admin panel by select administrators (see RBAC answer).</t>
  </si>
  <si>
    <t>AAAI-10</t>
  </si>
  <si>
    <t>All logs for security changes and user security are implemented and stored via AWS: https://docs.aws.amazon.com/elasticloadbalancing/latest/classic/access-log-collection.html https://docs.aws.amazon.com/organizations/latest/userguide/orgs_monitoring.html#orgs_cloudtrail-integration</t>
  </si>
  <si>
    <t>AAAI-11</t>
  </si>
  <si>
    <t>Coursedog maintains Activity Logs indefinitely.</t>
  </si>
  <si>
    <t>AAAI-12</t>
  </si>
  <si>
    <t>Coursedog supports Active Directory though single sign on (SSO)</t>
  </si>
  <si>
    <t>AAAI-13</t>
  </si>
  <si>
    <t>AAAI-14</t>
  </si>
  <si>
    <t>Coursedog supports user creation and role assignments via SSO, which can be integrated with directory services.
Learn More about SSO Integration</t>
  </si>
  <si>
    <t>AAAI-15</t>
  </si>
  <si>
    <t>AAAI-16</t>
  </si>
  <si>
    <t>AAAI-17</t>
  </si>
  <si>
    <t>Coursedog recommends you use single sign on (SSO) to leverage any 2FA at your institution for all admin access to Coursedog.</t>
  </si>
  <si>
    <t>AAAI-18</t>
  </si>
  <si>
    <t>If you are inactive for more than 24 hours, you will automatically be logged out of Coursedog.
Read More about Logging Out</t>
  </si>
  <si>
    <t>DATA-01</t>
  </si>
  <si>
    <t>DATA-02</t>
  </si>
  <si>
    <t>DATA-03</t>
  </si>
  <si>
    <t>DATA-04</t>
  </si>
  <si>
    <t>Coursedog is a schedule and curriculum planning tool and therefore does not store any sensitive data (e.g. FERPA, PII, credit cards, etc.). That said, Coursedog follows best practices such as FIPS PUB 140-3. 
See our security overview for more information.</t>
  </si>
  <si>
    <t>DATA-05</t>
  </si>
  <si>
    <t>All relevant data structures can be returned upon request for an agreed upon time period upon contract completion</t>
  </si>
  <si>
    <t>DATA-06</t>
  </si>
  <si>
    <t xml:space="preserve">It is Coursedog's intention, although there is no contract behind this.  </t>
  </si>
  <si>
    <t>DATA-07</t>
  </si>
  <si>
    <t>See AWS backup documentation</t>
  </si>
  <si>
    <t>DATA-08</t>
  </si>
  <si>
    <t>Included in our SLA</t>
  </si>
  <si>
    <t>DATA-09</t>
  </si>
  <si>
    <t>All relevant data structures can be returned upon request and removed from the DB</t>
  </si>
  <si>
    <t>DATA-10</t>
  </si>
  <si>
    <t>See data backup policy</t>
  </si>
  <si>
    <t>DATA-11</t>
  </si>
  <si>
    <t>DATA-12</t>
  </si>
  <si>
    <t>DATA-13</t>
  </si>
  <si>
    <t>DATA-14</t>
  </si>
  <si>
    <t>DATA-15</t>
  </si>
  <si>
    <t>DATA-16</t>
  </si>
  <si>
    <t>DATA-17</t>
  </si>
  <si>
    <t>DATA-18</t>
  </si>
  <si>
    <t>See our security overview and privacy policy for more information.</t>
  </si>
  <si>
    <t>DATA-19</t>
  </si>
  <si>
    <t xml:space="preserve">Coursedog is fully hosted and each client has their own dedicated instance. Databases are hosted separately via MongoDb Atlas - which itself is in an AWS VPC. We also utilize a multi-tenant database architecture, so each client is on their own database. The application and databases are hosted by AWS VPC in the US. See AWS security details.
</t>
  </si>
  <si>
    <t>DATA-20</t>
  </si>
  <si>
    <t>See SLA</t>
  </si>
  <si>
    <t>DATA-21</t>
  </si>
  <si>
    <t>Coursedog will strive to provide a clean handoff in the event of a closure</t>
  </si>
  <si>
    <t>DATA-22</t>
  </si>
  <si>
    <t>Nightly backups are made and securely stored in AWS S3. See the backup policy</t>
  </si>
  <si>
    <t>DATA-23</t>
  </si>
  <si>
    <t>HECVAT Solution Provider Response - Infrastructure</t>
  </si>
  <si>
    <t>APPL-01</t>
  </si>
  <si>
    <t>Coursedog supports role-based access control (RBAC). You can create, manage, and remove permissions for various roles. Products come pre-loaded with a set of roles, but you can also create custom roles and set different permissions for each role. Permissions can be set on a product-wide level, with additional role-based permissions available on the field-level.</t>
  </si>
  <si>
    <t>APPL-02</t>
  </si>
  <si>
    <t>See AWS firewall documentation</t>
  </si>
  <si>
    <t>APPL-03</t>
  </si>
  <si>
    <t>See Coursedog application and infastructure archutecture documents</t>
  </si>
  <si>
    <t>APPL-04</t>
  </si>
  <si>
    <t>Can be leveraged but not required. See our support article for more information</t>
  </si>
  <si>
    <t>APPL-05</t>
  </si>
  <si>
    <t>https://aws.amazon.com/security/</t>
  </si>
  <si>
    <t>APPL-06</t>
  </si>
  <si>
    <t>Eslint</t>
  </si>
  <si>
    <t>APPL-07</t>
  </si>
  <si>
    <t>Coursedog practices a two week agile development process with test driven deployment (TDD). Developers build the specification to the test and push changes to a QA system where it is thoroughly tested. Updates are then moved to a staging environment where they can be tested by active implementations before they are pushed to production, where they are gated behind role based access control and admins can opt into using the functionality. We provide change logs to end users and admins when new functionality is deployed. Any end user is able to provide feedback through our public bug tracking tool if a bug is found in the production.</t>
  </si>
  <si>
    <t>APPL-08</t>
  </si>
  <si>
    <t>Coursedog supports role-based access control (RBAC) for staff within the organization. You can create, manage, and remove permissions for various roles, allowing for structured access control based on roles.</t>
  </si>
  <si>
    <t>APPL-09</t>
  </si>
  <si>
    <t xml:space="preserve">See our support article explaining our error handling in more detail. </t>
  </si>
  <si>
    <t>APPL-10</t>
  </si>
  <si>
    <t>See Coursedog  - Configuration Management Policy</t>
  </si>
  <si>
    <t>APPL-11</t>
  </si>
  <si>
    <t>APPL-12</t>
  </si>
  <si>
    <t>APPL-13</t>
  </si>
  <si>
    <t>APPL-14</t>
  </si>
  <si>
    <t>Access to the Admin Dashboard is limited to Coursedog users with administrator permissions and the internal Coursedog team. This ensures that only authorized personnel can manage settings such as Single Sign On (SSO), integration settings, and user activity monitoring.
Read More about the Admin Dashboard</t>
  </si>
  <si>
    <t>DCTR-01</t>
  </si>
  <si>
    <t>DCTR-02</t>
  </si>
  <si>
    <t xml:space="preserve">See AWS SOC documentation </t>
  </si>
  <si>
    <t>DCTR-03</t>
  </si>
  <si>
    <t>See AWS overview</t>
  </si>
  <si>
    <t>DCTR-04</t>
  </si>
  <si>
    <t>DCTR-05</t>
  </si>
  <si>
    <t>DCTR-06</t>
  </si>
  <si>
    <t>DCTR-07</t>
  </si>
  <si>
    <t>Primary data center is in Ohio, secondary data center is in N. Virginia</t>
  </si>
  <si>
    <t>DCTR-08</t>
  </si>
  <si>
    <t>DCTR-09</t>
  </si>
  <si>
    <t>DCTR-10</t>
  </si>
  <si>
    <t>DCTR-11</t>
  </si>
  <si>
    <t>DCTR-12</t>
  </si>
  <si>
    <t>DCTR-13</t>
  </si>
  <si>
    <t>DCTR-14</t>
  </si>
  <si>
    <t>MFA can be leveraged via the configuration of Single Sign On</t>
  </si>
  <si>
    <t>DCTR-15</t>
  </si>
  <si>
    <t>Coursedog uses industry-best tools for infrastructure monitoring and a variety of metrics to detect cyber threats like DDoS attacks. We also employ AWS technologies such as WAF, Shield, and Macie for added protection against anomalies and attacks.
Learn More about Coursedog Security</t>
  </si>
  <si>
    <t>DCTR-16</t>
  </si>
  <si>
    <t>FIDP-01</t>
  </si>
  <si>
    <t>FIDP-02</t>
  </si>
  <si>
    <t xml:space="preserve">All changes must recieve approval from all engineering managers and system architects. Additionally, should be presented to AWS techical team for review. </t>
  </si>
  <si>
    <t>FIDP-03</t>
  </si>
  <si>
    <t>Coursedog uses AWS Guard​Duty, AWS Shield, AWS IDS</t>
  </si>
  <si>
    <t>FIDP-04</t>
  </si>
  <si>
    <t>FIDP-05</t>
  </si>
  <si>
    <t>Logged via AWS Cloudtrail</t>
  </si>
  <si>
    <t>FIDP-06</t>
  </si>
  <si>
    <t>FIDP-07</t>
  </si>
  <si>
    <t>FIDP-08</t>
  </si>
  <si>
    <t>FIDP-09</t>
  </si>
  <si>
    <t>FIDP-10</t>
  </si>
  <si>
    <t>FIDP-11</t>
  </si>
  <si>
    <t>HFIH-01</t>
  </si>
  <si>
    <t>HFIH-02</t>
  </si>
  <si>
    <t>See incident response process.</t>
  </si>
  <si>
    <t>HFIH-03</t>
  </si>
  <si>
    <t>HFIH-04</t>
  </si>
  <si>
    <t xml:space="preserve">Coursedog is happy to provide certificate of insurance upon request; we have $2M limit w/ $5M additional umbrella coverage </t>
  </si>
  <si>
    <t>VULN-01</t>
  </si>
  <si>
    <t>Updates are thoroughly tested in a QA system before being moved to a staging environment and then to production. This process ensures that any vulnerabilities are addressed before the new releases.</t>
  </si>
  <si>
    <t>VULN-02</t>
  </si>
  <si>
    <t>Available upon request</t>
  </si>
  <si>
    <t>VULN-03</t>
  </si>
  <si>
    <t>Coursedog prefers to avoid undue load on the system and is more than happy to provide documentation to satisfy the requirement.</t>
  </si>
  <si>
    <t>VULN-04</t>
  </si>
  <si>
    <t>An external audit of our application from a trusted third party is conducted annually.</t>
  </si>
  <si>
    <t>VULN-05</t>
  </si>
  <si>
    <t>Where possible, defenses against attacks are incorporated directly into the design. For example, use of MongoDB maintains a separation of the data in the query from the query itself, making an SQL injection type attack fundamentally impossible. Our use of a REST API is beneficial because session state information is not stored on the server, mitigating state-based attacks. Coursedog's web-based design is an important reason why our solutions can be fundamentally more secure than our competitors. Coursedog never requires clients to install custom software to access our products. By running in the browser sandbox, our software by default runs with extremely limited privileges unlike an installed executable. Modern browser sandboxes have been tried and tested for many years and are used by millions of people to protect their computers from malicious actors while on the web. In a web browser sandbox Coursedog cannot access confidential local files or install viruses or keyloggers on Customer's machines, even if the system were compromised. This design isolates the Coursedog system from the rest of our Customers' networks.</t>
  </si>
  <si>
    <t>VULN-06</t>
  </si>
  <si>
    <t>See AWS Penetration Testing</t>
  </si>
  <si>
    <t>HECVAT Solution Provider Response - IT Accessibility</t>
  </si>
  <si>
    <t>ITAC-01</t>
  </si>
  <si>
    <t>Daniel Lipkin</t>
  </si>
  <si>
    <t>ITAC-02</t>
  </si>
  <si>
    <t>CTO</t>
  </si>
  <si>
    <t>ITAC-03</t>
  </si>
  <si>
    <t>dlipkin@coursedog.com</t>
  </si>
  <si>
    <t>ITAC-04</t>
  </si>
  <si>
    <t>310-980-2495</t>
  </si>
  <si>
    <t>ITAC-05</t>
  </si>
  <si>
    <t>https://coursedog.my.site.com/support/s/article/CoursedogApplicationAccessibility67fda79f83ed9</t>
  </si>
  <si>
    <t>ITAC-06</t>
  </si>
  <si>
    <t>ITAC-07</t>
  </si>
  <si>
    <t>ITAC-08</t>
  </si>
  <si>
    <t>ITAC-09</t>
  </si>
  <si>
    <t>Coursedog has a documented and implemented process for reporting and tracking accessibility issues. Users can report accessibility issues by submitting a Feature Request or through the dedicated Customer Success Manager (CSM). These issues are re-evaluated internally and added to the engineering backlog if they impact site accessibility.</t>
  </si>
  <si>
    <t>ITAC-10</t>
  </si>
  <si>
    <t>Accessibility is a key aspect of the Coursedog user experience. As such Coursedog has a full time UX designer that reviews all changes for usability and accessibility. Coursedog prioritizes WCAG 2.1 A-level compliance for public facing pages. See our accessability documentation for more information inclusing a VPAT.</t>
  </si>
  <si>
    <t>ITAC-11</t>
  </si>
  <si>
    <t>Coursedog conducts regular penetration tests with a third-party vendor for risk assessment, which includes weekly scans and reports on vulnerabilities. Results are kept private for security purposes.</t>
  </si>
  <si>
    <t>ITAC-12</t>
  </si>
  <si>
    <t>ITAC-13</t>
  </si>
  <si>
    <t>Coursedog prioritizes WCAG 2.1 A-level compliance for public facing pages. See our accessability documentation for more information inclusing a VPAT.</t>
  </si>
  <si>
    <t>ITAC-14</t>
  </si>
  <si>
    <t>See example Roadmap</t>
  </si>
  <si>
    <t>ITAC-15</t>
  </si>
  <si>
    <t>Coursedog maintains a current skill set in IT accessibility. Coursedog has a full-time UX designer dedicated to reviewing all changes for usability and accessibility. Each customer facing team member is aware of the basics of accessability requirements and the process to submit updates as they arise.</t>
  </si>
  <si>
    <t>ITAC-16</t>
  </si>
  <si>
    <t>Coursedog has documented processes and procedures for implementing accessibility into the development lifecycle. Accessibility-related changes are tested by a full-time UX designer using various screen readers across different browsers. Coursedog also runs third party scans to ensure changes meet specifications, and these changes follow the standard testing process.</t>
  </si>
  <si>
    <t>ITAC-17</t>
  </si>
  <si>
    <t xml:space="preserve">Coursedog supports keyboards across the entire public-facing sites such as the Catalog. By presenting content in a meaningful order, separating navigation menus from content, and following industry standards when coding HTML, we ensure it works seamlessly. However, due to the vast number of interactive elements available on the internal configuration screens, it might be difficult to use keyboards effectively in some parts of the internal application. </t>
  </si>
  <si>
    <t>ITAC-18</t>
  </si>
  <si>
    <t>HECVAT Solution Provider Response - Case-Specific Questions</t>
  </si>
  <si>
    <t>CONS-01</t>
  </si>
  <si>
    <t>CONS-02</t>
  </si>
  <si>
    <t>CONS-03</t>
  </si>
  <si>
    <t>All data will be transferred securely through the integration between the two systems. Coursedog will adhere to the institutioon's best practices if they choose to share design collateral and data outside of the integrtation.</t>
  </si>
  <si>
    <t>CONS-04</t>
  </si>
  <si>
    <t>CONS-05</t>
  </si>
  <si>
    <t>Coursedog typically conducts trainings and consulting remotely. However, there is an option for initial on-site end-user training if desired. On-site training may involve an additional charge to cover the cost of travel and additional resources required.</t>
  </si>
  <si>
    <t>CONS-06</t>
  </si>
  <si>
    <t>CONS-07</t>
  </si>
  <si>
    <t>CONS-08</t>
  </si>
  <si>
    <t>CONS-09</t>
  </si>
  <si>
    <t>HIPA-01</t>
  </si>
  <si>
    <t>Coursedog does not have or require access to any HIPAA related data.</t>
  </si>
  <si>
    <t>HIPA-02</t>
  </si>
  <si>
    <t>HIPA-03</t>
  </si>
  <si>
    <t>HIPA-04</t>
  </si>
  <si>
    <t>HIPA-05</t>
  </si>
  <si>
    <t>HIPA-06</t>
  </si>
  <si>
    <t>HIPA-07</t>
  </si>
  <si>
    <t>HIPA-08</t>
  </si>
  <si>
    <t>HIPA-09</t>
  </si>
  <si>
    <t>HIPA-10</t>
  </si>
  <si>
    <t>HIPA-11</t>
  </si>
  <si>
    <t>HIPA-12</t>
  </si>
  <si>
    <t>HIPA-13</t>
  </si>
  <si>
    <t>HIPA-14</t>
  </si>
  <si>
    <t>HIPA-15</t>
  </si>
  <si>
    <t>HIPA-16</t>
  </si>
  <si>
    <t>HIPA-17</t>
  </si>
  <si>
    <t>HIPA-18</t>
  </si>
  <si>
    <t>HIPA-19</t>
  </si>
  <si>
    <t>HIPA-20</t>
  </si>
  <si>
    <t>HIPA-21</t>
  </si>
  <si>
    <t>HIPA-22</t>
  </si>
  <si>
    <t>HIPA-23</t>
  </si>
  <si>
    <t>HIPA-24</t>
  </si>
  <si>
    <t>HIPA-25</t>
  </si>
  <si>
    <t>HIPA-26</t>
  </si>
  <si>
    <t>HIPA-27</t>
  </si>
  <si>
    <t>HIPA-28</t>
  </si>
  <si>
    <t>HIPA-29</t>
  </si>
  <si>
    <t>PCID-01</t>
  </si>
  <si>
    <t>Coursedog does not process Credit Card payments.</t>
  </si>
  <si>
    <t>PCID-02</t>
  </si>
  <si>
    <t>PCID-03</t>
  </si>
  <si>
    <t>PCID-04</t>
  </si>
  <si>
    <t>PCID-05</t>
  </si>
  <si>
    <t>PCID-06</t>
  </si>
  <si>
    <t>PCID-07</t>
  </si>
  <si>
    <t>PCID-08</t>
  </si>
  <si>
    <t>PCID-09</t>
  </si>
  <si>
    <t>PCID-10</t>
  </si>
  <si>
    <t>PCID-11</t>
  </si>
  <si>
    <t>PCID-12</t>
  </si>
  <si>
    <t>OPEM-01</t>
  </si>
  <si>
    <t>Coursedog is a SaSS platform and is not on-premises.</t>
  </si>
  <si>
    <t>OPEM-02</t>
  </si>
  <si>
    <t>OPEM-03</t>
  </si>
  <si>
    <t>OPEM-04</t>
  </si>
  <si>
    <t>OPEM-05</t>
  </si>
  <si>
    <t>OPEM-06</t>
  </si>
  <si>
    <t>OPEM-07</t>
  </si>
  <si>
    <t>OPEM-08</t>
  </si>
  <si>
    <t>OPEM-09</t>
  </si>
  <si>
    <t>OPEM-10</t>
  </si>
  <si>
    <t>HECVAT Solution Provider Response - AI</t>
  </si>
  <si>
    <t>General Information</t>
  </si>
  <si>
    <t>Solution Provider Name</t>
  </si>
  <si>
    <t>Solution Name</t>
  </si>
  <si>
    <t>Solution Description</t>
  </si>
  <si>
    <t>Country of Company Headquarters</t>
  </si>
  <si>
    <t>USA</t>
  </si>
  <si>
    <t>Required Questions</t>
  </si>
  <si>
    <t>Does your solution have AI features, or are there plans to implement AI features in the next 12 months?</t>
  </si>
  <si>
    <t>AI Qualifying Questions</t>
  </si>
  <si>
    <t>AIQU-01</t>
  </si>
  <si>
    <t>Does your solution leverage machine learning (ML) or do you plan to do so in the next 12 months?</t>
  </si>
  <si>
    <t>Coursedog leverages machine learning through OpenAI's models for text generation, embeddings, and chat completions. The system uses ML for generating recommendations and processing educational data.</t>
  </si>
  <si>
    <t>AIQU-02</t>
  </si>
  <si>
    <t>Does your solution leverage a large language model (LLM) or do you plan to do so in the next 12 months?</t>
  </si>
  <si>
    <t>Coursedog integrates with OpenAI's large language models including GPT models for chat completions and text generation capabilities through the AI Hub and agentic chat features.</t>
  </si>
  <si>
    <t>General AI Questions</t>
  </si>
  <si>
    <t>AIGN-01</t>
  </si>
  <si>
    <t>Does your solution have an AI risk model when developing or implementing your solution's AI model?*</t>
  </si>
  <si>
    <t>Coursedog implements rate limiting for AI API calls, has structured error handling, and follows responsible AI development practices through component-based AI workflows with proper validation.</t>
  </si>
  <si>
    <t>AIGN-02</t>
  </si>
  <si>
    <t>Can your solution's AI features be disabled by tenant and/or user?*</t>
  </si>
  <si>
    <t>AI features are implemented as optional components and can be controlled through the AI Hub product, allowing for granular control over AI functionality at the tenant level.</t>
  </si>
  <si>
    <t>AIGN-03</t>
  </si>
  <si>
    <t>Have your staff completed responsible AI training?*</t>
  </si>
  <si>
    <t>Coursedog development team follows responsible AI practices as evidenced by the structured approach to AI implementation with proper rate limiting, error handling, and security considerations.</t>
  </si>
  <si>
    <t>AIGN-04</t>
  </si>
  <si>
    <t>Please describe the capabilities of your solution's AI features.</t>
  </si>
  <si>
    <t>Coursedog's AI capabilities include: 
1) OpenAI and Anthropic integration for chat completions and text generation
2) Embedding generation for semantic search and similarity analysis
3) AI-powered merge error recommendations for integration issues
4) Agentic chat assistant "Cassie" for interactive user queries
5) Component-based AI pipeline system for complex workflows
6) Rate limiting and retry mechanisms for reliable AI operations.</t>
  </si>
  <si>
    <t>AIGN-05</t>
  </si>
  <si>
    <t>Does your solution support business rules to protect sensitive data from being ingested by the AI model?</t>
  </si>
  <si>
    <t>Coursedog implements data validation schemas, structured input/output handling, and follows security best practices to protect sensitive educational data from inappropriate AI model ingestion.</t>
  </si>
  <si>
    <t>AI Policy</t>
  </si>
  <si>
    <t>AIPL-01</t>
  </si>
  <si>
    <t>Are your AI developer's policies, processes, procedures, and practices across the organization related to the mapping, measuring, and managing of AI risks conspicuously posted, unambiguous, and implemented effectively?*</t>
  </si>
  <si>
    <t>Coursedog follows structured AI development practices with clear component interfaces, error handling, rate limiting, and security considerations implemented throughout the AI system architecture.</t>
  </si>
  <si>
    <t>Looking for responsible AI development policies and practices.</t>
  </si>
  <si>
    <t>AIPL-02</t>
  </si>
  <si>
    <t>Have you identified and measured AI risks?*</t>
  </si>
  <si>
    <t>Coursedog has implemented risk mitigation through rate limiting, structured error handling, input validation, and component-based architecture to manage AI-related risks.</t>
  </si>
  <si>
    <t>Looking for documentation and policies around measuring AI risk.</t>
  </si>
  <si>
    <t>AIPL-03</t>
  </si>
  <si>
    <t>In the event of an incident, can your solution's AI features be disabled in a timely manner?*</t>
  </si>
  <si>
    <t>AI features are implemented as modular components that can be disabled through the AI Hub control system and component cancellation mechanisms.</t>
  </si>
  <si>
    <t>Looking for incident response procedure for shutting down and re-enabling model features due to a security event. Please provide the amount of time it would take to disable your solution's AI feature(s).</t>
  </si>
  <si>
    <t>AIPL-04</t>
  </si>
  <si>
    <t>If disabled because of an incident, can your solution's AI features be re-enabled in a timely manner?*</t>
  </si>
  <si>
    <t>The modular component architecture allows for quick re-enablement of AI features once issues are resolved, with proper validation and testing procedures.</t>
  </si>
  <si>
    <t>Looking for incident response procedure for shutting down and re-enabling model features due to a security event. Please provide the amount of time it would take to renable your solution's AI feature(s).</t>
  </si>
  <si>
    <t>AIPL-05</t>
  </si>
  <si>
    <t>Do you have documented technical and procedural processes to address potential negative impacts of AI as described by the AI Risk Management Framework (RMF)?</t>
  </si>
  <si>
    <t>Coursedog implements technical safeguards including rate limiting, error handling, input validation, and structured component workflows to address potential negative impacts of AI usage.</t>
  </si>
  <si>
    <t>Looking for harm reduction as part of responsible AI development per NIST AI RMF, page 25.</t>
  </si>
  <si>
    <t>AI Data Security</t>
  </si>
  <si>
    <t>AISC-01</t>
  </si>
  <si>
    <t>If sensitive data is introduced to your solution's AI model, can the data be removed from the AI model by request?*</t>
  </si>
  <si>
    <t>Coursedog uses third-party AI services (OpenAI and Anthropic) where data removal from the underlying models is not directly controllable. However, Coursedog implements data protection measures to prevent sensitive data from being inappropriately sent to AI models.</t>
  </si>
  <si>
    <t>Looking for the ability to scrub sensitive insitutional data from your solution's AI model.</t>
  </si>
  <si>
    <t>AISC-02</t>
  </si>
  <si>
    <t>Is user input data used to influence your solution's AI model?*</t>
  </si>
  <si>
    <t>User input is processed through AI models for generating responses but is not used to train or modify the underlying AI models. Coursedog uses pre-trained models from OpenAI and Anthropic.</t>
  </si>
  <si>
    <t>Looking for protection of organizational data entered as inputs in a solution's AI feature(s).</t>
  </si>
  <si>
    <t>AISC-03</t>
  </si>
  <si>
    <t>Do you provide logging for your solution's AI feature(s) that includes user, date, and action taken?*</t>
  </si>
  <si>
    <t>Coursedog implements comprehensive logging through Winston-based structured logging with contextual information including user actions and AI operations.</t>
  </si>
  <si>
    <t>Looking for the ability to audit AI feature(s) for a regulated data audit or incident response.</t>
  </si>
  <si>
    <t>AISC-04</t>
  </si>
  <si>
    <t>Please describe how you validate user inputs.</t>
  </si>
  <si>
    <t>Coursedog validates user inputs through TypeBox schema validation, component input/output schema checking, and structured data validation before processing through AI models.</t>
  </si>
  <si>
    <t>Looking for how the solution is checked for input anomalies, patterns, and malicious input rejection.</t>
  </si>
  <si>
    <t>AISC-05</t>
  </si>
  <si>
    <t>Do you plan for and mitigate supply-chain risk related to your AI features?</t>
  </si>
  <si>
    <t>Coursedog mitigates supply-chain risks through rate limiting, error handling, fallback mechanisms, and careful management of third-party AI service dependencies.</t>
  </si>
  <si>
    <t>Looking for SAST (Static Application Security Testing) and SBOM (Software Bill of Materials) attestations.</t>
  </si>
  <si>
    <t>AI Machine Learning</t>
  </si>
  <si>
    <t>AIML-01</t>
  </si>
  <si>
    <t>Do you separate ML training data from your ML solution data?*</t>
  </si>
  <si>
    <t>Coursedog does not train custom ML models. The solution uses pre-trained models from OpenAI and Anthropic, so training data separation is not applicable.</t>
  </si>
  <si>
    <t>Looking for protection of training data.</t>
  </si>
  <si>
    <t>AIML-02</t>
  </si>
  <si>
    <t>Do you authenticate and verify your ML model's feedback?*</t>
  </si>
  <si>
    <t>Coursedog uses pre-trained OpenAI models and does not implement custom model training or feedback loops that would require authentication and verification.</t>
  </si>
  <si>
    <t>Looking for authentication and verification of feedback of the ML model to address the risk of model skewing.</t>
  </si>
  <si>
    <t>AIML-03</t>
  </si>
  <si>
    <t>Is your ML training data vetted, validated, and verified before training the solution's AI model?</t>
  </si>
  <si>
    <t>Coursedog does not train custom ML models. The solution relies on OpenAI and Anthropic's pre-trained models.</t>
  </si>
  <si>
    <t>Looking for policies/procedures about validating and verifying any data used to train the model through validation checks and employing multiple data labelers to validate the accuracy of the data labeling.</t>
  </si>
  <si>
    <t>AIML-04</t>
  </si>
  <si>
    <t>Is your ML training data monitored and audited?</t>
  </si>
  <si>
    <t>Not applicable as Coursedog does not maintain custom ML training data</t>
  </si>
  <si>
    <t>Looking for how you reduce the risk of compromising training data.</t>
  </si>
  <si>
    <t>AIML-05</t>
  </si>
  <si>
    <t>Have you limited access to your ML training data to only staff with an explicit business need?</t>
  </si>
  <si>
    <t>Not applicable as Coursedog does not maintain custom ML training data.</t>
  </si>
  <si>
    <t>Looking for limited access to training data.</t>
  </si>
  <si>
    <t>AIML-06</t>
  </si>
  <si>
    <t>Have you implemented adversarial training or other model defense mechanisms to protect your ML-related features?</t>
  </si>
  <si>
    <t>Coursedog relies on OpenAI and Anthropic's model security measures. The solution implements application-level protections through input validation and rate limiting rather than model-level defenses.</t>
  </si>
  <si>
    <t>Looking for adversarial training or models that incorporate other defense mechanisms.</t>
  </si>
  <si>
    <t>AIML-07</t>
  </si>
  <si>
    <t>Do you make your ML model transparent through documentation and log inputs and outputs?</t>
  </si>
  <si>
    <t>Coursedog provides comprehensive logging of AI operations including inputs and outputs, and maintains documentation of AI component interfaces and usage patterns.</t>
  </si>
  <si>
    <t>Looking for model transparency, logging of inputs and outputs, explainations for the model's predictions, and allowing the users to inspect the model's internal representations.</t>
  </si>
  <si>
    <t>AIML-08</t>
  </si>
  <si>
    <t>Do you watermark your ML training data?</t>
  </si>
  <si>
    <t>Additional Information: Not applicable as Coursedog does not maintain custom ML training data.</t>
  </si>
  <si>
    <t>Looking for watermarking of training data to aid in your incident response.</t>
  </si>
  <si>
    <t>AI Large Language Model (LLM)</t>
  </si>
  <si>
    <t>AILM-01</t>
  </si>
  <si>
    <t>Do you limit your solution's LLM privileges by default?*</t>
  </si>
  <si>
    <t>Coursedog implements rate limiting, structured input validation, and controlled access to LLM features through the AI Hub system to limit privileges by default.</t>
  </si>
  <si>
    <t>Based on the response to AIQU-02 on the "START HERE" tab, this question does not apply to this product or service.</t>
  </si>
  <si>
    <t>AILM-02</t>
  </si>
  <si>
    <t>Is your LLM training data vetted, validated, and verified before training the solution's AI model?*</t>
  </si>
  <si>
    <t>Coursedog uses OpenAI and Anthropic's pre-trained LLMs and does not train custom language models.</t>
  </si>
  <si>
    <t>AILM-03</t>
  </si>
  <si>
    <t>Do any actions taken by your solution's LLM features or plugins require human intervention?*</t>
  </si>
  <si>
    <t>AI-generated recommendations and responses are presented to users for review and action. The system does not automatically execute actions based solely on LLM outputs.</t>
  </si>
  <si>
    <t>AILM-04</t>
  </si>
  <si>
    <t>Do you limit multiple LLM model plugins being called as part of a single input?*</t>
  </si>
  <si>
    <t>Coursedog's component-based architecture controls AI model usage and can limit concurrent or multiple model calls through the pipeline system.</t>
  </si>
  <si>
    <t>AILM-05</t>
  </si>
  <si>
    <t>Do you limit your solution's LLM resource use per request, per step, and per action?</t>
  </si>
  <si>
    <t>Coursedog implements comprehensive rate limiting for AI API calls including request limits, token usage tracking, and resource management through the OpenAI and Anthropic rate limiter component.</t>
  </si>
  <si>
    <t>AILM-06</t>
  </si>
  <si>
    <t>Do you leverage LLM model tuning or other model validation mechanisms?</t>
  </si>
  <si>
    <t>Coursedog uses OpenAI and Anthropic's pre-trained models without custom tuning. Validation is performed at the application level through input/output schema validation and structured component workflows.</t>
  </si>
  <si>
    <t xml:space="preserve">End of worksheet </t>
  </si>
  <si>
    <t>HECVAT Solution Provider Response - Privacy</t>
  </si>
  <si>
    <t>https://www.coursedog.com/privacy-policy</t>
  </si>
  <si>
    <t>Coursedog collects personal data including email, name, phone, address. Uses third-party service providers like Google Analytics. Transfers data to US. Implements security measures though acknowledges no method is 100% secure. Does not knowingly collect data from children under 18. Contact: 228 Park Avenue S, PMB 70159, New York, NY 10003</t>
  </si>
  <si>
    <t>Information not publicly available</t>
  </si>
  <si>
    <t>Privacy</t>
  </si>
  <si>
    <t>PRGN-01</t>
  </si>
  <si>
    <t>PRGN-02</t>
  </si>
  <si>
    <t>PRGN-03</t>
  </si>
  <si>
    <t>PRGN-04</t>
  </si>
  <si>
    <t>PRGN-05</t>
  </si>
  <si>
    <t>PCOM-01</t>
  </si>
  <si>
    <t>PCOM-02</t>
  </si>
  <si>
    <t>PCOM-03</t>
  </si>
  <si>
    <t>PCOM-04</t>
  </si>
  <si>
    <t xml:space="preserve">Roughly haf of Coursedog is dedicated to R&amp;D. This includes a Product Management and engineering teams. The Engineering team is led by a CTO and has a full time security officer. Each Engineer adheres to best practices set forth by the organization. 
Coursedog leverages external third parties for vulnerability scans and hosting (i.e. AWS). </t>
  </si>
  <si>
    <t>PDOC-01</t>
  </si>
  <si>
    <t>PDOC-02</t>
  </si>
  <si>
    <t>PDOC-03</t>
  </si>
  <si>
    <t>The Coursedog onboarding and offboarding document contains sensitive information and therefore is not available publically.</t>
  </si>
  <si>
    <t>PTHP-01</t>
  </si>
  <si>
    <t>PTHP-02</t>
  </si>
  <si>
    <t>PCHG-01</t>
  </si>
  <si>
    <t>PCHG-02</t>
  </si>
  <si>
    <t>PDAT-01</t>
  </si>
  <si>
    <t>PDAT-02</t>
  </si>
  <si>
    <t>PDAT-03</t>
  </si>
  <si>
    <t>PDAT-04</t>
  </si>
  <si>
    <t>PDAT-05</t>
  </si>
  <si>
    <t>PDAT-06</t>
  </si>
  <si>
    <t>PDAT-07</t>
  </si>
  <si>
    <t>Coursedog does not integrate with or leverage PHI data</t>
  </si>
  <si>
    <t>PDAT-08</t>
  </si>
  <si>
    <t>PRPO-01</t>
  </si>
  <si>
    <t>PRPO-02</t>
  </si>
  <si>
    <t>PRPO-03</t>
  </si>
  <si>
    <t>PRPO-04</t>
  </si>
  <si>
    <t>PRPO-05</t>
  </si>
  <si>
    <t>PRPO-06</t>
  </si>
  <si>
    <t>PRPO-07</t>
  </si>
  <si>
    <t>PRPO-08</t>
  </si>
  <si>
    <t>PRPO-09</t>
  </si>
  <si>
    <t>PRPO-10</t>
  </si>
  <si>
    <t>https://coursedog.my.site.com/support/s/knowledge-base</t>
  </si>
  <si>
    <t>PRPO-11</t>
  </si>
  <si>
    <t>PRPO-12</t>
  </si>
  <si>
    <t>PRPO-13</t>
  </si>
  <si>
    <t>INTL-01</t>
  </si>
  <si>
    <t>INTL-02</t>
  </si>
  <si>
    <t>INTL-03</t>
  </si>
  <si>
    <t>if applicable</t>
  </si>
  <si>
    <t>INTL-04</t>
  </si>
  <si>
    <t>INTL-05</t>
  </si>
  <si>
    <t>DRPV-01</t>
  </si>
  <si>
    <t>DRPV-02</t>
  </si>
  <si>
    <t>DRPV-03</t>
  </si>
  <si>
    <t>Coursedog does not store, integrate with, or leverage personal data.</t>
  </si>
  <si>
    <t>DRPV-04</t>
  </si>
  <si>
    <t>DRPV-05</t>
  </si>
  <si>
    <t>DRPV-06</t>
  </si>
  <si>
    <t>DRPV-07</t>
  </si>
  <si>
    <t>DRPV-08</t>
  </si>
  <si>
    <t>DRPV-09</t>
  </si>
  <si>
    <t>DRPV-10</t>
  </si>
  <si>
    <t>DRPV-11</t>
  </si>
  <si>
    <t>DRPV-12</t>
  </si>
  <si>
    <t>DRPV-13</t>
  </si>
  <si>
    <t>DRPV-14</t>
  </si>
  <si>
    <t>DRPV-15</t>
  </si>
  <si>
    <t>DPAI-01</t>
  </si>
  <si>
    <t>OpenAI integration for merge error resolution and thread processing</t>
  </si>
  <si>
    <t>DPAI-02</t>
  </si>
  <si>
    <t>AI merge reports stored in PostgreSQL database</t>
  </si>
  <si>
    <t>DPAI-03</t>
  </si>
  <si>
    <t>OpenAI and Anthropic API key configured for AI services</t>
  </si>
  <si>
    <t>DPAI-04</t>
  </si>
  <si>
    <t>Yes, third-party AI processing - Data sent to OpenAI and Anthropic for embeddings and completion</t>
  </si>
  <si>
    <t>DPAI-05</t>
  </si>
  <si>
    <t>Uses OpenAI and Anthropic enterprise API</t>
  </si>
  <si>
    <t>DPAI-06</t>
  </si>
  <si>
    <t>OpenAI and Anthropic shared infrastructure for embeddings</t>
  </si>
  <si>
    <t>DPAI-07</t>
  </si>
  <si>
    <t>Encrypted secrets management with AWS KMS</t>
  </si>
  <si>
    <t>DPAI-08</t>
  </si>
  <si>
    <t>RBAC permissions allow for user-level opt-out</t>
  </si>
  <si>
    <t xml:space="preserve">There are cells within this worksheet are auto populated from the previous worksheets and drop down lists. </t>
  </si>
  <si>
    <t>HECVAT™ Institution Evaluation</t>
  </si>
  <si>
    <t>Instructions for Analysts</t>
  </si>
  <si>
    <t>Date Prepared</t>
  </si>
  <si>
    <t>Cells A20 to A40 have intentionally been left blank.</t>
  </si>
  <si>
    <t>Report Sections</t>
  </si>
  <si>
    <t>Include in Score?</t>
  </si>
  <si>
    <t>Max Score</t>
  </si>
  <si>
    <t>Score</t>
  </si>
  <si>
    <t>Score %</t>
  </si>
  <si>
    <t>Jump To</t>
  </si>
  <si>
    <t>Jump to  Company Information</t>
  </si>
  <si>
    <t>COMP</t>
  </si>
  <si>
    <t>Jump to  Documentation</t>
  </si>
  <si>
    <t>DOCU</t>
  </si>
  <si>
    <t>Jump to  Assessment of Third Parties</t>
  </si>
  <si>
    <t>THRD</t>
  </si>
  <si>
    <t>Jump to  Change Management</t>
  </si>
  <si>
    <t>CHNG</t>
  </si>
  <si>
    <t>Jump to  Policies, Processes, and Procedures</t>
  </si>
  <si>
    <t>PPPR</t>
  </si>
  <si>
    <t>Jump to  Authentication, Authorization, and Account Management</t>
  </si>
  <si>
    <t>AAAI</t>
  </si>
  <si>
    <t>Jump to  Data</t>
  </si>
  <si>
    <t>DATA</t>
  </si>
  <si>
    <t>Jump to  Application/Service Security</t>
  </si>
  <si>
    <t>APPL</t>
  </si>
  <si>
    <t>Jump to  Datacenter</t>
  </si>
  <si>
    <t>DCTR</t>
  </si>
  <si>
    <t>Jump to  Firewalls, IDS, IPS, and Networking</t>
  </si>
  <si>
    <t>FIDP</t>
  </si>
  <si>
    <t>Jump to  Incident Handling</t>
  </si>
  <si>
    <t>HFIH</t>
  </si>
  <si>
    <t>Jump to  Vulnerability Management</t>
  </si>
  <si>
    <t>VULN</t>
  </si>
  <si>
    <t>Jump to  Consulting Services</t>
  </si>
  <si>
    <t>CONS</t>
  </si>
  <si>
    <t xml:space="preserve">Jump to HIPAA Compliance </t>
  </si>
  <si>
    <t>HIPA</t>
  </si>
  <si>
    <t>Jump to  Payment Card Industry Data Security Standard (PCI DSS)</t>
  </si>
  <si>
    <t>PCID</t>
  </si>
  <si>
    <t>Jump to  On-Premises Data Solutions</t>
  </si>
  <si>
    <t>OPEM</t>
  </si>
  <si>
    <t>Jump to  IT Accessibility</t>
  </si>
  <si>
    <t>ITAC</t>
  </si>
  <si>
    <t>AI (aggregated)</t>
  </si>
  <si>
    <t>Jump to AI Questions</t>
  </si>
  <si>
    <t>Privacy (aggregated)</t>
  </si>
  <si>
    <t>Jump to Privacy Scorecard</t>
  </si>
  <si>
    <t>Overall Score</t>
  </si>
  <si>
    <t xml:space="preserve"> </t>
  </si>
  <si>
    <t>HECVAT Analyst Report</t>
  </si>
  <si>
    <t>Institution Assessment</t>
  </si>
  <si>
    <t>Analysts: Use columns G and I to override the response compliance and importance level.</t>
  </si>
  <si>
    <t>ID</t>
  </si>
  <si>
    <t>Question</t>
  </si>
  <si>
    <t>(Will reflect across applicable tabs)</t>
  </si>
  <si>
    <t>Compliant Response</t>
  </si>
  <si>
    <t>Compliant Override</t>
  </si>
  <si>
    <t>Default Importance</t>
  </si>
  <si>
    <t>Importance Override</t>
  </si>
  <si>
    <t>Non-Negotiable?</t>
  </si>
  <si>
    <t>Back to Scorecard</t>
  </si>
  <si>
    <t xml:space="preserve">There are cells within this worksheet are auto populated from multiple worksheets in the workbook, and drop down lists. </t>
  </si>
  <si>
    <t>HECVAT Institution Evaluation - High Risk</t>
  </si>
  <si>
    <t>Instructions for High-Risk Scorecard</t>
  </si>
  <si>
    <t xml:space="preserve">4. For instructions on how to do a "HECVAT Lite" evaluation, please visit educause.edu/HECVAT. </t>
  </si>
  <si>
    <t xml:space="preserve">There are cells within this worksheet are auto populated from the HECVAT - Full | Vendor Response worksheet and drop down lists. </t>
  </si>
  <si>
    <t>Question Count</t>
  </si>
  <si>
    <t>Non-Negotiable</t>
  </si>
  <si>
    <t>Critical Importance/Lite Score</t>
  </si>
  <si>
    <t>Critical Importance Questions (Lite Review Questions)</t>
  </si>
  <si>
    <t>Non-Negotiable Questions</t>
  </si>
  <si>
    <t>Code</t>
  </si>
  <si>
    <t>HECVAT Institution Evaluation - Privacy</t>
  </si>
  <si>
    <t>Jump to  General Privacy</t>
  </si>
  <si>
    <t>PRGN</t>
  </si>
  <si>
    <t>Jump to  Privacy-Specific Company Details</t>
  </si>
  <si>
    <t>PCOM</t>
  </si>
  <si>
    <t>Jump to  Privacy-Specific Documentation</t>
  </si>
  <si>
    <t>PDOC</t>
  </si>
  <si>
    <t>Jump to  Privacy of Third Parties</t>
  </si>
  <si>
    <t>PTHP</t>
  </si>
  <si>
    <t>Jump to  Privacy Change Management</t>
  </si>
  <si>
    <t>PCHG</t>
  </si>
  <si>
    <t>Jump to  Privacy of Sensitive Data</t>
  </si>
  <si>
    <t>PDAT</t>
  </si>
  <si>
    <t>Jump to  Privacy Policies and Procedures</t>
  </si>
  <si>
    <t>PRPO</t>
  </si>
  <si>
    <t>Jump to  International Privacy</t>
  </si>
  <si>
    <t>INTL</t>
  </si>
  <si>
    <t>Jump to  Data Privacy</t>
  </si>
  <si>
    <t>DRPV</t>
  </si>
  <si>
    <t>Jump to  Privacy and AI</t>
  </si>
  <si>
    <t>DPAI</t>
  </si>
  <si>
    <t>Privacy Score</t>
  </si>
  <si>
    <t>HECVAT Analyst Report - Privacy</t>
  </si>
  <si>
    <t>Vendor Answer</t>
  </si>
  <si>
    <t>PRIVACY REFERENCE QUESTIONS -these fields cannot be edited and must be changed on the "Institution Evaluation" tab.</t>
  </si>
  <si>
    <t xml:space="preserve">The cells within this worksheet contain questions, the reason for the question, and follow-up inquiries/responses </t>
  </si>
  <si>
    <t>HECVAT Analyst Reference</t>
  </si>
  <si>
    <t>Connect with your higher education peers by joining the EDUCAUSE HECVAT Users Community Group</t>
  </si>
  <si>
    <t>You can find full tutorials on the HECVAT at educause.edu/HECVAT</t>
  </si>
  <si>
    <t>This sheet provides additional context on each questions for analysts at institutions. In most cases, you will find a reason for each question as well as follow-up inquiries that may be helpful.</t>
  </si>
  <si>
    <t xml:space="preserve">Use the "find" feature (CTRL+F on a PC or Command+F on a Mac) to search for a question code </t>
  </si>
  <si>
    <t xml:space="preserve">End Table Data </t>
  </si>
  <si>
    <t xml:space="preserve">Required Questions indicate to the solution provider which questions apply to their product or service. </t>
  </si>
  <si>
    <t>The answer to this question indicates if the "Product" and "Infrastructure" tabs are required</t>
  </si>
  <si>
    <t>The answer to this question indicates if the "IT Accessibility" questions are required</t>
  </si>
  <si>
    <t>The answer to this question indicates if the "Consulting" questions are required</t>
  </si>
  <si>
    <t>The answer to this question indicates if the "AI" questions are required</t>
  </si>
  <si>
    <t>The answer to this question indicates if the "HIPAA" questions are required</t>
  </si>
  <si>
    <t>The answer to this question indicates if the "PCI DSS" questions are required</t>
  </si>
  <si>
    <t>The answer to this question indicates if the "On-Premises Data Solutions" questions are required</t>
  </si>
  <si>
    <t xml:space="preserve">This worksheet is a combination of cells that are autopopulated as well as ones to be filled in. </t>
  </si>
  <si>
    <t>New ID</t>
  </si>
  <si>
    <t>Start</t>
  </si>
  <si>
    <t>Org</t>
  </si>
  <si>
    <t>Product</t>
  </si>
  <si>
    <t>Infra</t>
  </si>
  <si>
    <t>Access</t>
  </si>
  <si>
    <t>Case</t>
  </si>
  <si>
    <t>AI</t>
  </si>
  <si>
    <t>Score Mapping</t>
  </si>
  <si>
    <t>Score Location</t>
  </si>
  <si>
    <t>Additional Info</t>
  </si>
  <si>
    <t>If/then</t>
  </si>
  <si>
    <t>Standard Guidance</t>
  </si>
  <si>
    <t>No Guidance</t>
  </si>
  <si>
    <t>Yes Guidance</t>
  </si>
  <si>
    <t>N/A Guidance</t>
  </si>
  <si>
    <t>Reason for Question</t>
  </si>
  <si>
    <t>Follow-Up Inquiries/Responses</t>
  </si>
  <si>
    <t>Compliant</t>
  </si>
  <si>
    <t>Default Weight</t>
  </si>
  <si>
    <t>NA</t>
  </si>
  <si>
    <t>Not Scored</t>
  </si>
  <si>
    <t>0</t>
  </si>
  <si>
    <t>Solution Provider Contact Name</t>
  </si>
  <si>
    <t>Solution Provider Contact Title</t>
  </si>
  <si>
    <t>Solution Provider Contact Email</t>
  </si>
  <si>
    <t>Solution Provider Contact Phone Number</t>
  </si>
  <si>
    <t>Employee Work Locations (all)</t>
  </si>
  <si>
    <t>Determines where solution provider employees will be physically located.</t>
  </si>
  <si>
    <t>Follow-up inquiries will be institution/implementation specific.</t>
  </si>
  <si>
    <t>Do you have a dedicated software and system development team(s) (e.g., customer support, implementation, product management, etc.)?*</t>
  </si>
  <si>
    <t>Start Here</t>
  </si>
  <si>
    <t>Describe any plans to create a dedicated software and system development team.</t>
  </si>
  <si>
    <t>Describe the structure and size of your software and system development teams. (e.g., customer support, implementation, product management, etc.).</t>
  </si>
  <si>
    <t>Understanding the development team size (and capabilities) of a solution provider has a significant impact on their ability to produce and maintain code, adhering to secure coding best practices. The size of a solution provider will determine their use of dedicated development teams, or lack thereof. Use the knowledge of this response when evaluating other solution provider statements.</t>
  </si>
  <si>
    <t>Follow-up inquiries for solution provider team strategies will be unique to your institution and may depend on the underlying infrastructures needed to support a system for your specific use case.</t>
  </si>
  <si>
    <t>Critical Importance</t>
  </si>
  <si>
    <t>Describe your organization’s business background and ownership structure, including all parent and subsidiary relationships.</t>
  </si>
  <si>
    <t>Neutral until evaluated</t>
  </si>
  <si>
    <t>Include circumstances that may involve offshoring or multinational agreements.</t>
  </si>
  <si>
    <t>This information defines the scale of company (support, resources, skillsets), general information about the organization that may be concerning.</t>
  </si>
  <si>
    <t>Follow-up responses to this one are normally unique to their response. Vague answers here usually result in some footprinting of a solution provider to determine their "reputation."</t>
  </si>
  <si>
    <t>Minor Importance</t>
  </si>
  <si>
    <t>Have you operated without unplanned disruptions to this solution in the past 12 months?</t>
  </si>
  <si>
    <t>Provide a detailed summary of the unplanned disruption.</t>
  </si>
  <si>
    <t>We want transparency from the solution provider, and an honest answer to this question, regardless of the response, is a good step in building trust.</t>
  </si>
  <si>
    <t>If a solution provider says "yes," it is taken at face value. If your organization is capable of conducting reconnaissance, it is encouraged. If a solution provider has experienced a breach, evaluate the circumstances of the incident and what the solution provider has done in response to the breach.</t>
  </si>
  <si>
    <t>Do you have a dedicated information security staff or office?</t>
  </si>
  <si>
    <t>Describe any plans to create an information security office for your organization.</t>
  </si>
  <si>
    <t>Describe your information security office, including size, talents, resources, etc.</t>
  </si>
  <si>
    <t>The size and capabilities of a solution provider's security program have a significant impact on its ability to respond effectively to a security incident. The size of a solution provider will determine their security operation size or lack thereof. Use the knowledge of this response when evaluating other solution provider statements.</t>
  </si>
  <si>
    <t>Vague responses to this question should be investigated further. Solution Providers without dedicated security personnel commonly have no security or security is embedded or dual-homed within operations (administrators). Ask about separation of duties, principle of least privilege, etc. There are many ways to get additional program state information from the solution provider.</t>
  </si>
  <si>
    <t>Use this area to share information about your environment that will assist those who are assessing your company's data security program.</t>
  </si>
  <si>
    <t>Share any details that would help information security analysts assess your solution.</t>
  </si>
  <si>
    <t>For the 20% that HECVAT may not cover, this gives the solution provider a chance to support their other responses. Beware when this area is populated with sales hype or other irrelevant information. Thorough documentation, supporting evidence, and/or robust responses go a long way in building trust in this assessment process.</t>
  </si>
  <si>
    <t>This is a freebie to help the solution provider state their case. If a solution provider does not add anything here (or it is just sales stuff), we can assume it was filled out by a sales engineer and questions will be evaluated with higher scrutiny.</t>
  </si>
  <si>
    <t>Qualitative Answer - make a selection in column G</t>
  </si>
  <si>
    <t>Are you offering either a product or platform, as opposed to only offering a service</t>
  </si>
  <si>
    <t>DO NOT complete the Product and Infrastructure worksheets</t>
  </si>
  <si>
    <t>DO complete the Product and Infrastructure worksheets</t>
  </si>
  <si>
    <t>Does your product or service have an interface?</t>
  </si>
  <si>
    <t>This includes any interface for end users and interfaces used by administrators at the institution.</t>
  </si>
  <si>
    <t>DO NOT complete the IT Accessibility worksheet.</t>
  </si>
  <si>
    <t>DO complete the IT Accessibility worksheet.</t>
  </si>
  <si>
    <t>Are you providing consulting services?</t>
  </si>
  <si>
    <t>DO NOT complete the Consulting section in the Case-Specific worksheet</t>
  </si>
  <si>
    <t>DO complete the Consulting section in the Case-Specific worksheet</t>
  </si>
  <si>
    <t>DO NOT complete the Artificial Intelligence (AI) worksheet</t>
  </si>
  <si>
    <t>DO complete the Artificial Intelligence (AI) worksheet</t>
  </si>
  <si>
    <t>Does your solution process protected health information (PHI) or any data covered by the Health Insurance Portability and Accountability Act (HIPAA)?</t>
  </si>
  <si>
    <t>Answer "yes" if your solution handles personal health information (PHI), either directly or via a third party.</t>
  </si>
  <si>
    <t>DO NOT complete the HIPAA section in the Case-Specific worksheet</t>
  </si>
  <si>
    <t>DO complete the HIPAA section in the Case-Specific worksheet</t>
  </si>
  <si>
    <t>Is the solution designed to process, store, or transmit credit card information?</t>
  </si>
  <si>
    <t>Answer yes if your solution handles PCI (credit card) information, either directly or via a third party.</t>
  </si>
  <si>
    <t>DO NOT complete the PCI-DSS section in the Case-Specific worksheet</t>
  </si>
  <si>
    <t>DO complete the PCI-DSS section in the Case-Specific worksheet</t>
  </si>
  <si>
    <t>Does operating your solution require the institution to operate a physical or virtual appliance in their own environment or to provide inbound firewall exceptions to allow your employees to remotely administer systems in the institution's environment?</t>
  </si>
  <si>
    <t>DO NOT complete the On-Prem section in the Case-Specific worksheet</t>
  </si>
  <si>
    <t>DO complete the On-Prem section in the Case-Specific worksheet</t>
  </si>
  <si>
    <t>Does your solution have access to personal or institutional data?</t>
  </si>
  <si>
    <t>This includes patient data, student data, employment data, human research data, financial data, etc.</t>
  </si>
  <si>
    <t>DO NOT complete the Privacy tab</t>
  </si>
  <si>
    <t>DO complete the Privacy tab</t>
  </si>
  <si>
    <t>Do you have a well-documented business continuity plan (BCP), with a clear owner, that is tested annually?*</t>
  </si>
  <si>
    <t>Organization</t>
  </si>
  <si>
    <t>Do you have a well-documented disaster recovery plan (DRP), with a clear owner, that is tested annually?*</t>
  </si>
  <si>
    <t>Have you undergone a SSAE 18/SOC 2 audit?</t>
  </si>
  <si>
    <t>Describe any plans to undergo a SSAE 18 audit.</t>
  </si>
  <si>
    <t>Provide the date of assessment and include a SOC 2 Type 2 (preferred) or SOC 3 report. If you have a SOC 3 report, state how to obtain a copy. Indicate if your hosting provider was the subject of the audit.</t>
  </si>
  <si>
    <t>SSAE 18 and SOC2 audits are standard documentation, relevant to institutions requiring a solution provider to undergo SSAE 18 audits.</t>
  </si>
  <si>
    <t>Follow-up inquiries for SSAE 18 content will be institution/implementation specific.</t>
  </si>
  <si>
    <t>Standard Importance</t>
  </si>
  <si>
    <t>Do you conform with a specific industry standard security framework (e.g., NIST Cybersecurity Framework, CIS Controls, ISO 27001, etc.)?</t>
  </si>
  <si>
    <t>Describe any plans to conform to an industry standard security framework.</t>
  </si>
  <si>
    <t>Provide documentation on how your organization conforms to your chosen framework and indicate current certification levels, where appropriate.</t>
  </si>
  <si>
    <t>The details of the standard are not the focus here; it is the fact that a solution provider builds their environment around a standard and that they continually evaluate and assess their security programs.</t>
  </si>
  <si>
    <t>In an ideal world, a solution provider will conform to an industry framework that is adopted by an institution. When this synergy does not exist, the interpretation of the solution provider's responses must be interpreted in the context of the institution's environment. Follow-up inquires for industry frameworks (and levels of adoption) will be institution/implementation specific.</t>
  </si>
  <si>
    <t>Can you provide overall system and/or application architecture diagrams, including a full description of the data flow for all components of the system?</t>
  </si>
  <si>
    <t>Provide a detailed summary of overall system and/or application architecture.</t>
  </si>
  <si>
    <t>Provide your diagrams (or a valid link to it) upon submission.</t>
  </si>
  <si>
    <t>Managing and protecting institution data is the reason organizations perform security and risk assessments. Privacy policies outline how solution providers will obtain, use, share, and protect institutional data and as such, should be robust in its language. Beware of vaguely worded privacy policies.</t>
  </si>
  <si>
    <t>Inquire about any privacy language the solution provider may have. It may not be ideal but there may be something available to assess or enough to have your legal counsel or policy/privacy professionals review.</t>
  </si>
  <si>
    <t>Does your organization have a data privacy policy?</t>
  </si>
  <si>
    <t>Describe your plans to create a data privacy policy.</t>
  </si>
  <si>
    <t>Provide your data privacy document (or a valid link to it) upon submission.</t>
  </si>
  <si>
    <t>Managing and protecting institutional data is the reason organizations perform security and risk assessments. Privacy policies outline how solution providers will obtain, use, share, and protect institutional data and as such, should be robust in its language. Beware of vaguely worded privacy policies.</t>
  </si>
  <si>
    <t>Do you have a documented, and currently implemented, employee onboarding and offboarding policy?</t>
  </si>
  <si>
    <t>Briefly summarize your response.</t>
  </si>
  <si>
    <t>Provide a reference to your employee onboarding and offboarding policy and supporting documentation or submit it along with this fully populated HECVAT.</t>
  </si>
  <si>
    <t>Managing and protecting a solution provider's assets through appropriate human resource management is of upmost importance. Knowing how roles and access controls are implemented (directed by policy) within a solution provider's infrastructure during the onboarding and offboarding processes is indicative of how access control is regarded in other areas on the provider (solution provider).</t>
  </si>
  <si>
    <t>Unsatisfactory answers should be met with questions about access control authority, roles and responsibilities (of access grantors), administrative privileges within the solution provider's infrastructure(s), etc.</t>
  </si>
  <si>
    <t>Solution Provider Accessibility Contact Name</t>
  </si>
  <si>
    <t>If REQU-02 is no, populate solution provider answer with cell b3 in Auto Responses worksheet</t>
  </si>
  <si>
    <t>Solution Provider Accessibility Contact Title</t>
  </si>
  <si>
    <t>Solution Provider Accessibility Contact Email</t>
  </si>
  <si>
    <t>Solution Provider Accessibility Contact Phone Number</t>
  </si>
  <si>
    <t>Web Link to Accessibility Statement or VPAT</t>
  </si>
  <si>
    <t>IT Accessibility</t>
  </si>
  <si>
    <t>VPAT can also be added as an attachment</t>
  </si>
  <si>
    <t>Has a VPAT or ACR been created or updated for the solution and version under consideration within the past 12 months?*</t>
  </si>
  <si>
    <t>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t>
  </si>
  <si>
    <t>Please state your plans (when and by whom) to complete a VPAT.</t>
  </si>
  <si>
    <t>State the date the VPAT was completed. Include this VPAT in your submission and/or link to its web location.</t>
  </si>
  <si>
    <t>VPATs (Voluntary Product Accessibility Template) / ACRs (Accessibility Conformance Report, a completed VPAT) are standard accessibility reporting formats from the ITIC &lt;https://www.itic.org/policy/accessibility/vpat&gt;. They can be self-assessments from a solution provider, though higher confidence is given if completed by expert third parties. It is important to confirm the version of the product tested and reported on for the VPAT matches the one under consideration.</t>
  </si>
  <si>
    <t>Cross-reference Accessibility Conformance Reports (ACR) with any answers from ITAC-14 about product roadmaps for accessibility improvements.</t>
  </si>
  <si>
    <t>Will your company agree to meet your stated accessibility standard or WCAG 2.1 AA as part of your contractual agreement for the solution?*</t>
  </si>
  <si>
    <t xml:space="preserve">Federal regulation requires that technology products conform to WCAG 2.1 AA. Technology platforms that do not substantially conform to this standard put schools at risk of not complying with these requirements. </t>
  </si>
  <si>
    <t>Does the solution substantially conform to WCAG 2.1 AA?*</t>
  </si>
  <si>
    <t>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t>
  </si>
  <si>
    <t>Do you have a documented and implemented process for reporting and tracking accessibility issues?*</t>
  </si>
  <si>
    <t xml:space="preserve">Reporting and fixing accessibility issues is critical to a mature process. If the process for this question is merely a "feature request" and tracker, the answer to this question should be "no." </t>
  </si>
  <si>
    <t>State how users should report accessibility issues. Describe any expected related process updates.</t>
  </si>
  <si>
    <t>Describe the process and any recent examples of fixes as a result of the process.</t>
  </si>
  <si>
    <t>What is the prioritization of accessibility issues received, and how are they tracked? Is there a regular cadence for tracking and addressing accessibility barriers?</t>
  </si>
  <si>
    <t>Do you have documentation to support the accessibility features of your solution?</t>
  </si>
  <si>
    <t>If specific configurations, settings, themes, author guides, or instructions are needed to ensure accessibility, are instructions on how to do so provided for administrators and end users?</t>
  </si>
  <si>
    <t>Provide plans for any documentation that would make accessible content, features, and functions easily knowable by end users.</t>
  </si>
  <si>
    <t>Provide examples with links where possible.</t>
  </si>
  <si>
    <t>Has the solution provider documented any additional information needed by users in order to create accessible products with the solution? Are there tutorials, if needed, on how assistive technology users can best use the solution (platforms tested and works best, shortcuts) etc.? In other words, are they taking care of the end users? Accessibility is more than completing checklists.</t>
  </si>
  <si>
    <t>If claims are made about accessibility and there is no supporting documentation on how they can be achieved, ensure that intended configurations and uses of the product in question were assessed for any accessibility documentation or claims.</t>
  </si>
  <si>
    <t>Has a third-party expert conducted an audit of the most recent version of your solution?</t>
  </si>
  <si>
    <t>Audit results, including VPAT/ACRs, are voluntary reports often generated by the creator of the product. Audits conducted and reports generated by expert third parties give greater confidence to customers.</t>
  </si>
  <si>
    <t>Please provide plans (when and by whom) of any planned audit, or a rationale if no third-party audit is planned.</t>
  </si>
  <si>
    <t>State when the audit was conducted and by whom. Include the results in your submission and/or link to its web location.</t>
  </si>
  <si>
    <t xml:space="preserve">Third-party test results lend more credence to accessibility claims in documentation. It is possible that well-qualified first parties may still deliver meaningful results via a VPAT/ACR. Ensuring results for the most recent versions means purchasing decisions are not made with outdated information. </t>
  </si>
  <si>
    <t>Do you have a documented and implemented process for verifying accessibility conformance?</t>
  </si>
  <si>
    <t>Summarize how you ensure accessible solutions. Provide plans to develop documented processes to validate accessibility.</t>
  </si>
  <si>
    <t>Describe your processes and methodologies for validating accessibility conformance.</t>
  </si>
  <si>
    <t>The goal of accessibility is ultimately usability by persons with disabilities. Expert staff and automated testing are important, but automated tools can only detect ~25% of issues so must be supplemented with additional methodologies. Best practice would include testing by people with disabilities. At minimum, some manual testing needs to be conducted in the verification process. The use of overlays or AI plugin solutions to help products "automatically conform" with accessibility guidelines is presently inadequate and should impact scores negatively.</t>
  </si>
  <si>
    <t>Have you adopted a technical or legal standard of conformance for the solution?</t>
  </si>
  <si>
    <t>Various federal and state governments in the United States and around the world have mandated accessibility technical requirements that should be considered and may be required when selling solutions to institutions in these jurisdictions.</t>
  </si>
  <si>
    <t>Summarize your decision to not adopt a technical or legal standard of conformance for the solution.</t>
  </si>
  <si>
    <t>Indicate which primary standards and all additional standards the solution meets.</t>
  </si>
  <si>
    <t xml:space="preserve">Knowing the standard solution providers aim for ensures aligned goals. For example, WCAG 2.0 or §508 specify accessibility standards from 2008 that may not meet present needs. WCAG 2.2 is the most current, and 2.1 AA is the most commonly cited current technical accessibility standard. </t>
  </si>
  <si>
    <t>Can you provide a current, detailed accessibility roadmap with delivery timelines?</t>
  </si>
  <si>
    <t>A detailed accessibility roadmap should reference improvements and progress on known accessibility issues as appropriate but does not necessarily need to list unreleased product features.</t>
  </si>
  <si>
    <t>Please provide any plans to develop and share an accessibility roadmap in the future.</t>
  </si>
  <si>
    <t>Comment on how far into the future the roadmap extends. Provide evidence (including links) of having delivered upon the accessibility roadmap in the past.</t>
  </si>
  <si>
    <t>If solution do not fully conform to accessibility standards, it is important that solution providers have a roadmap specifying how they will work to achieve it. A roadmap with delivery timelines is best supported by evidence of prior delivery on such timelines. Analysts can better predict time to conformance and institutions can plan accordingly.</t>
  </si>
  <si>
    <t>If no roadmap is available, seek additional information from the solution provider such as release notes that address accessibility and any feedback from users that address the accessibility of the solution.</t>
  </si>
  <si>
    <t>Do you expect your staff to maintain a current skill set in IT accessibility?</t>
  </si>
  <si>
    <t>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t>
  </si>
  <si>
    <t>Describe any plans to ensure appropriate and ongoing staff knowledge about accessibility.</t>
  </si>
  <si>
    <t>Provide any further relevant information about how expertise is maintained; include any accessibility certifications staff may hold (e.g., IAAP WAS &lt;https://www.accessibilityassociation.org/certifications&gt; or DHS Trusted Tester &lt;https://section508.gov/test/trusted-tester&gt;).</t>
  </si>
  <si>
    <t>Having accessibility expertise within the staff supports the proactive development of accessible solutions. If staff lack sufficient accessibility expertise, then accessibility improvements may only be the result of the solution provider reacting to issues or reports of access barriers submitted by clients of the solution provider.</t>
  </si>
  <si>
    <t>Do you have documented processes and procedures for implementing accessibility into your development lifecycle?</t>
  </si>
  <si>
    <t>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t>
  </si>
  <si>
    <t>Describe any plans to update processes and procedures to better incorporate accessibility.</t>
  </si>
  <si>
    <t>Provide further details in Additional Information.</t>
  </si>
  <si>
    <t>This question is designed to understand how accessibility is included in new versions and features of solutions, particularly with solution providers that implement Agile or similar methodologies where software is updated frequently and continuously.</t>
  </si>
  <si>
    <t>Can all functions of the application or service be performed using only the keyboard?</t>
  </si>
  <si>
    <t>Indicate a plan to test the solution; develop a roadmap for keyboard accessibility or any further context.</t>
  </si>
  <si>
    <t>State when and on which platform this was verified.</t>
  </si>
  <si>
    <t>One critical accessibility requirement is the full use of a product using only the keyboard, -no mouse or trackpad. This requirement is easy for a nontechnical or non-accessibility expert to understand and verify.</t>
  </si>
  <si>
    <t>To confirm keyboard-only claims, follow the how-to at Minimum Expectations for applications webpage &lt;https://go.iu.edu/minimum-expectations&gt; from Indiana University or reference WebAIM’s Keyboard Testing guidance &lt;https://webaim.org/techniques/keyboard/#testing&gt;.</t>
  </si>
  <si>
    <t>Does your product rely on activating a special "accessibility mode," a "lite version," or using an alternate interface (including “overlay” or AI-based alternates)  for accessibility purposes?</t>
  </si>
  <si>
    <t>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t>
  </si>
  <si>
    <t>Describe any feature differences between standard and accessible modes, along with any timelines or plans to merge products into a universally designed platform.</t>
  </si>
  <si>
    <t>Third-party overlays or add-ons are not sufficient for products to conform with accessibility Standards (more information at &lt;https://overlayfactsheet.com&gt;). Lite or alternate versions for accessibility versions are typically not feature equivalent and are less maintained. Plans should be shared on how a provider intends to bridge such a gap and work toward accessibility on the primary product path.</t>
  </si>
  <si>
    <t>Do you perform security assessments of third-party companies with which you share data (e.g., hosting providers, cloud services, PaaS, IaaS, SaaS)?*</t>
  </si>
  <si>
    <t>State your plans to perform security assessments of third-party companies.</t>
  </si>
  <si>
    <t>Provide a summary of your practices that assures that the third party will be subject to the appropriate standards regarding security, service recoverability, and confidentiality.</t>
  </si>
  <si>
    <t>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t>
  </si>
  <si>
    <t>Follow up with a robust question set if the solution provider cannot clearly state full control of the integrity of their system(s). Questions about administrator access on end-user devices and other maintenance and patching type questions are appropriate.</t>
  </si>
  <si>
    <t>Do you have contractual language in place with third parties governing access to institutional data?*</t>
  </si>
  <si>
    <t>List each third party and why institutional data is shared with them. Format example: [Third Party Name] - Reason</t>
  </si>
  <si>
    <t>The sharing of institutional data to fourth-parties may increase the risk to the institutation and thus, we want to know who gets what data, when they get that data, and why they get that data.</t>
  </si>
  <si>
    <t>Follow-up inquiries concerning third-party data sharing will be institution/implementation specific.</t>
  </si>
  <si>
    <t>Do the contracts in place with these third parties address liability in the event of a data breach?*</t>
  </si>
  <si>
    <t>Knowing the protections and legal agreements in place for third-party data sharing may assist analysts in determininng residual risk.</t>
  </si>
  <si>
    <t>Follow-up inquiries concerning legal agreements with third parties will be institution/implementation specific.</t>
  </si>
  <si>
    <t>Do you have an implemented third-party management strategy?*</t>
  </si>
  <si>
    <t>Robust answers from the solution provider improve the quality and efficiency of the security assessment process.</t>
  </si>
  <si>
    <t>State your plans to implement a third-party management strategy.</t>
  </si>
  <si>
    <t>Provide additional information that may help analysts better understand your environment and how it relates to third-party solutions.</t>
  </si>
  <si>
    <t>Every organization needs to actively understand and manage its supply chain. The solution provider's understanding of who their third-party partners are and their ability to manage those relationships effectively and consistently speaks to the amount of risk your institution is taking on by contracting with them. 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t>
  </si>
  <si>
    <t>If "No," inquire if there are plans to implement these processes. Ask the solution provider to summarize their decision behind not scanning their assets for vulnerabilities. Be sure that the solution provider answers for both systems AND applications. Do not let good practices in one overshadow deficiencies in the other.</t>
  </si>
  <si>
    <t>Do you have a process and implemented procedures for managing your hardware supply chain (e.g., telecommunications equipment, export licensing, computing devices)?</t>
  </si>
  <si>
    <t>Make sure you address any national or regional regulations.</t>
  </si>
  <si>
    <t>State your plans to create a process and implemented procedures for managing your hardware supply chain.</t>
  </si>
  <si>
    <t>State what countries and/or regions this process is compliant with.</t>
  </si>
  <si>
    <t>Understanding a solution provider's hardware supply chain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t>
  </si>
  <si>
    <t>Follow-up inquiries concerning hardware supply chain will be institution/implementation specific.</t>
  </si>
  <si>
    <t>Will the consultant require access to the institution's network resources?*</t>
  </si>
  <si>
    <t>Case-Specific</t>
  </si>
  <si>
    <t>If REQU-03 is no, populate solution provider answer with b4 in Auto Responses tab</t>
  </si>
  <si>
    <t>Consultants are often used to implement, maintain, fix, and assess technology environments. In these cases, third-party consultants have access to institutional data, and appropriate access, whether remote or onsite, must be protected during the consulting engagement.</t>
  </si>
  <si>
    <t>Has the consultant received training on (sensitive, HIPAA, PCI, etc.) data handling?*</t>
  </si>
  <si>
    <t>Is the data encrypted (at rest) while in the consultant's possession?*</t>
  </si>
  <si>
    <t>Can access be restricted based on source IP address?*</t>
  </si>
  <si>
    <t>Will the consulting take place on-premises?</t>
  </si>
  <si>
    <t>Will the consultant require access to hardware in the institution's data centers?</t>
  </si>
  <si>
    <t>Will the consultant require an account within the institution's domain (@*.edu)?</t>
  </si>
  <si>
    <t>Will any data be transferred to the consultant's possession?</t>
  </si>
  <si>
    <t>No need to answer CONS-07</t>
  </si>
  <si>
    <t>Will the consultant need remote access to the institution's network or systems?</t>
  </si>
  <si>
    <t>No need to answer CONS-09</t>
  </si>
  <si>
    <t>Are access controls for institutional accounts based on structured rules, such as role-based access control (RBAC), attribute-based access control (ABAC), or policy-based access control (PBAC)?*</t>
  </si>
  <si>
    <t>Infrastructure</t>
  </si>
  <si>
    <t>If REQU-01 is no, populate solution provider answer with B2 in Auto Responses tab</t>
  </si>
  <si>
    <t>This includes end users, administrators, service accounts, etc. PBAC would include various dynamic controls such as conditional access, risk-based access, location-based access, or system activity–based access.</t>
  </si>
  <si>
    <t>Describe any limitations that prevent support for RBAC for Institutional accounts.</t>
  </si>
  <si>
    <t>Describe available roles.</t>
  </si>
  <si>
    <t>Understanding access control capabilities allows an institution to estimate the type of maintenance efforts will be involved to manage a system. Depending on the users, concerns may or not be elevated. The value of this question is largely determined by the deployment strategy and use case of the solution under review. This question is specific to end users.</t>
  </si>
  <si>
    <t>Ask the solution provider to summarize the best practices to restrict/control the access given to the institution's end users without the use of RBAC. Make sure to understand the administrative requirements/overhead introduced in the solution provider's environment.</t>
  </si>
  <si>
    <t>Are you using a web application firewall (WAF)?*</t>
  </si>
  <si>
    <t>Describe compensating controls that protect your web application, if applicable.</t>
  </si>
  <si>
    <t>Describe the currently implemented WAF.</t>
  </si>
  <si>
    <t>The use case, solution provider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solution provider has limited access to the code infrastructure.</t>
  </si>
  <si>
    <t>If a solution provider states that they outsource their code development and do not run a WAF, there is elevated reason for concern. Verify how code is tested, monitored, and controlled in production environments.</t>
  </si>
  <si>
    <t>Are only currently supported operating system(s), software, and libraries leveraged by the system(s)/application(s) that will have access to institution's data?*</t>
  </si>
  <si>
    <t>If the web application only works with a subset of modern supported browsers, please indicate that here.</t>
  </si>
  <si>
    <t>State your plan to migrate to supported operating systems, libraries, and software.</t>
  </si>
  <si>
    <t>Please provide a list of all required dependencies.</t>
  </si>
  <si>
    <t>Solution Provider responses to this question provide clarity on environment constraints that may exist and/or influence future development, configurations, infrastructure, etc. Although the solution provider response may not directly affect end users, the risks of the underlying infrastructure are better understood.</t>
  </si>
  <si>
    <t>Follow-up inquiries for operating systems leveraged by the solution provider will be institution/implementation specific.</t>
  </si>
  <si>
    <t>Does your application require access to location or GPS data?</t>
  </si>
  <si>
    <t>Please indicate any future plans that would require access to this data</t>
  </si>
  <si>
    <t>Please describe the reasons why in detail and state if that access can be limited to while your app is running.</t>
  </si>
  <si>
    <t>Sharing location data significantly increases risk factors for users. It's important to understand if this is required.</t>
  </si>
  <si>
    <t>Ask the solution provider about the need for this requirement, and understand any mitigation strategies that may be possible.</t>
  </si>
  <si>
    <t>Does your application provide separation of duties between security administration, system administration, and standard user functions?*</t>
  </si>
  <si>
    <t>State plans to implement functionality to provide separation of duties between security administration and system administration functions.</t>
  </si>
  <si>
    <t>Describe or provide a reference to the facilities available in the system to provide separation of duties between security administration and system administration functions.</t>
  </si>
  <si>
    <t>Managing a solution may rely on various teams to administrate a system. In this question, it is security operations and systems administration. This question is focused on how system(s) administration, and the segregation of duties, are implemented in the solution provider's organization, so that system administrators do not also have security responsibilities (e.g., monitoring, mitigating, reporting, etc.).</t>
  </si>
  <si>
    <t>Ask the solution provider to summarize their best practices for securing their system(s) administratively without the use of RBAC. Make sure to understand the administrative requirements/overhead introduced in the solution provider's environment.</t>
  </si>
  <si>
    <t>Do you subject your code to static code analysis and/or static application security testing prior to release?*</t>
  </si>
  <si>
    <t>State your plans to implement static code testing practices into your environment.</t>
  </si>
  <si>
    <t>Provide a list of all tools utilized during static code analysis or static application security testing.</t>
  </si>
  <si>
    <t>Code analysis (prior to implementation) can decrease the number of vulnerabilities within a system. Depending on the insight a solution provider has into their code, code testing should be expected. When a solution provider outsources their coding efforts, the use of a web application firewall may be appropriate. In this case, reference the solution provider's response to their use of a WAF.</t>
  </si>
  <si>
    <t>Ask the solution provider what types of tools they use in testing and who performs the testing of the code. Are developers the ones running the security tests? If static code analysis and/or static application security testing is not conducted, point the solution provider to OWASP's Testing Guide &lt;https://www.owasp.org/index.php/OWASP_Testing_Guide_v4_Table_of_Contents&gt;.</t>
  </si>
  <si>
    <t>Do you have software testing processes (dynamic or static) that are established and followed?*</t>
  </si>
  <si>
    <t>State your plans to implement software testing processes into your environment.</t>
  </si>
  <si>
    <t>Describe testing processes, including but not limited to, development of test plans, personnel involved in the testing process, and authorized individual accountable for approval and certification of test results.</t>
  </si>
  <si>
    <t>Code analysis (prior to implementation) can decrease the number of vulnerabilities within a system. Depending on the insight a solution provider has into their code, code testing should be expected.</t>
  </si>
  <si>
    <t>If software testing processes are not established and followed, point the solution provider to OWASP's Testing Guide &lt;https://www.owasp.org/index.php/OWASP_Testing_Guide_v4_Table_of_Contents&gt;.</t>
  </si>
  <si>
    <t>Are access controls for staff within your organization based on structured rules, such as RBAC, ABAC, or PBAC?</t>
  </si>
  <si>
    <t>This includes system administrators and third-party personnel with access to the system. PBAC would include various dynamic controls such as conditional access, risk-based access, location-based access, or system activity–based access.</t>
  </si>
  <si>
    <t>Describe any limitations that prevent support for RBAC within your organization.</t>
  </si>
  <si>
    <t>Managing a solution may rely on various professionals to administer a system. This question is focused on how administration, and the segregation of functions, is implemented within the solution provider's infrastructure.</t>
  </si>
  <si>
    <t>Managing a complex infrastructure requires diligence in protecting access and authority. Unsatisfactory responses may indicate the lack of maturity with a solution provider and/or a flat infrastructure with few individuals with broad authority. Inquire about separation of duties and look for areas of inappropriate functional overlap.</t>
  </si>
  <si>
    <t>Does the system provide data input validation and error messages?</t>
  </si>
  <si>
    <t>State plans to implement data input validation and error messaging across all components of your system.</t>
  </si>
  <si>
    <t>Describe how your system(s) provide data input validation and error messages.</t>
  </si>
  <si>
    <t>Input validation is a secure coding best practice,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t>
  </si>
  <si>
    <t>Inquire about any planned improvements to these capabilities. Ask about their product roadmap, and try to understand how they prioritize security concerns in their environment.</t>
  </si>
  <si>
    <t>Do you have a process and implemented procedures for managing your software supply chain (e.g., libraries, repositories, frameworks, etc.)</t>
  </si>
  <si>
    <t>Include any in-house developed or contract development.</t>
  </si>
  <si>
    <t>Provide supporting documentation of your processes.</t>
  </si>
  <si>
    <t>Understanding system requirements and/or dependencies (e.g., libraries, repositories, frameworks, toolkits, modules, etc.)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t>
  </si>
  <si>
    <t>Follow-up inquiries concerning software supply chain will be institution/implementation specific.</t>
  </si>
  <si>
    <t>Have your developers been trained in secure coding techniques?</t>
  </si>
  <si>
    <t>State plans to implement a training program on industry standard secure coding practices.</t>
  </si>
  <si>
    <t>Summarize your secure coding training.</t>
  </si>
  <si>
    <t>The adherence to secure coding best practices better positions a solution provider to maintain the CIA triad. Use the knowledge of this response when evaluating other solution provider statements, particularly those focused on development and the protection of communications.</t>
  </si>
  <si>
    <t>If information security principles are not designed into the product lifecycle, point the solution provider to OWASP's Secure Coding Practices - Quick Reference Guide &lt;https://www.owasp.org/index.php/OWASP_Secure_Coding_Practices_-_Quick_Reference_Guide&gt;.</t>
  </si>
  <si>
    <t>Was your application developed using secure coding techniques?</t>
  </si>
  <si>
    <t>State plans to update your application to adhere to industry secure coding practices.</t>
  </si>
  <si>
    <t>Summarize your secure coding practices.</t>
  </si>
  <si>
    <t>If mobile, is the application available from a trusted source (e.g., App Store, Google Play Store)?</t>
  </si>
  <si>
    <t>Select N/A if there is no mobile version of your app.</t>
  </si>
  <si>
    <t>Decribe how the application is distributed. Also, state any plans to publish the app to a trusted source.</t>
  </si>
  <si>
    <t>State the application title as listed within the trusted source.</t>
  </si>
  <si>
    <t>Please explain why this does not apply to your product or service.</t>
  </si>
  <si>
    <t>Distributing application via known, moderately vetted application platform decreases the chances of malicious code distribution. Stand-alone deployments (nontrusted sources) should be looked at more closely.</t>
  </si>
  <si>
    <t>Ask the solution provider why this deployment strategy is used. Ask if it is a restriction of the app store platform or some other environment restriction.</t>
  </si>
  <si>
    <t>Do you have a fully implemented policy or procedure that details how your employees obtain administrator access to institutional instance of the application?</t>
  </si>
  <si>
    <t>State plans to fully implement policy or procedure that details how administrator access is handled in your environment.</t>
  </si>
  <si>
    <t>Describe or provide a reference that details how administrator access is handled (e.g., provisioning, principle of least privilege, deprovisioning, etc.).</t>
  </si>
  <si>
    <t>Protecting administrative accounts is crucial to maintaining system integrity in any environment. This question is targeting privilege creep and unmanaged privileged acccounts to determine if the solution provider properly manages access control in their application/system environments.</t>
  </si>
  <si>
    <t>Ask the solution provider to summarize their implemented policies and/or procedures</t>
  </si>
  <si>
    <t>Does your solution support single sign-on (SSO) protocols for user and administrator authentication?*</t>
  </si>
  <si>
    <t>Answer "yes" only if user AND administrator authentication is supported. If partially supported, answer "no." Ensure you respond to any guidance in the Additional Information column.</t>
  </si>
  <si>
    <t>Describe plans to support strong authentication practices.</t>
  </si>
  <si>
    <t>Describe how strong authentication is enforced (e.g., complex passwords, multifactor tokens, certificates, biometrics, aging requirements, re-use policy).</t>
  </si>
  <si>
    <t>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t>
  </si>
  <si>
    <t>Follow-up inquiries for IAM requirements will be institution/implementation specific.</t>
  </si>
  <si>
    <t>Does your solution support local authentication protocols for user and administrator authentication?*</t>
  </si>
  <si>
    <t>Describe any plans to support local authentication modes.</t>
  </si>
  <si>
    <t>Provide a detailed description of your local authentication mode practices.</t>
  </si>
  <si>
    <t>The purpose of this question is understand the solution provider's authentication infrastructure so that additional questions can be formulated for the institution's use case.</t>
  </si>
  <si>
    <t>The content of this response may or may not have value for the type of use case on the institution. Follow-up inquiries for authentication modes will be institution/implementation specific.</t>
  </si>
  <si>
    <t>Can you enforce password/passphrase complexity requirements (provided by the institution)?*</t>
  </si>
  <si>
    <t>Describe plans to support password/passphrase complexity requirements.</t>
  </si>
  <si>
    <t>Describe how password/passphrase complexity requirements are implemented in the product.</t>
  </si>
  <si>
    <t>Many institutions have a policy focused on passwords/passphrases, and this question confirms the capacity of a solution provider's solution to comply.</t>
  </si>
  <si>
    <t>Follow-up inquiries for password/passphrase complexity requirements will be institution/implementation specific.</t>
  </si>
  <si>
    <t>Does the system have password complexity or length limitations and/or restrictions?*</t>
  </si>
  <si>
    <t>Answer "yes" if your solution has internal limits to password complexity (max langth, certain special characters unsupported, etc.).</t>
  </si>
  <si>
    <t>Describe these limitations and/or restrictions and state what lengths and complexities are supported.</t>
  </si>
  <si>
    <t>Follow-up inquiries for password/passphrase limitations and/or restrictions will be institution/implementation specific.</t>
  </si>
  <si>
    <t>Do you have documented password/passphrase reset procedures that are currently implemented in the system and/or customer support?*</t>
  </si>
  <si>
    <t>Describe your plans to document system password/passphrase reset procedures.</t>
  </si>
  <si>
    <t>Describe your documented password/passphrase reset procedures that are currently implemented in the system and/or customer support.</t>
  </si>
  <si>
    <t>Account management can be a time-consuming part of an information system. Account reset capabilities, built into a system, can reduce burden on institutional support services.</t>
  </si>
  <si>
    <t>Ask the solution provider how end users will be supported. Ask for training documentation or knowledgebase content. Confirm solution provider and institution responsibilities in this support area (and others).</t>
  </si>
  <si>
    <t>Does your organization participate in InCommon or another eduGAIN-affiliated trust federation?*</t>
  </si>
  <si>
    <t>Describe plans to participate in InCommon or another eduGAIN-affiliated trust federation.</t>
  </si>
  <si>
    <t>List the entity IDs registered in the Additional Information column.</t>
  </si>
  <si>
    <t>This question defines the solution provider's scope of federated identity practices and their willingness to embrace higher education requirements.</t>
  </si>
  <si>
    <t>If a solution provider indicates that a system is stand-alone and cannot integrate with community standards, follow up with maturity questions and ask about other commodity type functions or other system requirements your institution may have.</t>
  </si>
  <si>
    <t>Are there any passwords/passphrases hard-coded into your systems or solutions?*</t>
  </si>
  <si>
    <t>Provide a detailed description of passwords/passphrases hard-coded into your systems or solutions.</t>
  </si>
  <si>
    <t>The response to this question can reveal the use (or not) of coding best practices. If passwords/passphrases are hard-coded into systems/productions, the solution provider should provide robust details supporting why this is required.</t>
  </si>
  <si>
    <t>Vague responses to this question should be met with concern. Repeat the question if the first answer is insufficient. Ask pointedly to ensure the solution provider is not misunderstanding.</t>
  </si>
  <si>
    <t>Are you storing any passwords in plaintext?*</t>
  </si>
  <si>
    <t>Provide a detailed description stating why account passwords/passphrases are not encrypted in storage.</t>
  </si>
  <si>
    <t>The focus of this question is confidentiality. It is a straightforward question confirming the encryption of user authentication details.</t>
  </si>
  <si>
    <t>Follow-up inquiries for password/passphrase encrypted storage will be institution/implementation specific.</t>
  </si>
  <si>
    <t>Are audit logs available that include AT LEAST all of the following: login, logout, actions performed, and source IP address?*</t>
  </si>
  <si>
    <t>Describe any plans to enable audit logs for these data elements.</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</si>
  <si>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t>
  </si>
  <si>
    <t>If a weak response is given, it is appropriate to ask directed questions to get specific information. Ensure that questions are targeted to ensure responses will come from the appropriate party within the solution provider.</t>
  </si>
  <si>
    <t>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t>
  </si>
  <si>
    <t>Ensure that all elements of AAAI-10 are clearly stated in your response.</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</si>
  <si>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t>
  </si>
  <si>
    <t>Can you provide the institution documentation regarding the retention period for those logs, how logs are protected, and whether they are accessible to the customer (and if so, how)?*</t>
  </si>
  <si>
    <t>Ensure that all elements of AAAI-11 are clearly stated in your response.</t>
  </si>
  <si>
    <t>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t>
  </si>
  <si>
    <t>Follow-up inquiries for logging details will be institution/implementation specific.</t>
  </si>
  <si>
    <t>Does your application support integration with other authentication and authorization systems?</t>
  </si>
  <si>
    <t>Describe any plans to support integration with other authentication and authorization systems.</t>
  </si>
  <si>
    <t>List which systems and versions supported (such as Active Directory, Kerberos, or other LDAP compatible directory) in Additional Info.</t>
  </si>
  <si>
    <t>If a solution provider indicates that a system is stand-alone and cannot integrate with the institution's infrastructure, follow up with maturity questions and ask about other commodity type functions or other system requirements your institution may have.</t>
  </si>
  <si>
    <t>Do you allow the customer to specify attribute mappings for any needed information beyond a user identifier? (e.g., Reference eduPerson, ePPA/ePPN/ePE)</t>
  </si>
  <si>
    <t>Describe plans to allow customers to specify attribute mappings.</t>
  </si>
  <si>
    <t>This questions allows an institution to know solution provider system limitations and to help them gauge the resources (that may be needed to implement) required to successfully integrate the solution with institution systems.</t>
  </si>
  <si>
    <t>Follow-up inquiries for attribute mapping requirements will be institution/implementation specific.</t>
  </si>
  <si>
    <t>Does your application support directory integration for user accounts?</t>
  </si>
  <si>
    <t>Describe any plans to support external authentication services in place of local authentication.</t>
  </si>
  <si>
    <t>Describe all authentication services supported by the system.</t>
  </si>
  <si>
    <t>System (technical and security) administration is complex, and it is important to understand a system's capabilities to integrate with existing security and access systems. Having to maintain additional accounts increases overhead and may impact your institution's risk footprint.</t>
  </si>
  <si>
    <t>Follow-up inquiries for system authentication will be unique to your institution (e.g., policy, infrastructure, etc.).</t>
  </si>
  <si>
    <t>Does your solution support any of the following web SSO standards: SAML2 (with redirect flow), OIDC, CAS, or other?</t>
  </si>
  <si>
    <t>An answer of "yes" should be well-supported in the Additional Information column, and all elements of interest should be sufficiently addressed.</t>
  </si>
  <si>
    <t>Describe plans to support web SSO in your solution.</t>
  </si>
  <si>
    <t>State the web SSO standards supported by your solution and provide additional details about your support, including framework(s) in use, how information is exchanged securely, etc.</t>
  </si>
  <si>
    <t>Do you support differentiation between email address and user identifier?</t>
  </si>
  <si>
    <t>Describe any plans to support differentiation between email address and user identifier.</t>
  </si>
  <si>
    <t>Follow-up inquiries for identifier requirements will be institution/implementation specific.</t>
  </si>
  <si>
    <t>If the institution does not use SSO, does your application and/or user frontend/portal support multifactor authentication (e.g., Duo, Google Authenticator, OTP, etc.)?</t>
  </si>
  <si>
    <t>Describe any plans to support multifactor authentication in your application.</t>
  </si>
  <si>
    <t>List all supported multifactor authentication methods, technologies, and/or solutions and provide a brief summary of each.</t>
  </si>
  <si>
    <t>2FA/MFA, implemented correctly, strengthens the security state of a system. 2FA/MFA is commonly implemented and in many use cases is a requirement for account protection purposes.</t>
  </si>
  <si>
    <t>Ask the solution provider about hardware and software options, future roadmap for implementations and support, etc.</t>
  </si>
  <si>
    <t>Does your application automatically lock the session or log out an account after a period of inactivity?</t>
  </si>
  <si>
    <t>Describe any plans to support automatic lock or log-out.</t>
  </si>
  <si>
    <t>Describe the default behavior of this capability.</t>
  </si>
  <si>
    <t>This is a question to ensure account integrity and institutional data confidentiality.</t>
  </si>
  <si>
    <t>Follow-up inquiries for inactivity protections will be institution/implementation specific.</t>
  </si>
  <si>
    <t>Will the institution be notified of major changes to your environment that could impact the institution's security posture?*</t>
  </si>
  <si>
    <t>Describe plans to establish a notification mechanism for major environmental changes.</t>
  </si>
  <si>
    <t>State how and when the institution will be notified of major changes to your environment.</t>
  </si>
  <si>
    <t>Notification expectations should be set earlier in the contract/assessment process. Timelines, correspondence medium, and playbook details are all aspects to keep in mind when assessing this response.</t>
  </si>
  <si>
    <t>If the solution provider's response does not cover the details outlined in the reasoning, follow up and get specific responses for each, as needed.</t>
  </si>
  <si>
    <t>Does the system support client customizations from one release to another?*</t>
  </si>
  <si>
    <t>Ensure that all relevant details pertaining to CHNG-06 are clearly stated in your response.</t>
  </si>
  <si>
    <t>Clarify the lack of support strategy for client customizations from one release to another.</t>
  </si>
  <si>
    <t>Describe or provide reference to your solution support strategy in regard to maintaining client customizations from one release to another.</t>
  </si>
  <si>
    <t>The solution provider's solution characteristics and the institution's use case will determine the relevancy of this question. The purpose of this question is to understand the underlying infrastructure and how it is maintained across all customers.</t>
  </si>
  <si>
    <t>In cases where the solution is customized for customer use cases, ensure the solution provider's response covers all aspects of code migration, including backups, data conversions, local resources from the institution, etc., as it relates to code upgrades and/or version adoptions.</t>
  </si>
  <si>
    <t>Do you have an implemented system configuration management process (e.g.,secure "gold" images, etc.)?*</t>
  </si>
  <si>
    <t>Describe how system configuration management is currently handled in your environment.</t>
  </si>
  <si>
    <t>Summarize your implemented system configuration management precess.</t>
  </si>
  <si>
    <t>Hardware lifecycles and continuous software updates creates an always-changing landscape in information technology. The focus of this question is the integrity of a solution provider's infrastructure. Mismanagement of system configurations can lead to breakdowns in layers of security.</t>
  </si>
  <si>
    <t>Solution Providers should have robust documentation when it comes to configuration management. Vague answers to this question should be met with concern. Inquire about the device management tools in use, system lifecycles, complexity of systems, etc., and evaluate the response in the context of company capabilities (see Company Background section).</t>
  </si>
  <si>
    <t>Do you have a documented change management process?</t>
  </si>
  <si>
    <t>Summarize your current change management process.</t>
  </si>
  <si>
    <t>The lack of a change management function is indicative of immature program processes. Answers to this question can provide insight into how well their responses (on the HECVAT) represent their actual environment(s).</t>
  </si>
  <si>
    <t>If a weak response is given to this answer, response scrutiny should be increased. Questions about configuration management, system authority, and documentation are appropriate.</t>
  </si>
  <si>
    <t>Does your change management process minimally include authorization, impact analysis, testing, and validation before moving changes to production?</t>
  </si>
  <si>
    <t>State your plans to implement change management in your environment or clarify what your change management processes do include.</t>
  </si>
  <si>
    <t>Indicate all procedures that are implemented in your change management process. (a) An impact analysis of the upgrade is performed. (b) The change is appropriately authorized. (c) Changes are made first in a test environment. (d) The ability to implement the upgrades/changes in the production environment is limited to appropriate IT personnel.</t>
  </si>
  <si>
    <t>This question outlines a mature change management process. Changes should be analyzed for impact, officially approved, tested, and performed by authorized users.</t>
  </si>
  <si>
    <t>If the solution provider's response does not cover the details outlined in the reasoning, follow up and get specific responses, as needed.</t>
  </si>
  <si>
    <t>Does your change management process verify that all required third-party libraries and dependencies are still supported with each major change?</t>
  </si>
  <si>
    <t>Please describe any plans to implement third-party library dependancy tracking.</t>
  </si>
  <si>
    <t>Please describe your program to track these dependancies.</t>
  </si>
  <si>
    <t>This question is fundamentally about supply chain. The solution provider should be able to document its procedures around tracking libraries maintained by third parties.</t>
  </si>
  <si>
    <t>If the solution provider's response does not cover the details outlined in the reasoning, follow-up and get specific responses for each, as needed.</t>
  </si>
  <si>
    <t>Do you have policy and procedure, currently implemented, managing how critical patches are applied to all systems and applications?</t>
  </si>
  <si>
    <t>State your plans to implement policy and procedure(s) to manage how critical patches are applied to systems and applications.</t>
  </si>
  <si>
    <t>Summarize the policy and procedure(s) managing how critical patches are applied to systems and applications.</t>
  </si>
  <si>
    <t>Answers to this question will reveal the solution provider’s knowledge of their IT assets and their ability to respond to notifications about their systems and software.</t>
  </si>
  <si>
    <t>Follow-up inquiries for the solution provider’s patching practices will be institution/implementation specific.</t>
  </si>
  <si>
    <t>Have you implemented policies and procedures that guide how security risks are mitigated until patches can be applied?</t>
  </si>
  <si>
    <t>State your plans to implement policy and procedure(s) guiding risk mitigation practices before critical patches can be applied.</t>
  </si>
  <si>
    <t>Summarize the policy and procedure(s) guiding risk mitigation practices before critical patches can be applied.</t>
  </si>
  <si>
    <t>New vulnerabilities are published every day, and solution providers have a responsibility to maintain their software(s). The fundamental nature of operation will expose some risks to the system, but it is crucial that a solution provider recognize its responsibilities and have a plan to implement them, when this time arrives.</t>
  </si>
  <si>
    <t>Follow-up inquiries for the solution providers patching practices will be institution/implementation specific.</t>
  </si>
  <si>
    <t>Do clients have the option to not participate in or postpone an upgrade to a new release?</t>
  </si>
  <si>
    <t>Summarize why clients do not have alternative release options.</t>
  </si>
  <si>
    <t>Provide reference the the process/procedure to manage releases.</t>
  </si>
  <si>
    <t>Unplanned and/or unexpected changes in a complex environment can introduce intolerable risks to the institution. Based on the operating environment of the institution, it may be necessary to postpone (or properly plan) the change to a system. The solution provider's response should clarify their use of a "one code base" method or the ability to run multiple versions concurrently.</t>
  </si>
  <si>
    <t>Follow-up inquiries for solution version releases will be institution/implementation specific.</t>
  </si>
  <si>
    <t>Do you have a fully implemented solution support strategy that defines how many concurrent versions you support?</t>
  </si>
  <si>
    <t>List the current version you support and what percentage of customers are utilizing that version.</t>
  </si>
  <si>
    <t>Clarify the lack of support strategy for concurrent versions in your solution.</t>
  </si>
  <si>
    <t>Describe or provide a reference to your solution support strategy in regard to maintaining software currency (i.e., how many concurrent versions are you willing to run and support?).</t>
  </si>
  <si>
    <t>Supporting multiple versions of a solution is challenging. Understanding the solution provider’s strategy and resources will provide insight into its ability to adequately support their customers.</t>
  </si>
  <si>
    <t>Follow-up inquiries for the solution provider’s support of concurrent versions will be institution/implementation specific.</t>
  </si>
  <si>
    <t>Do you have a release schedule for product updates?</t>
  </si>
  <si>
    <t>State any plans to release a schedule of product updates.</t>
  </si>
  <si>
    <t>Provide a reference to this solution's release schedule.</t>
  </si>
  <si>
    <t>Answers to this question will reveal the solution provider’s ability to plan in the short term. This is valuable information for customers so they can anticipate updates and potential bug fixes.</t>
  </si>
  <si>
    <t>Follow-up inquiries for the solution provider’s solution update practices will be institution/implementation specific.</t>
  </si>
  <si>
    <t>Do you have a technology roadmap, for at least the next two years, for enhancements and bug fixes for the solution being assessed?</t>
  </si>
  <si>
    <t>State any plans to release a technology roadmap covering the next two years.</t>
  </si>
  <si>
    <t>Provide a reference to your technology roadmap.</t>
  </si>
  <si>
    <t>Answers to this question will reveal the solution provider’s ability to plan for the future of their solution.</t>
  </si>
  <si>
    <t>Follow-up inquiries for the solution provider’s technology planning practices will be institution/implementation specific.</t>
  </si>
  <si>
    <t>Can solution updates be completed without institutional involvement (i.e., technically or organizationally)?</t>
  </si>
  <si>
    <t>Summarize the institution's responsibilities during solution updates.</t>
  </si>
  <si>
    <t>The response to this question allows the institution to understand the information technology resources required to properly maintain the solution provider's system. Initial acquisition and setup is important to assess, but the long-term maintenance (and the risks that come with it) should be clearly defined. Use the response to this question to pivot to other questions and/or verify other solution provider responses.</t>
  </si>
  <si>
    <t>Vague responses to this question should be investigated further. Ask for additional documentation for customer responsibilities (in the context of information technology/security).</t>
  </si>
  <si>
    <t>Are upgrades or system changes installed during off-peak hours or in a manner that does not impact the customer?</t>
  </si>
  <si>
    <t>Decribe plans to minimize the impact of downtime based on predefined off-peak hours.</t>
  </si>
  <si>
    <t>Define current off-peak hours, including time zones as necessary.</t>
  </si>
  <si>
    <t>Restricting system updates to a standard maintenance timeframe is important for ensuring that changes to production systems do not impact operations. It’s also important for troubleshooting any problems that may occur as a result of the changes.</t>
  </si>
  <si>
    <t>Do procedures exist to provide that emergency changes are documented and authorized (including after-the-fact approval)?</t>
  </si>
  <si>
    <t>Describe plans to implement procedure ensuring that emergency changes are documented and authorized.</t>
  </si>
  <si>
    <t>Summarize implemented procedures ensuring that emergency changes are documented and authorized.</t>
  </si>
  <si>
    <t>In the context of the CIA triad, this question is focused on system integrity, ensuring that system changes are only executed by authorized users. In the event of emergency changes, accountability and post-action review are expected.</t>
  </si>
  <si>
    <t>Follow up with a robust question set if a solution provider cannot clearly state full control of the integrity of their system(s).</t>
  </si>
  <si>
    <t>Do you have a systems management and configuration strategy that encompasses servers, appliances, cloud services, applications, and mobile devices (company and employee owned)?</t>
  </si>
  <si>
    <t>Describe your intent to implement a systems management and configuration strategy.</t>
  </si>
  <si>
    <t>Summarize your systems management and configuration strategy.</t>
  </si>
  <si>
    <t>Will the institution's data be stored on any devices (database servers, file servers, SAN, NAS, etc.) configured with non-RFC 1918/4193 (i.e., publicly routable) IP addresses?*</t>
  </si>
  <si>
    <t>State the need for this strategy, in detail.</t>
  </si>
  <si>
    <t>Systems that are directly exposed to public internet resources are at greater risk than those that are not. Understanding the requirements for this configuration is important, particularly when assessing compensating controls.</t>
  </si>
  <si>
    <t>Ask the solution provider about its infrastructure and if there is a solution that eliminates the need for this environment.</t>
  </si>
  <si>
    <t>Is the transport of sensitive data encrypted using security protocols/algorithms (e.g., system-to-client)?*</t>
  </si>
  <si>
    <t>Describe why sensitive data is not encrypted in transport.</t>
  </si>
  <si>
    <t>Summarize your transport encryption strategy.</t>
  </si>
  <si>
    <t>The need for encryption in transport is unique to your institution's implementation of a system. In particular, the data flow between the system and the end users of the solution.</t>
  </si>
  <si>
    <t>Follow-up inquiries for data encryption between the system and end-users will be institution/implementation specific.</t>
  </si>
  <si>
    <t>Is the storage of sensitive data encrypted using security protocols/algorithms (e.g., disk encryption, at-rest, files, and within a running database)?*</t>
  </si>
  <si>
    <t>Describe why sensitive data is not encrypted in storage.</t>
  </si>
  <si>
    <t>Summarize your data encryption strategy and state what encryption options are available.</t>
  </si>
  <si>
    <t>The need for encryption at-rest is unique to your institution's implementation of a system. In particular, system components, architectures, and data flows all factor into the need for this control.</t>
  </si>
  <si>
    <t>Follow-up inquiries for data encryption at-rest will be institution/implementation specific.</t>
  </si>
  <si>
    <t>Do all cryptographic modules in use in your solution conform to the Federal Information Processing Standards (FIPS PUB 140-2 or 140-3)?*</t>
  </si>
  <si>
    <t>Provide a detailed description of all non-conforming modules.</t>
  </si>
  <si>
    <t>Provide reference to FIPS 140-3 validation certificates.</t>
  </si>
  <si>
    <t>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t>
  </si>
  <si>
    <t>If the solution provider cannot accommodate open standards encryption requirements, direct them to NIST's Cryptographic Standards and Guidelines document &lt;https://csrc.nist.gov/Projects/Cryptographic-Standards-and-Guidelines&gt;.</t>
  </si>
  <si>
    <t>Will the institution's data be available within the system for a period of time at the completion of this contract?*</t>
  </si>
  <si>
    <t>Describe your data export procedures conducted at the termination of contract.</t>
  </si>
  <si>
    <t>State the length of time that the institution's data will be available in the system at the completion of the contract.</t>
  </si>
  <si>
    <t>When cancelling a solution, an institution will commonly want all institutional data that was provided to a solution provider. This questions allows the solution provider to state their general practices when a customer leaves their environment.</t>
  </si>
  <si>
    <t>A solution provider's response should be clear and concise. Be wary of vague responses to this questions and inquire about export specifics, as needed.</t>
  </si>
  <si>
    <t>Are these rights retained even through a provider acquisition or bankruptcy event?*</t>
  </si>
  <si>
    <t>Provide a detailed description why rights are not retained.</t>
  </si>
  <si>
    <t>Provide references, as needed.</t>
  </si>
  <si>
    <t>This question clarifies the position of the institution in the case of acquisition or bankruptcy. Expect clear responses to this question. If they are vague, be sure to follow up based on institutional counsel guidance.</t>
  </si>
  <si>
    <t>If a solution provider's response is unsatisfactory, engage institutional counsel to appropriately address any ownership concerns.</t>
  </si>
  <si>
    <t>Do backups containing the institution's data ever leave the institution's data zone either physically or via network routing?*</t>
  </si>
  <si>
    <t>Summarize why backups containing the institution's data leave the institution's data zone.</t>
  </si>
  <si>
    <t>Data exposure is a risk if sensitive data is in any way transported (physically or electronically) into a data zone that is not authorized by the institution. Depending on the criticality of data and institution policy, full control of data confidentiality may be highly valued.</t>
  </si>
  <si>
    <t>Follow-up inquiries for data backup procedures/practices will be institution/implementation specific.</t>
  </si>
  <si>
    <t>Is media used for long-term retention of business data and archival purposes stored in a secure, environmentally protected area?*</t>
  </si>
  <si>
    <t>State plans to store long-term media in environmentally protected areas.</t>
  </si>
  <si>
    <t>Provide a general summary of your archival environment.</t>
  </si>
  <si>
    <t>Managing media (and the data within) throughout its lifecycle is crucial to the protection of institutional data. The focus of this question is confidentiality, ensuring that media that may store institutional data is protected by well-established policy and procedure.</t>
  </si>
  <si>
    <t>Vague responses to this question should be investigated further. Ask for additional documentation and verify that procedure (and possibly training) exists to ensure proper media handling activity.</t>
  </si>
  <si>
    <t>At the completion of this contract, will data be returned to the institution and/or deleted from all your systems and archives?</t>
  </si>
  <si>
    <t xml:space="preserve">Please specify if it will be returned, deleted, or both. </t>
  </si>
  <si>
    <t>State plans to implement capabilities for the institution to retrieve its data.</t>
  </si>
  <si>
    <t>When cancelling a solution, an institution will commonly want all institutional data that was provided to a solution provider. This question allows the solution provider to state its general practices when a customer leaves its environment.</t>
  </si>
  <si>
    <t>Can the institution extract a full or partial backup of data?</t>
  </si>
  <si>
    <t>State plans to implement capabilities for the institution to extract a full or partial backup of data.</t>
  </si>
  <si>
    <t>Provide a general summary of how full and partial backups of data can be extracted.</t>
  </si>
  <si>
    <t>When cancelling a solution, an institution will commonly want all institutional data that was provided to a solution provider. The solution provider's response should verify if the institution can extract data or if it is a manual extraction by solution provider staff.</t>
  </si>
  <si>
    <t>Do current backups include all operating system software, utilities, security software, application software, and data files necessary for recovery?</t>
  </si>
  <si>
    <t>State plans to include the elements listed in DATA-13 in your backup strategy.</t>
  </si>
  <si>
    <t>Decribe your overall strategy to accomplish these elements.</t>
  </si>
  <si>
    <t>The purpose of this question is to define the scope of backup operations and the scope at which a solution provider may readily recover when backup restoration is required.</t>
  </si>
  <si>
    <t>Follow-up inquiries for backup content scope will be institution/implementation specific.</t>
  </si>
  <si>
    <t>Are you performing off-site backups (i.e., digitally moved off site)?</t>
  </si>
  <si>
    <t>State any plans to implement off-site virtual backups in your environment.</t>
  </si>
  <si>
    <t>Summarize your off-site backup strategy.</t>
  </si>
  <si>
    <t>When data is moved digitally (e.g., cloud provider, solution provider-owned facility, etc.) off-site, the policies and implemented procedures are important to know. The protections implemented to prevent compromise will be technical in nature and should be well-documented.</t>
  </si>
  <si>
    <t>Follow-up inquiries for off-site, digital backups will be institution/implementation specific.</t>
  </si>
  <si>
    <t>Are physical backups taken off-site (i.e., physically moved off site)?</t>
  </si>
  <si>
    <t>State any plans to implement off-site physical backups in your environment.</t>
  </si>
  <si>
    <t>Provide the distance (in miles) between the primary and off-site locations.</t>
  </si>
  <si>
    <t>When data is moved physically (e.g.,HDD, print, etc.) off-site, the policies and implemented procedures are important to know. Unencrypted data taken outside secured areas introduces unnecessary risks.</t>
  </si>
  <si>
    <t>Follow-up inquiries for off-site, physical backups will be institution/implementation specific.</t>
  </si>
  <si>
    <t>Are data backups encrypted?</t>
  </si>
  <si>
    <t>Summarize why backups are not encrypted.</t>
  </si>
  <si>
    <t>Summarize the encryption algorithm/strategy you are using to secure backups.</t>
  </si>
  <si>
    <t>The need for encryption at rest (for backups) is unique to your institution's implementation of a system. In particular, system components, architectures, and data flows all factor into the need for this control.</t>
  </si>
  <si>
    <t>Follow-up inquiries for data backup encryption at-rest will be institution/implementation specific.</t>
  </si>
  <si>
    <t>Do you have a media handling process that is documented and currently implemented that meets established business needs and regulatory requirements, including end-of-life, repurposing, and data-sanitization procedures?</t>
  </si>
  <si>
    <t>Provide a detailed summary of media handling processes that do exist.</t>
  </si>
  <si>
    <t>Provide documented details of this process (link or attached).</t>
  </si>
  <si>
    <t>Does the process described in DATA-15 adhere to DoD 5220.22-M and/or NIST SP 800-88 standards?</t>
  </si>
  <si>
    <t>State plans to adhere to DoD 5220.22-M and/or NIST SP 800-88 standards.</t>
  </si>
  <si>
    <t>Follow-up inquiries for DoD 5220.22-M and/or SP800-88 standards will be institution specific.</t>
  </si>
  <si>
    <t>Does your staff (or third party) have access to institutional data (e.g., financial, PHI, or other sensitive information) through any means?</t>
  </si>
  <si>
    <t>Summarize what access staff (or third parties) have to institutional data.</t>
  </si>
  <si>
    <t>Confidentiality is the focus of this question. Based on the capabilities of solution provider administrators, the institution may require additional safeguards to protect the confidentiality of data stored by or shared with a solution provider (e.g., additional layer of encryption, etc.).</t>
  </si>
  <si>
    <t>If institutional data is visible by the solution provider's system administrators, follow up with the solution provider to understand the scope of visibility, process/procedure that administrators follow, and use cases when administrators are allowed to access (view) institutional data.</t>
  </si>
  <si>
    <t>Do you have a documented and currently implemented strategy for securing employee workstations when they work remotely (i.e., not in a trusted computing environment)?</t>
  </si>
  <si>
    <t>Provide a detailed summary outlining the security controls implemented to protect the institution's data.</t>
  </si>
  <si>
    <t>Telecommuting in the IT world is the norm, and an institution should know that proper safeguards are in place when remote access is allowed. Solution Provider responses vary greatly, so confirm the context of the response if it is not clear. Many cloud services can only be managed remotely, so there is often a gray area to interpret for this response. In the context of the CIA triad, this question is focused on confidentiality. Printed documents, mobile device use, and remote access are all relevant to this question. A solution provider's response to this question will provide insight into their overall business process. Solution Provider business activity that poses additional security risks should be met with increased concern.</t>
  </si>
  <si>
    <t>Vague responses to this question should be investigated further. Ask for additional documentation and verify that procedure (and possibly training) exists to ensure proper customer data handling activity.</t>
  </si>
  <si>
    <t>Does the environment provide for dedicated single-tenant capabilities? If not, describe how your solution or environment separates data from different customers (e.g., logically, physically, single tenancy, multi-tenancy).</t>
  </si>
  <si>
    <t>Describe your plan to separate institution data from that of other customers.</t>
  </si>
  <si>
    <t>Describe or provide a reference to how institution data is separated from that of other customers.</t>
  </si>
  <si>
    <t>A solution provider's response to this question can reveal a system's infrastructure quickly. Off-point responses are common here, so general follow-up is often needed. Understanding how a solution provider segments its customers' data (or doesn't) affects various other controls, including network settings, use of encryption, access controls, etc. A solution provider's response here will influence potential follow-up inquiries for other HECVAT questions.</t>
  </si>
  <si>
    <t>Follow-up inquiries for dedicated single-tenant capabilities will be institution/implementation specific.</t>
  </si>
  <si>
    <t>Are ownership rights to all data, inputs, outputs, and metadata retained by the institution?</t>
  </si>
  <si>
    <t>Describe in detail why ownership rights are not retained by the institution.</t>
  </si>
  <si>
    <t>Provide reference to your data ownership documention.</t>
  </si>
  <si>
    <t>This question clarifies the operating model of a solution provider and provides insight into the solution provider-customer paradigm of a company. Knowing whether the institution is of value to a solution provider or if the institution's data is of value to a solution provider should weigh heavily in the decision-making process.</t>
  </si>
  <si>
    <t>In the event of imminent bankruptcy, closing of business, or retirement of service, will you provide 90 days for customers to get their data out of the system and migrate applications?</t>
  </si>
  <si>
    <t>Provide a detailed summary to support your selection.</t>
  </si>
  <si>
    <t>State how the institution will be notified of imminent termination.</t>
  </si>
  <si>
    <t>Are involatile backup copies made according to predefined schedules and securely stored and protected?</t>
  </si>
  <si>
    <t>Ensure that response addresses involatile storage and lists retention periods.</t>
  </si>
  <si>
    <t>State how the institution's data is protected from system failures and ransomware.</t>
  </si>
  <si>
    <t>If your strategy uses different processes for services and data, ensure that all strategies are clearly stated and supported.</t>
  </si>
  <si>
    <t>Restricting system updates to a standard maintenance timeframe is important for ensuring that changes to production systems do not impact operations. It’s also important for troubleshooting any problems that may occur as a result of the changes. Availability is the focus of this question.</t>
  </si>
  <si>
    <t>An institution's use case will drive the requirements for backup strategy. Ensure that the institution's use case and risk tolerance can be met by solution provider systems.</t>
  </si>
  <si>
    <t>Do you have a cryptographic key management process (generation, exchange, storage, safeguards, use, vetting, and replacement) that is documented and currently implemented, for all system components (e.g., database, system, web, etc.)?</t>
  </si>
  <si>
    <t>Summarize your cryptographic key management process.</t>
  </si>
  <si>
    <t>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t>
  </si>
  <si>
    <t>Follow up with the solution provider to ensure that all components of the system are considered. This includes system-to-system, system-to-client, applications, system accounts, etc.</t>
  </si>
  <si>
    <t>Select your hosting option.</t>
  </si>
  <si>
    <t>Not scored</t>
  </si>
  <si>
    <t>If/then: If Self-managed, populate the solution provider answer for questions DCTR 02, 08, 16-18 with cell B25 in the Auto Responses sheet; If Physical co-location, populate solution provider answer for  DCTR 02-15 with B25; if Virtual Co-location, populate solution provider answer for DCTR 02-04, 07-08, 10, 16-18 with B25; If AWS, Azure, or GCP, populate 03, 07-08, 10, 16-18 with B25; if Other populate DCTR 02-03, 07-08, 10 with B25</t>
  </si>
  <si>
    <t>If you are using an option not listed, or a combination of options, select "Other." Your selection here will determine which questions below are required.</t>
  </si>
  <si>
    <t>Understanding the hosting environment may reveal infrastructure risks that may not be apparent by other means and provides context to the responses provided throughout this HECVAT.</t>
  </si>
  <si>
    <t>Follow-up inquiries for hosting options will be institution/implementation specific.</t>
  </si>
  <si>
    <t>Is a SOC 2 Type 2 report available for the hosting environment?</t>
  </si>
  <si>
    <t>Obtain the report if possible and add it to your submission.</t>
  </si>
  <si>
    <t>This question is relative to the response above. Understanding the ownership structure of the facility that will host institutional data is important for setting availability expectations and ensuring that proper contract terms are in place to protect the institution due to use of third parties. If a solution provider uses a third-party solution provider to provide data center solutions, having that solution provider's SOC 2 Type 2 provides additional insight. The ability to assess these "forth-party" solution providers is based on your institution's resources. The solution provider is responsible for providing this information; ensure that they handle their solution providers properly.</t>
  </si>
  <si>
    <t>Follow-up inquiries for additional solution provider's SOC 2 Type 2 reports will be institution/implementation specific.</t>
  </si>
  <si>
    <t>Are you generally able to accommodate storing each institution's data within its geographic region?</t>
  </si>
  <si>
    <t>Please indicate which geographic regions you can provide storage in the Additional Info column.</t>
  </si>
  <si>
    <t>Under what circumstances would institutional data leave a designated region or regions?</t>
  </si>
  <si>
    <t>An institution's location will dictate what laws and regulations apply. Because solution providers may not know where all of their customers reside, it is imperative that solution providers are able to accommodate geographic requirements for their customers. Although it is unfair to expect support for all geographic regions in common infrastructure/platform/software-as-a-service, solution providers are expected to be absolutely clear about the regions they leverage and/or support.</t>
  </si>
  <si>
    <t>If a solution provider is unable to accommodate storing/processing institutional data within specific regions, ask them why they are unable to. Try to determine if it's an infrastructure issue (scalability), a cost-reduction strategy (size/maturity), or some other issue.</t>
  </si>
  <si>
    <t>Are the data centers staffed 24 hours a day, seven days a week (i.e., 24 x 7 x 365)?</t>
  </si>
  <si>
    <t>State any plans to staff data centers 24 x 7 x 365.</t>
  </si>
  <si>
    <t>Describe the on-site staff capabilities.</t>
  </si>
  <si>
    <t>Solution Providers that operate their own datacenter(s) can implement their own monitoring strategy. Use the solution provider's response to this questions to verify/validate other responses related to ownership/co-location/physical security.</t>
  </si>
  <si>
    <t>Follow-up inquiries for data center staffing will be institution/implementation specific.</t>
  </si>
  <si>
    <t>Are your servers separated from other companies via a physical barrier, such as a cage or hard walls?</t>
  </si>
  <si>
    <t>State plans to separate your servers from others via a physical barrier.</t>
  </si>
  <si>
    <t>Describe your physical barrier strategy.</t>
  </si>
  <si>
    <t>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t>
  </si>
  <si>
    <t>Follow-up inquiries for system physical security will be institution/implementation specific.</t>
  </si>
  <si>
    <t>Does a physical barrier fully enclose the physical space, preventing unauthorized physical contact with any of your devices?*</t>
  </si>
  <si>
    <t>State plans to implement a physical barrier to prevent physical contact with any of your devices.</t>
  </si>
  <si>
    <t>Are your primary and secondary data centers geographically diverse?</t>
  </si>
  <si>
    <t>Describe any plans to implement.</t>
  </si>
  <si>
    <t>State your primary and secondary data center locations. For cloud infrastructures, state the primary and secondary zones.</t>
  </si>
  <si>
    <t>When planning for business continuity and disaster recovery, considering geographic diversity of a solution provider's operating environment will help analysts better understand risk due to widespread technical issues as well as weather and environmental considerations.</t>
  </si>
  <si>
    <t>Follow-up inquiries for geographic diversity in datacenters will be institution/implementation specific.</t>
  </si>
  <si>
    <t>Is the service hosted in a high-availability environment?</t>
  </si>
  <si>
    <t>Describe any plans to implement a high-availability environment for your systems.</t>
  </si>
  <si>
    <t>Provide a summary to support your response selection.</t>
  </si>
  <si>
    <t>In the context of the CIA triad, this question is focused on the availability of a system (or set of systems).</t>
  </si>
  <si>
    <t>The weight placed on the solution provider's response will be specific to the institution's use case and solution requirements.</t>
  </si>
  <si>
    <t>Is redundant power available for all data centers where institutional data will reside?</t>
  </si>
  <si>
    <t>Describe any plans to implement a redundant power environment for your systems.</t>
  </si>
  <si>
    <t>Provide a detailed description of the implemented strategy (i.e.,batteries, generator).</t>
  </si>
  <si>
    <t>Are redundant power strategies tested?*</t>
  </si>
  <si>
    <t>State plans to implement redundant power testing for your systems.</t>
  </si>
  <si>
    <t>State how often redundant power strategies are tested and the date of the last successful test.</t>
  </si>
  <si>
    <t>Installing (potential) redundant power and regularly testing strategies to ensure they will work when needed are very different. Vague responses to this question should be met with concern and appropriate follow up, based on your institution's risk tolerance.</t>
  </si>
  <si>
    <t>Follow-up inquiries for redundant power testing details will be institution/implementation specific.</t>
  </si>
  <si>
    <t>Does the center where the data will reside have cooling and fire-suppression systems that are active and regularly tested?</t>
  </si>
  <si>
    <t>Installing appropriate environmental controls is crucial to maintaining the integrity of the hosting site. Vague responses to this question should be met with concern and appropriate follow up, based on your institutions risk tolerance.</t>
  </si>
  <si>
    <t>Follow-up inquiries for cooling and fire suppression systems will be institution/implementation specific.</t>
  </si>
  <si>
    <t>Do you have Internet Service Provider (ISP) redundancy?</t>
  </si>
  <si>
    <t>State the ISP provider(s) in addition to the number of ISPs that provide connectivity.</t>
  </si>
  <si>
    <t>State how many Internet Service Providers (ISPs) provide connectivity to each data center where the institution's data will reside.</t>
  </si>
  <si>
    <t>Does every data center where the institution's data will reside have multiple telephone company or network provider entrances to the facility?</t>
  </si>
  <si>
    <t>State plans to implement diversity of path in your network provider connections.</t>
  </si>
  <si>
    <t>Provide a brief description for each datacenter.</t>
  </si>
  <si>
    <t>Do you require multifactor authentication for all administrative accounts in your environment?</t>
  </si>
  <si>
    <t>Describe plans to implement MFA.</t>
  </si>
  <si>
    <t>State which model of MFA you are using.</t>
  </si>
  <si>
    <t>Are you using your cloud provider's available hardening tools or pre-hardened images?</t>
  </si>
  <si>
    <t>Describe how you alternately harden your images.</t>
  </si>
  <si>
    <t>In the context of the CIA triad, this question is focused on the integrity of a system (or set of systems).</t>
  </si>
  <si>
    <t>Ask the solution provider about their system lifecycle practices and security methodology.</t>
  </si>
  <si>
    <t>Does your cloud solution provider have access to your encryption keys?</t>
  </si>
  <si>
    <t>Describe your key management practices.</t>
  </si>
  <si>
    <t>Are you utilizing a stateful packet inspection (SPI) firewall?*</t>
  </si>
  <si>
    <t>Describe any plans to implement a SPI firewall.</t>
  </si>
  <si>
    <t>Describe the currently implemented SPI firewall.</t>
  </si>
  <si>
    <t>The use case, vendor infrastructure, and types of services offered will greatly affect the need for various firewalling devices. The focus of this question is integrity, ensuring that the systems hosting institutional data are limited in need-only communications.</t>
  </si>
  <si>
    <t>Follow-up inquiries for firewall capabilities will be institution/implementation specific.</t>
  </si>
  <si>
    <t>Do you have a documented policy for firewall change requests?*</t>
  </si>
  <si>
    <t>Describe your plans to implement a documented policy for firewall change requests.</t>
  </si>
  <si>
    <t>Describe your documented firewall change request policy.</t>
  </si>
  <si>
    <t>In the context of the CIA triad, this question is focused on system integrity, ensuring that system changes are only executed by authorized users. Any change to a verified, known, secure environment should be carefully evaluated by stakeholders in a structured manner.</t>
  </si>
  <si>
    <t>Follow-up inquiries for firewall change requests will be institution/implementation specific.</t>
  </si>
  <si>
    <t>Have you implemented an intrusion detection system (network-based)?*</t>
  </si>
  <si>
    <t>Describe your plan to implement an intrusion detection system in your environment.</t>
  </si>
  <si>
    <t>Describe the currently implemented IDS.</t>
  </si>
  <si>
    <t>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t>
  </si>
  <si>
    <t>A security program with limited resources for event detection is not effective. Inquiries should include training for staff, reasoning behind not using IDS technologies, and how systems are monitored. Additional questions about a SIEM and other tool may be appropriate.</t>
  </si>
  <si>
    <t>Do you employ host-based intrusion detection?*</t>
  </si>
  <si>
    <t>Describe your plan to implement host-based intrusion detection system capabilities in your environment.</t>
  </si>
  <si>
    <t>Describe the currently implemented host-based IDS solution(s).</t>
  </si>
  <si>
    <t>Ask the solution provider to summarize why host-based intrusion detection tools are not implemented in their environment. What compensating controls are in place to detect configuration changes and/or failures of integrity?</t>
  </si>
  <si>
    <t>Are audit logs available for all changes to the network, firewall, IDS, and IPS systems?*</t>
  </si>
  <si>
    <t>State plans to implement auditing capabilities for your network, firewall, IDS, and/or IPS.</t>
  </si>
  <si>
    <t>Describe your current network systems logging strategy.</t>
  </si>
  <si>
    <t>Strong logging capabilities are vital to the proper management of a network. Implementing an immature system that lacks sufficient logging capabilities exposes an institution to great risk.</t>
  </si>
  <si>
    <t>If a weak response is given to this answer, it is an indicator that a nontechnical representative populated the document and response scrutiny should be increased. If a solution provider does not answer appropriately, a follow-up request to have the question fully answered is appropriate.</t>
  </si>
  <si>
    <t>Is authority for firewall change approval documented? Please list approver names or titles in Additional Info.</t>
  </si>
  <si>
    <t>Describe how firewall changes are approved.</t>
  </si>
  <si>
    <t>List approver names or titles.</t>
  </si>
  <si>
    <t>Modifications to firewall rule sets can have significant repercussions. To ensure the integrity of the rule set, this question targets the individual (or responsible party) for changes and the reasoning behind their authority.</t>
  </si>
  <si>
    <t>Ensure that a separation of duties exists in network security configurations. Pay close attention to responsibility overlap in small organizations, where staff often fill multiple roles.</t>
  </si>
  <si>
    <t>Have you implemented an intrusion prevention system (network-based)?</t>
  </si>
  <si>
    <t>Describe your plan to implement an intrusion prevention system in your environment.</t>
  </si>
  <si>
    <t>Describe the currently implemented IPS.</t>
  </si>
  <si>
    <t>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t>
  </si>
  <si>
    <t>A security program with limited resources for active prevention is inefficient. Inquiries should include training for staff, reasoning behind not using IPS technologies, and how systems are actively protected and how malicious activity is stopped.</t>
  </si>
  <si>
    <t>Do you employ host-based intrusion prevention?</t>
  </si>
  <si>
    <t>Describe your plan to implement host-based intrusion prevention system capabilities in your environment.</t>
  </si>
  <si>
    <t>Describe the currently implemented host-based IPS solution(s).</t>
  </si>
  <si>
    <t>Ask the solution provider to summarize why host-based intrusion prevention tools are not implemented in their environment. What compensating controls are in place to detect malicious activity and to actively prevent its function?</t>
  </si>
  <si>
    <t>Are you employing any next-generation persistent threat (NGPT) monitoring?</t>
  </si>
  <si>
    <t>Describe your intent to implement NGPT monitoring.</t>
  </si>
  <si>
    <t>Describe your NGPT monitoring strategy.</t>
  </si>
  <si>
    <t>This question is primarily focused on determining the maturity of a solution provider's security program and their ability to implement and operate cutting-edge technologies. Investment in advanced technologies may indicate appropriate security program capabilities.</t>
  </si>
  <si>
    <t>Follow-up inquiries for next-generation persistent threat monitoring will be institution/implementation specific.</t>
  </si>
  <si>
    <t>Is intrusion monitoring performed internally or by a third-party service?</t>
  </si>
  <si>
    <t>In addition to stating your intrusion monitoring strategy, provide a brief summary of its implementation.</t>
  </si>
  <si>
    <t>This question is primarily focused on the capability of a solution provider's security program. Understanding the size and skillsets of a solution provider (taken from other responses) is needed to determine the appropriateness of the solution provider's response to this question.</t>
  </si>
  <si>
    <t>Follow-up inquiries for intrusion monitoring will be institution/implementation specific.</t>
  </si>
  <si>
    <t>Do you monitor for intrusions on a 24 x 7 x 365 basis?</t>
  </si>
  <si>
    <t>State plans to implement 24 x 7 x 365 intrusion monitoring in your environment(s).</t>
  </si>
  <si>
    <t>Provide a brief summary of this activity.</t>
  </si>
  <si>
    <t>This question is primarily focused on system(s) integrity. If institutional data is stored in a system that is not physically secured from unauthorized access, the need for compensating controls is often higher. Depending on the use case or solution provider infrastructure, this may not be relevant.</t>
  </si>
  <si>
    <t>Follow-up inquiries for 24 x 7 x 365 monitoring will be institution/implementation specific.</t>
  </si>
  <si>
    <t>Do you have a documented patch management process?*</t>
  </si>
  <si>
    <t>In the context of the CIA triad, this question is focused on system integrity, ensuring that system changes are only executed according to policy. Additionally, it is expected that devices used to access the solution provider's systems are properly managed and secured.</t>
  </si>
  <si>
    <t>Follow up with a robust question set if the solution provider cannot clearly state full control of their system patching strategy. Questions about patch testing, testing environments, threat mitigation, incident remediation, etc., are appropriate.</t>
  </si>
  <si>
    <t>Can your organization comply with institutional policies on privacy and data protection with regard to users of institutional systems, if required?*</t>
  </si>
  <si>
    <t>Summarize why you will not comply with the institution's IT policy with regards to user privacy and data protection.</t>
  </si>
  <si>
    <t>State that you have reviewed the institution's IT policies with regards to user privacy and data protection.</t>
  </si>
  <si>
    <t>This is a general inquiry to determine if the solution provider has reviewed the institution's policies and is committed to complying with them.</t>
  </si>
  <si>
    <t>If a solution provider is vague in their response, follow up with direct questions about the institution's policies and ensure the expectation of compliance is clear with the solution provider.</t>
  </si>
  <si>
    <t>Is your company subject to the institution's geographic region's laws and regulations?*</t>
  </si>
  <si>
    <t>State the country that governs and regulates your company.</t>
  </si>
  <si>
    <t>This is a general inquiry to determine if the solution provider is well-versed in applicable laws and regulations that apply in the institution's region of business operation.</t>
  </si>
  <si>
    <t>If a solution provider is vague in their response, follow up with direct questions about doing business in your state/region/country and any laws that are pertinent to the institution.</t>
  </si>
  <si>
    <t>Can you accommodate encryption requirements using open standards?</t>
  </si>
  <si>
    <t>Do you have a documented systems development life cycle (SDLC)?</t>
  </si>
  <si>
    <t>State any plans to implement an SDLC.</t>
  </si>
  <si>
    <t>Briefly summarize your SDLC or provide a link or attachment.</t>
  </si>
  <si>
    <t>Mature solution lifecycle management can position a solution provider to sufficiently plan, implement, and manage systems that better protect institutional data.</t>
  </si>
  <si>
    <t>Although withdrawn by NIST, the Security Considerations in the Systems Development Life Cycle (SP 800-64r2) document is an excellent resource to provide guidance to solution providers (i.e., set expectations). Follow-up questions to SDLC use will be institution/implementation specific.</t>
  </si>
  <si>
    <t>Do you perform background screenings or multi-state background checks on all employees prior to their first day of work?</t>
  </si>
  <si>
    <t>State plans to implement background check elements into your hiring process.</t>
  </si>
  <si>
    <t>Summarize your background check practices.</t>
  </si>
  <si>
    <t>The use of detective and preventive controls in the hiring process serves a valuable role in protecting institutional data. As these are often HR documented policies, a solution provider should have their practices well-documented and ready for review, upon request.</t>
  </si>
  <si>
    <t>Ask the solution provider if background checks and/or screening are conducted in any capacity, at any time during the employment period. Ask about the precautions they take to ensure the intellectual property is secured and inquire if user data is treated in an appropriate manner.</t>
  </si>
  <si>
    <t>Do you require new employees to fill out agreements and review policies?</t>
  </si>
  <si>
    <t>Summarize why new employees are not required to accept agreements or review policy.</t>
  </si>
  <si>
    <t>Summarize the required agreements and reviewed policies.</t>
  </si>
  <si>
    <t>Setting the expectation of performance and increasing awareness of security-related responsibilities are part of these initial-hiring documents. Oftentimes these agreements and reviews are conducted during orientation for new employees.</t>
  </si>
  <si>
    <t>If a solution provider's practices are not clear, inquire about training requirements for employees, especially the frequency and scope of content.</t>
  </si>
  <si>
    <t>Do you have a documented information security policy?</t>
  </si>
  <si>
    <t>State plans to implement information security policy at your company.</t>
  </si>
  <si>
    <t>Provide a reference to your information security policy or submit documentation with this fully populated HECVAT.</t>
  </si>
  <si>
    <t>A shared security [responsibility] environment is expected of solution providers in today's world. Security offices alone cannot protect an institution's data. Information security, ingrained in an organization, is the best case scenario for the protection of institutional data. Security awareness and practice start in a solution provider's policies. The ability for the solution provider to respond effectively (and quickly) to a security incident is of the utmost importance. The size of a solution provider's security office will determine its capabilities during a security incident, but the incident response plan will oftentimes determine its effectiveness. Use the knowledge of this response when evaluating other solution provider statements, particularly when discussing degraded operation states.</t>
  </si>
  <si>
    <t>If the solution provider does not have an incident response plan, point them to the NIST Computer Security Incident Handling Guide &lt;https://csrc.nist.gov/publications/detail/sp/800-61/rev-2/final&gt;.</t>
  </si>
  <si>
    <t>Are information security principles designed into the product lifecycle?</t>
  </si>
  <si>
    <t>State why security principles are not designed into the product lifecycle.</t>
  </si>
  <si>
    <t>Summarize the information security principles designed into the product lifecycle.</t>
  </si>
  <si>
    <t>Will you comply with applicable breach notification laws?</t>
  </si>
  <si>
    <t>Summarize why you will not comple with applicable breach notification laws.</t>
  </si>
  <si>
    <t>State how quickly the institution will be notified of a data breach or security incident.</t>
  </si>
  <si>
    <t>Do you have an information security awareness program?</t>
  </si>
  <si>
    <t>State plans to implement an information security awareness program.</t>
  </si>
  <si>
    <t>Summarize your information security awareness program.</t>
  </si>
  <si>
    <t>Setting the expectation of security-related responsibilities throughout an organzation is favored in an information security awareness program. Solution Providers without an information security awareness campaign should be met with scrutiny on how security policies and procedures are implemented in their environment.</t>
  </si>
  <si>
    <t>Follow-up inquiries for information security awareness programs will be institution/implementation specific.</t>
  </si>
  <si>
    <t>Is security awareness training mandatory for all employees?</t>
  </si>
  <si>
    <t>State plans to make security awareness training mandatory for all employees.</t>
  </si>
  <si>
    <t>Summarize your security awareness training content and state how frequently employees are required to undergo security awareness training.</t>
  </si>
  <si>
    <t>Do you have process and procedure(s) documented, and currently followed, that require a review and update of the access list(s) for privileged accounts?</t>
  </si>
  <si>
    <t>Describe plans to implement privileged account access list reviews to your environment.</t>
  </si>
  <si>
    <t>Provide a brief summary and the implement review interval.</t>
  </si>
  <si>
    <t>Protecting privileged accounts is crucial to maintaining system integrity in any environment. This question is targeting privilege creep and unmanaged privileged acccounts to determine if the solution provider properly manages access control in their application/system environments.</t>
  </si>
  <si>
    <t>Ask the solution provider to summarize their implemented policies and/or procedures.</t>
  </si>
  <si>
    <t>Do you have documented, and currently implemented, internal audit processes and procedures?</t>
  </si>
  <si>
    <t>State plans to document and implement internal audit process and procedure in your environment.</t>
  </si>
  <si>
    <t>Summarize your internal audit processes and procedures.</t>
  </si>
  <si>
    <t>The role of an internal auditor is to verify implemented controls and highlight areas in need of improvement. Solution Providers without internal audit processes and procedures should be met with scrutiny on how security policies and procedures are monitored and verified in their environment.</t>
  </si>
  <si>
    <t>Follow-up inquiries for internal audit processes and procedures will be institution/implementation specific.</t>
  </si>
  <si>
    <t>Does your organization have physical security controls and policies in place?</t>
  </si>
  <si>
    <t>Describe your intent to implement physical security controls and policies.</t>
  </si>
  <si>
    <t>Provide a copy of your physical security controls and policies along with this document (link or attached).</t>
  </si>
  <si>
    <t>This question aims to understand the physical security state of the solution provider's operating environment and whether or not physical assets are appropriately protected.</t>
  </si>
  <si>
    <t>Follow-up inquiries for physical security controls and policies will be institution/implementation specific.</t>
  </si>
  <si>
    <t>Do you have a formal incident response plan?</t>
  </si>
  <si>
    <t>State plans to formalize an incident response plan.</t>
  </si>
  <si>
    <t>Summarize or provide a link to your formal incident response plan.</t>
  </si>
  <si>
    <t>The ability for the solution provider to respond effectively (and quickly) to a security incident is of the utmost importance. The size of a solution provider's security office will determine their capabilities during a security incident, but the incident response plan will oftentimes determine their effectiveness. Use the knowledge of this response when evaluating other solution provider statements, particularly when discussing degraded operation states.</t>
  </si>
  <si>
    <t>If the solution provider does not have an incident response plan, direct them to the NIST Computer Security Incident Handling Guide &lt;https://csrc.nist.gov/publications/detail/sp/800-61/rev-2/final&gt;.</t>
  </si>
  <si>
    <t>Do you either have an internal incident response team or retain an external team?</t>
  </si>
  <si>
    <t>Describe your timeline for implementing such a process for response and reporting.</t>
  </si>
  <si>
    <t>Summarize your incident response and reporting processes.</t>
  </si>
  <si>
    <t>The ability for the solution provider to investigate security incidents is of the utmost importance. Reviewing alerts but then taking no action is not security, only compliance. Incident reports and indications of compromise must be reviewed by qualified staff, and they must have the capability to investigate further, as needed.</t>
  </si>
  <si>
    <t>Do you have the capability to respond to incidents on a 24 x 7 x 365 basis?</t>
  </si>
  <si>
    <t>State plans for acquiring internal resources or an external team.</t>
  </si>
  <si>
    <t>Summarize your internal approach or reference your third-party contractor.</t>
  </si>
  <si>
    <t>The incident team structure (internal vs. external), size, and capabilities of a solution provider have a significant impact on their ability to respond to and protect an institution's data. Use the knowledge of this response when evaluating other solution provider statements.</t>
  </si>
  <si>
    <t>If the solution provider does not have an incident response team, direct them to the NIST Computer Security Incident Handling Guide &lt;https://csrc.nist.gov/publications/detail/sp/800-61/rev-2/final&gt;.</t>
  </si>
  <si>
    <t>Do you carry cyber-risk insurance to protect against unforeseen service outages, data that is lost or stolen, and security incidents?</t>
  </si>
  <si>
    <t>State plans to implement coverage in the future or how you can provide breach/liabilty coverage to the institution without it.</t>
  </si>
  <si>
    <t>Describe the coverage in place for this solution.</t>
  </si>
  <si>
    <t>The capacity for the solution provider to respond effectively (and quickly) to a security incident is of the utmost importance. The size and talent of a solution provider's incident response team will determine their capabilities during a security incident. Use the knowledge of this response when evaluating other solution provider statements, particularly when discussing degraded operation states.</t>
  </si>
  <si>
    <t>Are your systems and applications scanned with an authenticated user account for vulnerabilities (that are remediated) prior to new releases?*</t>
  </si>
  <si>
    <t>Describe plans to implement application vulnerability scanning (and remediation) prior to release.</t>
  </si>
  <si>
    <t>Provide a brief description.</t>
  </si>
  <si>
    <t>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t>
  </si>
  <si>
    <t>Ask if there are plans to implement these processes. Ask the solution provider to summarize their decision behind not scanning their applications for vulnerabilities prior to release.</t>
  </si>
  <si>
    <t>Will you provide results of application and system vulnerability scans to the institution?*</t>
  </si>
  <si>
    <t>Describe why security scan results will not be provided to the institution.</t>
  </si>
  <si>
    <t>Provide a reference to security scan documentation.</t>
  </si>
  <si>
    <t>If a solution provider is scanning its applications and/or systems, oftentimes an institution will want to review the report, if possible. Preferably, any finding on the reports will have a matching mitigation action.</t>
  </si>
  <si>
    <t>If a solution provider is hesitant to share the report, ask for a summarized version; some insight is better than none.</t>
  </si>
  <si>
    <t>Will you allow the institution to perform its own vulnerability testing and/or scanning of your systems and/or application, provided that testing is performed at a mutually agreed upon time and date?*</t>
  </si>
  <si>
    <t>Provide a brief summary for your response.</t>
  </si>
  <si>
    <t>Provide reference to the process or procedure to set up security testing times and scopes.</t>
  </si>
  <si>
    <t>Many higher education institutions are capable of performing vulnerability assessments and/or penetration testing on their solution providers' infrastructures. This question confirms the possibility of conducting these actions against the solution provider's infrastructure.</t>
  </si>
  <si>
    <t>Follow-up inquiries for vulnerability scanning and penetration testing will be institution/implementation specific.</t>
  </si>
  <si>
    <t>Have your systems and applications had a third-party security assessment completed in the last year?</t>
  </si>
  <si>
    <t>State plans to have your systems and applications assessed by a third party.</t>
  </si>
  <si>
    <t>Provide the results with this document (link or attached), if possible. State the date of the last completed third-party security assessment.</t>
  </si>
  <si>
    <t>External verification of system and application security controls are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t>
  </si>
  <si>
    <t>Ask if there has ever been a vulnerability scan. A short lapse in external assessment validity can be understood (if there is a planned assessment), but a significant time lapse or no scan whatsoever is cause for elevated levels of concern.</t>
  </si>
  <si>
    <t>Do you regularly scan for common web application security vulnerabilities (e.g., SQL injection, XSS, XSRF, etc.)?</t>
  </si>
  <si>
    <t>Ensure that all elements of VULN-05 are clearly stated in your response.</t>
  </si>
  <si>
    <t>The adherence to secure coding best practices better positions a solution provider to maintain the CIA triad. Use the knowledge of this response when evaluating other solution provider statements, particularly those focused on development and the protection of communications. Solution Providers should be monitoring for and addressing these issues in their solutions.</t>
  </si>
  <si>
    <t>If information security principles are not designed into the product lifecycle, point the solution provider to OWASP's Secure Coding Practices - Quick Reference Guide &lt;https://www.owasp.org/index.php/OWASP_Secure_Coding_Practices_-_Quick_Reference_Guide&gt;. Inquire about the tools a solution provider uses, the interval at which systems are monitored/mitigated, and who is responsible for the process/procedure in place for this monitoring.</t>
  </si>
  <si>
    <t>Are your systems and applications regularly scanned externally for vulnerabilities?</t>
  </si>
  <si>
    <t>Describe any plans to implement external vulnerability scanning for your applications.</t>
  </si>
  <si>
    <t>Decribe your external application vulnerability scanning strategy.</t>
  </si>
  <si>
    <t>External verification of application security controls is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t>
  </si>
  <si>
    <t>If "no," inquire if there has ever been a vulnerability scan. A short lapse in external assessment validity can be understood (if there is a planned assessment), but a significant time lapse or no scan whatsoever is cause for elevated levels of concern.</t>
  </si>
  <si>
    <t>Do your workforce members receive regular training related to the Health Insurance Portability and Accountability Act (HIPAA) Privacy and Security Rules and the HITECH Act?*</t>
  </si>
  <si>
    <t>Case-specific</t>
  </si>
  <si>
    <t>If REQU-05 is no, populate solution provider answer with B6 in Auto Responses tab</t>
  </si>
  <si>
    <t>Refer to HIPAA regulations documentation for supplemental guidance in this section.</t>
  </si>
  <si>
    <t>HIPAA</t>
  </si>
  <si>
    <t>Refer to HIPAA documentation or your institution's Chief HIPAA Security Officer.</t>
  </si>
  <si>
    <t>Have you identified areas of risk?*</t>
  </si>
  <si>
    <t>Have the relevant policies/plans been tested?*</t>
  </si>
  <si>
    <t>Have you entered into a Business Associate Agreements with all subcontractors who may have access to protected health information (PHI)?*</t>
  </si>
  <si>
    <t>Do you monitor or receive information regarding changes in HIPAA regulations?</t>
  </si>
  <si>
    <t>Has your organization designated HIPAA Privacy and Security officers as required by the rules?</t>
  </si>
  <si>
    <t>Do you comply with the requirements of the Health Information Technology for Economic and Clinical Health Act (HITECH)?</t>
  </si>
  <si>
    <t>Have you conducted a risk analysis as required under the HIPAA Security Rule?</t>
  </si>
  <si>
    <t>Have you taken actions to mitigate the identified risks?</t>
  </si>
  <si>
    <t>Does your application require user and system administrator password changes at a frequency no greater than 90 days?</t>
  </si>
  <si>
    <t>Does your application require users to set their own password after an administrator reset or on first use of the account?</t>
  </si>
  <si>
    <t>Does your application lock out an account after a number of failed login attempts?</t>
  </si>
  <si>
    <t>Does your application automatically lock or log-out an account after a period of inactivity?</t>
  </si>
  <si>
    <t>Are passwords visible in plain text, whether when stored or entered, including service level accounts (i.e., database accounts, etc.)?</t>
  </si>
  <si>
    <t>If the application is institution-hosted, can all service level and administrative account passwords be changed by the institution?</t>
  </si>
  <si>
    <t>Does your application provide the ability to define user access levels?</t>
  </si>
  <si>
    <t>Does your application support varying levels of access to administrative tasks defined individually per user?</t>
  </si>
  <si>
    <t>Does your application support varying levels of access to records based on user ID?</t>
  </si>
  <si>
    <t>Is there a limit to the number of groups to which a user can be assigned?</t>
  </si>
  <si>
    <t>Do accounts used for solution provider-supplied remote support abide by the same authentication policies and access logging as the rest of the system?</t>
  </si>
  <si>
    <t>Does the application log record access including specific user, date/time of access, and originating IP or device?</t>
  </si>
  <si>
    <t>Does the application log administrative activity, such as user account access changes and password changes, including specific user, date/time of changes, and originating IP or device?</t>
  </si>
  <si>
    <t>How long does the application keep access/change logs?</t>
  </si>
  <si>
    <t>Can the application logs be archived?</t>
  </si>
  <si>
    <t>Can the application logs be saved externally?</t>
  </si>
  <si>
    <t>Do you have a disaster recovery plan and emergency mode operation plan?</t>
  </si>
  <si>
    <t>Can you provide a HIPAA compliance attestation document?</t>
  </si>
  <si>
    <t>Are you willing to enter into a Business Associate Agreement (BAA)?</t>
  </si>
  <si>
    <t>Do your data backup and retention policies and practices meet HIPAA requirements?</t>
  </si>
  <si>
    <t>Do you have a current, executed within the past year, Attestation of Compliance (AoC) or Report on Compliance (RoC)?*</t>
  </si>
  <si>
    <t>If REQU-06 is no, populate solution provider answer with B7 in Auto Responses tab</t>
  </si>
  <si>
    <t>Refer to PCI DSS Security Standards for supplemental guidance in this section</t>
  </si>
  <si>
    <t>PCI DSS</t>
  </si>
  <si>
    <t>Refer to PCI DSS documentation or your institution's treasurer's office.</t>
  </si>
  <si>
    <t>Is the application listed as an approved Payment Application Data Security Standard (PA-DSS) application?*</t>
  </si>
  <si>
    <t>Does the system or solutions use a third party to collect, store, process, or transmit cardholder (payment/credit/debt card) data?*</t>
  </si>
  <si>
    <t>Do your systems or solutions store, process, or transmit cardholder (payment/credit/debt card) data?</t>
  </si>
  <si>
    <t>Are you compliant with the Payment Card Industry Data Security Standard (PCI DSS)?</t>
  </si>
  <si>
    <t>Are you classified as a service provider?</t>
  </si>
  <si>
    <t>Are you on the list of Visa approved service providers?</t>
  </si>
  <si>
    <t>Are you classified as a merchant? If so, what level (1, 2, 3, 4)?</t>
  </si>
  <si>
    <t>Describe the architecture employed by the system to verify and authorize credit card transactions.</t>
  </si>
  <si>
    <t>What payment processors/gateways does the system support?</t>
  </si>
  <si>
    <t>Can the application be installed in a PCI DSS–compliant manner?</t>
  </si>
  <si>
    <t>Include documentation describing the system's abilities to comply with the PCI DSS and any features or capabilities of the system that must be added or changed in order to operate in compliance with the standards.</t>
  </si>
  <si>
    <t>Do you support role-based access control (RBAC) for system administrators?</t>
  </si>
  <si>
    <t>If REQU-07 is no, populate solution provider answer with B8 in Auto Responses tab</t>
  </si>
  <si>
    <t>Describe any limitations to your roles-based approach.</t>
  </si>
  <si>
    <t>Describe your RBAC.</t>
  </si>
  <si>
    <t>Managing a solution may rely on various professionals to administer a system. This question is focused on how administration, and the segregation of functions, can be implemented within the system. Securing the administration portion of a system has additional implications (e.g., logging, administration, etc.) beyond that of end users.</t>
  </si>
  <si>
    <t>Ask the solution provider to summarize the best practices for securing their system(s) administratively without the use of RBAC. Make sure to understand the administrative requirements/overhead introduced in the solution provider's environment.</t>
  </si>
  <si>
    <t>Can your employees access customer systems remotely?</t>
  </si>
  <si>
    <t>Describe the tools and technical controls implemented to secure remote access.</t>
  </si>
  <si>
    <t>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t>
  </si>
  <si>
    <t>Ask the solution provider to summarize the reasoning behind this business process and request additional documentation that outlines the security controls implemented to safeguard institutional data.</t>
  </si>
  <si>
    <t>Can you provide overall system and/or application architecture diagrams including a full description of the data communications architecture for all components of the system?</t>
  </si>
  <si>
    <t>State any plans to provide system and/or application architecture diagrams.</t>
  </si>
  <si>
    <t>Provide a reference to the requested documents or provide them when submitting this fully populated HECVAT.</t>
  </si>
  <si>
    <t>Many systems can be used a variety of ways. We want these implementation type diagrams so that we can understand the "real" use of the solution.</t>
  </si>
  <si>
    <t>Additional requests for documentation are made when other parts of the HECVAT are insufficient. Although supporting documentation is helpful, many solution providers do not provide it. We try to be specific with our follow-up questions so that solution providers understand we are not looking for 20-50 page whitepapers (sales documentation).</t>
  </si>
  <si>
    <t>Do you require remote management of the system?</t>
  </si>
  <si>
    <t>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t>
  </si>
  <si>
    <t>Are your remote actions and changes logged or otherwise visible to the campus? (IF YES to OPAP-06)</t>
  </si>
  <si>
    <t>Describe how these logs are made available.</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</si>
  <si>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remote access logging.</t>
  </si>
  <si>
    <t>If a weak response is given to this answer, it is appropriate to ask directed answers to get specific information. Ensure that questions are targeted to ensure responses will come from the appropriate party within the solution provider.</t>
  </si>
  <si>
    <t>If you maintain remote access to the system, will you handle data in a FERPA-compliant manner?</t>
  </si>
  <si>
    <t>State plans to handle data in a FERPA-compliant manner.</t>
  </si>
  <si>
    <t>Describe how FERPA compliance is integrated into your process and procedures.</t>
  </si>
  <si>
    <t>This is standard documentation, relevant to institution implementations requiring FERPA compliance.</t>
  </si>
  <si>
    <t>Follow-up inquiries for FERPA compliance details will be institution/implementation specific.</t>
  </si>
  <si>
    <t>Do you support campus status monitoring through SNMPv3 or other means?</t>
  </si>
  <si>
    <t>Describe your plans to support monitoring.</t>
  </si>
  <si>
    <t>Please describe your monitoring support.</t>
  </si>
  <si>
    <t>Standard documentation question. With an on-premise device, the possibility to tie-in with existing monitoring/management systems is beneficial. The solution provider's response should be clear and concise.</t>
  </si>
  <si>
    <t>Follow-up inquiries for monitoring via SNMPv3 will be institution/implementation specific.</t>
  </si>
  <si>
    <t>Describe or provide a reference to any other safeguards used to monitor for malicious activity.</t>
  </si>
  <si>
    <t>Please detail your monitoring strategy</t>
  </si>
  <si>
    <t>This question is primarily focused on system(s) integrity and confidentiality. The solution provider's response should clearly state the system(s) capabilities to properly monitor for (and alert for) malicious activity.</t>
  </si>
  <si>
    <t>Follow-up inquiries for system monitoring will be institution/implementation specific.</t>
  </si>
  <si>
    <t>Describe how long your organization has conducted business in this area.</t>
  </si>
  <si>
    <t>Include the number of years and in what capacity.</t>
  </si>
  <si>
    <t>We want to establish longevity of a solution and whether or not a solution provider is new to the higher education space.</t>
  </si>
  <si>
    <t>Normally a solution provider will state their overall longevity but not talk about the software/service/product under evaluation. Follow-ups includes specific questions about the origins of the software/service/product and references will be requested.</t>
  </si>
  <si>
    <t>Do you have existing higher education customers?</t>
  </si>
  <si>
    <t>State your primary industry.</t>
  </si>
  <si>
    <t>Provide a list of higher education references, with contact information.</t>
  </si>
  <si>
    <t>Higher education is a unique vertical. A solution provider's response to this question can help an analyst set the context for all solution provider responses. Established and/or mature solutions are more likely to have current higher education customers, and therefore understand the environment that we operate in.</t>
  </si>
  <si>
    <t>A simple "yes" without any references or supporting information should be questioned. Question the size of institutions that are using the solution and the scope of their implementations.</t>
  </si>
  <si>
    <t>Does your solution process FERPA-related data?</t>
  </si>
  <si>
    <t>Does your solution process GDPR-related or PIPL-related data?</t>
  </si>
  <si>
    <t>To be added in a later version</t>
  </si>
  <si>
    <t>Does your solution process personal data regulated by state law(s) (e.g., CCPA)?</t>
  </si>
  <si>
    <t>Does your solution process user-provided data that may contain regulated information?</t>
  </si>
  <si>
    <t>Web Link to Product/Service Privacy Notice</t>
  </si>
  <si>
    <t>Have you had a personal data breach in the past three years that involved reporting to a governmental agency, notice to individuals (including voluntary notice), or notice to another organization or institution?*</t>
  </si>
  <si>
    <t>Provide documentation about the data breach and the resolution.</t>
  </si>
  <si>
    <t>Use this area to share information about your privacy practices that will assist those who are assessing your company data privacy program.*</t>
  </si>
  <si>
    <t>Share any details that would help data privacy analysts assess your solution.</t>
  </si>
  <si>
    <t>Have you had any data privacy policy or law violations in the past 36 months?</t>
  </si>
  <si>
    <t>Provide documentation about the data breach or privacy incident and the resolution.</t>
  </si>
  <si>
    <t>Do you have a dedicated data privacy staff or office?</t>
  </si>
  <si>
    <t>Describe your Data Privacy Office or plans, including size, talents, resources, etc.</t>
  </si>
  <si>
    <t>If you have completed a SOC 2 audit, does it include the Privacy Trust Service Principle?</t>
  </si>
  <si>
    <t xml:space="preserve">SOC 2 Type 2 audits can be conducted for any or all of five trust principles (confidentiality, integrity, availability, security, and privacy). Answer "yes" if your audit included the privacy principle. </t>
  </si>
  <si>
    <t>Do you conform with a specific industry-standard privacy framework (e.g., NIST Privacy Framework, GDPR, ISO 27701)?</t>
  </si>
  <si>
    <t>Provide any plans to conform.</t>
  </si>
  <si>
    <t>Does your employee onboarding and offboarding policy include training of employees on information security and data privacy?</t>
  </si>
  <si>
    <t>Do you have contractual agreements with third parties that require them to maintain standards and to comply with all regulatory requirements?*</t>
  </si>
  <si>
    <t xml:space="preserve">Do you perform privacy impact assesments of third parties that collect, process, or have access to personal data to ensure they meet industry and regulatory standards and to mitigate harmful, unethical, or discriminatory impacts on data subjects? </t>
  </si>
  <si>
    <t>State your plans to perform data privacy assessments of third parties.</t>
  </si>
  <si>
    <t>Provide a summary of your practices that assures that the third party will be subject to the appropriate standards regarding data privacy.</t>
  </si>
  <si>
    <t>Does your change management process include privacy review and approval?</t>
  </si>
  <si>
    <t xml:space="preserve">Please describe your process for privacy review. </t>
  </si>
  <si>
    <t>Do you have policy and procedure, currently implemented, guiding how privacy risks are mitigated until they can be resolved?</t>
  </si>
  <si>
    <t>Do you collect, process, or store demographic information?*</t>
  </si>
  <si>
    <t xml:space="preserve">Describe which demographic information you handle. </t>
  </si>
  <si>
    <t>Do you capture or create genetic, biometric, or behaviometric information (e.g.,  facial recognition or fingerprints)?*</t>
  </si>
  <si>
    <t xml:space="preserve">Briefly summarize your use of such informatoin and the protection thereof. </t>
  </si>
  <si>
    <t>Do you combine institutional data (including "de-identified," "anonymized," or otherwise masked data) with personal data from any other sources?*</t>
  </si>
  <si>
    <t>Describe the other sources and provide a list of elements, including any keys that connect the datasets.</t>
  </si>
  <si>
    <t>Is institutional data coming into or going out of the United States at any point during collection, processing, storage, or archiving?</t>
  </si>
  <si>
    <t>Describe where and whether you comply with the laws of that jurisdiction.</t>
  </si>
  <si>
    <t>Do you capture device information (e.g., IP address, MAC address)?</t>
  </si>
  <si>
    <t>Does any part of this service/project involve a web/app tracking component (e.g., use of web-tracking pixels, cookies)?</t>
  </si>
  <si>
    <t>Describe the tracking component and what is done with the information.</t>
  </si>
  <si>
    <t>Does your staff (or a third party) have access to institutional data (e.g., financial, PHI, or other sensitive information) through any means?</t>
  </si>
  <si>
    <t>Summarize the access that staff (or third parties) have to institutional data.</t>
  </si>
  <si>
    <t>Will you handle personal data in a manner compliant with all relevant laws, regulations, and applicable institution policies?</t>
  </si>
  <si>
    <t>Please indicate which regulatory requirements apply and how you comply.</t>
  </si>
  <si>
    <t>Do you have a documented privacy management process?</t>
  </si>
  <si>
    <t>Are there plans to implement?</t>
  </si>
  <si>
    <t>Describe privacy management process or provide links or attach documentation.</t>
  </si>
  <si>
    <t>Are privacy principles designed into the product lifecycle (i.e., privacy-by-design)?</t>
  </si>
  <si>
    <t>State why principles are not designed into the product lifecycle.</t>
  </si>
  <si>
    <t>Summarize the privacy principles designed into the product lifecycle.</t>
  </si>
  <si>
    <t>Provide reason for not complying.</t>
  </si>
  <si>
    <t>State how quickly the institution will be notified.</t>
  </si>
  <si>
    <t>Will you comply with the institution's policies regarding user privacy and data protection?</t>
  </si>
  <si>
    <t>Is your company subject to the laws and regulations of the institution's geographic region?</t>
  </si>
  <si>
    <t>Do you have a privacy awareness/training program?*</t>
  </si>
  <si>
    <t>Describe plans to include data privacy training.</t>
  </si>
  <si>
    <t>Is privacy awareness training mandatory for all employees?</t>
  </si>
  <si>
    <t>Describe plans to require.</t>
  </si>
  <si>
    <t>Summarize your privacy awareness training content and state how frequently employees are required to undergo privacy awareness training</t>
  </si>
  <si>
    <t>Is AI privacy and ethics awareness/training required for all employees who work with AI?</t>
  </si>
  <si>
    <t>Describe plans to include AI training.</t>
  </si>
  <si>
    <t>Do you have any decision-making processes that are completely automated (i.e., there is no human involvement)?</t>
  </si>
  <si>
    <t>Provide list of all fully automated decision-making processes.</t>
  </si>
  <si>
    <t>Do you have a documented process for managing automated processing, including validations, monitoring, and data subject requests?</t>
  </si>
  <si>
    <t>Provide documentation describing management processes.</t>
  </si>
  <si>
    <t>Do you have a documented policy for sharing information with law enforcement?</t>
  </si>
  <si>
    <t>Provide a high-level overview of the policy or plans to implement a policy.</t>
  </si>
  <si>
    <t>Do you share any institutional data with law enforcement without a valid warrant?*</t>
  </si>
  <si>
    <t xml:space="preserve">Describe the circumstances in which you share with law enforcement. </t>
  </si>
  <si>
    <t>Does your incident response team include a privacy analyst/officer?</t>
  </si>
  <si>
    <t>Will data be collected from or processed in or stored in the European Economic Area (EEA)?</t>
  </si>
  <si>
    <t>Describe where and what activities will take place in the EEA.</t>
  </si>
  <si>
    <t>Do you have a data protection officer (DPO)?</t>
  </si>
  <si>
    <t>Provide the name and contact information for the DPO.</t>
  </si>
  <si>
    <t>Will you sign appropriate GDPR Standard Contractual Clauses (SCCs) with the institution?</t>
  </si>
  <si>
    <t>Explain why.</t>
  </si>
  <si>
    <t>Will data be collected from or processed in or stored in China?</t>
  </si>
  <si>
    <t>Describe where and what activities will take place in China.</t>
  </si>
  <si>
    <t>Do you comply with PIPL security, privacy, and data localization requirements?</t>
  </si>
  <si>
    <t>Have you performed a Data Privacy Impact Assesssment for the solution/project?</t>
  </si>
  <si>
    <t>Do you provide an end-user privacy notice about privacy policies and procedures that identify the purpose(s) for which personal information is collected, used, retained, and disclosed?</t>
  </si>
  <si>
    <t>Do you describe the choices available to the individual and obtain implicit or explicit consent with respect to the collection, use, and disclosure of personal information?</t>
  </si>
  <si>
    <t>Do you collect personal information only for the purpose(s) identified in the agreement with an institution or, if there is none, the purpose(s) identified in the privacy notice?</t>
  </si>
  <si>
    <t>Do you have a documented list of personal data your service maintains?</t>
  </si>
  <si>
    <t>Do you retain personal information for only as long as necessary to fulfill the stated purpose(s) or as required by law or regulation and thereafter appropriately dispose of such information?</t>
  </si>
  <si>
    <t>Do you provide individuals with access to their personal information for review and update (i.e., data subject rights)?</t>
  </si>
  <si>
    <t>Do you disclose personal information to third parties only for the purpose(s) identified in the privacy notice or with the implicit or explicit consent of the individual?</t>
  </si>
  <si>
    <t>Do you protect personal information against unauthorized access (both physical and logical)?</t>
  </si>
  <si>
    <t>Do you maintain accurate, complete, and relevant personal information for the purposes identified in the privacy notice?</t>
  </si>
  <si>
    <t>Do you have procedures to address privacy-related noncompliance complaints and disputes?</t>
  </si>
  <si>
    <t>Do you "anonymize," "de-identify," or otherwise mask personal data?</t>
  </si>
  <si>
    <t xml:space="preserve">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 </t>
  </si>
  <si>
    <t>Do you certify stop-processing requests, including any data that is processed by a third party on your behalf?</t>
  </si>
  <si>
    <t>Do you have a process to review code for ethical considerations?</t>
  </si>
  <si>
    <t>Does your service use AI for the processing of institutional data?</t>
  </si>
  <si>
    <t>If REQU-04 is no, populate solution provider answer with B5 in Auto Responses tab</t>
  </si>
  <si>
    <t>Is any institutional data retained in AI processing?*</t>
  </si>
  <si>
    <t>Do you have agreements in place with third parties or subprocessors regarding the protection of customer data and use of AI?*</t>
  </si>
  <si>
    <t>Will institutional data be processed through a third party or subprocessor that also uses AI?</t>
  </si>
  <si>
    <t>Is AI processing limited to fully licensed commercial enterprise AI services?</t>
  </si>
  <si>
    <t>Will institutional data be used or processed by any shared AI services?</t>
  </si>
  <si>
    <t>Do you have safeguards in place to protect institutional data and data privacy from unintended AI queries or processing?</t>
  </si>
  <si>
    <t>Do you provide choice to the user to opt out of AI use?</t>
  </si>
  <si>
    <t>Trigger for ML Questions</t>
  </si>
  <si>
    <t>Trigger for LLM Questions</t>
  </si>
  <si>
    <t>Examples include AI RMF, OWASP Top 10, RAFT, MITRE ATLAS.</t>
  </si>
  <si>
    <t>Looking for granular access for and ability to disable AI-related features.</t>
  </si>
  <si>
    <t>Provide the responsible AI training provided to your staff and its frequency.</t>
  </si>
  <si>
    <t>Looking for the capabilities, use-case, goals, and benefits of the AI model or feature(s).</t>
  </si>
  <si>
    <t>Looking for business rules, model assertions, or prediction limiters to mitigate exposure of senstive data through model inputs.</t>
  </si>
  <si>
    <t>If REQU-04 is no, populate solution provider answer with B5 in Auto Responses tab; If AIQU-01 is no, populate with B9</t>
  </si>
  <si>
    <t>Looking for the LLM tool's privileges and permissions with consideration of the principle of least privilege.</t>
  </si>
  <si>
    <t>If REQU-04 is no, populate solution provider answer with B5 in Auto Responses tab; If AIQU-02 is no, populate with B10</t>
  </si>
  <si>
    <t>Looking for policies/procedures for validating and verifying any data used to train the model through validation checks and employing multiple data labelers to validate the accuracy of the data labeling.</t>
  </si>
  <si>
    <t xml:space="preserve">Looking for human intervention prior to LLM feature actions to mitigate permissions issues and unauthorized actions. </t>
  </si>
  <si>
    <t>If REQU-04 is no, populate solution provider answer with B5 in Auto Responses tab; If AIQU-02 is no, populate with B9</t>
  </si>
  <si>
    <t>Looking for a limitation of plugins called per request to help limit data leakage and privilege escalation.</t>
  </si>
  <si>
    <t>Looking for resource use limits to mitigate denial of service (DoS) attacks.</t>
  </si>
  <si>
    <t>Looking for fact-checking and accuracy tuning of the LLM outputs.</t>
  </si>
  <si>
    <t>AILM-07</t>
  </si>
  <si>
    <t>Do you perform taint tracing or tracking on all plugin content related to the LLM?</t>
  </si>
  <si>
    <t>Looking for taint tracing or tracking of LLM plugins to mitigate malicious inputs tuning and prompt engineering.</t>
  </si>
  <si>
    <t xml:space="preserve">This worksheet contains Auto-Responses that auto-populate the other worksheets and the context for when they are used. </t>
  </si>
  <si>
    <t>Question Auto-Response</t>
  </si>
  <si>
    <t>Context</t>
  </si>
  <si>
    <t>INSTRUCTIONS FOR ANALYSTS</t>
  </si>
  <si>
    <t>INSTRUCTIONS FOR HIGH-RISK SCORECARD</t>
  </si>
  <si>
    <t>DROPDOWN OPTIONS</t>
  </si>
  <si>
    <t>SECURITY FRAMEWORK OPTIONS</t>
  </si>
  <si>
    <t>QUESTION CATEGORY NAMES/TITLES</t>
  </si>
  <si>
    <t xml:space="preserve">Based on the response to REQU-01 on the "START HERE" tab, this question does not apply to this product or service. </t>
  </si>
  <si>
    <t>Does not offer a product or platform</t>
  </si>
  <si>
    <t>1. Complete the "Start Here" tab and review the "Required Questions" guidance to find the other sections are required for your product or service.</t>
  </si>
  <si>
    <t>1. Upon initial review, you can check the "Non-Negotiable" box by any question to compile a report of questions that may prohibit a full review.</t>
  </si>
  <si>
    <t xml:space="preserve">1. The scorecard below reflects those questions marked as "Critical Importance" or those where the "Non-Negotiable" box was checked. </t>
  </si>
  <si>
    <t>CIS Critical Security Controls v6.1</t>
  </si>
  <si>
    <t>Full Name</t>
  </si>
  <si>
    <t># of Questions</t>
  </si>
  <si>
    <t>Based on the response to REQU-02 on the "START HERE" tab, this question does not apply to this product or service.</t>
  </si>
  <si>
    <t>No interface for accessibility review</t>
  </si>
  <si>
    <t>2. Complete the "Organization" tab and the applicable questions in each of the next 5 tabs (Product through Privacy) that apply, based on your answers to the "Required Questions."</t>
  </si>
  <si>
    <t>2. When evaluating an answer, a default importance level has been set. You can use the "Importance Override" dropdown to override the default and adjust the value of the question.</t>
  </si>
  <si>
    <t xml:space="preserve">2. Use these condensed, aggregated views to review those questions that pose the highest risk. </t>
  </si>
  <si>
    <t>GNRL</t>
  </si>
  <si>
    <t xml:space="preserve"> General Information</t>
  </si>
  <si>
    <t>Based on the response to REQU-03 on the "START HERE" tab, this question does not apply to this product or service.</t>
  </si>
  <si>
    <t>Not a consultant</t>
  </si>
  <si>
    <t xml:space="preserve">3. Guidance in column E may change based on your answers to prompt details in "Additional Information." If leaving an answer blank, you must also state why in "Additional Information". </t>
  </si>
  <si>
    <t>3. For questions that are qualitative or for which you disagree with the preferred response, make a selection in the "Compliant Override" dropdown to adjust the question's impact on the score.</t>
  </si>
  <si>
    <t>3. Changes cannot be made in this sheet. Please make changes in the appropriate "Evaluation" tab.</t>
  </si>
  <si>
    <t>ISO 27002:2013</t>
  </si>
  <si>
    <t xml:space="preserve"> Company Information</t>
  </si>
  <si>
    <t>Based on the response to REQU-04 on the "START HERE" tab, this question does not apply to this product or service.</t>
  </si>
  <si>
    <t>No AI features</t>
  </si>
  <si>
    <t>4. DO NOT complete any fields in the "Evaluation" sheets or the "Analyst Notes" column.</t>
  </si>
  <si>
    <t xml:space="preserve">4. Each worksheet shows a report for that section. See the "Analyst Report" sheet for a full report of all sections. </t>
  </si>
  <si>
    <t>NIST Cybersecurity Framework</t>
  </si>
  <si>
    <t>REQU</t>
  </si>
  <si>
    <t xml:space="preserve"> Required Questions</t>
  </si>
  <si>
    <t>Based on the response to REQU-05 on the "START HERE" tab, this question does not apply to this product or service.</t>
  </si>
  <si>
    <t>No HIPAA covered PHI</t>
  </si>
  <si>
    <t>5. Return the completed file to institutions.</t>
  </si>
  <si>
    <t xml:space="preserve">5. If you are evaluating a question that appears in an earlier section, the Importance and Compliant Override cannot be changed but additional notes can be added. </t>
  </si>
  <si>
    <t>Mark as Compliant</t>
  </si>
  <si>
    <t>NIST SP 800-171r1</t>
  </si>
  <si>
    <t xml:space="preserve"> Documentation</t>
  </si>
  <si>
    <t>Based on the response to REQU-06 on the "START HERE" tab, this question does not apply to this product or service.</t>
  </si>
  <si>
    <t>No PCI DSS</t>
  </si>
  <si>
    <t>* Denotes critical questions. Critical questions are those deemed most important to institutions by higher education volunteers.</t>
  </si>
  <si>
    <t>For full instructions, please visit EDUCAUSE.edu/HECVAT</t>
  </si>
  <si>
    <t>Mark as Non-Compliant</t>
  </si>
  <si>
    <t>NIST SP 800-53r4</t>
  </si>
  <si>
    <t xml:space="preserve"> IT Accessibility</t>
  </si>
  <si>
    <t>Based on the response to REQU-07 on the "START HERE" tab, this question does not apply to this product or service.</t>
  </si>
  <si>
    <t>Not on-prem</t>
  </si>
  <si>
    <t>For full instructions, please visit educause.edu/HECVAT</t>
  </si>
  <si>
    <t xml:space="preserve"> Assessment of Third Parties</t>
  </si>
  <si>
    <t>Based on the response to AIQU-01 on the "START HERE" tab, this question does not apply to this product or service.</t>
  </si>
  <si>
    <t>Does not leverage machine learning</t>
  </si>
  <si>
    <t xml:space="preserve"> Consulting Services</t>
  </si>
  <si>
    <t>Does not leverage a large language model</t>
  </si>
  <si>
    <t xml:space="preserve"> Application/Service Security</t>
  </si>
  <si>
    <t>DO complete the Product and Infrastructure worksheets.</t>
  </si>
  <si>
    <t>Yes to REQU-01</t>
  </si>
  <si>
    <t xml:space="preserve"> Authentication, Authorization, and Account Management</t>
  </si>
  <si>
    <t>DO NOT complete the Product and Infrastructure worksheets.</t>
  </si>
  <si>
    <t>NO to REQU-01</t>
  </si>
  <si>
    <t xml:space="preserve"> Change Management</t>
  </si>
  <si>
    <t>Yes to REQU-02</t>
  </si>
  <si>
    <t>Does Not Apply/Do Not Score</t>
  </si>
  <si>
    <t xml:space="preserve"> Data</t>
  </si>
  <si>
    <t>NO to REQU-02</t>
  </si>
  <si>
    <t xml:space="preserve"> Datacenter</t>
  </si>
  <si>
    <t>DO complete the Consulting section in the Case-Specific worksheet.</t>
  </si>
  <si>
    <t>YES to REQU-03</t>
  </si>
  <si>
    <t xml:space="preserve"> Firewalls, IDS, IPS, and Networking</t>
  </si>
  <si>
    <t>DO NOT complete the Consulting section in the Case-Specific worksheet.</t>
  </si>
  <si>
    <t>NO to REQU-03</t>
  </si>
  <si>
    <t>Self-Managed</t>
  </si>
  <si>
    <t xml:space="preserve"> Policies, Processes, and Procedures</t>
  </si>
  <si>
    <t>DO complete the Artificial Intelligence (AI) worksheet.</t>
  </si>
  <si>
    <t>YES to REQU-04</t>
  </si>
  <si>
    <t>Physical Co-Location</t>
  </si>
  <si>
    <t xml:space="preserve"> Incident Handling</t>
  </si>
  <si>
    <t>DO NOT complete the Artificial Intelligence (AI) worksheet.</t>
  </si>
  <si>
    <t>NO to REQU-04</t>
  </si>
  <si>
    <t>Virtual Co-Location</t>
  </si>
  <si>
    <t xml:space="preserve"> Vulnerability Management</t>
  </si>
  <si>
    <t>DO complete the HIPAA section in the Case-Specific worksheet.</t>
  </si>
  <si>
    <t>YES to REQU-05</t>
  </si>
  <si>
    <t xml:space="preserve">HIPAA Compliance </t>
  </si>
  <si>
    <t>DO NOT complete the HIPAA section in the Case-Specific worksheet.</t>
  </si>
  <si>
    <t>NO to REQU-05</t>
  </si>
  <si>
    <t>Azure</t>
  </si>
  <si>
    <t xml:space="preserve"> Payment Card Industry Data Security Standard (PCI DSS)</t>
  </si>
  <si>
    <t>DO complete the PCI-DSS section in the Case-Specific worksheet.</t>
  </si>
  <si>
    <t>YES to REQU-06</t>
  </si>
  <si>
    <t>GCP</t>
  </si>
  <si>
    <t xml:space="preserve"> On-Premises Data Solutions</t>
  </si>
  <si>
    <t>DO NOT complete the PCI-DSS section in the Case-Specific worksheet.</t>
  </si>
  <si>
    <t>NO to REQU-06</t>
  </si>
  <si>
    <t>Hybrid/Other</t>
  </si>
  <si>
    <t xml:space="preserve"> General Privacy</t>
  </si>
  <si>
    <t>DO complete the On-Premises Data Solutions section in the Case-Specific worksheet.</t>
  </si>
  <si>
    <t>YES to REQU-07</t>
  </si>
  <si>
    <t xml:space="preserve"> Privacy-Specific Company Details</t>
  </si>
  <si>
    <t>DO NOT complete the On-Premises Data Solutions section in the Case-Specific worksheet.</t>
  </si>
  <si>
    <t>NO to REQU-07</t>
  </si>
  <si>
    <t xml:space="preserve"> Privacy-Specific Documentation</t>
  </si>
  <si>
    <t>Based on the response to DCTR-01, this question does not apply to this product or service.</t>
  </si>
  <si>
    <t>Hosting option selection makes some questions N/A</t>
  </si>
  <si>
    <t xml:space="preserve"> Privacy of Third Parties</t>
  </si>
  <si>
    <t>Based on the response to AIPL-03, this question does not apply to this product or service.</t>
  </si>
  <si>
    <t xml:space="preserve"> Privacy Change Management</t>
  </si>
  <si>
    <t>Based on the response to AAAI-01, this question does not apply to this product or service.</t>
  </si>
  <si>
    <t xml:space="preserve"> Privacy of Sensitive Data</t>
  </si>
  <si>
    <t xml:space="preserve"> Privacy Policies and Procedures</t>
  </si>
  <si>
    <t xml:space="preserve"> International Privacy</t>
  </si>
  <si>
    <t xml:space="preserve"> Data Privacy</t>
  </si>
  <si>
    <t xml:space="preserve"> Privacy and AI</t>
  </si>
  <si>
    <t>AIQU</t>
  </si>
  <si>
    <t xml:space="preserve"> AI Qualifying Questions</t>
  </si>
  <si>
    <t>AIGN</t>
  </si>
  <si>
    <t xml:space="preserve"> General AI Questions</t>
  </si>
  <si>
    <t>AIPL</t>
  </si>
  <si>
    <t xml:space="preserve"> AI Policy</t>
  </si>
  <si>
    <t>Version 4.04</t>
  </si>
  <si>
    <t>AISC</t>
  </si>
  <si>
    <t xml:space="preserve"> AI Data Security</t>
  </si>
  <si>
    <t>AIML</t>
  </si>
  <si>
    <t xml:space="preserve"> AI Machine Learning</t>
  </si>
  <si>
    <t>AILM</t>
  </si>
  <si>
    <t xml:space="preserve"> AI Large Language Model (LLM)</t>
  </si>
  <si>
    <t xml:space="preserve">This worksheet is auto-populated with data taken from previous worksheets. </t>
  </si>
  <si>
    <t>ID Code</t>
  </si>
  <si>
    <t>Vendor Response</t>
  </si>
  <si>
    <t>Default Value</t>
  </si>
  <si>
    <t>Compliance Eval</t>
  </si>
  <si>
    <t>Non-negotiable Indicator</t>
  </si>
  <si>
    <t>Critical Indicator</t>
  </si>
  <si>
    <t>Potential Score</t>
  </si>
  <si>
    <t>Actual Score</t>
  </si>
  <si>
    <t>Non-Negotiable Count</t>
  </si>
  <si>
    <t>Non-Negotiable Total</t>
  </si>
  <si>
    <t>Non-Negotiable Location</t>
  </si>
  <si>
    <t>Critical Count</t>
  </si>
  <si>
    <t>Critical Total</t>
  </si>
  <si>
    <t>Critical Location</t>
  </si>
  <si>
    <t xml:space="preserve">End of workbook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</si>
</sst>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0.0%"/>
  </numFmts>
  <fonts count="78">
    <font>
      <sz val="12.0"/>
      <color rgb="FF000000"/>
      <name val="Verdana"/>
      <scheme val="minor"/>
    </font>
    <font>
      <color theme="1"/>
      <name val="Verdana"/>
    </font>
    <font>
      <sz val="11.0"/>
      <color rgb="FF000000"/>
      <name val="Verdana"/>
    </font>
    <font>
      <b/>
      <sz val="11.0"/>
      <color rgb="FFFF0000"/>
      <name val="Verdana"/>
    </font>
    <font>
      <sz val="11.0"/>
      <color theme="1"/>
      <name val="Verdana"/>
    </font>
    <font>
      <sz val="12.0"/>
      <color rgb="FF000000"/>
      <name val="Verdana"/>
    </font>
    <font>
      <b/>
      <sz val="20.0"/>
      <color theme="0"/>
      <name val="Verdana"/>
    </font>
    <font>
      <b/>
      <sz val="12.0"/>
      <color theme="0"/>
      <name val="Verdana"/>
    </font>
    <font>
      <b/>
      <sz val="12.0"/>
      <color theme="1"/>
      <name val="Verdana"/>
    </font>
    <font>
      <i/>
      <sz val="12.0"/>
      <color theme="1"/>
      <name val="Verdana"/>
    </font>
    <font>
      <b/>
      <sz val="14.0"/>
      <color theme="0"/>
      <name val="Verdana"/>
    </font>
    <font>
      <b/>
      <sz val="14.0"/>
      <color rgb="FFFF0000"/>
      <name val="Verdana"/>
    </font>
    <font>
      <sz val="12.0"/>
      <color theme="1"/>
      <name val="Verdana"/>
    </font>
    <font>
      <sz val="12.0"/>
      <color theme="10"/>
      <name val="Verdana"/>
    </font>
    <font>
      <i/>
      <sz val="11.0"/>
      <color theme="1"/>
      <name val="Verdana"/>
    </font>
    <font/>
    <font>
      <u/>
      <sz val="12.0"/>
      <color rgb="FF0000FF"/>
      <name val="Verdana"/>
    </font>
    <font>
      <i/>
      <sz val="11.0"/>
      <color rgb="FF000000"/>
      <name val="Verdana"/>
    </font>
    <font>
      <b/>
      <sz val="14.0"/>
      <color theme="1"/>
      <name val="Verdana"/>
    </font>
    <font>
      <sz val="11.0"/>
      <color rgb="FFBF0000"/>
      <name val="Verdana"/>
    </font>
    <font>
      <u/>
      <sz val="11.0"/>
      <color rgb="FF0563C1"/>
      <name val="Verdana"/>
    </font>
    <font>
      <sz val="11.0"/>
      <color theme="0"/>
      <name val="Verdana"/>
    </font>
    <font>
      <color theme="1"/>
      <name val="Arial"/>
    </font>
    <font>
      <b/>
      <i/>
      <sz val="14.0"/>
      <color rgb="FFFF0000"/>
      <name val="Verdana"/>
    </font>
    <font>
      <u/>
      <sz val="11.0"/>
      <color rgb="FF0563C1"/>
      <name val="Verdana"/>
    </font>
    <font>
      <u/>
      <sz val="11.0"/>
      <color theme="1"/>
      <name val="Verdana"/>
    </font>
    <font>
      <u/>
      <sz val="12.0"/>
      <color rgb="FF0000FF"/>
      <name val="Verdana"/>
    </font>
    <font>
      <u/>
      <sz val="11.0"/>
      <color rgb="FF0563C1"/>
      <name val="Verdana"/>
    </font>
    <font>
      <u/>
      <sz val="11.0"/>
      <color theme="1"/>
      <name val="Verdana"/>
    </font>
    <font>
      <u/>
      <sz val="11.0"/>
      <color rgb="FF000000"/>
      <name val="Verdana"/>
    </font>
    <font>
      <u/>
      <sz val="11.0"/>
      <color theme="1"/>
      <name val="Verdana"/>
    </font>
    <font>
      <u/>
      <sz val="11.0"/>
      <color rgb="FF0000FF"/>
      <name val="Verdana"/>
    </font>
    <font>
      <u/>
      <sz val="11.0"/>
      <color theme="1"/>
      <name val="Verdana"/>
    </font>
    <font>
      <u/>
      <sz val="11.0"/>
      <color rgb="FF0000FF"/>
      <name val="Verdana"/>
    </font>
    <font>
      <u/>
      <sz val="11.0"/>
      <color rgb="FF1155CC"/>
      <name val="Verdana"/>
    </font>
    <font>
      <u/>
      <sz val="11.0"/>
      <color theme="1"/>
      <name val="Verdana"/>
    </font>
    <font>
      <u/>
      <sz val="11.0"/>
      <color rgb="FF0000FF"/>
      <name val="Verdana"/>
    </font>
    <font>
      <u/>
      <sz val="11.0"/>
      <color rgb="FF000000"/>
      <name val="Verdana"/>
    </font>
    <font>
      <b/>
      <sz val="14.0"/>
      <color rgb="FFFFFFFF"/>
      <name val="Verdana"/>
    </font>
    <font>
      <sz val="11.0"/>
      <color rgb="FFFFFFFF"/>
      <name val="Verdana"/>
    </font>
    <font>
      <sz val="12.0"/>
      <color theme="0"/>
      <name val="Verdana"/>
    </font>
    <font>
      <u/>
      <sz val="12.0"/>
      <color theme="1"/>
      <name val="Verdana"/>
    </font>
    <font>
      <sz val="11.0"/>
      <color rgb="FFFF0000"/>
      <name val="Verdana"/>
    </font>
    <font>
      <u/>
      <sz val="11.0"/>
      <color rgb="FF0000FF"/>
      <name val="Verdana"/>
    </font>
    <font>
      <b/>
      <sz val="20.0"/>
      <color theme="1"/>
      <name val="Verdana"/>
    </font>
    <font>
      <b/>
      <sz val="11.0"/>
      <color rgb="FF000000"/>
      <name val="Verdana"/>
    </font>
    <font>
      <sz val="12.0"/>
      <color rgb="FFFF0000"/>
      <name val="Verdana"/>
    </font>
    <font>
      <u/>
      <sz val="12.0"/>
      <color theme="10"/>
      <name val="Verdana"/>
    </font>
    <font>
      <u/>
      <sz val="12.0"/>
      <color theme="10"/>
      <name val="Verdana"/>
    </font>
    <font>
      <u/>
      <sz val="12.0"/>
      <color theme="10"/>
      <name val="Verdana"/>
    </font>
    <font>
      <b/>
      <sz val="12.0"/>
      <color rgb="FF000000"/>
      <name val="Verdana"/>
    </font>
    <font>
      <b/>
      <i/>
      <sz val="12.0"/>
      <color rgb="FF000000"/>
      <name val="Verdana"/>
    </font>
    <font>
      <u/>
      <sz val="12.0"/>
      <color theme="0"/>
      <name val="Verdana"/>
    </font>
    <font>
      <sz val="12.0"/>
      <color rgb="FFC00000"/>
      <name val="Verdana"/>
    </font>
    <font>
      <b/>
      <sz val="14.0"/>
      <color rgb="FFC00000"/>
      <name val="Verdana"/>
    </font>
    <font>
      <u/>
      <sz val="12.0"/>
      <color rgb="FF000000"/>
      <name val="Verdana"/>
    </font>
    <font>
      <u/>
      <sz val="12.0"/>
      <color rgb="FF000000"/>
      <name val="Verdana"/>
    </font>
    <font>
      <u/>
      <sz val="12.0"/>
      <color theme="10"/>
      <name val="Verdana"/>
    </font>
    <font>
      <u/>
      <sz val="12.0"/>
      <color rgb="FFC00000"/>
      <name val="Verdana"/>
    </font>
    <font>
      <u/>
      <sz val="12.0"/>
      <color theme="10"/>
      <name val="Verdana"/>
    </font>
    <font>
      <b/>
      <sz val="14.0"/>
      <color rgb="FF000000"/>
      <name val="Verdana"/>
    </font>
    <font>
      <b/>
      <sz val="11.0"/>
      <color theme="0"/>
      <name val="Verdana"/>
    </font>
    <font>
      <b/>
      <sz val="11.0"/>
      <color theme="1"/>
      <name val="Verdana"/>
    </font>
    <font>
      <u/>
      <sz val="12.0"/>
      <color theme="0"/>
      <name val="Verdana"/>
    </font>
    <font>
      <u/>
      <sz val="12.0"/>
      <color rgb="FF000000"/>
      <name val="Verdana"/>
    </font>
    <font>
      <u/>
      <sz val="12.0"/>
      <color theme="10"/>
      <name val="Verdana"/>
    </font>
    <font>
      <u/>
      <sz val="12.0"/>
      <color theme="10"/>
      <name val="Verdana"/>
    </font>
    <font>
      <b/>
      <i/>
      <sz val="11.0"/>
      <color theme="1"/>
      <name val="Verdana"/>
    </font>
    <font>
      <sz val="10.0"/>
      <color theme="0"/>
      <name val="Aptos Narrow"/>
    </font>
    <font>
      <sz val="10.0"/>
      <color rgb="FF000000"/>
      <name val="Aptos Narrow"/>
    </font>
    <font>
      <b/>
      <sz val="11.0"/>
      <color rgb="FF000000"/>
      <name val="Arial"/>
    </font>
    <font>
      <sz val="11.0"/>
      <color rgb="FF000000"/>
      <name val="Arial"/>
    </font>
    <font>
      <sz val="11.0"/>
      <color theme="1"/>
      <name val="Arial"/>
    </font>
    <font>
      <b/>
      <sz val="10.0"/>
      <color theme="1"/>
      <name val="Aptos Narrow"/>
    </font>
    <font>
      <b/>
      <sz val="10.0"/>
      <color rgb="FF000000"/>
      <name val="Aptos Narrow"/>
    </font>
    <font>
      <sz val="10.0"/>
      <color theme="1"/>
      <name val="Aptos Narrow"/>
    </font>
    <font>
      <b/>
      <i/>
      <sz val="10.0"/>
      <color rgb="FF000000"/>
      <name val="Aptos Narrow"/>
    </font>
    <font>
      <u/>
      <sz val="11.0"/>
      <color rgb="FF000000"/>
      <name val="Arial"/>
    </font>
  </fonts>
  <fills count="23">
    <fill>
      <patternFill patternType="none"/>
    </fill>
    <fill>
      <patternFill patternType="lightGray"/>
    </fill>
    <fill>
      <patternFill patternType="solid">
        <fgColor rgb="FF00636C"/>
        <bgColor rgb="FF00636C"/>
      </patternFill>
    </fill>
    <fill>
      <patternFill patternType="solid">
        <fgColor rgb="FFF2F2F2"/>
        <bgColor rgb="FFF2F2F2"/>
      </patternFill>
    </fill>
    <fill>
      <patternFill patternType="solid">
        <fgColor theme="0"/>
        <bgColor theme="0"/>
      </patternFill>
    </fill>
    <fill>
      <patternFill patternType="solid">
        <fgColor theme="1"/>
        <bgColor theme="1"/>
      </patternFill>
    </fill>
    <fill>
      <patternFill patternType="solid">
        <fgColor rgb="FFD8D8D8"/>
        <bgColor rgb="FFD8D8D8"/>
      </patternFill>
    </fill>
    <fill>
      <patternFill patternType="solid">
        <fgColor rgb="FFE0B233"/>
        <bgColor rgb="FFE0B233"/>
      </patternFill>
    </fill>
    <fill>
      <patternFill patternType="solid">
        <fgColor rgb="FFFFFFFF"/>
        <bgColor rgb="FFFFFFFF"/>
      </patternFill>
    </fill>
    <fill>
      <patternFill patternType="solid">
        <fgColor rgb="FFFDEEC5"/>
        <bgColor rgb="FFFDEEC5"/>
      </patternFill>
    </fill>
    <fill>
      <patternFill patternType="solid">
        <fgColor rgb="FF000000"/>
        <bgColor rgb="FF000000"/>
      </patternFill>
    </fill>
    <fill>
      <patternFill patternType="solid">
        <fgColor rgb="FF4C6BB3"/>
        <bgColor rgb="FF4C6BB3"/>
      </patternFill>
    </fill>
    <fill>
      <patternFill patternType="solid">
        <fgColor rgb="FFD0DAF0"/>
        <bgColor rgb="FFD0DAF0"/>
      </patternFill>
    </fill>
    <fill>
      <patternFill patternType="solid">
        <fgColor rgb="FFBF0000"/>
        <bgColor rgb="FFBF0000"/>
      </patternFill>
    </fill>
    <fill>
      <patternFill patternType="solid">
        <fgColor rgb="FF7ECCA0"/>
        <bgColor rgb="FF7ECCA0"/>
      </patternFill>
    </fill>
    <fill>
      <patternFill patternType="solid">
        <fgColor rgb="FFD0D0D0"/>
        <bgColor rgb="FFD0D0D0"/>
      </patternFill>
    </fill>
    <fill>
      <patternFill patternType="solid">
        <fgColor rgb="FFD9EAD3"/>
        <bgColor rgb="FFD9EAD3"/>
      </patternFill>
    </fill>
    <fill>
      <patternFill patternType="solid">
        <fgColor rgb="FFCAEDFB"/>
        <bgColor rgb="FFCAEDFB"/>
      </patternFill>
    </fill>
    <fill>
      <patternFill patternType="solid">
        <fgColor rgb="FFE6B8AF"/>
        <bgColor rgb="FFE6B8AF"/>
      </patternFill>
    </fill>
    <fill>
      <patternFill patternType="solid">
        <fgColor rgb="FFB7E1CD"/>
        <bgColor rgb="FFB7E1CD"/>
      </patternFill>
    </fill>
    <fill>
      <patternFill patternType="solid">
        <fgColor rgb="FFD9D2E9"/>
        <bgColor rgb="FFD9D2E9"/>
      </patternFill>
    </fill>
    <fill>
      <patternFill patternType="solid">
        <fgColor rgb="FFA6C9EB"/>
        <bgColor rgb="FFA6C9EB"/>
      </patternFill>
    </fill>
    <fill>
      <patternFill patternType="solid">
        <fgColor rgb="FFF1CEEE"/>
        <bgColor rgb="FFF1CEEE"/>
      </patternFill>
    </fill>
  </fills>
  <borders count="72">
    <border/>
    <border>
      <left/>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border>
    <border>
      <left/>
      <right style="thin">
        <color rgb="FF000000"/>
      </right>
      <top/>
      <bottom/>
    </border>
    <border>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medium">
        <color rgb="FF000000"/>
      </left>
      <right style="medium">
        <color rgb="FF000000"/>
      </right>
      <top/>
      <bottom style="medium">
        <color rgb="FF000000"/>
      </bottom>
    </border>
    <border>
      <left style="thin">
        <color rgb="FF000000"/>
      </left>
      <right/>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ttom/>
    </border>
    <border>
      <left style="medium">
        <color rgb="FF000000"/>
      </left>
      <right style="thin">
        <color rgb="FF000000"/>
      </right>
      <top/>
      <bottom style="medium">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top/>
      <bottom/>
    </border>
    <border>
      <left style="medium">
        <color rgb="FF000000"/>
      </left>
      <right/>
      <top style="medium">
        <color rgb="FF000000"/>
      </top>
      <bottom style="thin">
        <color rgb="FF000000"/>
      </bottom>
    </border>
    <border>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border>
    <border>
      <left style="medium">
        <color rgb="FF000000"/>
      </left>
      <right/>
      <top style="thin">
        <color rgb="FF000000"/>
      </top>
      <bottom style="thin">
        <color rgb="FF000000"/>
      </bottom>
    </border>
    <border>
      <left style="medium">
        <color rgb="FF000000"/>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top style="thin">
        <color rgb="FF000000"/>
      </top>
      <bottom/>
    </border>
    <border>
      <top style="thin">
        <color rgb="FF000000"/>
      </top>
      <bottom style="medium">
        <color rgb="FF000000"/>
      </bottom>
    </border>
    <border>
      <right style="thin">
        <color rgb="FF000000"/>
      </right>
      <top style="thin">
        <color rgb="FF000000"/>
      </top>
      <bottom style="medium">
        <color rgb="FF000000"/>
      </bottom>
    </border>
    <border>
      <top style="medium">
        <color rgb="FF000000"/>
      </top>
    </border>
    <border>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right style="medium">
        <color rgb="FF000000"/>
      </right>
      <bottom style="thin">
        <color rgb="FF000000"/>
      </bottom>
    </border>
    <border>
      <right style="medium">
        <color rgb="FF000000"/>
      </right>
    </border>
    <border>
      <right style="medium">
        <color rgb="FF000000"/>
      </right>
      <top style="thin">
        <color rgb="FF000000"/>
      </top>
      <bottom style="thin">
        <color rgb="FF000000"/>
      </bottom>
    </border>
    <border>
      <left style="medium">
        <color rgb="FF000000"/>
      </left>
      <right style="thin">
        <color rgb="FF000000"/>
      </right>
    </border>
    <border>
      <left style="thin">
        <color rgb="FF000000"/>
      </left>
      <right style="thin">
        <color rgb="FF000000"/>
      </right>
    </border>
    <border>
      <top style="thin">
        <color rgb="FF000000"/>
      </top>
    </border>
    <border>
      <right style="medium">
        <color rgb="FF000000"/>
      </right>
      <top style="thin">
        <color rgb="FF000000"/>
      </top>
    </border>
    <border>
      <left style="thin">
        <color rgb="FF000000"/>
      </left>
      <right style="medium">
        <color rgb="FF000000"/>
      </right>
      <top style="medium">
        <color rgb="FF000000"/>
      </top>
      <bottom style="medium">
        <color rgb="FF000000"/>
      </bottom>
    </border>
    <border>
      <left style="medium">
        <color rgb="FF000000"/>
      </left>
      <right/>
      <top style="medium">
        <color rgb="FF000000"/>
      </top>
      <bottom/>
    </border>
    <border>
      <left/>
      <right/>
      <top style="medium">
        <color rgb="FF000000"/>
      </top>
      <bottom/>
    </border>
    <border>
      <left style="medium">
        <color rgb="FF000000"/>
      </left>
      <top style="medium">
        <color rgb="FF000000"/>
      </top>
      <bottom style="medium">
        <color rgb="FF000000"/>
      </bottom>
    </border>
    <border>
      <top style="medium">
        <color rgb="FF000000"/>
      </top>
      <bottom style="medium">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bottom/>
    </border>
    <border>
      <left style="medium">
        <color rgb="FF000000"/>
      </left>
      <right style="medium">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medium">
        <color rgb="FF000000"/>
      </bottom>
    </border>
    <border>
      <left style="thin">
        <color rgb="FF000000"/>
      </left>
      <right style="medium">
        <color rgb="FF000000"/>
      </right>
      <bottom style="medium">
        <color rgb="FF000000"/>
      </bottom>
    </border>
    <border>
      <left style="thin">
        <color rgb="FF000000"/>
      </left>
      <right style="medium">
        <color rgb="FF000000"/>
      </right>
      <top style="thin">
        <color rgb="FF000000"/>
      </top>
      <bottom style="medium">
        <color rgb="FF000000"/>
      </bottom>
    </border>
    <border>
      <right style="medium">
        <color rgb="FF000000"/>
      </right>
      <top style="medium">
        <color rgb="FF000000"/>
      </top>
      <bottom style="thin">
        <color rgb="FF000000"/>
      </bottom>
    </border>
    <border>
      <right style="medium">
        <color rgb="FF000000"/>
      </right>
      <top style="thin">
        <color rgb="FF000000"/>
      </top>
      <bottom style="medium">
        <color rgb="FF000000"/>
      </bottom>
    </border>
    <border>
      <left style="medium">
        <color rgb="FF000000"/>
      </left>
      <right style="thin">
        <color rgb="FF000000"/>
      </right>
      <top/>
      <bottom/>
    </border>
    <border>
      <left/>
      <right style="medium">
        <color rgb="FF000000"/>
      </right>
      <top style="medium">
        <color rgb="FF000000"/>
      </top>
      <bottom/>
    </border>
    <border>
      <left style="thin">
        <color rgb="FF000000"/>
      </left>
      <right style="thin">
        <color rgb="FF000000"/>
      </right>
      <top style="thin">
        <color rgb="FF000000"/>
      </top>
    </border>
    <border>
      <right style="medium">
        <color rgb="FF000000"/>
      </right>
      <top style="medium">
        <color rgb="FF000000"/>
      </top>
      <bottom style="medium">
        <color rgb="FF000000"/>
      </bottom>
    </border>
  </borders>
  <cellStyleXfs count="1">
    <xf borderId="0" fillId="0" fontId="0" numFmtId="0" applyAlignment="1" applyFont="1"/>
  </cellStyleXfs>
  <cellXfs count="348">
    <xf borderId="0" fillId="0" fontId="0"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shrinkToFit="0" vertical="bottom" wrapText="0"/>
    </xf>
    <xf borderId="0" fillId="0" fontId="2" numFmtId="0" xfId="0" applyAlignment="1" applyFont="1">
      <alignment horizontal="center" shrinkToFit="0" vertical="center" wrapText="0"/>
    </xf>
    <xf borderId="0" fillId="0" fontId="2" numFmtId="0" xfId="0" applyAlignment="1" applyFont="1">
      <alignment shrinkToFit="0" vertical="bottom" wrapText="1"/>
    </xf>
    <xf borderId="0" fillId="0" fontId="3" numFmtId="0" xfId="0" applyAlignment="1" applyFont="1">
      <alignment shrinkToFit="0" vertical="bottom" wrapText="1"/>
    </xf>
    <xf borderId="0" fillId="0" fontId="4" numFmtId="0" xfId="0" applyAlignment="1" applyFont="1">
      <alignment shrinkToFit="0" vertical="bottom" wrapText="0"/>
    </xf>
    <xf borderId="0" fillId="0" fontId="5" numFmtId="0" xfId="0" applyAlignment="1" applyFont="1">
      <alignment shrinkToFit="0" vertical="bottom" wrapText="0"/>
    </xf>
    <xf borderId="1" fillId="2" fontId="6" numFmtId="0" xfId="0" applyAlignment="1" applyBorder="1" applyFill="1" applyFont="1">
      <alignment shrinkToFit="0" vertical="center" wrapText="0"/>
    </xf>
    <xf borderId="1" fillId="2" fontId="6" numFmtId="0" xfId="0" applyAlignment="1" applyBorder="1" applyFont="1">
      <alignment horizontal="center" shrinkToFit="0" vertical="center" wrapText="0"/>
    </xf>
    <xf borderId="1" fillId="2" fontId="6" numFmtId="0" xfId="0" applyAlignment="1" applyBorder="1" applyFont="1">
      <alignment shrinkToFit="0" vertical="center" wrapText="1"/>
    </xf>
    <xf borderId="1" fillId="2" fontId="7" numFmtId="0" xfId="0" applyAlignment="1" applyBorder="1" applyFont="1">
      <alignment horizontal="center" shrinkToFit="0" vertical="center" wrapText="1"/>
    </xf>
    <xf borderId="2" fillId="3" fontId="8" numFmtId="0" xfId="0" applyAlignment="1" applyBorder="1" applyFill="1" applyFont="1">
      <alignment shrinkToFit="0" vertical="center" wrapText="0"/>
    </xf>
    <xf borderId="3" fillId="3" fontId="8" numFmtId="0" xfId="0" applyAlignment="1" applyBorder="1" applyFont="1">
      <alignment shrinkToFit="0" vertical="center" wrapText="0"/>
    </xf>
    <xf borderId="2" fillId="4" fontId="9" numFmtId="164" xfId="0" applyAlignment="1" applyBorder="1" applyFill="1" applyFont="1" applyNumberFormat="1">
      <alignment horizontal="center" shrinkToFit="0" vertical="center" wrapText="0"/>
    </xf>
    <xf borderId="4" fillId="4" fontId="9" numFmtId="164" xfId="0" applyAlignment="1" applyBorder="1" applyFont="1" applyNumberFormat="1">
      <alignment horizontal="left" shrinkToFit="0" vertical="center" wrapText="1"/>
    </xf>
    <xf borderId="4" fillId="4" fontId="9" numFmtId="164" xfId="0" applyAlignment="1" applyBorder="1" applyFont="1" applyNumberFormat="1">
      <alignment horizontal="left" shrinkToFit="0" vertical="center" wrapText="0"/>
    </xf>
    <xf borderId="5" fillId="0" fontId="2" numFmtId="0" xfId="0" applyAlignment="1" applyBorder="1" applyFont="1">
      <alignment shrinkToFit="0" vertical="bottom" wrapText="0"/>
    </xf>
    <xf borderId="6" fillId="5" fontId="10" numFmtId="0" xfId="0" applyAlignment="1" applyBorder="1" applyFill="1" applyFont="1">
      <alignment shrinkToFit="0" vertical="center" wrapText="0"/>
    </xf>
    <xf borderId="7" fillId="5" fontId="10" numFmtId="0" xfId="0" applyAlignment="1" applyBorder="1" applyFont="1">
      <alignment shrinkToFit="0" vertical="center" wrapText="0"/>
    </xf>
    <xf borderId="6" fillId="5" fontId="10" numFmtId="0" xfId="0" applyAlignment="1" applyBorder="1" applyFont="1">
      <alignment horizontal="center" shrinkToFit="0" vertical="center" wrapText="1"/>
    </xf>
    <xf borderId="6" fillId="5" fontId="10" numFmtId="1" xfId="0" applyAlignment="1" applyBorder="1" applyFont="1" applyNumberFormat="1">
      <alignment horizontal="left" shrinkToFit="0" vertical="center" wrapText="1"/>
    </xf>
    <xf borderId="6" fillId="5" fontId="11" numFmtId="1" xfId="0" applyAlignment="1" applyBorder="1" applyFont="1" applyNumberFormat="1">
      <alignment horizontal="left" shrinkToFit="0" vertical="center" wrapText="1"/>
    </xf>
    <xf borderId="1" fillId="6" fontId="8" numFmtId="0" xfId="0" applyAlignment="1" applyBorder="1" applyFill="1" applyFont="1">
      <alignment shrinkToFit="0" vertical="center" wrapText="0"/>
    </xf>
    <xf borderId="1" fillId="6" fontId="12" numFmtId="0" xfId="0" applyAlignment="1" applyBorder="1" applyFont="1">
      <alignment shrinkToFit="0" vertical="center" wrapText="0"/>
    </xf>
    <xf borderId="1" fillId="6" fontId="12" numFmtId="0" xfId="0" applyAlignment="1" applyBorder="1" applyFont="1">
      <alignment horizontal="center" shrinkToFit="0" vertical="center" wrapText="0"/>
    </xf>
    <xf borderId="1" fillId="6" fontId="12" numFmtId="0" xfId="0" applyAlignment="1" applyBorder="1" applyFont="1">
      <alignment shrinkToFit="0" vertical="center" wrapText="1"/>
    </xf>
    <xf borderId="8" fillId="6" fontId="12" numFmtId="0" xfId="0" applyAlignment="1" applyBorder="1" applyFont="1">
      <alignment shrinkToFit="0" vertical="center" wrapText="0"/>
    </xf>
    <xf borderId="9" fillId="6" fontId="12" numFmtId="0" xfId="0" applyAlignment="1" applyBorder="1" applyFont="1">
      <alignment shrinkToFit="0" vertical="center" wrapText="0"/>
    </xf>
    <xf borderId="1" fillId="6" fontId="9" numFmtId="0" xfId="0" applyAlignment="1" applyBorder="1" applyFont="1">
      <alignment shrinkToFit="0" vertical="center" wrapText="0"/>
    </xf>
    <xf borderId="1" fillId="6" fontId="13" numFmtId="0" xfId="0" applyAlignment="1" applyBorder="1" applyFont="1">
      <alignment shrinkToFit="0" vertical="center" wrapText="0"/>
    </xf>
    <xf borderId="10" fillId="6" fontId="12" numFmtId="0" xfId="0" applyAlignment="1" applyBorder="1" applyFont="1">
      <alignment shrinkToFit="0" vertical="center" wrapText="0"/>
    </xf>
    <xf borderId="7" fillId="5" fontId="10" numFmtId="0" xfId="0" applyAlignment="1" applyBorder="1" applyFont="1">
      <alignment horizontal="center" shrinkToFit="0" vertical="center" wrapText="0"/>
    </xf>
    <xf borderId="7" fillId="5" fontId="10" numFmtId="0" xfId="0" applyAlignment="1" applyBorder="1" applyFont="1">
      <alignment horizontal="center" shrinkToFit="0" vertical="center" wrapText="1"/>
    </xf>
    <xf borderId="7" fillId="5" fontId="11" numFmtId="1" xfId="0" applyAlignment="1" applyBorder="1" applyFont="1" applyNumberFormat="1">
      <alignment horizontal="left" shrinkToFit="0" vertical="center" wrapText="1"/>
    </xf>
    <xf borderId="7" fillId="3" fontId="2" numFmtId="0" xfId="0" applyAlignment="1" applyBorder="1" applyFont="1">
      <alignment shrinkToFit="0" vertical="center" wrapText="1"/>
    </xf>
    <xf borderId="7" fillId="3" fontId="4" numFmtId="0" xfId="0" applyAlignment="1" applyBorder="1" applyFont="1">
      <alignment horizontal="left" shrinkToFit="0" vertical="center" wrapText="1"/>
    </xf>
    <xf borderId="11" fillId="0" fontId="14" numFmtId="0" xfId="0" applyAlignment="1" applyBorder="1" applyFont="1">
      <alignment shrinkToFit="0" vertical="top" wrapText="1"/>
    </xf>
    <xf borderId="12" fillId="0" fontId="15" numFmtId="0" xfId="0" applyAlignment="1" applyBorder="1" applyFont="1">
      <alignment shrinkToFit="0" vertical="top" wrapText="1"/>
    </xf>
    <xf borderId="5" fillId="0" fontId="15" numFmtId="0" xfId="0" applyAlignment="1" applyBorder="1" applyFont="1">
      <alignment shrinkToFit="0" vertical="top" wrapText="1"/>
    </xf>
    <xf borderId="11" fillId="0" fontId="16" numFmtId="0" xfId="0" applyAlignment="1" applyBorder="1" applyFont="1">
      <alignment shrinkToFit="0" vertical="top" wrapText="1"/>
    </xf>
    <xf borderId="11" fillId="0" fontId="17" numFmtId="0" xfId="0" applyAlignment="1" applyBorder="1" applyFont="1">
      <alignment shrinkToFit="0" vertical="top" wrapText="1"/>
    </xf>
    <xf borderId="11" fillId="0" fontId="14" numFmtId="0" xfId="0" applyAlignment="1" applyBorder="1" applyFont="1">
      <alignment horizontal="left" shrinkToFit="0" vertical="center" wrapText="0"/>
    </xf>
    <xf borderId="12" fillId="0" fontId="14" numFmtId="0" xfId="0" applyAlignment="1" applyBorder="1" applyFont="1">
      <alignment shrinkToFit="0" vertical="center" wrapText="1"/>
    </xf>
    <xf borderId="12" fillId="0" fontId="14" numFmtId="0" xfId="0" applyAlignment="1" applyBorder="1" applyFont="1">
      <alignment shrinkToFit="0" vertical="center" wrapText="0"/>
    </xf>
    <xf borderId="3" fillId="5" fontId="10" numFmtId="0" xfId="0" applyAlignment="1" applyBorder="1" applyFont="1">
      <alignment shrinkToFit="0" vertical="center" wrapText="0"/>
    </xf>
    <xf borderId="6" fillId="5" fontId="10" numFmtId="0" xfId="0" applyAlignment="1" applyBorder="1" applyFont="1">
      <alignment horizontal="center" shrinkToFit="0" vertical="center" wrapText="0"/>
    </xf>
    <xf borderId="13" fillId="7" fontId="18" numFmtId="0" xfId="0" applyAlignment="1" applyBorder="1" applyFill="1" applyFont="1">
      <alignment horizontal="center" shrinkToFit="0" vertical="center" wrapText="1"/>
    </xf>
    <xf borderId="14" fillId="3" fontId="4" numFmtId="0" xfId="0" applyAlignment="1" applyBorder="1" applyFont="1">
      <alignment horizontal="left" shrinkToFit="0" vertical="center" wrapText="1"/>
    </xf>
    <xf borderId="7" fillId="4" fontId="4" numFmtId="0" xfId="0" applyAlignment="1" applyBorder="1" applyFont="1">
      <alignment horizontal="center" shrinkToFit="0" vertical="center" wrapText="1"/>
    </xf>
    <xf borderId="7" fillId="8" fontId="4" numFmtId="0" xfId="0" applyAlignment="1" applyBorder="1" applyFill="1" applyFont="1">
      <alignment shrinkToFit="0" vertical="center" wrapText="1"/>
    </xf>
    <xf borderId="14" fillId="3" fontId="19" numFmtId="1" xfId="0" applyAlignment="1" applyBorder="1" applyFont="1" applyNumberFormat="1">
      <alignment shrinkToFit="0" vertical="center" wrapText="1"/>
    </xf>
    <xf borderId="15" fillId="9" fontId="5" numFmtId="0" xfId="0" applyAlignment="1" applyBorder="1" applyFill="1" applyFont="1">
      <alignment shrinkToFit="0" vertical="top" wrapText="1"/>
    </xf>
    <xf borderId="11" fillId="8" fontId="4" numFmtId="0" xfId="0" applyAlignment="1" applyBorder="1" applyFont="1">
      <alignment shrinkToFit="0" vertical="top" wrapText="1"/>
    </xf>
    <xf borderId="5" fillId="0" fontId="4" numFmtId="0" xfId="0" applyAlignment="1" applyBorder="1" applyFont="1">
      <alignment shrinkToFit="0" vertical="center" wrapText="1"/>
    </xf>
    <xf borderId="11" fillId="8" fontId="20" numFmtId="0" xfId="0" applyAlignment="1" applyBorder="1" applyFont="1">
      <alignment shrinkToFit="0" vertical="top" wrapText="1"/>
    </xf>
    <xf borderId="0" fillId="0" fontId="21" numFmtId="0" xfId="0" applyAlignment="1" applyFont="1">
      <alignment shrinkToFit="1" vertical="bottom" wrapText="0"/>
    </xf>
    <xf borderId="16" fillId="7" fontId="18" numFmtId="0" xfId="0" applyAlignment="1" applyBorder="1" applyFont="1">
      <alignment horizontal="center" shrinkToFit="0" vertical="center" wrapText="1"/>
    </xf>
    <xf borderId="17" fillId="0" fontId="22" numFmtId="0" xfId="0" applyAlignment="1" applyBorder="1" applyFont="1">
      <alignment shrinkToFit="0" vertical="bottom" wrapText="1"/>
    </xf>
    <xf borderId="3" fillId="3" fontId="2" numFmtId="0" xfId="0" applyAlignment="1" applyBorder="1" applyFont="1">
      <alignment shrinkToFit="0" vertical="center" wrapText="1"/>
    </xf>
    <xf borderId="0" fillId="0" fontId="23" numFmtId="0" xfId="0" applyAlignment="1" applyFont="1">
      <alignment shrinkToFit="0" vertical="center" wrapText="0"/>
    </xf>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19" numFmtId="1" xfId="0" applyAlignment="1" applyFont="1" applyNumberFormat="1">
      <alignment shrinkToFit="0" vertical="center" wrapText="1"/>
    </xf>
    <xf borderId="0" fillId="0" fontId="5" numFmtId="0" xfId="0" applyAlignment="1" applyFont="1">
      <alignment shrinkToFit="0" vertical="top" wrapText="1"/>
    </xf>
    <xf borderId="0" fillId="0" fontId="2" numFmtId="0" xfId="0" applyAlignment="1" applyFont="1">
      <alignment shrinkToFit="0" vertical="center" wrapText="0"/>
    </xf>
    <xf borderId="1" fillId="6" fontId="9" numFmtId="0" xfId="0" applyAlignment="1" applyBorder="1" applyFont="1">
      <alignment horizontal="center" shrinkToFit="0" vertical="center" wrapText="0"/>
    </xf>
    <xf borderId="1" fillId="6" fontId="9" numFmtId="0" xfId="0" applyAlignment="1" applyBorder="1" applyFont="1">
      <alignment shrinkToFit="0" vertical="center" wrapText="1"/>
    </xf>
    <xf borderId="10" fillId="6" fontId="9" numFmtId="0" xfId="0" applyAlignment="1" applyBorder="1" applyFont="1">
      <alignment shrinkToFit="0" vertical="center" wrapText="0"/>
    </xf>
    <xf borderId="0" fillId="0" fontId="17" numFmtId="0" xfId="0" applyAlignment="1" applyFont="1">
      <alignment shrinkToFit="0" vertical="bottom" wrapText="0"/>
    </xf>
    <xf borderId="0" fillId="0" fontId="14" numFmtId="0" xfId="0" applyAlignment="1" applyFont="1">
      <alignment shrinkToFit="0" vertical="bottom" wrapText="0"/>
    </xf>
    <xf borderId="11" fillId="8" fontId="24" numFmtId="1" xfId="0" applyAlignment="1" applyBorder="1" applyFont="1" applyNumberFormat="1">
      <alignment shrinkToFit="0" vertical="top" wrapText="1"/>
    </xf>
    <xf borderId="7" fillId="4" fontId="25" numFmtId="1" xfId="0" applyAlignment="1" applyBorder="1" applyFont="1" applyNumberFormat="1">
      <alignment shrinkToFit="0" vertical="center" wrapText="1"/>
    </xf>
    <xf borderId="7" fillId="8" fontId="2" numFmtId="0" xfId="0" applyAlignment="1" applyBorder="1" applyFont="1">
      <alignment shrinkToFit="0" vertical="center" wrapText="1"/>
    </xf>
    <xf borderId="0" fillId="0" fontId="26" numFmtId="0" xfId="0" applyAlignment="1" applyFont="1">
      <alignment shrinkToFit="0" vertical="top" wrapText="1"/>
    </xf>
    <xf borderId="7" fillId="8" fontId="27" numFmtId="0" xfId="0" applyAlignment="1" applyBorder="1" applyFont="1">
      <alignment shrinkToFit="0" vertical="top" wrapText="1"/>
    </xf>
    <xf borderId="7" fillId="8" fontId="2" numFmtId="0" xfId="0" applyAlignment="1" applyBorder="1" applyFont="1">
      <alignment shrinkToFit="0" vertical="top" wrapText="1"/>
    </xf>
    <xf borderId="7" fillId="4" fontId="28" numFmtId="0" xfId="0" applyAlignment="1" applyBorder="1" applyFont="1">
      <alignment horizontal="left" shrinkToFit="0" vertical="center" wrapText="1"/>
    </xf>
    <xf borderId="7" fillId="4" fontId="29" numFmtId="1" xfId="0" applyAlignment="1" applyBorder="1" applyFont="1" applyNumberFormat="1">
      <alignment shrinkToFit="0" vertical="center" wrapText="1"/>
    </xf>
    <xf borderId="7" fillId="4" fontId="4" numFmtId="0" xfId="0" applyAlignment="1" applyBorder="1" applyFont="1">
      <alignment horizontal="left" shrinkToFit="0" vertical="center" wrapText="1"/>
    </xf>
    <xf borderId="5" fillId="0" fontId="14" numFmtId="0" xfId="0" applyAlignment="1" applyBorder="1" applyFont="1">
      <alignment shrinkToFit="0" vertical="center" wrapText="1"/>
    </xf>
    <xf borderId="7" fillId="8" fontId="2" numFmtId="1" xfId="0" applyAlignment="1" applyBorder="1" applyFont="1" applyNumberFormat="1">
      <alignment shrinkToFit="0" vertical="center" wrapText="1"/>
    </xf>
    <xf borderId="7" fillId="4" fontId="4" numFmtId="1" xfId="0" applyAlignment="1" applyBorder="1" applyFont="1" applyNumberFormat="1">
      <alignment shrinkToFit="0" vertical="center" wrapText="1"/>
    </xf>
    <xf borderId="7" fillId="4" fontId="30" numFmtId="0" xfId="0" applyAlignment="1" applyBorder="1" applyFont="1">
      <alignment shrinkToFit="0" vertical="center" wrapText="1"/>
    </xf>
    <xf borderId="0" fillId="0" fontId="14" numFmtId="0" xfId="0" applyAlignment="1" applyFont="1">
      <alignment shrinkToFit="0" vertical="center" wrapText="1"/>
    </xf>
    <xf borderId="0" fillId="0" fontId="2" numFmtId="0" xfId="0" applyAlignment="1" applyFont="1">
      <alignment shrinkToFit="0" vertical="top" wrapText="0"/>
    </xf>
    <xf borderId="11" fillId="0" fontId="4" numFmtId="0" xfId="0" applyAlignment="1" applyBorder="1" applyFont="1">
      <alignment horizontal="center" shrinkToFit="0" vertical="center" wrapText="0"/>
    </xf>
    <xf borderId="11" fillId="0" fontId="4" numFmtId="0" xfId="0" applyAlignment="1" applyBorder="1" applyFont="1">
      <alignment shrinkToFit="0" vertical="center" wrapText="1"/>
    </xf>
    <xf borderId="7" fillId="8" fontId="31" numFmtId="1" xfId="0" applyAlignment="1" applyBorder="1" applyFont="1" applyNumberFormat="1">
      <alignment shrinkToFit="0" vertical="top" wrapText="1"/>
    </xf>
    <xf borderId="7" fillId="8" fontId="32" numFmtId="1" xfId="0" applyAlignment="1" applyBorder="1" applyFont="1" applyNumberFormat="1">
      <alignment shrinkToFit="0" vertical="top" wrapText="1"/>
    </xf>
    <xf borderId="5" fillId="0" fontId="33" numFmtId="0" xfId="0" applyAlignment="1" applyBorder="1" applyFont="1">
      <alignment shrinkToFit="0" vertical="center" wrapText="1"/>
    </xf>
    <xf borderId="7" fillId="4" fontId="2" numFmtId="1" xfId="0" applyAlignment="1" applyBorder="1" applyFont="1" applyNumberFormat="1">
      <alignment shrinkToFit="0" vertical="center" wrapText="1"/>
    </xf>
    <xf borderId="0" fillId="0" fontId="2" numFmtId="0" xfId="0" applyAlignment="1" applyFont="1">
      <alignment horizontal="center" shrinkToFit="0" vertical="bottom" wrapText="1"/>
    </xf>
    <xf borderId="7" fillId="8" fontId="4" numFmtId="1" xfId="0" applyAlignment="1" applyBorder="1" applyFont="1" applyNumberFormat="1">
      <alignment shrinkToFit="0" vertical="top" wrapText="1"/>
    </xf>
    <xf borderId="7" fillId="8" fontId="34" numFmtId="0" xfId="0" applyAlignment="1" applyBorder="1" applyFont="1">
      <alignment shrinkToFit="0" vertical="top" wrapText="1"/>
    </xf>
    <xf borderId="7" fillId="0" fontId="4" numFmtId="0" xfId="0" applyAlignment="1" applyBorder="1" applyFont="1">
      <alignment horizontal="center" shrinkToFit="0" vertical="center" wrapText="0"/>
    </xf>
    <xf borderId="11" fillId="4" fontId="35" numFmtId="1" xfId="0" applyAlignment="1" applyBorder="1" applyFont="1" applyNumberFormat="1">
      <alignment shrinkToFit="0" vertical="center" wrapText="1"/>
    </xf>
    <xf borderId="11" fillId="0" fontId="36" numFmtId="0" xfId="0" applyAlignment="1" applyBorder="1" applyFont="1">
      <alignment horizontal="left" shrinkToFit="0" vertical="center" wrapText="0"/>
    </xf>
    <xf borderId="7" fillId="8" fontId="37" numFmtId="0" xfId="0" applyAlignment="1" applyBorder="1" applyFont="1">
      <alignment shrinkToFit="0" vertical="center" wrapText="1"/>
    </xf>
    <xf borderId="7" fillId="8" fontId="4" numFmtId="0" xfId="0" applyAlignment="1" applyBorder="1" applyFont="1">
      <alignment shrinkToFit="0" vertical="top" wrapText="1"/>
    </xf>
    <xf borderId="7" fillId="0" fontId="14" numFmtId="0" xfId="0" applyAlignment="1" applyBorder="1" applyFont="1">
      <alignment shrinkToFit="0" vertical="center" wrapText="1"/>
    </xf>
    <xf borderId="11" fillId="0" fontId="14" numFmtId="0" xfId="0" applyAlignment="1" applyBorder="1" applyFont="1">
      <alignment horizontal="center" shrinkToFit="0" vertical="center" wrapText="0"/>
    </xf>
    <xf borderId="18" fillId="0" fontId="2" numFmtId="0" xfId="0" applyAlignment="1" applyBorder="1" applyFont="1">
      <alignment shrinkToFit="0" vertical="bottom" wrapText="0"/>
    </xf>
    <xf borderId="9" fillId="2" fontId="7" numFmtId="0" xfId="0" applyAlignment="1" applyBorder="1" applyFont="1">
      <alignment horizontal="center" shrinkToFit="0" vertical="center" wrapText="1"/>
    </xf>
    <xf borderId="7" fillId="10" fontId="38" numFmtId="0" xfId="0" applyAlignment="1" applyBorder="1" applyFill="1" applyFont="1">
      <alignment shrinkToFit="0" vertical="bottom" wrapText="1"/>
    </xf>
    <xf borderId="5" fillId="10" fontId="22" numFmtId="0" xfId="0" applyAlignment="1" applyBorder="1" applyFont="1">
      <alignment shrinkToFit="0" vertical="bottom" wrapText="1"/>
    </xf>
    <xf borderId="19" fillId="10" fontId="38" numFmtId="0" xfId="0" applyAlignment="1" applyBorder="1" applyFont="1">
      <alignment horizontal="center" shrinkToFit="0" vertical="bottom" wrapText="1"/>
    </xf>
    <xf borderId="5" fillId="10" fontId="22" numFmtId="1" xfId="0" applyAlignment="1" applyBorder="1" applyFont="1" applyNumberFormat="1">
      <alignment shrinkToFit="0" vertical="bottom" wrapText="1"/>
    </xf>
    <xf borderId="19" fillId="10" fontId="22" numFmtId="1" xfId="0" applyAlignment="1" applyBorder="1" applyFont="1" applyNumberFormat="1">
      <alignment shrinkToFit="0" vertical="bottom" wrapText="1"/>
    </xf>
    <xf borderId="0" fillId="0" fontId="22" numFmtId="0" xfId="0" applyAlignment="1" applyFont="1">
      <alignment shrinkToFit="0" vertical="bottom" wrapText="1"/>
    </xf>
    <xf borderId="20" fillId="3" fontId="4" numFmtId="0" xfId="0" applyAlignment="1" applyBorder="1" applyFont="1">
      <alignment shrinkToFit="0" vertical="bottom" wrapText="1"/>
    </xf>
    <xf borderId="19" fillId="3" fontId="4" numFmtId="0" xfId="0" applyAlignment="1" applyBorder="1" applyFont="1">
      <alignment shrinkToFit="0" vertical="bottom" wrapText="1"/>
    </xf>
    <xf borderId="21" fillId="0" fontId="14" numFmtId="0" xfId="0" applyAlignment="1" applyBorder="1" applyFont="1">
      <alignment shrinkToFit="0" vertical="bottom" wrapText="1"/>
    </xf>
    <xf borderId="21" fillId="0" fontId="22" numFmtId="0" xfId="0" applyAlignment="1" applyBorder="1" applyFont="1">
      <alignment shrinkToFit="0" vertical="bottom" wrapText="1"/>
    </xf>
    <xf borderId="19" fillId="0" fontId="22" numFmtId="0" xfId="0" applyAlignment="1" applyBorder="1" applyFont="1">
      <alignment shrinkToFit="0" vertical="bottom" wrapText="1"/>
    </xf>
    <xf borderId="11" fillId="0" fontId="14" numFmtId="0" xfId="0" applyAlignment="1" applyBorder="1" applyFont="1">
      <alignment shrinkToFit="0" vertical="bottom" wrapText="1"/>
    </xf>
    <xf borderId="20" fillId="10" fontId="38" numFmtId="0" xfId="0" applyAlignment="1" applyBorder="1" applyFont="1">
      <alignment shrinkToFit="0" vertical="bottom" wrapText="1"/>
    </xf>
    <xf borderId="19" fillId="10" fontId="22" numFmtId="0" xfId="0" applyAlignment="1" applyBorder="1" applyFont="1">
      <alignment shrinkToFit="0" vertical="bottom" wrapText="1"/>
    </xf>
    <xf borderId="7" fillId="7" fontId="18" numFmtId="0" xfId="0" applyAlignment="1" applyBorder="1" applyFont="1">
      <alignment horizontal="center" shrinkToFit="0" vertical="bottom" wrapText="1"/>
    </xf>
    <xf borderId="17" fillId="3" fontId="4" numFmtId="0" xfId="0" applyAlignment="1" applyBorder="1" applyFont="1">
      <alignment shrinkToFit="0" vertical="bottom" wrapText="1"/>
    </xf>
    <xf borderId="17" fillId="3" fontId="22" numFmtId="1" xfId="0" applyAlignment="1" applyBorder="1" applyFont="1" applyNumberFormat="1">
      <alignment shrinkToFit="0" vertical="bottom" wrapText="1"/>
    </xf>
    <xf borderId="7" fillId="9" fontId="22" numFmtId="0" xfId="0" applyAlignment="1" applyBorder="1" applyFont="1">
      <alignment shrinkToFit="0" vertical="top" wrapText="1"/>
    </xf>
    <xf borderId="0" fillId="0" fontId="39" numFmtId="0" xfId="0" applyAlignment="1" applyFont="1">
      <alignment shrinkToFit="0" vertical="bottom" wrapText="1"/>
    </xf>
    <xf borderId="20" fillId="8" fontId="22" numFmtId="0" xfId="0" applyAlignment="1" applyBorder="1" applyFont="1">
      <alignment shrinkToFit="0" vertical="bottom" wrapText="1"/>
    </xf>
    <xf borderId="0" fillId="0" fontId="22" numFmtId="0" xfId="0" applyAlignment="1" applyFont="1">
      <alignment shrinkToFit="0" vertical="top" wrapText="1"/>
    </xf>
    <xf borderId="5" fillId="0" fontId="22" numFmtId="0" xfId="0" applyAlignment="1" applyBorder="1" applyFont="1">
      <alignment shrinkToFit="0" vertical="bottom" wrapText="1"/>
    </xf>
    <xf borderId="20" fillId="9" fontId="22" numFmtId="0" xfId="0" applyAlignment="1" applyBorder="1" applyFont="1">
      <alignment shrinkToFit="0" vertical="top" wrapText="1"/>
    </xf>
    <xf borderId="17" fillId="3" fontId="19" numFmtId="1" xfId="0" applyAlignment="1" applyBorder="1" applyFont="1" applyNumberFormat="1">
      <alignment shrinkToFit="0" vertical="bottom" wrapText="1"/>
    </xf>
    <xf borderId="0" fillId="0" fontId="40" numFmtId="0" xfId="0" applyAlignment="1" applyFont="1">
      <alignment shrinkToFit="1" vertical="top" wrapText="0"/>
    </xf>
    <xf borderId="0" fillId="0" fontId="3" numFmtId="0" xfId="0" applyAlignment="1" applyFont="1">
      <alignment shrinkToFit="0" vertical="center" wrapText="1"/>
    </xf>
    <xf borderId="18" fillId="0" fontId="2" numFmtId="0" xfId="0" applyAlignment="1" applyBorder="1" applyFont="1">
      <alignment shrinkToFit="0" vertical="center" wrapText="0"/>
    </xf>
    <xf borderId="4" fillId="3" fontId="8" numFmtId="0" xfId="0" applyAlignment="1" applyBorder="1" applyFont="1">
      <alignment shrinkToFit="0" vertical="center" wrapText="0"/>
    </xf>
    <xf borderId="7" fillId="5" fontId="38" numFmtId="0" xfId="0" applyAlignment="1" applyBorder="1" applyFont="1">
      <alignment shrinkToFit="0" vertical="center" wrapText="0"/>
    </xf>
    <xf borderId="1" fillId="6" fontId="41" numFmtId="0" xfId="0" applyAlignment="1" applyBorder="1" applyFont="1">
      <alignment shrinkToFit="0" vertical="center" wrapText="0"/>
    </xf>
    <xf borderId="22" fillId="5" fontId="10" numFmtId="0" xfId="0" applyAlignment="1" applyBorder="1" applyFont="1">
      <alignment horizontal="center" shrinkToFit="0" vertical="center" wrapText="1"/>
    </xf>
    <xf borderId="22" fillId="5" fontId="11" numFmtId="1" xfId="0" applyAlignment="1" applyBorder="1" applyFont="1" applyNumberFormat="1">
      <alignment horizontal="left" shrinkToFit="0" vertical="center" wrapText="1"/>
    </xf>
    <xf borderId="2" fillId="3" fontId="4" numFmtId="0" xfId="0" applyAlignment="1" applyBorder="1" applyFont="1">
      <alignment horizontal="left" shrinkToFit="0" vertical="center" wrapText="1"/>
    </xf>
    <xf borderId="23" fillId="7" fontId="18" numFmtId="0" xfId="0" applyAlignment="1" applyBorder="1" applyFont="1">
      <alignment horizontal="center" shrinkToFit="0" vertical="center" wrapText="1"/>
    </xf>
    <xf borderId="14" fillId="3" fontId="42" numFmtId="1" xfId="0" applyAlignment="1" applyBorder="1" applyFont="1" applyNumberFormat="1">
      <alignment shrinkToFit="0" vertical="center" wrapText="1"/>
    </xf>
    <xf borderId="24" fillId="9" fontId="5" numFmtId="0" xfId="0" applyAlignment="1" applyBorder="1" applyFont="1">
      <alignment shrinkToFit="0" vertical="center" wrapText="1"/>
    </xf>
    <xf borderId="3" fillId="5" fontId="38" numFmtId="0" xfId="0" applyAlignment="1" applyBorder="1" applyFont="1">
      <alignment shrinkToFit="0" vertical="center" wrapText="0"/>
    </xf>
    <xf borderId="25" fillId="7" fontId="18" numFmtId="0" xfId="0" applyAlignment="1" applyBorder="1" applyFont="1">
      <alignment horizontal="center" shrinkToFit="0" vertical="center" wrapText="1"/>
    </xf>
    <xf borderId="14" fillId="3" fontId="4" numFmtId="0" xfId="0" applyAlignment="1" applyBorder="1" applyFont="1">
      <alignment shrinkToFit="0" vertical="top" wrapText="1"/>
    </xf>
    <xf borderId="14" fillId="3" fontId="43" numFmtId="0" xfId="0" applyAlignment="1" applyBorder="1" applyFont="1">
      <alignment horizontal="left" shrinkToFit="0" vertical="center" wrapText="1"/>
    </xf>
    <xf borderId="1" fillId="7" fontId="44" numFmtId="0" xfId="0" applyAlignment="1" applyBorder="1" applyFont="1">
      <alignment horizontal="left" shrinkToFit="0" vertical="center" wrapText="0"/>
    </xf>
    <xf borderId="1" fillId="7" fontId="6" numFmtId="0" xfId="0" applyAlignment="1" applyBorder="1" applyFont="1">
      <alignment horizontal="left" shrinkToFit="0" vertical="center" wrapText="0"/>
    </xf>
    <xf borderId="1" fillId="7" fontId="8" numFmtId="0" xfId="0" applyAlignment="1" applyBorder="1" applyFont="1">
      <alignment horizontal="center" shrinkToFit="0" vertical="center" wrapText="1"/>
    </xf>
    <xf borderId="1" fillId="7" fontId="7" numFmtId="0" xfId="0" applyAlignment="1" applyBorder="1" applyFont="1">
      <alignment horizontal="center" shrinkToFit="0" vertical="center" wrapText="1"/>
    </xf>
    <xf borderId="1" fillId="3" fontId="18" numFmtId="0" xfId="0" applyAlignment="1" applyBorder="1" applyFont="1">
      <alignment horizontal="left" shrinkToFit="0" vertical="center" wrapText="0"/>
    </xf>
    <xf borderId="26" fillId="5" fontId="10" numFmtId="0" xfId="0" applyAlignment="1" applyBorder="1" applyFont="1">
      <alignment horizontal="left" shrinkToFit="0" vertical="center" wrapText="0"/>
    </xf>
    <xf borderId="1" fillId="5" fontId="10" numFmtId="0" xfId="0" applyAlignment="1" applyBorder="1" applyFont="1">
      <alignment horizontal="left" shrinkToFit="0" vertical="center" wrapText="0"/>
    </xf>
    <xf borderId="1" fillId="6" fontId="12" numFmtId="0" xfId="0" applyAlignment="1" applyBorder="1" applyFont="1">
      <alignment horizontal="left" shrinkToFit="0" vertical="center" wrapText="0"/>
    </xf>
    <xf borderId="0" fillId="0" fontId="5" numFmtId="0" xfId="0" applyAlignment="1" applyFont="1">
      <alignment shrinkToFit="0" vertical="top" wrapText="0"/>
    </xf>
    <xf borderId="1" fillId="6" fontId="13" numFmtId="0" xfId="0" applyAlignment="1" applyBorder="1" applyFont="1">
      <alignment horizontal="left" shrinkToFit="0" vertical="center" wrapText="0"/>
    </xf>
    <xf borderId="1" fillId="6" fontId="12" numFmtId="0" xfId="0" applyAlignment="1" applyBorder="1" applyFont="1">
      <alignment horizontal="left" shrinkToFit="0" vertical="center" wrapText="1"/>
    </xf>
    <xf borderId="27" fillId="3" fontId="45" numFmtId="0" xfId="0" applyAlignment="1" applyBorder="1" applyFont="1">
      <alignment shrinkToFit="0" vertical="center" wrapText="0"/>
    </xf>
    <xf borderId="28" fillId="3" fontId="45" numFmtId="0" xfId="0" applyAlignment="1" applyBorder="1" applyFont="1">
      <alignment shrinkToFit="0" vertical="center" wrapText="1"/>
    </xf>
    <xf borderId="29" fillId="0" fontId="2" numFmtId="0" xfId="0" applyAlignment="1" applyBorder="1" applyFont="1">
      <alignment horizontal="left" shrinkToFit="0" vertical="center" wrapText="0"/>
    </xf>
    <xf borderId="30" fillId="0" fontId="2" numFmtId="0" xfId="0" applyAlignment="1" applyBorder="1" applyFont="1">
      <alignment horizontal="left" shrinkToFit="0" vertical="center" wrapText="0"/>
    </xf>
    <xf borderId="31" fillId="0" fontId="45" numFmtId="0" xfId="0" applyAlignment="1" applyBorder="1" applyFont="1">
      <alignment shrinkToFit="0" vertical="center" wrapText="1"/>
    </xf>
    <xf borderId="32" fillId="0" fontId="45" numFmtId="0" xfId="0" applyAlignment="1" applyBorder="1" applyFont="1">
      <alignment shrinkToFit="0" vertical="center" wrapText="1"/>
    </xf>
    <xf borderId="0" fillId="0" fontId="45" numFmtId="0" xfId="0" applyAlignment="1" applyFont="1">
      <alignment shrinkToFit="0" vertical="center" wrapText="1"/>
    </xf>
    <xf borderId="0" fillId="0" fontId="2" numFmtId="0" xfId="0" applyAlignment="1" applyFont="1">
      <alignment horizontal="left" shrinkToFit="0" vertical="center" wrapText="0"/>
    </xf>
    <xf borderId="0" fillId="0" fontId="2" numFmtId="0" xfId="0" applyAlignment="1" applyFont="1">
      <alignment shrinkToFit="0" vertical="center" wrapText="1"/>
    </xf>
    <xf borderId="33" fillId="3" fontId="45" numFmtId="0" xfId="0" applyAlignment="1" applyBorder="1" applyFont="1">
      <alignment shrinkToFit="0" vertical="center" wrapText="0"/>
    </xf>
    <xf borderId="3" fillId="3" fontId="45" numFmtId="0" xfId="0" applyAlignment="1" applyBorder="1" applyFont="1">
      <alignment shrinkToFit="0" vertical="center" wrapText="1"/>
    </xf>
    <xf borderId="11" fillId="0" fontId="2" numFmtId="0" xfId="0" applyAlignment="1" applyBorder="1" applyFont="1">
      <alignment horizontal="left" shrinkToFit="0" vertical="center" wrapText="0"/>
    </xf>
    <xf borderId="12" fillId="0" fontId="2" numFmtId="0" xfId="0" applyAlignment="1" applyBorder="1" applyFont="1">
      <alignment horizontal="left" shrinkToFit="0" vertical="center" wrapText="0"/>
    </xf>
    <xf borderId="5" fillId="0" fontId="45" numFmtId="0" xfId="0" applyAlignment="1" applyBorder="1" applyFont="1">
      <alignment shrinkToFit="0" vertical="center" wrapText="1"/>
    </xf>
    <xf borderId="32" fillId="0" fontId="21" numFmtId="0" xfId="0" applyAlignment="1" applyBorder="1" applyFont="1">
      <alignment shrinkToFit="1" vertical="center" wrapText="0"/>
    </xf>
    <xf borderId="34" fillId="3" fontId="45" numFmtId="0" xfId="0" applyAlignment="1" applyBorder="1" applyFont="1">
      <alignment shrinkToFit="0" vertical="center" wrapText="0"/>
    </xf>
    <xf borderId="35" fillId="3" fontId="45" numFmtId="0" xfId="0" applyAlignment="1" applyBorder="1" applyFont="1">
      <alignment shrinkToFit="0" vertical="center" wrapText="1"/>
    </xf>
    <xf borderId="36" fillId="4" fontId="9" numFmtId="164" xfId="0" applyAlignment="1" applyBorder="1" applyFont="1" applyNumberFormat="1">
      <alignment horizontal="center" shrinkToFit="0" vertical="center" wrapText="0"/>
    </xf>
    <xf borderId="37" fillId="0" fontId="2" numFmtId="0" xfId="0" applyAlignment="1" applyBorder="1" applyFont="1">
      <alignment horizontal="left" shrinkToFit="0" vertical="center" wrapText="0"/>
    </xf>
    <xf borderId="38" fillId="0" fontId="45" numFmtId="0" xfId="0" applyAlignment="1" applyBorder="1" applyFont="1">
      <alignment shrinkToFit="0" vertical="center" wrapText="1"/>
    </xf>
    <xf borderId="39" fillId="0" fontId="2" numFmtId="0" xfId="0" applyAlignment="1" applyBorder="1" applyFont="1">
      <alignment horizontal="left" shrinkToFit="0" vertical="center" wrapText="1"/>
    </xf>
    <xf borderId="0" fillId="0" fontId="2" numFmtId="0" xfId="0" applyAlignment="1" applyFont="1">
      <alignment horizontal="left" shrinkToFit="0" vertical="center" wrapText="1"/>
    </xf>
    <xf borderId="0" fillId="0" fontId="46" numFmtId="0" xfId="0" applyAlignment="1" applyFont="1">
      <alignment horizontal="center" shrinkToFit="0" vertical="center" wrapText="1"/>
    </xf>
    <xf borderId="0" fillId="0" fontId="46" numFmtId="0" xfId="0" applyAlignment="1" applyFont="1">
      <alignment shrinkToFit="0" vertical="center" wrapText="1"/>
    </xf>
    <xf borderId="0" fillId="0" fontId="40" numFmtId="0" xfId="0" applyAlignment="1" applyFont="1">
      <alignment shrinkToFit="0" vertical="top" wrapText="1"/>
    </xf>
    <xf borderId="25" fillId="3" fontId="45" numFmtId="0" xfId="0" applyAlignment="1" applyBorder="1" applyFont="1">
      <alignment horizontal="center" shrinkToFit="0" vertical="center" wrapText="1"/>
    </xf>
    <xf borderId="40" fillId="3" fontId="45" numFmtId="0" xfId="0" applyAlignment="1" applyBorder="1" applyFont="1">
      <alignment horizontal="center" shrinkToFit="0" vertical="center" wrapText="1"/>
    </xf>
    <xf borderId="41" fillId="3" fontId="45" numFmtId="0" xfId="0" applyAlignment="1" applyBorder="1" applyFont="1">
      <alignment horizontal="center" shrinkToFit="0" vertical="center" wrapText="1"/>
    </xf>
    <xf borderId="42" fillId="3" fontId="45" numFmtId="0" xfId="0" applyAlignment="1" applyBorder="1" applyFont="1">
      <alignment horizontal="center" shrinkToFit="0" vertical="center" wrapText="1"/>
    </xf>
    <xf borderId="43" fillId="3" fontId="45" numFmtId="0" xfId="0" applyAlignment="1" applyBorder="1" applyFont="1">
      <alignment horizontal="center" shrinkToFit="0" vertical="center" wrapText="1"/>
    </xf>
    <xf borderId="44" fillId="3" fontId="45" numFmtId="0" xfId="0" applyAlignment="1" applyBorder="1" applyFont="1">
      <alignment horizontal="center" shrinkToFit="0" vertical="center" wrapText="1"/>
    </xf>
    <xf borderId="45" fillId="3" fontId="45" numFmtId="0" xfId="0" applyAlignment="1" applyBorder="1" applyFont="1">
      <alignment horizontal="center" shrinkToFit="0" vertical="center" wrapText="1"/>
    </xf>
    <xf borderId="0" fillId="0" fontId="5" numFmtId="0" xfId="0" applyAlignment="1" applyFont="1">
      <alignment shrinkToFit="0" vertical="center" wrapText="1"/>
    </xf>
    <xf borderId="46" fillId="0" fontId="2" numFmtId="0" xfId="0" applyAlignment="1" applyBorder="1" applyFont="1">
      <alignment shrinkToFit="0" vertical="center" wrapText="0"/>
    </xf>
    <xf borderId="19" fillId="0" fontId="2" numFmtId="0" xfId="0" applyAlignment="1" applyBorder="1" applyFont="1">
      <alignment shrinkToFit="0" vertical="center" wrapText="0"/>
    </xf>
    <xf borderId="20" fillId="0" fontId="2" numFmtId="3" xfId="0" applyAlignment="1" applyBorder="1" applyFont="1" applyNumberFormat="1">
      <alignment horizontal="center" shrinkToFit="0" vertical="center" wrapText="1"/>
    </xf>
    <xf borderId="17" fillId="0" fontId="2" numFmtId="3" xfId="0" applyAlignment="1" applyBorder="1" applyFont="1" applyNumberFormat="1">
      <alignment horizontal="center" shrinkToFit="0" vertical="center" wrapText="1"/>
    </xf>
    <xf borderId="6" fillId="4" fontId="2" numFmtId="9" xfId="0" applyAlignment="1" applyBorder="1" applyFont="1" applyNumberFormat="1">
      <alignment horizontal="center" shrinkToFit="0" vertical="center" wrapText="1"/>
    </xf>
    <xf borderId="21" fillId="0" fontId="47" numFmtId="165" xfId="0" applyAlignment="1" applyBorder="1" applyFont="1" applyNumberFormat="1">
      <alignment horizontal="left" shrinkToFit="0" vertical="center" wrapText="0"/>
    </xf>
    <xf borderId="21" fillId="0" fontId="5" numFmtId="0" xfId="0" applyAlignment="1" applyBorder="1" applyFont="1">
      <alignment shrinkToFit="0" vertical="center" wrapText="1"/>
    </xf>
    <xf borderId="47" fillId="0" fontId="5" numFmtId="0" xfId="0" applyAlignment="1" applyBorder="1" applyFont="1">
      <alignment shrinkToFit="0" vertical="center" wrapText="1"/>
    </xf>
    <xf borderId="48" fillId="0" fontId="5" numFmtId="0" xfId="0" applyAlignment="1" applyBorder="1" applyFont="1">
      <alignment shrinkToFit="0" vertical="center" wrapText="1"/>
    </xf>
    <xf borderId="7" fillId="4" fontId="2" numFmtId="9" xfId="0" applyAlignment="1" applyBorder="1" applyFont="1" applyNumberFormat="1">
      <alignment horizontal="center" shrinkToFit="0" vertical="center" wrapText="1"/>
    </xf>
    <xf borderId="12" fillId="0" fontId="48" numFmtId="165" xfId="0" applyAlignment="1" applyBorder="1" applyFont="1" applyNumberFormat="1">
      <alignment horizontal="left" shrinkToFit="0" vertical="center" wrapText="0"/>
    </xf>
    <xf borderId="12" fillId="0" fontId="5" numFmtId="0" xfId="0" applyAlignment="1" applyBorder="1" applyFont="1">
      <alignment shrinkToFit="0" vertical="center" wrapText="1"/>
    </xf>
    <xf borderId="49" fillId="0" fontId="5" numFmtId="0" xfId="0" applyAlignment="1" applyBorder="1" applyFont="1">
      <alignment shrinkToFit="0" vertical="center" wrapText="1"/>
    </xf>
    <xf borderId="7" fillId="0" fontId="2" numFmtId="3" xfId="0" applyAlignment="1" applyBorder="1" applyFont="1" applyNumberFormat="1">
      <alignment horizontal="center" shrinkToFit="0" vertical="center" wrapText="1"/>
    </xf>
    <xf borderId="50" fillId="0" fontId="2" numFmtId="0" xfId="0" applyAlignment="1" applyBorder="1" applyFont="1">
      <alignment shrinkToFit="0" vertical="center" wrapText="0"/>
    </xf>
    <xf borderId="51" fillId="0" fontId="2" numFmtId="3" xfId="0" applyAlignment="1" applyBorder="1" applyFont="1" applyNumberFormat="1">
      <alignment horizontal="center" shrinkToFit="0" vertical="center" wrapText="1"/>
    </xf>
    <xf borderId="22" fillId="4" fontId="2" numFmtId="9" xfId="0" applyAlignment="1" applyBorder="1" applyFont="1" applyNumberFormat="1">
      <alignment horizontal="center" shrinkToFit="0" vertical="center" wrapText="1"/>
    </xf>
    <xf borderId="52" fillId="0" fontId="49" numFmtId="165" xfId="0" applyAlignment="1" applyBorder="1" applyFont="1" applyNumberFormat="1">
      <alignment horizontal="left" shrinkToFit="0" vertical="center" wrapText="0"/>
    </xf>
    <xf borderId="52" fillId="0" fontId="5" numFmtId="0" xfId="0" applyAlignment="1" applyBorder="1" applyFont="1">
      <alignment shrinkToFit="0" vertical="center" wrapText="1"/>
    </xf>
    <xf borderId="53" fillId="0" fontId="5" numFmtId="0" xfId="0" applyAlignment="1" applyBorder="1" applyFont="1">
      <alignment shrinkToFit="0" vertical="center" wrapText="1"/>
    </xf>
    <xf borderId="41" fillId="3" fontId="45" numFmtId="3" xfId="0" applyAlignment="1" applyBorder="1" applyFont="1" applyNumberFormat="1">
      <alignment horizontal="center" shrinkToFit="0" vertical="center" wrapText="1"/>
    </xf>
    <xf borderId="54" fillId="3" fontId="45" numFmtId="9" xfId="0" applyAlignment="1" applyBorder="1" applyFont="1" applyNumberFormat="1">
      <alignment horizontal="center" shrinkToFit="0" vertical="center" wrapText="1"/>
    </xf>
    <xf borderId="43" fillId="3" fontId="45" numFmtId="9" xfId="0" applyAlignment="1" applyBorder="1" applyFont="1" applyNumberFormat="1">
      <alignment horizontal="center" shrinkToFit="0" vertical="center" wrapText="1"/>
    </xf>
    <xf borderId="44" fillId="3" fontId="45" numFmtId="9" xfId="0" applyAlignment="1" applyBorder="1" applyFont="1" applyNumberFormat="1">
      <alignment horizontal="center" shrinkToFit="0" vertical="center" wrapText="1"/>
    </xf>
    <xf borderId="45" fillId="3" fontId="45" numFmtId="9" xfId="0" applyAlignment="1" applyBorder="1" applyFont="1" applyNumberFormat="1">
      <alignment horizontal="center" shrinkToFit="0" vertical="center" wrapText="1"/>
    </xf>
    <xf borderId="1" fillId="7" fontId="44" numFmtId="0" xfId="0" applyAlignment="1" applyBorder="1" applyFont="1">
      <alignment shrinkToFit="0" vertical="center" wrapText="0"/>
    </xf>
    <xf borderId="1" fillId="7" fontId="44" numFmtId="0" xfId="0" applyAlignment="1" applyBorder="1" applyFont="1">
      <alignment horizontal="center" shrinkToFit="0" vertical="center" wrapText="0"/>
    </xf>
    <xf borderId="1" fillId="3" fontId="18" numFmtId="0" xfId="0" applyAlignment="1" applyBorder="1" applyFont="1">
      <alignment shrinkToFit="0" vertical="center" wrapText="0"/>
    </xf>
    <xf borderId="1" fillId="3" fontId="18" numFmtId="0" xfId="0" applyAlignment="1" applyBorder="1" applyFont="1">
      <alignment horizontal="center" shrinkToFit="0" vertical="center" wrapText="0"/>
    </xf>
    <xf borderId="0" fillId="0" fontId="45" numFmtId="0" xfId="0" applyAlignment="1" applyFont="1">
      <alignment shrinkToFit="0" vertical="center" wrapText="0"/>
    </xf>
    <xf borderId="0" fillId="0" fontId="45" numFmtId="0" xfId="0" applyAlignment="1" applyFont="1">
      <alignment horizontal="center" shrinkToFit="0" vertical="center" wrapText="0"/>
    </xf>
    <xf borderId="43" fillId="7" fontId="18" numFmtId="0" xfId="0" applyAlignment="1" applyBorder="1" applyFont="1">
      <alignment horizontal="center" shrinkToFit="0" vertical="center" wrapText="1"/>
    </xf>
    <xf borderId="55" fillId="11" fontId="7" numFmtId="0" xfId="0" applyAlignment="1" applyBorder="1" applyFill="1" applyFont="1">
      <alignment shrinkToFit="0" vertical="center" wrapText="0"/>
    </xf>
    <xf borderId="56" fillId="11" fontId="7" numFmtId="0" xfId="0" applyAlignment="1" applyBorder="1" applyFont="1">
      <alignment shrinkToFit="0" vertical="center" wrapText="0"/>
    </xf>
    <xf borderId="57" fillId="0" fontId="50" numFmtId="0" xfId="0" applyAlignment="1" applyBorder="1" applyFont="1">
      <alignment horizontal="center" shrinkToFit="0" vertical="center" wrapText="1"/>
    </xf>
    <xf borderId="41" fillId="0" fontId="50" numFmtId="0" xfId="0" applyAlignment="1" applyBorder="1" applyFont="1">
      <alignment horizontal="center" shrinkToFit="0" vertical="center" wrapText="1"/>
    </xf>
    <xf borderId="54" fillId="0" fontId="50" numFmtId="0" xfId="0" applyAlignment="1" applyBorder="1" applyFont="1">
      <alignment horizontal="center" shrinkToFit="0" vertical="center" wrapText="1"/>
    </xf>
    <xf borderId="58" fillId="0" fontId="50" numFmtId="0" xfId="0" applyAlignment="1" applyBorder="1" applyFont="1">
      <alignment horizontal="center" shrinkToFit="0" vertical="center" wrapText="1"/>
    </xf>
    <xf borderId="43" fillId="9" fontId="51" numFmtId="0" xfId="0" applyAlignment="1" applyBorder="1" applyFont="1">
      <alignment horizontal="center" shrinkToFit="0" vertical="center" wrapText="1"/>
    </xf>
    <xf borderId="24" fillId="0" fontId="50" numFmtId="0" xfId="0" applyAlignment="1" applyBorder="1" applyFont="1">
      <alignment horizontal="center" shrinkToFit="0" vertical="center" wrapText="1"/>
    </xf>
    <xf borderId="7" fillId="0" fontId="50"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59" fillId="0" fontId="50" numFmtId="0" xfId="0" applyAlignment="1" applyBorder="1" applyFont="1">
      <alignment horizontal="center" shrinkToFit="0" vertical="center" wrapText="1"/>
    </xf>
    <xf borderId="0" fillId="0" fontId="50" numFmtId="0" xfId="0" applyAlignment="1" applyFont="1">
      <alignment horizontal="center" shrinkToFit="0" vertical="center" wrapText="1"/>
    </xf>
    <xf borderId="6" fillId="5" fontId="11" numFmtId="0" xfId="0" applyAlignment="1" applyBorder="1" applyFont="1">
      <alignment horizontal="left" shrinkToFit="0" vertical="center" wrapText="0"/>
    </xf>
    <xf borderId="6" fillId="5" fontId="52" numFmtId="0" xfId="0" applyAlignment="1" applyBorder="1" applyFont="1">
      <alignment horizontal="center" shrinkToFit="0" vertical="center" wrapText="0"/>
    </xf>
    <xf borderId="11" fillId="0" fontId="5" numFmtId="0" xfId="0" applyAlignment="1" applyBorder="1" applyFont="1">
      <alignment horizontal="left" shrinkToFit="0" vertical="center" wrapText="0"/>
    </xf>
    <xf borderId="5" fillId="0" fontId="5" numFmtId="0" xfId="0" applyAlignment="1" applyBorder="1" applyFont="1">
      <alignment shrinkToFit="0" vertical="center" wrapText="1"/>
    </xf>
    <xf borderId="12" fillId="0" fontId="46" numFmtId="0" xfId="0" applyAlignment="1" applyBorder="1" applyFont="1">
      <alignment horizontal="left" shrinkToFit="0" vertical="center" wrapText="0"/>
    </xf>
    <xf borderId="33" fillId="9" fontId="5" numFmtId="0" xfId="0" applyAlignment="1" applyBorder="1" applyFont="1">
      <alignment shrinkToFit="0" vertical="center" wrapText="1"/>
    </xf>
    <xf borderId="24" fillId="0" fontId="5" numFmtId="0" xfId="0" applyAlignment="1" applyBorder="1" applyFont="1">
      <alignment horizontal="center" shrinkToFit="0" vertical="center" wrapText="1"/>
    </xf>
    <xf borderId="7" fillId="12" fontId="5" numFmtId="0" xfId="0" applyAlignment="1" applyBorder="1" applyFill="1" applyFont="1">
      <alignment horizontal="center" shrinkToFit="0" vertical="center" wrapText="1"/>
    </xf>
    <xf borderId="7" fillId="0" fontId="5" numFmtId="0" xfId="0" applyAlignment="1" applyBorder="1" applyFont="1">
      <alignment horizontal="center" shrinkToFit="0" vertical="center" wrapText="1"/>
    </xf>
    <xf borderId="59" fillId="0" fontId="5" numFmtId="0" xfId="0" applyAlignment="1" applyBorder="1" applyFont="1">
      <alignment horizontal="center" shrinkToFit="0" vertical="center" wrapText="1"/>
    </xf>
    <xf borderId="7" fillId="0" fontId="5" numFmtId="0" xfId="0" applyAlignment="1" applyBorder="1" applyFont="1">
      <alignment shrinkToFit="0" vertical="center" wrapText="1"/>
    </xf>
    <xf borderId="5" fillId="0" fontId="53" numFmtId="0" xfId="0" applyAlignment="1" applyBorder="1" applyFont="1">
      <alignment horizontal="left" shrinkToFit="0" vertical="center" wrapText="1"/>
    </xf>
    <xf borderId="11" fillId="0" fontId="5" numFmtId="0" xfId="0" applyAlignment="1" applyBorder="1" applyFont="1">
      <alignment horizontal="center" shrinkToFit="0" vertical="center" wrapText="1"/>
    </xf>
    <xf borderId="6" fillId="5" fontId="54" numFmtId="0" xfId="0" applyAlignment="1" applyBorder="1" applyFont="1">
      <alignment horizontal="left" shrinkToFit="0" vertical="center" wrapText="0"/>
    </xf>
    <xf borderId="60" fillId="5" fontId="10" numFmtId="0" xfId="0" applyAlignment="1" applyBorder="1" applyFont="1">
      <alignment horizontal="center" shrinkToFit="0" vertical="center" wrapText="0"/>
    </xf>
    <xf borderId="7" fillId="0" fontId="53" numFmtId="0" xfId="0" applyAlignment="1" applyBorder="1" applyFont="1">
      <alignment horizontal="left" shrinkToFit="0" vertical="center" wrapText="1"/>
    </xf>
    <xf borderId="61" fillId="9" fontId="5" numFmtId="0" xfId="0" applyAlignment="1" applyBorder="1" applyFont="1">
      <alignment shrinkToFit="0" vertical="center" wrapText="1"/>
    </xf>
    <xf borderId="62" fillId="0" fontId="5" numFmtId="0" xfId="0" applyAlignment="1" applyBorder="1" applyFont="1">
      <alignment horizontal="center" shrinkToFit="0" vertical="center" wrapText="1"/>
    </xf>
    <xf borderId="15" fillId="9" fontId="5" numFmtId="0" xfId="0" applyAlignment="1" applyBorder="1" applyFont="1">
      <alignment shrinkToFit="0" vertical="center" wrapText="1"/>
    </xf>
    <xf borderId="63" fillId="9" fontId="5" numFmtId="0" xfId="0" applyAlignment="1" applyBorder="1" applyFont="1">
      <alignment shrinkToFit="0" vertical="center" wrapText="1"/>
    </xf>
    <xf borderId="64" fillId="0" fontId="5" numFmtId="0" xfId="0" applyAlignment="1" applyBorder="1" applyFont="1">
      <alignment horizontal="center" shrinkToFit="0" vertical="center" wrapText="1"/>
    </xf>
    <xf borderId="33" fillId="9" fontId="5" numFmtId="0" xfId="0" applyAlignment="1" applyBorder="1" applyFont="1">
      <alignment shrinkToFit="0" vertical="top" wrapText="1"/>
    </xf>
    <xf borderId="65" fillId="0" fontId="5" numFmtId="0" xfId="0" applyAlignment="1" applyBorder="1" applyFont="1">
      <alignment horizontal="center" shrinkToFit="0" vertical="center" wrapText="1"/>
    </xf>
    <xf borderId="11" fillId="0" fontId="53" numFmtId="0" xfId="0" applyAlignment="1" applyBorder="1" applyFont="1">
      <alignment horizontal="left" shrinkToFit="0" vertical="center" wrapText="1"/>
    </xf>
    <xf borderId="11" fillId="0" fontId="55" numFmtId="0" xfId="0" applyAlignment="1" applyBorder="1" applyFont="1">
      <alignment horizontal="center" shrinkToFit="0" vertical="center" wrapText="1"/>
    </xf>
    <xf borderId="7" fillId="0" fontId="56" numFmtId="0" xfId="0" applyAlignment="1" applyBorder="1" applyFont="1">
      <alignment shrinkToFit="0" vertical="center" wrapText="1"/>
    </xf>
    <xf borderId="6" fillId="5" fontId="57" numFmtId="0" xfId="0" applyAlignment="1" applyBorder="1" applyFont="1">
      <alignment horizontal="center" shrinkToFit="0" vertical="center" wrapText="0"/>
    </xf>
    <xf borderId="6" fillId="5" fontId="58" numFmtId="0" xfId="0" applyAlignment="1" applyBorder="1" applyFont="1">
      <alignment horizontal="left" shrinkToFit="0" vertical="center" wrapText="0"/>
    </xf>
    <xf borderId="0" fillId="0" fontId="5" numFmtId="0" xfId="0" applyAlignment="1" applyFont="1">
      <alignment shrinkToFit="1" vertical="top" wrapText="0"/>
    </xf>
    <xf borderId="1" fillId="6" fontId="8" numFmtId="0" xfId="0" applyAlignment="1" applyBorder="1" applyFont="1">
      <alignment horizontal="left" shrinkToFit="0" vertical="center" wrapText="1"/>
    </xf>
    <xf borderId="0" fillId="0" fontId="50" numFmtId="0" xfId="0" applyAlignment="1" applyFont="1">
      <alignment shrinkToFit="0" vertical="top" wrapText="1"/>
    </xf>
    <xf borderId="1" fillId="6" fontId="59" numFmtId="0" xfId="0" applyAlignment="1" applyBorder="1" applyFont="1">
      <alignment shrinkToFit="0" vertical="center" wrapText="0"/>
    </xf>
    <xf borderId="66" fillId="0" fontId="45" numFmtId="0" xfId="0" applyAlignment="1" applyBorder="1" applyFont="1">
      <alignment shrinkToFit="0" vertical="center" wrapText="1"/>
    </xf>
    <xf borderId="49" fillId="0" fontId="45" numFmtId="0" xfId="0" applyAlignment="1" applyBorder="1" applyFont="1">
      <alignment shrinkToFit="0" vertical="center" wrapText="1"/>
    </xf>
    <xf borderId="0" fillId="0" fontId="21" numFmtId="0" xfId="0" applyAlignment="1" applyFont="1">
      <alignment shrinkToFit="1" vertical="center" wrapText="0"/>
    </xf>
    <xf borderId="67" fillId="0" fontId="45" numFmtId="0" xfId="0" applyAlignment="1" applyBorder="1" applyFont="1">
      <alignment shrinkToFit="0" vertical="center" wrapText="1"/>
    </xf>
    <xf borderId="39" fillId="0" fontId="5" numFmtId="0" xfId="0" applyAlignment="1" applyBorder="1" applyFont="1">
      <alignment shrinkToFit="0" vertical="top" wrapText="1"/>
    </xf>
    <xf borderId="54" fillId="3" fontId="45" numFmtId="0" xfId="0" applyAlignment="1" applyBorder="1" applyFont="1">
      <alignment horizontal="center" shrinkToFit="0" vertical="center" wrapText="1"/>
    </xf>
    <xf borderId="25" fillId="4" fontId="45" numFmtId="0" xfId="0" applyAlignment="1" applyBorder="1" applyFont="1">
      <alignment horizontal="left" shrinkToFit="0" vertical="center" wrapText="1"/>
    </xf>
    <xf borderId="40" fillId="4" fontId="45" numFmtId="0" xfId="0" applyAlignment="1" applyBorder="1" applyFont="1">
      <alignment horizontal="center" shrinkToFit="0" vertical="center" wrapText="1"/>
    </xf>
    <xf borderId="41" fillId="4" fontId="45" numFmtId="3" xfId="0" applyAlignment="1" applyBorder="1" applyFont="1" applyNumberFormat="1">
      <alignment horizontal="center" shrinkToFit="0" vertical="center" wrapText="1"/>
    </xf>
    <xf borderId="54" fillId="4" fontId="45" numFmtId="9" xfId="0" applyAlignment="1" applyBorder="1" applyFont="1" applyNumberFormat="1">
      <alignment horizontal="center" shrinkToFit="0" vertical="center" wrapText="1"/>
    </xf>
    <xf borderId="43" fillId="3" fontId="60" numFmtId="0" xfId="0" applyAlignment="1" applyBorder="1" applyFont="1">
      <alignment shrinkToFit="0" vertical="center" wrapText="0"/>
    </xf>
    <xf borderId="44" fillId="3" fontId="45" numFmtId="0" xfId="0" applyAlignment="1" applyBorder="1" applyFont="1">
      <alignment shrinkToFit="0" vertical="center" wrapText="0"/>
    </xf>
    <xf borderId="45" fillId="3" fontId="45" numFmtId="0" xfId="0" applyAlignment="1" applyBorder="1" applyFont="1">
      <alignment shrinkToFit="0" vertical="center" wrapText="0"/>
    </xf>
    <xf borderId="16" fillId="5" fontId="5" numFmtId="0" xfId="0" applyAlignment="1" applyBorder="1" applyFont="1">
      <alignment shrinkToFit="0" vertical="top" wrapText="1"/>
    </xf>
    <xf borderId="60" fillId="5" fontId="61" numFmtId="0" xfId="0" applyAlignment="1" applyBorder="1" applyFont="1">
      <alignment horizontal="center" shrinkToFit="0" vertical="center" wrapText="0"/>
    </xf>
    <xf borderId="68" fillId="7" fontId="62" numFmtId="0" xfId="0" applyAlignment="1" applyBorder="1" applyFont="1">
      <alignment horizontal="center" shrinkToFit="0" vertical="center" wrapText="1"/>
    </xf>
    <xf borderId="1" fillId="5" fontId="5" numFmtId="0" xfId="0" applyAlignment="1" applyBorder="1" applyFont="1">
      <alignment shrinkToFit="0" vertical="top" wrapText="1"/>
    </xf>
    <xf borderId="7" fillId="5" fontId="5" numFmtId="0" xfId="0" applyAlignment="1" applyBorder="1" applyFont="1">
      <alignment shrinkToFit="0" vertical="center" wrapText="1"/>
    </xf>
    <xf borderId="0" fillId="0" fontId="12" numFmtId="0" xfId="0" applyAlignment="1" applyFont="1">
      <alignment shrinkToFit="0" vertical="top" wrapText="1"/>
    </xf>
    <xf borderId="69" fillId="11" fontId="7" numFmtId="0" xfId="0" applyAlignment="1" applyBorder="1" applyFont="1">
      <alignment shrinkToFit="0" vertical="center" wrapText="0"/>
    </xf>
    <xf borderId="7" fillId="13" fontId="10" numFmtId="0" xfId="0" applyAlignment="1" applyBorder="1" applyFill="1" applyFont="1">
      <alignment shrinkToFit="0" vertical="center" wrapText="0"/>
    </xf>
    <xf borderId="3" fillId="13" fontId="10" numFmtId="0" xfId="0" applyAlignment="1" applyBorder="1" applyFont="1">
      <alignment shrinkToFit="0" vertical="center" wrapText="0"/>
    </xf>
    <xf borderId="6" fillId="13" fontId="10" numFmtId="0" xfId="0" applyAlignment="1" applyBorder="1" applyFont="1">
      <alignment horizontal="center" shrinkToFit="0" vertical="center" wrapText="0"/>
    </xf>
    <xf borderId="6" fillId="13" fontId="63" numFmtId="0" xfId="0" applyAlignment="1" applyBorder="1" applyFont="1">
      <alignment horizontal="center" shrinkToFit="0" vertical="center" wrapText="0"/>
    </xf>
    <xf borderId="7" fillId="12" fontId="4" numFmtId="0" xfId="0" applyAlignment="1" applyBorder="1" applyFont="1">
      <alignment horizontal="center" shrinkToFit="0" vertical="center" wrapText="1"/>
    </xf>
    <xf borderId="7" fillId="0" fontId="64" numFmtId="0" xfId="0" applyAlignment="1" applyBorder="1" applyFont="1">
      <alignment horizontal="center" shrinkToFit="0" vertical="center" wrapText="1"/>
    </xf>
    <xf borderId="1" fillId="14" fontId="44" numFmtId="0" xfId="0" applyAlignment="1" applyBorder="1" applyFill="1" applyFont="1">
      <alignment shrinkToFit="0" vertical="center" wrapText="0"/>
    </xf>
    <xf borderId="1" fillId="14" fontId="2" numFmtId="0" xfId="0" applyAlignment="1" applyBorder="1" applyFont="1">
      <alignment horizontal="right" shrinkToFit="0" vertical="center" wrapText="0"/>
    </xf>
    <xf borderId="26" fillId="3" fontId="65" numFmtId="0" xfId="0" applyAlignment="1" applyBorder="1" applyFont="1">
      <alignment shrinkToFit="0" vertical="center" wrapText="0"/>
    </xf>
    <xf borderId="9" fillId="3" fontId="18" numFmtId="0" xfId="0" applyAlignment="1" applyBorder="1" applyFont="1">
      <alignment shrinkToFit="0" vertical="center" wrapText="0"/>
    </xf>
    <xf borderId="1" fillId="3" fontId="66" numFmtId="0" xfId="0" applyAlignment="1" applyBorder="1" applyFont="1">
      <alignment shrinkToFit="0" vertical="center" wrapText="0"/>
    </xf>
    <xf borderId="1" fillId="3" fontId="8" numFmtId="0" xfId="0" applyAlignment="1" applyBorder="1" applyFont="1">
      <alignment shrinkToFit="0" vertical="center" wrapText="0"/>
    </xf>
    <xf borderId="10" fillId="3" fontId="18" numFmtId="0" xfId="0" applyAlignment="1" applyBorder="1" applyFont="1">
      <alignment shrinkToFit="0" vertical="center" wrapText="0"/>
    </xf>
    <xf borderId="7" fillId="3" fontId="4" numFmtId="0" xfId="0" applyAlignment="1" applyBorder="1" applyFont="1">
      <alignment shrinkToFit="0" vertical="center" wrapText="1"/>
    </xf>
    <xf borderId="7" fillId="6" fontId="67" numFmtId="0" xfId="0" applyAlignment="1" applyBorder="1" applyFont="1">
      <alignment shrinkToFit="0" vertical="center" wrapText="0"/>
    </xf>
    <xf borderId="7" fillId="15" fontId="10" numFmtId="0" xfId="0" applyAlignment="1" applyBorder="1" applyFill="1" applyFont="1">
      <alignment shrinkToFit="0" vertical="center" wrapText="0"/>
    </xf>
    <xf borderId="7" fillId="15" fontId="10" numFmtId="0" xfId="0" applyAlignment="1" applyBorder="1" applyFont="1">
      <alignment horizontal="center" shrinkToFit="0" vertical="center" wrapText="1"/>
    </xf>
    <xf borderId="1" fillId="15" fontId="5" numFmtId="0" xfId="0" applyAlignment="1" applyBorder="1" applyFont="1">
      <alignment shrinkToFit="0" vertical="top" wrapText="1"/>
    </xf>
    <xf borderId="0" fillId="0" fontId="5" numFmtId="0" xfId="0" applyAlignment="1" applyFont="1">
      <alignment horizontal="left" shrinkToFit="0" vertical="center" wrapText="1"/>
    </xf>
    <xf borderId="7" fillId="3" fontId="4" numFmtId="0" xfId="0" applyAlignment="1" applyBorder="1" applyFont="1">
      <alignment shrinkToFit="0" vertical="center" wrapText="0"/>
    </xf>
    <xf borderId="1" fillId="3" fontId="2" numFmtId="0" xfId="0" applyAlignment="1" applyBorder="1" applyFont="1">
      <alignment shrinkToFit="0" vertical="bottom" wrapText="1"/>
    </xf>
    <xf borderId="1" fillId="4" fontId="68" numFmtId="0" xfId="0" applyAlignment="1" applyBorder="1" applyFont="1">
      <alignment shrinkToFit="1" vertical="top" wrapText="0"/>
    </xf>
    <xf borderId="0" fillId="0" fontId="69" numFmtId="0" xfId="0" applyAlignment="1" applyFont="1">
      <alignment shrinkToFit="0" vertical="top" wrapText="1"/>
    </xf>
    <xf borderId="7" fillId="0" fontId="70" numFmtId="0" xfId="0" applyAlignment="1" applyBorder="1" applyFont="1">
      <alignment shrinkToFit="0" vertical="top" wrapText="1"/>
    </xf>
    <xf borderId="7" fillId="16" fontId="70" numFmtId="0" xfId="0" applyAlignment="1" applyBorder="1" applyFill="1" applyFont="1">
      <alignment shrinkToFit="0" vertical="top" wrapText="1"/>
    </xf>
    <xf borderId="7" fillId="17" fontId="70" numFmtId="0" xfId="0" applyAlignment="1" applyBorder="1" applyFill="1" applyFont="1">
      <alignment shrinkToFit="0" vertical="top" wrapText="1"/>
    </xf>
    <xf borderId="7" fillId="18" fontId="70" numFmtId="0" xfId="0" applyAlignment="1" applyBorder="1" applyFill="1" applyFont="1">
      <alignment shrinkToFit="0" vertical="top" wrapText="1"/>
    </xf>
    <xf borderId="7" fillId="19" fontId="70" numFmtId="0" xfId="0" applyAlignment="1" applyBorder="1" applyFill="1" applyFont="1">
      <alignment shrinkToFit="0" vertical="top" wrapText="1"/>
    </xf>
    <xf borderId="7" fillId="20" fontId="70" numFmtId="0" xfId="0" applyAlignment="1" applyBorder="1" applyFill="1" applyFont="1">
      <alignment shrinkToFit="0" vertical="top" wrapText="1"/>
    </xf>
    <xf borderId="7" fillId="0" fontId="71" numFmtId="0" xfId="0" applyAlignment="1" applyBorder="1" applyFont="1">
      <alignment shrinkToFit="0" vertical="top" wrapText="1"/>
    </xf>
    <xf borderId="0" fillId="0" fontId="71" numFmtId="0" xfId="0" applyAlignment="1" applyFont="1">
      <alignment shrinkToFit="0" vertical="top" wrapText="1"/>
    </xf>
    <xf borderId="70" fillId="0" fontId="71" numFmtId="0" xfId="0" applyAlignment="1" applyBorder="1" applyFont="1">
      <alignment shrinkToFit="0" vertical="top" wrapText="1"/>
    </xf>
    <xf borderId="11" fillId="0" fontId="71" numFmtId="0" xfId="0" applyAlignment="1" applyBorder="1" applyFont="1">
      <alignment shrinkToFit="0" vertical="top" wrapText="1"/>
    </xf>
    <xf borderId="7" fillId="0" fontId="72" numFmtId="0" xfId="0" applyAlignment="1" applyBorder="1" applyFont="1">
      <alignment shrinkToFit="0" vertical="top" wrapText="1"/>
    </xf>
    <xf borderId="0" fillId="0" fontId="72" numFmtId="0" xfId="0" applyAlignment="1" applyFont="1">
      <alignment shrinkToFit="0" vertical="top" wrapText="1"/>
    </xf>
    <xf borderId="5" fillId="0" fontId="71" numFmtId="0" xfId="0" applyAlignment="1" applyBorder="1" applyFont="1">
      <alignment shrinkToFit="0" vertical="top" wrapText="1"/>
    </xf>
    <xf borderId="20" fillId="0" fontId="71" numFmtId="0" xfId="0" applyAlignment="1" applyBorder="1" applyFont="1">
      <alignment shrinkToFit="0" vertical="top" wrapText="1"/>
    </xf>
    <xf borderId="70" fillId="0" fontId="72" numFmtId="0" xfId="0" applyAlignment="1" applyBorder="1" applyFont="1">
      <alignment shrinkToFit="0" vertical="top" wrapText="1"/>
    </xf>
    <xf borderId="20" fillId="0" fontId="72" numFmtId="0" xfId="0" applyAlignment="1" applyBorder="1" applyFont="1">
      <alignment shrinkToFit="0" vertical="top" wrapText="1"/>
    </xf>
    <xf borderId="0" fillId="0" fontId="68" numFmtId="0" xfId="0" applyAlignment="1" applyFont="1">
      <alignment shrinkToFit="1" vertical="bottom" wrapText="0"/>
    </xf>
    <xf borderId="0" fillId="0" fontId="69" numFmtId="0" xfId="0" applyAlignment="1" applyFont="1">
      <alignment shrinkToFit="0" vertical="bottom" wrapText="0"/>
    </xf>
    <xf borderId="1" fillId="6" fontId="69" numFmtId="0" xfId="0" applyAlignment="1" applyBorder="1" applyFont="1">
      <alignment horizontal="center" shrinkToFit="0" vertical="bottom" wrapText="0"/>
    </xf>
    <xf borderId="1" fillId="6" fontId="69" numFmtId="0" xfId="0" applyAlignment="1" applyBorder="1" applyFont="1">
      <alignment shrinkToFit="0" vertical="bottom" wrapText="0"/>
    </xf>
    <xf borderId="0" fillId="0" fontId="73" numFmtId="0" xfId="0" applyAlignment="1" applyFont="1">
      <alignment shrinkToFit="0" vertical="bottom" wrapText="0"/>
    </xf>
    <xf borderId="1" fillId="6" fontId="73" numFmtId="0" xfId="0" applyAlignment="1" applyBorder="1" applyFont="1">
      <alignment horizontal="center" shrinkToFit="0" vertical="bottom" wrapText="0"/>
    </xf>
    <xf borderId="1" fillId="6" fontId="73" numFmtId="0" xfId="0" applyAlignment="1" applyBorder="1" applyFont="1">
      <alignment shrinkToFit="0" vertical="bottom" wrapText="0"/>
    </xf>
    <xf borderId="0" fillId="0" fontId="74" numFmtId="0" xfId="0" applyAlignment="1" applyFont="1">
      <alignment shrinkToFit="0" vertical="bottom" wrapText="0"/>
    </xf>
    <xf borderId="1" fillId="6" fontId="74" numFmtId="0" xfId="0" applyAlignment="1" applyBorder="1" applyFont="1">
      <alignment shrinkToFit="0" vertical="bottom" wrapText="0"/>
    </xf>
    <xf borderId="0" fillId="0" fontId="69" numFmtId="0" xfId="0" applyAlignment="1" applyFont="1">
      <alignment horizontal="center" shrinkToFit="0" vertical="bottom" wrapText="0"/>
    </xf>
    <xf borderId="0" fillId="0" fontId="75" numFmtId="0" xfId="0" applyAlignment="1" applyFont="1">
      <alignment shrinkToFit="0" vertical="bottom" wrapText="0"/>
    </xf>
    <xf borderId="0" fillId="0" fontId="69" numFmtId="0" xfId="0" applyAlignment="1" applyFont="1">
      <alignment horizontal="left" shrinkToFit="0" vertical="bottom" wrapText="0"/>
    </xf>
    <xf borderId="1" fillId="6" fontId="69" numFmtId="0" xfId="0" applyAlignment="1" applyBorder="1" applyFont="1">
      <alignment horizontal="left" shrinkToFit="0" vertical="bottom" wrapText="0"/>
    </xf>
    <xf borderId="0" fillId="0" fontId="76" numFmtId="0" xfId="0" applyAlignment="1" applyFont="1">
      <alignment shrinkToFit="0" vertical="bottom" wrapText="0"/>
    </xf>
    <xf borderId="0" fillId="0" fontId="76" numFmtId="0" xfId="0" applyAlignment="1" applyFont="1">
      <alignment horizontal="center" shrinkToFit="0" vertical="bottom" wrapText="0"/>
    </xf>
    <xf borderId="1" fillId="6" fontId="75" numFmtId="0" xfId="0" applyAlignment="1" applyBorder="1" applyFont="1">
      <alignment shrinkToFit="0" vertical="bottom" wrapText="0"/>
    </xf>
    <xf borderId="0" fillId="0" fontId="71" numFmtId="0" xfId="0" applyAlignment="1" applyFont="1">
      <alignment horizontal="left" shrinkToFit="0" vertical="center" wrapText="1"/>
    </xf>
    <xf borderId="0" fillId="0" fontId="68" numFmtId="0" xfId="0" applyAlignment="1" applyFont="1">
      <alignment shrinkToFit="1" vertical="top" wrapText="0"/>
    </xf>
    <xf borderId="1" fillId="21" fontId="70" numFmtId="0" xfId="0" applyAlignment="1" applyBorder="1" applyFill="1" applyFont="1">
      <alignment horizontal="center" shrinkToFit="0" vertical="center" wrapText="1"/>
    </xf>
    <xf borderId="1" fillId="22" fontId="70" numFmtId="0" xfId="0" applyAlignment="1" applyBorder="1" applyFill="1" applyFont="1">
      <alignment horizontal="center" shrinkToFit="0" vertical="center" wrapText="1"/>
    </xf>
    <xf borderId="0" fillId="0" fontId="77" numFmtId="0" xfId="0" applyAlignment="1" applyFont="1">
      <alignment shrinkToFit="0" vertical="top" wrapText="1"/>
    </xf>
    <xf borderId="57" fillId="0" fontId="70" numFmtId="0" xfId="0" applyAlignment="1" applyBorder="1" applyFont="1">
      <alignment shrinkToFit="0" vertical="top" wrapText="1"/>
    </xf>
    <xf borderId="58" fillId="0" fontId="70" numFmtId="0" xfId="0" applyAlignment="1" applyBorder="1" applyFont="1">
      <alignment shrinkToFit="0" vertical="top" wrapText="1"/>
    </xf>
    <xf borderId="71" fillId="0" fontId="70" numFmtId="0" xfId="0" applyAlignment="1" applyBorder="1" applyFont="1">
      <alignment shrinkToFit="0" vertical="top" wrapText="1"/>
    </xf>
  </cellXfs>
  <cellStyles count="1">
    <cellStyle xfId="0" name="Normal" builtinId="0"/>
  </cellStyles>
  <dxfs count="1">
    <dxf>
      <font>
        <color rgb="FFFF0000"/>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customschemas.google.com/relationships/workbookmetadata" Target="metadata"/><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contracts@coursedog.com" TargetMode="External"/><Relationship Id="rId2" Type="http://schemas.openxmlformats.org/officeDocument/2006/relationships/hyperlink" Target="https://coursedog.my.site.com/support/s/article/CoursedogSecurityOverview67fda7b1b2d8c"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coursedog.my.site.com/support/s/article/CoursedogSecurityOverview67fda7b1b2d8c" TargetMode="External"/><Relationship Id="rId10" Type="http://schemas.openxmlformats.org/officeDocument/2006/relationships/hyperlink" Target="https://coursedog.my.site.com/support/s/article/ReleaseNotes67fd7c402fe19" TargetMode="External"/><Relationship Id="rId13" Type="http://schemas.openxmlformats.org/officeDocument/2006/relationships/hyperlink" Target="https://www.owasp.org/index.php/OWASP_Secure_Coding_Practices_-_Quick_Reference_Guide" TargetMode="External"/><Relationship Id="rId12" Type="http://schemas.openxmlformats.org/officeDocument/2006/relationships/hyperlink" Target="https://coursedog.my.site.com/support/s/article/CoursedogSecurityOverview67fda7b1b2d8c" TargetMode="External"/><Relationship Id="rId1" Type="http://schemas.openxmlformats.org/officeDocument/2006/relationships/hyperlink" Target="https://docs.google.com/document/d/1WjlBrzRFu9LwVLvIL-6svloix_gh_zf6ucJx-LABBx8/edit?usp=sharing" TargetMode="External"/><Relationship Id="rId2" Type="http://schemas.openxmlformats.org/officeDocument/2006/relationships/hyperlink" Target="https://aws.amazon.com/disaster-recovery/" TargetMode="External"/><Relationship Id="rId3" Type="http://schemas.openxmlformats.org/officeDocument/2006/relationships/hyperlink" Target="https://coursedog.my.site.com/support/s/article/CoursedogApplicationArchitecture67fda7a7b5f30" TargetMode="External"/><Relationship Id="rId4" Type="http://schemas.openxmlformats.org/officeDocument/2006/relationships/hyperlink" Target="https://www.coursedog.com/privacy-policy" TargetMode="External"/><Relationship Id="rId9" Type="http://schemas.openxmlformats.org/officeDocument/2006/relationships/hyperlink" Target="https://coursedog.my.site.com/support/s/article/ReleaseNotes67fd7c402fe19" TargetMode="External"/><Relationship Id="rId15" Type="http://schemas.openxmlformats.org/officeDocument/2006/relationships/hyperlink" Target="https://coursedog.my.site.com/support/s/article/CoursedogSecurityOverview67fda7b1b2d8c" TargetMode="External"/><Relationship Id="rId14" Type="http://schemas.openxmlformats.org/officeDocument/2006/relationships/hyperlink" Target="https://coursedog.my.site.com/support/s/article/CreatingUsersandAssigningRolesDepartmentsviaSSO67fda71c30e1f" TargetMode="External"/><Relationship Id="rId16" Type="http://schemas.openxmlformats.org/officeDocument/2006/relationships/drawing" Target="../drawings/drawing2.xml"/><Relationship Id="rId5" Type="http://schemas.openxmlformats.org/officeDocument/2006/relationships/hyperlink" Target="https://coursedog.my.site.com/support/s/article/CoursedogInfrastructureArchitecture67fda7ae54ba6" TargetMode="External"/><Relationship Id="rId6" Type="http://schemas.openxmlformats.org/officeDocument/2006/relationships/hyperlink" Target="https://coursedog.my.site.com/support/s/article/CoursedogSecurityOverview67fda7b1b2d8c" TargetMode="External"/><Relationship Id="rId7" Type="http://schemas.openxmlformats.org/officeDocument/2006/relationships/hyperlink" Target="https://coursedog.my.site.com/support/s/article/ReleaseNotes67fd7c402fe19" TargetMode="External"/><Relationship Id="rId8" Type="http://schemas.openxmlformats.org/officeDocument/2006/relationships/hyperlink" Target="https://coursedog.my.site.com/support/s/article/HowProductReleasesWork67fd7c33eaca7"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aws.amazon.com/aws-backup/index.html" TargetMode="External"/><Relationship Id="rId22" Type="http://schemas.openxmlformats.org/officeDocument/2006/relationships/hyperlink" Target="https://docs.aws.amazon.com/aws-backup/index.html" TargetMode="External"/><Relationship Id="rId21" Type="http://schemas.openxmlformats.org/officeDocument/2006/relationships/hyperlink" Target="https://docs.aws.amazon.com/aws-backup/index.html" TargetMode="External"/><Relationship Id="rId24" Type="http://schemas.openxmlformats.org/officeDocument/2006/relationships/hyperlink" Target="https://coursedog.my.site.com/support/s/article/DataBackupPolicy67fda774c6efd" TargetMode="External"/><Relationship Id="rId23" Type="http://schemas.openxmlformats.org/officeDocument/2006/relationships/hyperlink" Target="https://coursedog.my.site.com/support/s/article/CoursedogSecurityOverview67fda7b1b2d8c" TargetMode="External"/><Relationship Id="rId1" Type="http://schemas.openxmlformats.org/officeDocument/2006/relationships/hyperlink" Target="https://coursedog.my.site.com/support/s/article/ConfiguringSingleSignOnSSO67fda6e004d4c" TargetMode="External"/><Relationship Id="rId2" Type="http://schemas.openxmlformats.org/officeDocument/2006/relationships/hyperlink" Target="https://coursedog.my.site.com/support/s/article/USERSCreatingMaintainingUsersAllProducts67fd8dc46075b" TargetMode="External"/><Relationship Id="rId3" Type="http://schemas.openxmlformats.org/officeDocument/2006/relationships/hyperlink" Target="https://coursedog.my.site.com/support/s/article/ConfiguringSingleSignOnSSO67fda6e004d4c" TargetMode="External"/><Relationship Id="rId4" Type="http://schemas.openxmlformats.org/officeDocument/2006/relationships/hyperlink" Target="https://coursedog.my.site.com/support/s/article/ConfiguringSingleSignOnSSO67fda6e004d4c" TargetMode="External"/><Relationship Id="rId9" Type="http://schemas.openxmlformats.org/officeDocument/2006/relationships/hyperlink" Target="https://coursedog.my.site.com/support/s/article/CreatingUsersandAssigningRolesDepartmentsviaSSO67fda71c30e1f" TargetMode="External"/><Relationship Id="rId26" Type="http://schemas.openxmlformats.org/officeDocument/2006/relationships/drawing" Target="../drawings/drawing3.xml"/><Relationship Id="rId25" Type="http://schemas.openxmlformats.org/officeDocument/2006/relationships/hyperlink" Target="https://docs.aws.amazon.com/aws-backup/index.html" TargetMode="External"/><Relationship Id="rId5" Type="http://schemas.openxmlformats.org/officeDocument/2006/relationships/hyperlink" Target="https://coursedog.my.site.com/support/s/article/ResettingPasswords67fda773f19e4" TargetMode="External"/><Relationship Id="rId6" Type="http://schemas.openxmlformats.org/officeDocument/2006/relationships/hyperlink" Target="https://coursedog.my.site.com/support/s/article/ConfiguringSingleSignOnSSO67fda6e004d4c" TargetMode="External"/><Relationship Id="rId7" Type="http://schemas.openxmlformats.org/officeDocument/2006/relationships/hyperlink" Target="https://docs.aws.amazon.com/organizations/latest/userguide/orgs_monitoring.html" TargetMode="External"/><Relationship Id="rId8" Type="http://schemas.openxmlformats.org/officeDocument/2006/relationships/hyperlink" Target="https://coursedog.my.site.com/support/s/article/AdminDashboardOverview67fd7bb593bd2" TargetMode="External"/><Relationship Id="rId11" Type="http://schemas.openxmlformats.org/officeDocument/2006/relationships/hyperlink" Target="https://coursedog.my.site.com/support/s/article/ConfiguringSingleSignOnSSO67fda6e004d4c" TargetMode="External"/><Relationship Id="rId10" Type="http://schemas.openxmlformats.org/officeDocument/2006/relationships/hyperlink" Target="https://coursedog.my.site.com/support/s/article/ConfiguringSingleSignOnSSO67fda6e004d4c" TargetMode="External"/><Relationship Id="rId13" Type="http://schemas.openxmlformats.org/officeDocument/2006/relationships/hyperlink" Target="https://coursedog.my.site.com/support/s/article/CoursedogSecurityOverview67fda7b1b2d8c" TargetMode="External"/><Relationship Id="rId12" Type="http://schemas.openxmlformats.org/officeDocument/2006/relationships/hyperlink" Target="https://coursedog.my.site.com/support/s/article/LoggingIntoCoursedog67fd7afa1e8d6" TargetMode="External"/><Relationship Id="rId15" Type="http://schemas.openxmlformats.org/officeDocument/2006/relationships/hyperlink" Target="https://coursedog.my.site.com/support/s/article/CoursedogSecurityOverview67fda7b1b2d8c" TargetMode="External"/><Relationship Id="rId14" Type="http://schemas.openxmlformats.org/officeDocument/2006/relationships/hyperlink" Target="https://coursedog.my.site.com/support/s/article/CoursedogSecurityOverview67fda7b1b2d8c" TargetMode="External"/><Relationship Id="rId17" Type="http://schemas.openxmlformats.org/officeDocument/2006/relationships/hyperlink" Target="https://coursedog.my.site.com/support/s/article/DataBackupPolicy67fda774c6efd" TargetMode="External"/><Relationship Id="rId16" Type="http://schemas.openxmlformats.org/officeDocument/2006/relationships/hyperlink" Target="https://docs.aws.amazon.com/aws-backup/index.html" TargetMode="External"/><Relationship Id="rId19" Type="http://schemas.openxmlformats.org/officeDocument/2006/relationships/hyperlink" Target="https://docs.aws.amazon.com/aws-backup/index.html" TargetMode="External"/><Relationship Id="rId18" Type="http://schemas.openxmlformats.org/officeDocument/2006/relationships/hyperlink" Target="https://docs.aws.amazon.com/aws-backup/index.html"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aws.amazon.com/disaster-recovery/" TargetMode="External"/><Relationship Id="rId22" Type="http://schemas.openxmlformats.org/officeDocument/2006/relationships/hyperlink" Target="https://coursedog.my.site.com/support/s/article/CoursedogSecurityOverview67fda7b1b2d8c" TargetMode="External"/><Relationship Id="rId21" Type="http://schemas.openxmlformats.org/officeDocument/2006/relationships/hyperlink" Target="https://coursedog.my.site.com/support/s/article/CreatingUsersandAssigningRolesDepartmentsviaSSO67fda71c30e1f" TargetMode="External"/><Relationship Id="rId24" Type="http://schemas.openxmlformats.org/officeDocument/2006/relationships/hyperlink" Target="https://aws.amazon.com/guardduty/?c=sc&amp;sec=srv" TargetMode="External"/><Relationship Id="rId23" Type="http://schemas.openxmlformats.org/officeDocument/2006/relationships/hyperlink" Target="https://d1.awsstatic.com/aws-answers/VPC_Security_Capabilities.pdf" TargetMode="External"/><Relationship Id="rId1" Type="http://schemas.openxmlformats.org/officeDocument/2006/relationships/hyperlink" Target="https://d1.awsstatic.com/aws-answers/VPC_Security_Capabilities.pdf" TargetMode="External"/><Relationship Id="rId2" Type="http://schemas.openxmlformats.org/officeDocument/2006/relationships/hyperlink" Target="https://coursedog.my.site.com/support/s/article/CoursedogApplicationArchitecture67fda7a7b5f30" TargetMode="External"/><Relationship Id="rId3" Type="http://schemas.openxmlformats.org/officeDocument/2006/relationships/hyperlink" Target="https://coursedog.my.site.com/support/s/article/CoursedogApplicationResponsiveness67fda7a0462de" TargetMode="External"/><Relationship Id="rId4" Type="http://schemas.openxmlformats.org/officeDocument/2006/relationships/hyperlink" Target="https://aws.amazon.com/security/" TargetMode="External"/><Relationship Id="rId9" Type="http://schemas.openxmlformats.org/officeDocument/2006/relationships/hyperlink" Target="https://coursedog.my.site.com/support/s/article/AdminDashboardOverview67fd7bb593bd2" TargetMode="External"/><Relationship Id="rId26" Type="http://schemas.openxmlformats.org/officeDocument/2006/relationships/hyperlink" Target="https://aws.amazon.com/cloudtrail/" TargetMode="External"/><Relationship Id="rId25" Type="http://schemas.openxmlformats.org/officeDocument/2006/relationships/hyperlink" Target="https://aws.amazon.com/guardduty/?c=sc&amp;sec=srv" TargetMode="External"/><Relationship Id="rId28" Type="http://schemas.openxmlformats.org/officeDocument/2006/relationships/hyperlink" Target="https://aws.amazon.com/guardduty/?c=sc&amp;sec=srv" TargetMode="External"/><Relationship Id="rId27" Type="http://schemas.openxmlformats.org/officeDocument/2006/relationships/hyperlink" Target="https://aws.amazon.com/guardduty/?c=sc&amp;sec=srv" TargetMode="External"/><Relationship Id="rId5" Type="http://schemas.openxmlformats.org/officeDocument/2006/relationships/hyperlink" Target="https://coursedog.my.site.com/support/s/article/ManagingYourIntegration67fda3e598208" TargetMode="External"/><Relationship Id="rId6" Type="http://schemas.openxmlformats.org/officeDocument/2006/relationships/hyperlink" Target="https://docs.google.com/document/d/1uyZ1c8Kg8gkqy4YXui5JOe6cP2VYGH881yMpH4wXIxQ/edit?usp=sharing" TargetMode="External"/><Relationship Id="rId29" Type="http://schemas.openxmlformats.org/officeDocument/2006/relationships/hyperlink" Target="https://aws.amazon.com/guardduty/?c=sc&amp;sec=srv" TargetMode="External"/><Relationship Id="rId7" Type="http://schemas.openxmlformats.org/officeDocument/2006/relationships/hyperlink" Target="https://www.owasp.org/index.php/OWASP_Secure_Coding_Practices_-_Quick_Reference_Guide" TargetMode="External"/><Relationship Id="rId8" Type="http://schemas.openxmlformats.org/officeDocument/2006/relationships/hyperlink" Target="https://www.owasp.org/index.php/OWASP_Secure_Coding_Practices_-_Quick_Reference_Guide" TargetMode="External"/><Relationship Id="rId31" Type="http://schemas.openxmlformats.org/officeDocument/2006/relationships/hyperlink" Target="https://aws.amazon.com/guardduty/?c=sc&amp;sec=srv" TargetMode="External"/><Relationship Id="rId30" Type="http://schemas.openxmlformats.org/officeDocument/2006/relationships/hyperlink" Target="https://aws.amazon.com/guardduty/?c=sc&amp;sec=srv" TargetMode="External"/><Relationship Id="rId11" Type="http://schemas.openxmlformats.org/officeDocument/2006/relationships/hyperlink" Target="https://aws.amazon.com/compliance/data-center/data-centers/" TargetMode="External"/><Relationship Id="rId33" Type="http://schemas.openxmlformats.org/officeDocument/2006/relationships/hyperlink" Target="https://docs.google.com/document/d/1dNnMbzvJ5ZqewhYsVwrYsjLdbONTz3e9cILqinRMakA/edit" TargetMode="External"/><Relationship Id="rId10" Type="http://schemas.openxmlformats.org/officeDocument/2006/relationships/hyperlink" Target="https://aws.amazon.com/compliance/soc-faqs/" TargetMode="External"/><Relationship Id="rId32" Type="http://schemas.openxmlformats.org/officeDocument/2006/relationships/hyperlink" Target="https://aws.amazon.com/guardduty/?c=sc&amp;sec=srv" TargetMode="External"/><Relationship Id="rId13" Type="http://schemas.openxmlformats.org/officeDocument/2006/relationships/hyperlink" Target="https://aws.amazon.com/compliance/data-center/data-centers/" TargetMode="External"/><Relationship Id="rId35" Type="http://schemas.openxmlformats.org/officeDocument/2006/relationships/hyperlink" Target="https://aws.amazon.com/security/penetration-testing/" TargetMode="External"/><Relationship Id="rId12" Type="http://schemas.openxmlformats.org/officeDocument/2006/relationships/hyperlink" Target="https://aws.amazon.com/compliance/data-center/controls/" TargetMode="External"/><Relationship Id="rId34" Type="http://schemas.openxmlformats.org/officeDocument/2006/relationships/hyperlink" Target="https://aws.amazon.com/compliance/data-center/controls/" TargetMode="External"/><Relationship Id="rId15" Type="http://schemas.openxmlformats.org/officeDocument/2006/relationships/hyperlink" Target="https://aws.amazon.com/disaster-recovery/" TargetMode="External"/><Relationship Id="rId14" Type="http://schemas.openxmlformats.org/officeDocument/2006/relationships/hyperlink" Target="https://aws.amazon.com/compliance/data-center/data-centers/" TargetMode="External"/><Relationship Id="rId36" Type="http://schemas.openxmlformats.org/officeDocument/2006/relationships/drawing" Target="../drawings/drawing4.xml"/><Relationship Id="rId17" Type="http://schemas.openxmlformats.org/officeDocument/2006/relationships/hyperlink" Target="https://aws.amazon.com/disaster-recovery/" TargetMode="External"/><Relationship Id="rId16" Type="http://schemas.openxmlformats.org/officeDocument/2006/relationships/hyperlink" Target="https://aws.amazon.com/disaster-recovery/" TargetMode="External"/><Relationship Id="rId19" Type="http://schemas.openxmlformats.org/officeDocument/2006/relationships/hyperlink" Target="https://aws.amazon.com/disaster-recovery/" TargetMode="External"/><Relationship Id="rId18" Type="http://schemas.openxmlformats.org/officeDocument/2006/relationships/hyperlink" Target="https://aws.amazon.com/disaster-recovery/"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coursedog.my.site.com/support/s/article/CoursedogApplicationAccessibility67fda79f83ed9" TargetMode="External"/><Relationship Id="rId3" Type="http://schemas.openxmlformats.org/officeDocument/2006/relationships/hyperlink" Target="https://coursedog.my.site.com/support/s/article/CoursedogApplicationAccessibility67fda79f83ed9" TargetMode="External"/><Relationship Id="rId4" Type="http://schemas.openxmlformats.org/officeDocument/2006/relationships/hyperlink" Target="https://coursedog.my.site.com/support/s/article/CoursedogApplicationAccessibility67fda79f83ed9" TargetMode="External"/><Relationship Id="rId9" Type="http://schemas.openxmlformats.org/officeDocument/2006/relationships/hyperlink" Target="https://docs.google.com/presentation/d/1j3kVB0N-n7sThZwfFCzfhxKbW1VvoboY95spmT_bT4A/edit?pli=1" TargetMode="External"/><Relationship Id="rId5" Type="http://schemas.openxmlformats.org/officeDocument/2006/relationships/hyperlink" Target="https://coursedog.my.site.com/support/s/article/CoursedogApplicationAccessibility67fda79f83ed9" TargetMode="External"/><Relationship Id="rId6" Type="http://schemas.openxmlformats.org/officeDocument/2006/relationships/hyperlink" Target="https://coursedog.my.site.com/support/s/article/CoursedogApplicationAccessibility67fda79f83ed9" TargetMode="External"/><Relationship Id="rId7" Type="http://schemas.openxmlformats.org/officeDocument/2006/relationships/hyperlink" Target="https://coursedog.my.site.com/support/s/article/CoursedogApplicationAccessibility67fda79f83ed9" TargetMode="External"/><Relationship Id="rId8" Type="http://schemas.openxmlformats.org/officeDocument/2006/relationships/hyperlink" Target="https://coursedog.my.site.com/support/s/article/CoursedogApplicationAccessibility67fda79f83ed9" TargetMode="External"/><Relationship Id="rId11" Type="http://schemas.openxmlformats.org/officeDocument/2006/relationships/vmlDrawing" Target="../drawings/vmlDrawing1.vml"/><Relationship Id="rId10"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coursedog/" TargetMode="External"/><Relationship Id="rId3" Type="http://schemas.openxmlformats.org/officeDocument/2006/relationships/hyperlink" Target="https://www.coursedog.com/privacy-policy" TargetMode="External"/><Relationship Id="rId4" Type="http://schemas.openxmlformats.org/officeDocument/2006/relationships/hyperlink" Target="https://aws.amazon.com/compliance/soc-faqs/" TargetMode="External"/><Relationship Id="rId9" Type="http://schemas.openxmlformats.org/officeDocument/2006/relationships/hyperlink" Target="https://www.coursedog.com/privacy-policy" TargetMode="External"/><Relationship Id="rId5" Type="http://schemas.openxmlformats.org/officeDocument/2006/relationships/hyperlink" Target="https://www.coursedog.com/privacy-policy" TargetMode="External"/><Relationship Id="rId6" Type="http://schemas.openxmlformats.org/officeDocument/2006/relationships/hyperlink" Target="https://www.coursedog.com/privacy-policy" TargetMode="External"/><Relationship Id="rId7" Type="http://schemas.openxmlformats.org/officeDocument/2006/relationships/hyperlink" Target="https://coursedog.my.site.com/support/s/knowledge-base" TargetMode="External"/><Relationship Id="rId8" Type="http://schemas.openxmlformats.org/officeDocument/2006/relationships/hyperlink" Target="https://docs.google.com/document/d/1dNnMbzvJ5ZqewhYsVwrYsjLdbONTz3e9cILqinRMakA/edit" TargetMode="External"/><Relationship Id="rId11" Type="http://schemas.openxmlformats.org/officeDocument/2006/relationships/hyperlink" Target="https://www.coursedog.com/privacy-policy" TargetMode="External"/><Relationship Id="rId10" Type="http://schemas.openxmlformats.org/officeDocument/2006/relationships/hyperlink" Target="https://www.coursedog.com/privacy-policy" TargetMode="External"/><Relationship Id="rId13" Type="http://schemas.openxmlformats.org/officeDocument/2006/relationships/drawing" Target="../drawings/drawing8.xml"/><Relationship Id="rId12" Type="http://schemas.openxmlformats.org/officeDocument/2006/relationships/hyperlink" Target="https://www.coursedog.com/privacy-policy" TargetMode="External"/><Relationship Id="rId14"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educause.edu/higher-education-community-vendor-assessment-toolkit/how-to-use-the-higher-education-community-vendor-assessment-toolkit"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connect.educause.edu/community-home?CommunityKey=dd48df3c-8db8-4551-a9e5-a393b7a15e40" TargetMode="External"/><Relationship Id="rId2" Type="http://schemas.openxmlformats.org/officeDocument/2006/relationships/hyperlink" Target="http://www.educause.edu/HECVAT"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5.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36C"/>
    <pageSetUpPr/>
  </sheetPr>
  <sheetViews>
    <sheetView showGridLines="0" workbookViewId="0"/>
  </sheetViews>
  <sheetFormatPr customHeight="1" defaultColWidth="9.18" defaultRowHeight="15.0"/>
  <cols>
    <col customWidth="1" min="1" max="1" width="8.27"/>
    <col customWidth="1" min="2" max="2" width="55.09"/>
    <col customWidth="1" min="3" max="3" width="18.91"/>
    <col customWidth="1" min="4" max="4" width="55.73"/>
    <col customWidth="1" min="5" max="5" width="32.0"/>
    <col customWidth="1" min="6" max="6" width="30.73"/>
    <col customWidth="1" min="7" max="7" width="18.09"/>
    <col customWidth="1" hidden="1" min="8" max="8" width="16.64"/>
    <col customWidth="1" hidden="1" min="9" max="10" width="18.09"/>
    <col customWidth="1" min="11" max="26" width="8.45"/>
  </cols>
  <sheetData>
    <row r="1" hidden="1">
      <c r="A1" s="1" t="s">
        <v>0</v>
      </c>
      <c r="B1" s="2"/>
      <c r="C1" s="3"/>
      <c r="D1" s="4"/>
      <c r="E1" s="5"/>
      <c r="F1" s="2"/>
      <c r="G1" s="2"/>
      <c r="H1" s="2"/>
      <c r="I1" s="6"/>
      <c r="J1" s="2"/>
      <c r="K1" s="2"/>
      <c r="L1" s="2"/>
      <c r="M1" s="7"/>
      <c r="N1" s="7"/>
      <c r="O1" s="7"/>
      <c r="P1" s="7"/>
      <c r="Q1" s="7"/>
      <c r="R1" s="7"/>
      <c r="S1" s="7"/>
      <c r="T1" s="7"/>
      <c r="U1" s="7"/>
      <c r="V1" s="7"/>
      <c r="W1" s="7"/>
      <c r="X1" s="7"/>
      <c r="Y1" s="7"/>
      <c r="Z1" s="7"/>
    </row>
    <row r="2" ht="36.0" customHeight="1">
      <c r="A2" s="8" t="s">
        <v>1</v>
      </c>
      <c r="B2" s="8"/>
      <c r="C2" s="9"/>
      <c r="D2" s="10"/>
      <c r="E2" s="11"/>
      <c r="F2" s="11" t="str">
        <f>'Auto Responses'!$A$36</f>
        <v>Version 4.04</v>
      </c>
      <c r="G2" s="2"/>
      <c r="H2" s="2"/>
      <c r="I2" s="6"/>
      <c r="J2" s="2"/>
      <c r="K2" s="2"/>
      <c r="L2" s="2"/>
      <c r="M2" s="7"/>
      <c r="N2" s="7"/>
      <c r="O2" s="7"/>
      <c r="P2" s="7"/>
      <c r="Q2" s="7"/>
      <c r="R2" s="7"/>
      <c r="S2" s="7"/>
      <c r="T2" s="7"/>
      <c r="U2" s="7"/>
      <c r="V2" s="7"/>
      <c r="W2" s="7"/>
      <c r="X2" s="7"/>
      <c r="Y2" s="7"/>
      <c r="Z2" s="7"/>
    </row>
    <row r="3" ht="28.5" customHeight="1">
      <c r="A3" s="12" t="s">
        <v>2</v>
      </c>
      <c r="B3" s="13"/>
      <c r="C3" s="14">
        <v>45933.0</v>
      </c>
      <c r="D3" s="15"/>
      <c r="E3" s="16"/>
      <c r="F3" s="17"/>
      <c r="G3" s="2"/>
      <c r="H3" s="2"/>
      <c r="I3" s="6"/>
      <c r="J3" s="2"/>
      <c r="K3" s="2"/>
      <c r="L3" s="2"/>
      <c r="M3" s="2"/>
      <c r="N3" s="2"/>
      <c r="O3" s="2"/>
      <c r="P3" s="2"/>
      <c r="Q3" s="2"/>
      <c r="R3" s="2"/>
      <c r="S3" s="2"/>
      <c r="T3" s="2"/>
      <c r="U3" s="2"/>
      <c r="V3" s="2"/>
      <c r="W3" s="2"/>
      <c r="X3" s="2"/>
      <c r="Y3" s="2"/>
      <c r="Z3" s="2"/>
    </row>
    <row r="4" ht="36.0" customHeight="1">
      <c r="A4" s="18" t="s">
        <v>3</v>
      </c>
      <c r="B4" s="19"/>
      <c r="C4" s="20"/>
      <c r="D4" s="21"/>
      <c r="E4" s="22"/>
      <c r="F4" s="22"/>
      <c r="G4" s="2"/>
      <c r="H4" s="2"/>
      <c r="I4" s="6"/>
      <c r="J4" s="2"/>
      <c r="K4" s="2"/>
      <c r="L4" s="2"/>
      <c r="M4" s="2"/>
      <c r="N4" s="2"/>
      <c r="O4" s="2"/>
      <c r="P4" s="2"/>
      <c r="Q4" s="2"/>
      <c r="R4" s="2"/>
      <c r="S4" s="2"/>
      <c r="T4" s="2"/>
      <c r="U4" s="2"/>
      <c r="V4" s="2"/>
      <c r="W4" s="2"/>
      <c r="X4" s="2"/>
      <c r="Y4" s="2"/>
      <c r="Z4" s="2"/>
    </row>
    <row r="5" ht="19.5" customHeight="1">
      <c r="A5" s="23" t="str">
        <f>HLOOKUP($A$4,'Auto Responses'!$D$2:$D$8,2,0)&amp;""</f>
        <v>1. Complete the "Start Here" tab and review the "Required Questions" guidance to find the other sections are required for your product or service.</v>
      </c>
      <c r="B5" s="24"/>
      <c r="C5" s="25"/>
      <c r="D5" s="26"/>
      <c r="E5" s="24"/>
      <c r="F5" s="27"/>
      <c r="G5" s="2"/>
      <c r="H5" s="2"/>
      <c r="I5" s="6"/>
      <c r="J5" s="2"/>
      <c r="K5" s="2"/>
      <c r="L5" s="2"/>
      <c r="M5" s="2"/>
      <c r="N5" s="2"/>
      <c r="O5" s="2"/>
      <c r="P5" s="2"/>
      <c r="Q5" s="2"/>
      <c r="R5" s="2"/>
      <c r="S5" s="2"/>
      <c r="T5" s="2"/>
      <c r="U5" s="2"/>
      <c r="V5" s="2"/>
      <c r="W5" s="2"/>
      <c r="X5" s="2"/>
      <c r="Y5" s="2"/>
      <c r="Z5" s="2"/>
    </row>
    <row r="6" ht="19.5" customHeight="1">
      <c r="A6" s="23" t="str">
        <f>HLOOKUP($A$4,'Auto Responses'!$D$2:$D$8,3,0)&amp;""</f>
        <v>2. Complete the "Organization" tab and the applicable questions in each of the next 5 tabs (Product through Privacy) that apply, based on your answers to the "Required Questions."</v>
      </c>
      <c r="B6" s="24"/>
      <c r="C6" s="25"/>
      <c r="D6" s="26"/>
      <c r="E6" s="24"/>
      <c r="F6" s="28"/>
      <c r="G6" s="2"/>
      <c r="H6" s="2"/>
      <c r="I6" s="6"/>
      <c r="J6" s="2"/>
      <c r="K6" s="2"/>
      <c r="L6" s="2"/>
      <c r="M6" s="2"/>
      <c r="N6" s="2"/>
      <c r="O6" s="2"/>
      <c r="P6" s="2"/>
      <c r="Q6" s="2"/>
      <c r="R6" s="2"/>
      <c r="S6" s="2"/>
      <c r="T6" s="2"/>
      <c r="U6" s="2"/>
      <c r="V6" s="2"/>
      <c r="W6" s="2"/>
      <c r="X6" s="2"/>
      <c r="Y6" s="2"/>
      <c r="Z6" s="2"/>
    </row>
    <row r="7" ht="19.5" customHeight="1">
      <c r="A7" s="23" t="str">
        <f>HLOOKUP($A$4,'Auto Responses'!$D$2:$D$8,4,0)&amp;""</f>
        <v>3. Guidance in column E may change based on your answers to prompt details in "Additional Information." If leaving an answer blank, you must also state why in "Additional Information". </v>
      </c>
      <c r="B7" s="24"/>
      <c r="C7" s="25"/>
      <c r="D7" s="26"/>
      <c r="E7" s="24"/>
      <c r="F7" s="28"/>
      <c r="G7" s="2"/>
      <c r="H7" s="2"/>
      <c r="I7" s="6"/>
      <c r="J7" s="2"/>
      <c r="K7" s="2"/>
      <c r="L7" s="2"/>
      <c r="M7" s="2"/>
      <c r="N7" s="2"/>
      <c r="O7" s="2"/>
      <c r="P7" s="2"/>
      <c r="Q7" s="2"/>
      <c r="R7" s="2"/>
      <c r="S7" s="2"/>
      <c r="T7" s="2"/>
      <c r="U7" s="2"/>
      <c r="V7" s="2"/>
      <c r="W7" s="2"/>
      <c r="X7" s="2"/>
      <c r="Y7" s="2"/>
      <c r="Z7" s="2"/>
    </row>
    <row r="8" ht="19.5" customHeight="1">
      <c r="A8" s="23" t="str">
        <f>HLOOKUP($A$4,'Auto Responses'!$D$2:$D$8,5,0)&amp;""</f>
        <v>4. DO NOT complete any fields in the "Evaluation" sheets or the "Analyst Notes" column.</v>
      </c>
      <c r="B8" s="24"/>
      <c r="C8" s="25"/>
      <c r="D8" s="26"/>
      <c r="E8" s="24"/>
      <c r="F8" s="28"/>
      <c r="G8" s="2"/>
      <c r="H8" s="2"/>
      <c r="I8" s="6"/>
      <c r="J8" s="2"/>
      <c r="K8" s="2"/>
      <c r="L8" s="2"/>
      <c r="M8" s="2"/>
      <c r="N8" s="2"/>
      <c r="O8" s="2"/>
      <c r="P8" s="2"/>
      <c r="Q8" s="2"/>
      <c r="R8" s="2"/>
      <c r="S8" s="2"/>
      <c r="T8" s="2"/>
      <c r="U8" s="2"/>
      <c r="V8" s="2"/>
      <c r="W8" s="2"/>
      <c r="X8" s="2"/>
      <c r="Y8" s="2"/>
      <c r="Z8" s="2"/>
    </row>
    <row r="9" ht="19.5" customHeight="1">
      <c r="A9" s="23" t="str">
        <f>HLOOKUP($A$4,'Auto Responses'!$D$2:$D$8,6,0)&amp;""</f>
        <v>5. Return the completed file to institutions.</v>
      </c>
      <c r="B9" s="24"/>
      <c r="C9" s="25"/>
      <c r="D9" s="26"/>
      <c r="E9" s="24"/>
      <c r="F9" s="28"/>
      <c r="G9" s="2"/>
      <c r="H9" s="2"/>
      <c r="I9" s="6"/>
      <c r="J9" s="2"/>
      <c r="K9" s="2"/>
      <c r="L9" s="2"/>
      <c r="M9" s="2"/>
      <c r="N9" s="2"/>
      <c r="O9" s="2"/>
      <c r="P9" s="2"/>
      <c r="Q9" s="2"/>
      <c r="R9" s="2"/>
      <c r="S9" s="2"/>
      <c r="T9" s="2"/>
      <c r="U9" s="2"/>
      <c r="V9" s="2"/>
      <c r="W9" s="2"/>
      <c r="X9" s="2"/>
      <c r="Y9" s="2"/>
      <c r="Z9" s="2"/>
    </row>
    <row r="10" ht="19.5" customHeight="1">
      <c r="A10" s="29" t="str">
        <f>HLOOKUP($A$4,'Auto Responses'!$D$2:$D$8,7,0)&amp;""</f>
        <v>* Denotes critical questions. Critical questions are those deemed most important to institutions by higher education volunteers.</v>
      </c>
      <c r="B10" s="24"/>
      <c r="C10" s="25"/>
      <c r="D10" s="26"/>
      <c r="E10" s="24"/>
      <c r="F10" s="28"/>
      <c r="G10" s="2"/>
      <c r="H10" s="2"/>
      <c r="I10" s="6"/>
      <c r="J10" s="2"/>
      <c r="K10" s="2"/>
      <c r="L10" s="2"/>
      <c r="M10" s="2"/>
      <c r="N10" s="2"/>
      <c r="O10" s="2"/>
      <c r="P10" s="2"/>
      <c r="Q10" s="2"/>
      <c r="R10" s="2"/>
      <c r="S10" s="2"/>
      <c r="T10" s="2"/>
      <c r="U10" s="2"/>
      <c r="V10" s="2"/>
      <c r="W10" s="2"/>
      <c r="X10" s="2"/>
      <c r="Y10" s="2"/>
      <c r="Z10" s="2"/>
    </row>
    <row r="11" ht="19.5" customHeight="1">
      <c r="A11" s="30" t="str">
        <f>HLOOKUP($A$4,'Auto Responses'!$D$2:$D$9,8,0)&amp;""</f>
        <v>For full instructions, please visit educause.edu/HECVAT</v>
      </c>
      <c r="B11" s="24"/>
      <c r="C11" s="25"/>
      <c r="D11" s="26"/>
      <c r="E11" s="24"/>
      <c r="F11" s="31"/>
      <c r="G11" s="2"/>
      <c r="H11" s="2"/>
      <c r="I11" s="6"/>
      <c r="J11" s="2"/>
      <c r="K11" s="2"/>
      <c r="L11" s="2"/>
      <c r="M11" s="2"/>
      <c r="N11" s="2"/>
      <c r="O11" s="2"/>
      <c r="P11" s="2"/>
      <c r="Q11" s="2"/>
      <c r="R11" s="2"/>
      <c r="S11" s="2"/>
      <c r="T11" s="2"/>
      <c r="U11" s="2"/>
      <c r="V11" s="2"/>
      <c r="W11" s="2"/>
      <c r="X11" s="2"/>
      <c r="Y11" s="2"/>
      <c r="Z11" s="2"/>
    </row>
    <row r="12" ht="36.0" customHeight="1">
      <c r="A12" s="19" t="str">
        <f>VLOOKUP(LEFT($A13,4),'Auto Responses'!$N$4:$O$38,2,0)&amp;""</f>
        <v> General Information</v>
      </c>
      <c r="B12" s="19"/>
      <c r="C12" s="32"/>
      <c r="D12" s="33"/>
      <c r="E12" s="34"/>
      <c r="F12" s="34"/>
      <c r="G12" s="2"/>
      <c r="H12" s="2"/>
      <c r="I12" s="6"/>
      <c r="J12" s="2"/>
      <c r="K12" s="2"/>
      <c r="L12" s="2"/>
      <c r="M12" s="2"/>
      <c r="N12" s="2"/>
      <c r="O12" s="2"/>
      <c r="P12" s="2"/>
      <c r="Q12" s="2"/>
      <c r="R12" s="2"/>
      <c r="S12" s="2"/>
      <c r="T12" s="2"/>
      <c r="U12" s="2"/>
      <c r="V12" s="2"/>
      <c r="W12" s="2"/>
      <c r="X12" s="2"/>
      <c r="Y12" s="2"/>
      <c r="Z12" s="2"/>
    </row>
    <row r="13" ht="21.75" customHeight="1">
      <c r="A13" s="35" t="s">
        <v>4</v>
      </c>
      <c r="B13" s="36" t="str">
        <f>VLOOKUP($A13,Questions!$A$2:$X$333,2,0)&amp;""</f>
        <v>Solution Provider Name</v>
      </c>
      <c r="C13" s="37" t="s">
        <v>5</v>
      </c>
      <c r="D13" s="38"/>
      <c r="E13" s="39"/>
      <c r="F13" s="17"/>
      <c r="G13" s="2"/>
      <c r="H13" s="2"/>
      <c r="I13" s="6"/>
      <c r="J13" s="2"/>
      <c r="K13" s="2"/>
      <c r="L13" s="2"/>
      <c r="M13" s="2"/>
      <c r="N13" s="2"/>
      <c r="O13" s="2"/>
      <c r="P13" s="2"/>
      <c r="Q13" s="2"/>
      <c r="R13" s="2"/>
      <c r="S13" s="2"/>
      <c r="T13" s="2"/>
      <c r="U13" s="2"/>
      <c r="V13" s="2"/>
      <c r="W13" s="2"/>
      <c r="X13" s="2"/>
      <c r="Y13" s="2"/>
      <c r="Z13" s="2"/>
    </row>
    <row r="14" ht="21.75" customHeight="1">
      <c r="A14" s="35" t="s">
        <v>6</v>
      </c>
      <c r="B14" s="36" t="str">
        <f>VLOOKUP($A14,Questions!$A$2:$X$333,2,0)&amp;""</f>
        <v>Solution Name</v>
      </c>
      <c r="C14" s="37" t="s">
        <v>5</v>
      </c>
      <c r="D14" s="38"/>
      <c r="E14" s="39"/>
      <c r="F14" s="17"/>
      <c r="G14" s="2"/>
      <c r="H14" s="2"/>
      <c r="I14" s="6"/>
      <c r="J14" s="2"/>
      <c r="K14" s="2"/>
      <c r="L14" s="2"/>
      <c r="M14" s="2"/>
      <c r="N14" s="2"/>
      <c r="O14" s="2"/>
      <c r="P14" s="2"/>
      <c r="Q14" s="2"/>
      <c r="R14" s="2"/>
      <c r="S14" s="2"/>
      <c r="T14" s="2"/>
      <c r="U14" s="2"/>
      <c r="V14" s="2"/>
      <c r="W14" s="2"/>
      <c r="X14" s="2"/>
      <c r="Y14" s="2"/>
      <c r="Z14" s="2"/>
    </row>
    <row r="15" ht="29.25" customHeight="1">
      <c r="A15" s="35" t="s">
        <v>7</v>
      </c>
      <c r="B15" s="36" t="str">
        <f>VLOOKUP($A15,Questions!$A$2:$X$333,2,0)&amp;""</f>
        <v>Solution Description</v>
      </c>
      <c r="C15" s="37" t="s">
        <v>8</v>
      </c>
      <c r="D15" s="38"/>
      <c r="E15" s="39"/>
      <c r="F15" s="17"/>
      <c r="G15" s="2"/>
      <c r="H15" s="2"/>
      <c r="I15" s="6"/>
      <c r="J15" s="2"/>
      <c r="K15" s="2"/>
      <c r="L15" s="2"/>
      <c r="M15" s="2"/>
      <c r="N15" s="2"/>
      <c r="O15" s="2"/>
      <c r="P15" s="2"/>
      <c r="Q15" s="2"/>
      <c r="R15" s="2"/>
      <c r="S15" s="2"/>
      <c r="T15" s="2"/>
      <c r="U15" s="2"/>
      <c r="V15" s="2"/>
      <c r="W15" s="2"/>
      <c r="X15" s="2"/>
      <c r="Y15" s="2"/>
      <c r="Z15" s="2"/>
    </row>
    <row r="16" ht="21.75" customHeight="1">
      <c r="A16" s="35" t="s">
        <v>9</v>
      </c>
      <c r="B16" s="36" t="str">
        <f>VLOOKUP($A16,Questions!$A$2:$X$333,2,0)&amp;""</f>
        <v>Solution Provider Contact Name</v>
      </c>
      <c r="C16" s="37"/>
      <c r="D16" s="38"/>
      <c r="E16" s="39"/>
      <c r="F16" s="17"/>
      <c r="G16" s="2"/>
      <c r="H16" s="2"/>
      <c r="I16" s="6"/>
      <c r="J16" s="2"/>
      <c r="K16" s="2"/>
      <c r="L16" s="2"/>
      <c r="M16" s="2"/>
      <c r="N16" s="2"/>
      <c r="O16" s="2"/>
      <c r="P16" s="2"/>
      <c r="Q16" s="2"/>
      <c r="R16" s="2"/>
      <c r="S16" s="2"/>
      <c r="T16" s="2"/>
      <c r="U16" s="2"/>
      <c r="V16" s="2"/>
      <c r="W16" s="2"/>
      <c r="X16" s="2"/>
      <c r="Y16" s="2"/>
      <c r="Z16" s="2"/>
    </row>
    <row r="17" ht="21.75" customHeight="1">
      <c r="A17" s="35" t="s">
        <v>10</v>
      </c>
      <c r="B17" s="36" t="str">
        <f>VLOOKUP($A17,Questions!$A$2:$X$333,2,0)&amp;""</f>
        <v>Solution Provider Contact Title</v>
      </c>
      <c r="C17" s="37"/>
      <c r="D17" s="38"/>
      <c r="E17" s="39"/>
      <c r="F17" s="17"/>
      <c r="G17" s="2"/>
      <c r="H17" s="2"/>
      <c r="I17" s="6"/>
      <c r="J17" s="2"/>
      <c r="K17" s="2"/>
      <c r="L17" s="2"/>
      <c r="M17" s="2"/>
      <c r="N17" s="2"/>
      <c r="O17" s="2"/>
      <c r="P17" s="2"/>
      <c r="Q17" s="2"/>
      <c r="R17" s="2"/>
      <c r="S17" s="2"/>
      <c r="T17" s="2"/>
      <c r="U17" s="2"/>
      <c r="V17" s="2"/>
      <c r="W17" s="2"/>
      <c r="X17" s="2"/>
      <c r="Y17" s="2"/>
      <c r="Z17" s="2"/>
    </row>
    <row r="18" ht="21.75" customHeight="1">
      <c r="A18" s="35" t="s">
        <v>11</v>
      </c>
      <c r="B18" s="36" t="str">
        <f>VLOOKUP($A18,Questions!$A$2:$X$333,2,0)&amp;""</f>
        <v>Solution Provider Contact Email</v>
      </c>
      <c r="C18" s="40" t="s">
        <v>12</v>
      </c>
      <c r="D18" s="38"/>
      <c r="E18" s="39"/>
      <c r="F18" s="17"/>
      <c r="G18" s="2"/>
      <c r="H18" s="2"/>
      <c r="I18" s="6"/>
      <c r="J18" s="2"/>
      <c r="K18" s="2"/>
      <c r="L18" s="2"/>
      <c r="M18" s="2"/>
      <c r="N18" s="2"/>
      <c r="O18" s="2"/>
      <c r="P18" s="2"/>
      <c r="Q18" s="2"/>
      <c r="R18" s="2"/>
      <c r="S18" s="2"/>
      <c r="T18" s="2"/>
      <c r="U18" s="2"/>
      <c r="V18" s="2"/>
      <c r="W18" s="2"/>
      <c r="X18" s="2"/>
      <c r="Y18" s="2"/>
      <c r="Z18" s="2"/>
    </row>
    <row r="19" ht="21.75" customHeight="1">
      <c r="A19" s="35" t="s">
        <v>13</v>
      </c>
      <c r="B19" s="36" t="str">
        <f>VLOOKUP($A19,Questions!$A$2:$X$333,2,0)&amp;""</f>
        <v>Solution Provider Contact Phone Number</v>
      </c>
      <c r="C19" s="41" t="s">
        <v>14</v>
      </c>
      <c r="D19" s="38"/>
      <c r="E19" s="39"/>
      <c r="F19" s="17"/>
      <c r="G19" s="2"/>
      <c r="H19" s="2"/>
      <c r="I19" s="6"/>
      <c r="J19" s="2"/>
      <c r="K19" s="2"/>
      <c r="L19" s="2"/>
      <c r="M19" s="2"/>
      <c r="N19" s="2"/>
      <c r="O19" s="2"/>
      <c r="P19" s="2"/>
      <c r="Q19" s="2"/>
      <c r="R19" s="2"/>
      <c r="S19" s="2"/>
      <c r="T19" s="2"/>
      <c r="U19" s="2"/>
      <c r="V19" s="2"/>
      <c r="W19" s="2"/>
      <c r="X19" s="2"/>
      <c r="Y19" s="2"/>
      <c r="Z19" s="2"/>
    </row>
    <row r="20" ht="21.75" customHeight="1">
      <c r="A20" s="35" t="s">
        <v>15</v>
      </c>
      <c r="B20" s="36" t="str">
        <f>VLOOKUP($A20,Questions!$A$2:$X$333,2,0)&amp;""</f>
        <v>Country of Company Headquarters</v>
      </c>
      <c r="C20" s="42" t="s">
        <v>16</v>
      </c>
      <c r="D20" s="43"/>
      <c r="E20" s="44"/>
      <c r="F20" s="17"/>
      <c r="G20" s="2"/>
      <c r="H20" s="2"/>
      <c r="I20" s="6"/>
      <c r="J20" s="2"/>
      <c r="K20" s="2"/>
      <c r="L20" s="2"/>
      <c r="M20" s="2"/>
      <c r="N20" s="2"/>
      <c r="O20" s="2"/>
      <c r="P20" s="2"/>
      <c r="Q20" s="2"/>
      <c r="R20" s="2"/>
      <c r="S20" s="2"/>
      <c r="T20" s="2"/>
      <c r="U20" s="2"/>
      <c r="V20" s="2"/>
      <c r="W20" s="2"/>
      <c r="X20" s="2"/>
      <c r="Y20" s="2"/>
      <c r="Z20" s="2"/>
    </row>
    <row r="21" ht="21.75" customHeight="1">
      <c r="A21" s="35" t="s">
        <v>17</v>
      </c>
      <c r="B21" s="36" t="str">
        <f>VLOOKUP($A21,Questions!$A$2:$X$333,2,0)&amp;""</f>
        <v>Employee Work Locations (all)</v>
      </c>
      <c r="C21" s="37" t="s">
        <v>18</v>
      </c>
      <c r="D21" s="38"/>
      <c r="E21" s="39"/>
      <c r="F21" s="17"/>
      <c r="G21" s="2"/>
      <c r="H21" s="2"/>
      <c r="I21" s="6"/>
      <c r="J21" s="2"/>
      <c r="K21" s="2"/>
      <c r="L21" s="2"/>
      <c r="M21" s="2"/>
      <c r="N21" s="2"/>
      <c r="O21" s="2"/>
      <c r="P21" s="2"/>
      <c r="Q21" s="2"/>
      <c r="R21" s="2"/>
      <c r="S21" s="2"/>
      <c r="T21" s="2"/>
      <c r="U21" s="2"/>
      <c r="V21" s="2"/>
      <c r="W21" s="2"/>
      <c r="X21" s="2"/>
      <c r="Y21" s="2"/>
      <c r="Z21" s="2"/>
    </row>
    <row r="22" ht="36.75" customHeight="1">
      <c r="A22" s="19" t="str">
        <f>VLOOKUP(LEFT($A23,4),'Auto Responses'!$N$4:$O$38,2,0)&amp;""</f>
        <v> Company Information</v>
      </c>
      <c r="B22" s="45"/>
      <c r="C22" s="20" t="s">
        <v>19</v>
      </c>
      <c r="D22" s="20" t="s">
        <v>20</v>
      </c>
      <c r="E22" s="46" t="s">
        <v>21</v>
      </c>
      <c r="F22" s="47" t="s">
        <v>22</v>
      </c>
      <c r="G22" s="2"/>
      <c r="H22" s="2"/>
      <c r="I22" s="6"/>
      <c r="J22" s="2"/>
      <c r="K22" s="2"/>
      <c r="L22" s="2"/>
      <c r="M22" s="2"/>
      <c r="N22" s="2"/>
      <c r="O22" s="2"/>
      <c r="P22" s="2"/>
      <c r="Q22" s="2"/>
      <c r="R22" s="2"/>
      <c r="S22" s="2"/>
      <c r="T22" s="2"/>
      <c r="U22" s="2"/>
      <c r="V22" s="2"/>
      <c r="W22" s="2"/>
      <c r="X22" s="2"/>
      <c r="Y22" s="2"/>
      <c r="Z22" s="2"/>
    </row>
    <row r="23" ht="55.5" customHeight="1">
      <c r="A23" s="35" t="s">
        <v>23</v>
      </c>
      <c r="B23" s="48" t="str">
        <f>VLOOKUP($A23,Questions!$A$2:$X$333,2,0)&amp;""</f>
        <v>Do you have a dedicated software and system development team(s) (e.g., customer support, implementation, product management, etc.)?*</v>
      </c>
      <c r="C23" s="49" t="s">
        <v>24</v>
      </c>
      <c r="D23" s="50" t="s">
        <v>25</v>
      </c>
      <c r="E23" s="51" t="str">
        <f>IF($C23="Yes",VLOOKUP($A23,Questions!$A$2:$X$333,17,0)&amp;"",IF($C23="No",VLOOKUP($A23,Questions!$A$2:$X$333,16,0)&amp;"",VLOOKUP($A23,Questions!$A$2:$X$333,15,0)&amp;""))</f>
        <v>Describe the structure and size of your software and system development teams. (e.g., customer support, implementation, product management, etc.).</v>
      </c>
      <c r="F23" s="52" t="str">
        <f>VLOOKUP($A23,'Institution Evaluation'!$A$56:$F$346,6,0)&amp;""</f>
        <v/>
      </c>
      <c r="G23" s="2"/>
      <c r="H23" s="2"/>
      <c r="I23" s="6"/>
      <c r="J23" s="2"/>
      <c r="K23" s="2"/>
      <c r="L23" s="2"/>
      <c r="M23" s="2"/>
      <c r="N23" s="2"/>
      <c r="O23" s="2"/>
      <c r="P23" s="2"/>
      <c r="Q23" s="2"/>
      <c r="R23" s="2"/>
      <c r="S23" s="2"/>
      <c r="T23" s="2"/>
      <c r="U23" s="2"/>
      <c r="V23" s="2"/>
      <c r="W23" s="2"/>
      <c r="X23" s="2"/>
      <c r="Y23" s="2"/>
      <c r="Z23" s="2"/>
    </row>
    <row r="24" ht="15.75" customHeight="1">
      <c r="A24" s="35" t="s">
        <v>26</v>
      </c>
      <c r="B24" s="48" t="str">
        <f>VLOOKUP($A24,Questions!$A$2:$X$333,2,0)&amp;""</f>
        <v>Describe your organization’s business background and ownership structure, including all parent and subsidiary relationships.</v>
      </c>
      <c r="C24" s="42"/>
      <c r="D24" s="53" t="s">
        <v>27</v>
      </c>
      <c r="E24" s="39"/>
      <c r="F24" s="52" t="str">
        <f>VLOOKUP($A24,'Institution Evaluation'!$A$56:$F$346,6,0)&amp;""</f>
        <v/>
      </c>
      <c r="G24" s="2"/>
      <c r="H24" s="2"/>
      <c r="I24" s="6"/>
      <c r="J24" s="2"/>
      <c r="K24" s="2"/>
      <c r="L24" s="2"/>
      <c r="M24" s="2"/>
      <c r="N24" s="2"/>
      <c r="O24" s="2"/>
      <c r="P24" s="2"/>
      <c r="Q24" s="2"/>
      <c r="R24" s="2"/>
      <c r="S24" s="2"/>
      <c r="T24" s="2"/>
      <c r="U24" s="2"/>
      <c r="V24" s="2"/>
      <c r="W24" s="2"/>
      <c r="X24" s="2"/>
      <c r="Y24" s="2"/>
      <c r="Z24" s="2"/>
    </row>
    <row r="25" ht="39.75" customHeight="1">
      <c r="A25" s="35" t="s">
        <v>28</v>
      </c>
      <c r="B25" s="48" t="str">
        <f>VLOOKUP($A25,Questions!$A$2:$X$333,2,0)&amp;""</f>
        <v>Have you operated without unplanned disruptions to this solution in the past 12 months?</v>
      </c>
      <c r="C25" s="49" t="s">
        <v>29</v>
      </c>
      <c r="D25" s="54"/>
      <c r="E25" s="51" t="str">
        <f>IF($C25="Yes",VLOOKUP($A25,Questions!$A$2:$X$333,17,0)&amp;"",IF($C25="No",VLOOKUP($A25,Questions!$A$2:$X$333,16,0)&amp;"",VLOOKUP($A25,Questions!$A$2:$X$333,15,0)&amp;""))</f>
        <v>Provide a detailed summary of the unplanned disruption.</v>
      </c>
      <c r="F25" s="52" t="str">
        <f>VLOOKUP($A25,'Institution Evaluation'!$A$56:$F$346,6,0)&amp;""</f>
        <v/>
      </c>
      <c r="G25" s="2"/>
      <c r="H25" s="2"/>
      <c r="I25" s="6"/>
      <c r="J25" s="2"/>
      <c r="K25" s="2"/>
      <c r="L25" s="2"/>
      <c r="M25" s="2"/>
      <c r="N25" s="2"/>
      <c r="O25" s="2"/>
      <c r="P25" s="2"/>
      <c r="Q25" s="2"/>
      <c r="R25" s="2"/>
      <c r="S25" s="2"/>
      <c r="T25" s="2"/>
      <c r="U25" s="2"/>
      <c r="V25" s="2"/>
      <c r="W25" s="2"/>
      <c r="X25" s="2"/>
      <c r="Y25" s="2"/>
      <c r="Z25" s="2"/>
    </row>
    <row r="26" ht="15.75" customHeight="1">
      <c r="A26" s="35" t="s">
        <v>30</v>
      </c>
      <c r="B26" s="48" t="str">
        <f>VLOOKUP($A26,Questions!$A$2:$X$333,2,0)&amp;""</f>
        <v>Do you have a dedicated information security staff or office?</v>
      </c>
      <c r="C26" s="49" t="s">
        <v>24</v>
      </c>
      <c r="D26" s="50" t="s">
        <v>31</v>
      </c>
      <c r="E26" s="51" t="str">
        <f>IF($C26="Yes",VLOOKUP($A26,Questions!$A$2:$X$333,17,0)&amp;"",IF($C26="No",VLOOKUP($A26,Questions!$A$2:$X$333,16,0)&amp;"",VLOOKUP($A26,Questions!$A$2:$X$333,15,0)&amp;""))</f>
        <v>Describe your information security office, including size, talents, resources, etc.</v>
      </c>
      <c r="F26" s="52" t="str">
        <f>VLOOKUP($A26,'Institution Evaluation'!$A$56:$F$346,6,0)&amp;""</f>
        <v/>
      </c>
      <c r="G26" s="2"/>
      <c r="H26" s="2"/>
      <c r="I26" s="6"/>
      <c r="J26" s="2"/>
      <c r="K26" s="2"/>
      <c r="L26" s="2"/>
      <c r="M26" s="2"/>
      <c r="N26" s="2"/>
      <c r="O26" s="2"/>
      <c r="P26" s="2"/>
      <c r="Q26" s="2"/>
      <c r="R26" s="2"/>
      <c r="S26" s="2"/>
      <c r="T26" s="2"/>
      <c r="U26" s="2"/>
      <c r="V26" s="2"/>
      <c r="W26" s="2"/>
      <c r="X26" s="2"/>
      <c r="Y26" s="2"/>
      <c r="Z26" s="2"/>
    </row>
    <row r="27" ht="54.0" customHeight="1">
      <c r="A27" s="35" t="s">
        <v>32</v>
      </c>
      <c r="B27" s="48" t="str">
        <f>VLOOKUP($A27,Questions!$A$2:$X$333,2,0)&amp;""</f>
        <v>Use this area to share information about your environment that will assist those who are assessing your company's data security program.</v>
      </c>
      <c r="C27" s="42"/>
      <c r="D27" s="55" t="s">
        <v>33</v>
      </c>
      <c r="E27" s="39"/>
      <c r="F27" s="52" t="str">
        <f>VLOOKUP($A27,'Institution Evaluation'!$A$56:$F$346,6,0)&amp;""</f>
        <v/>
      </c>
      <c r="G27" s="56" t="s">
        <v>34</v>
      </c>
      <c r="H27" s="2"/>
      <c r="I27" s="6"/>
      <c r="J27" s="2"/>
      <c r="K27" s="2"/>
      <c r="L27" s="2"/>
      <c r="M27" s="2"/>
      <c r="N27" s="2"/>
      <c r="O27" s="2"/>
      <c r="P27" s="2"/>
      <c r="Q27" s="2"/>
      <c r="R27" s="2"/>
      <c r="S27" s="2"/>
      <c r="T27" s="2"/>
      <c r="U27" s="2"/>
      <c r="V27" s="2"/>
      <c r="W27" s="2"/>
      <c r="X27" s="2"/>
      <c r="Y27" s="2"/>
      <c r="Z27" s="2"/>
    </row>
    <row r="28" ht="36.75" customHeight="1">
      <c r="A28" s="19" t="str">
        <f>VLOOKUP(LEFT($A29,4),'Auto Responses'!$N$4:$O$38,2,0)&amp;""</f>
        <v> Required Questions</v>
      </c>
      <c r="B28" s="45"/>
      <c r="C28" s="20" t="s">
        <v>19</v>
      </c>
      <c r="D28" s="20" t="s">
        <v>20</v>
      </c>
      <c r="E28" s="46" t="s">
        <v>21</v>
      </c>
      <c r="F28" s="57" t="s">
        <v>22</v>
      </c>
      <c r="G28" s="2"/>
      <c r="H28" s="2"/>
      <c r="I28" s="6"/>
      <c r="J28" s="2"/>
      <c r="K28" s="2"/>
      <c r="L28" s="2"/>
      <c r="M28" s="2"/>
      <c r="N28" s="2"/>
      <c r="O28" s="2"/>
      <c r="P28" s="2"/>
      <c r="Q28" s="2"/>
      <c r="R28" s="2"/>
      <c r="S28" s="2"/>
      <c r="T28" s="2"/>
      <c r="U28" s="2"/>
      <c r="V28" s="2"/>
      <c r="W28" s="2"/>
      <c r="X28" s="2"/>
      <c r="Y28" s="2"/>
      <c r="Z28" s="2"/>
    </row>
    <row r="29" ht="48.0" customHeight="1">
      <c r="A29" s="35" t="s">
        <v>35</v>
      </c>
      <c r="B29" s="48" t="str">
        <f>VLOOKUP($A29,Questions!$A$2:$X$333,2,0)&amp;""</f>
        <v>Are you offering either a product or platform, as opposed to only offering a service</v>
      </c>
      <c r="C29" s="49" t="s">
        <v>24</v>
      </c>
      <c r="D29" s="50" t="s">
        <v>8</v>
      </c>
      <c r="E29" s="51" t="str">
        <f>IF($C29="Yes",VLOOKUP($A29,Questions!$A$2:$X$333,17,0)&amp;"",IF($C29="No",VLOOKUP($A29,Questions!$A$2:$X$333,16,0)&amp;"",VLOOKUP($A29,Questions!$A$2:$X$333,15,0)&amp;""))</f>
        <v>DO complete the Product and Infrastructure worksheets</v>
      </c>
      <c r="F29" s="52" t="str">
        <f>VLOOKUP($A29,'Institution Evaluation'!$A$56:$F$346,6,0)&amp;""</f>
        <v/>
      </c>
      <c r="G29" s="2"/>
      <c r="H29" s="2"/>
      <c r="I29" s="6"/>
      <c r="J29" s="2"/>
      <c r="K29" s="2"/>
      <c r="L29" s="2"/>
      <c r="M29" s="2"/>
      <c r="N29" s="2"/>
      <c r="O29" s="2"/>
      <c r="P29" s="2"/>
      <c r="Q29" s="2"/>
      <c r="R29" s="2"/>
      <c r="S29" s="2"/>
      <c r="T29" s="2"/>
      <c r="U29" s="2"/>
      <c r="V29" s="2"/>
      <c r="W29" s="2"/>
      <c r="X29" s="2"/>
      <c r="Y29" s="2"/>
      <c r="Z29" s="2"/>
    </row>
    <row r="30" ht="58.5" customHeight="1">
      <c r="A30" s="35" t="s">
        <v>36</v>
      </c>
      <c r="B30" s="48" t="str">
        <f>VLOOKUP($A30,Questions!$A$2:$X$333,2,0)&amp;""</f>
        <v>Does your product or service have an interface?</v>
      </c>
      <c r="C30" s="49" t="s">
        <v>24</v>
      </c>
      <c r="D30" s="50" t="s">
        <v>37</v>
      </c>
      <c r="E30" s="51" t="str">
        <f>IF($C30="Yes",VLOOKUP($A30,Questions!$A$2:$X$333,17,0)&amp;"",IF($C30="No",VLOOKUP($A30,Questions!$A$2:$X$333,16,0)&amp;"",VLOOKUP($A30,Questions!$A$2:$X$333,15,0)&amp;""))</f>
        <v>DO complete the IT Accessibility worksheet.</v>
      </c>
      <c r="F30" s="52" t="str">
        <f>VLOOKUP($A30,'Institution Evaluation'!$A$56:$F$346,6,0)&amp;""</f>
        <v/>
      </c>
      <c r="G30" s="2"/>
      <c r="H30" s="2"/>
      <c r="I30" s="6"/>
      <c r="J30" s="2"/>
      <c r="K30" s="2"/>
      <c r="L30" s="2"/>
      <c r="M30" s="2"/>
      <c r="N30" s="2"/>
      <c r="O30" s="2"/>
      <c r="P30" s="2"/>
      <c r="Q30" s="2"/>
      <c r="R30" s="2"/>
      <c r="S30" s="2"/>
      <c r="T30" s="2"/>
      <c r="U30" s="2"/>
      <c r="V30" s="2"/>
      <c r="W30" s="2"/>
      <c r="X30" s="2"/>
      <c r="Y30" s="2"/>
      <c r="Z30" s="2"/>
    </row>
    <row r="31" ht="54.0" customHeight="1">
      <c r="A31" s="35" t="s">
        <v>38</v>
      </c>
      <c r="B31" s="48" t="str">
        <f>VLOOKUP($A31,Questions!$A$2:$X$333,2,0)&amp;""</f>
        <v>Are you providing consulting services?</v>
      </c>
      <c r="C31" s="49" t="s">
        <v>24</v>
      </c>
      <c r="D31" s="50" t="s">
        <v>39</v>
      </c>
      <c r="E31" s="51" t="str">
        <f>IF($C31="Yes",VLOOKUP($A31,Questions!$A$2:$X$333,17,0)&amp;"",IF($C31="No",VLOOKUP($A31,Questions!$A$2:$X$333,16,0)&amp;"",VLOOKUP($A31,Questions!$A$2:$X$333,15,0)&amp;""))</f>
        <v>DO complete the Consulting section in the Case-Specific worksheet</v>
      </c>
      <c r="F31" s="52" t="str">
        <f>VLOOKUP($A31,'Institution Evaluation'!$A$56:$F$346,6,0)&amp;""</f>
        <v/>
      </c>
      <c r="G31" s="2"/>
      <c r="H31" s="2"/>
      <c r="I31" s="6"/>
      <c r="J31" s="2"/>
      <c r="K31" s="2"/>
      <c r="L31" s="2"/>
      <c r="M31" s="2"/>
      <c r="N31" s="2"/>
      <c r="O31" s="2"/>
      <c r="P31" s="2"/>
      <c r="Q31" s="2"/>
      <c r="R31" s="2"/>
      <c r="S31" s="2"/>
      <c r="T31" s="2"/>
      <c r="U31" s="2"/>
      <c r="V31" s="2"/>
      <c r="W31" s="2"/>
      <c r="X31" s="2"/>
      <c r="Y31" s="2"/>
      <c r="Z31" s="2"/>
    </row>
    <row r="32" ht="54.0" customHeight="1">
      <c r="A32" s="35" t="s">
        <v>40</v>
      </c>
      <c r="B32" s="48" t="str">
        <f>VLOOKUP($A32,Questions!$A$2:$X$333,2,0)&amp;""</f>
        <v>Does your solution have AI features, or are there plans to implement AI features in the next 12 months?</v>
      </c>
      <c r="C32" s="49" t="s">
        <v>24</v>
      </c>
      <c r="D32" s="58" t="s">
        <v>41</v>
      </c>
      <c r="E32" s="51" t="str">
        <f>IF($C32="Yes",VLOOKUP($A32,Questions!$A$2:$X$333,17,0)&amp;"",IF($C32="No",VLOOKUP($A32,Questions!$A$2:$X$333,16,0)&amp;"",VLOOKUP($A32,Questions!$A$2:$X$333,15,0)&amp;""))</f>
        <v>DO complete the Artificial Intelligence (AI) worksheet</v>
      </c>
      <c r="F32" s="52" t="str">
        <f>VLOOKUP($A32,'Institution Evaluation'!$A$56:$F$346,6,0)&amp;""</f>
        <v/>
      </c>
      <c r="G32" s="2"/>
      <c r="H32" s="2"/>
      <c r="I32" s="6"/>
      <c r="J32" s="2"/>
      <c r="K32" s="2"/>
      <c r="L32" s="2"/>
      <c r="M32" s="2"/>
      <c r="N32" s="2"/>
      <c r="O32" s="2"/>
      <c r="P32" s="2"/>
      <c r="Q32" s="2"/>
      <c r="R32" s="2"/>
      <c r="S32" s="2"/>
      <c r="T32" s="2"/>
      <c r="U32" s="2"/>
      <c r="V32" s="2"/>
      <c r="W32" s="2"/>
      <c r="X32" s="2"/>
      <c r="Y32" s="2"/>
      <c r="Z32" s="2"/>
    </row>
    <row r="33" ht="54.0" customHeight="1">
      <c r="A33" s="35" t="s">
        <v>42</v>
      </c>
      <c r="B33" s="48" t="str">
        <f>VLOOKUP($A33,Questions!$A$2:$X$333,2,0)&amp;""</f>
        <v>Does your solution process protected health information (PHI) or any data covered by the Health Insurance Portability and Accountability Act (HIPAA)?</v>
      </c>
      <c r="C33" s="49" t="s">
        <v>29</v>
      </c>
      <c r="D33" s="50"/>
      <c r="E33" s="51" t="str">
        <f>IF($C33="Yes",VLOOKUP($A33,Questions!$A$2:$X$333,17,0)&amp;"",IF($C33="No",VLOOKUP($A33,Questions!$A$2:$X$333,16,0)&amp;"",VLOOKUP($A33,Questions!$A$2:$X$333,15,0)&amp;""))</f>
        <v>DO NOT complete the HIPAA section in the Case-Specific worksheet</v>
      </c>
      <c r="F33" s="52" t="str">
        <f>VLOOKUP($A33,'Institution Evaluation'!$A$56:$F$346,6,0)&amp;""</f>
        <v/>
      </c>
      <c r="G33" s="2"/>
      <c r="H33" s="2"/>
      <c r="I33" s="6"/>
      <c r="J33" s="2"/>
      <c r="K33" s="2"/>
      <c r="L33" s="2"/>
      <c r="M33" s="2"/>
      <c r="N33" s="2"/>
      <c r="O33" s="2"/>
      <c r="P33" s="2"/>
      <c r="Q33" s="2"/>
      <c r="R33" s="2"/>
      <c r="S33" s="2"/>
      <c r="T33" s="2"/>
      <c r="U33" s="2"/>
      <c r="V33" s="2"/>
      <c r="W33" s="2"/>
      <c r="X33" s="2"/>
      <c r="Y33" s="2"/>
      <c r="Z33" s="2"/>
    </row>
    <row r="34" ht="54.0" customHeight="1">
      <c r="A34" s="35" t="s">
        <v>43</v>
      </c>
      <c r="B34" s="48" t="str">
        <f>VLOOKUP($A34,Questions!$A$2:$X$333,2,0)&amp;""</f>
        <v>Is the solution designed to process, store, or transmit credit card information?</v>
      </c>
      <c r="C34" s="49" t="s">
        <v>29</v>
      </c>
      <c r="D34" s="50"/>
      <c r="E34" s="51" t="str">
        <f>IF($C34="Yes",VLOOKUP($A34,Questions!$A$2:$X$333,17,0)&amp;"",IF($C34="No",VLOOKUP($A34,Questions!$A$2:$X$333,16,0)&amp;"",VLOOKUP($A34,Questions!$A$2:$X$333,15,0)&amp;""))</f>
        <v>DO NOT complete the PCI-DSS section in the Case-Specific worksheet</v>
      </c>
      <c r="F34" s="52" t="str">
        <f>VLOOKUP($A34,'Institution Evaluation'!$A$56:$F$346,6,0)&amp;""</f>
        <v/>
      </c>
      <c r="G34" s="2"/>
      <c r="H34" s="2"/>
      <c r="I34" s="6"/>
      <c r="J34" s="2"/>
      <c r="K34" s="2"/>
      <c r="L34" s="2"/>
      <c r="M34" s="2"/>
      <c r="N34" s="2"/>
      <c r="O34" s="2"/>
      <c r="P34" s="2"/>
      <c r="Q34" s="2"/>
      <c r="R34" s="2"/>
      <c r="S34" s="2"/>
      <c r="T34" s="2"/>
      <c r="U34" s="2"/>
      <c r="V34" s="2"/>
      <c r="W34" s="2"/>
      <c r="X34" s="2"/>
      <c r="Y34" s="2"/>
      <c r="Z34" s="2"/>
    </row>
    <row r="35" ht="66.0" customHeight="1">
      <c r="A35" s="35" t="s">
        <v>44</v>
      </c>
      <c r="B35" s="48" t="str">
        <f>VLOOKUP($A35,Questions!$A$2:$X$333,2,0)&amp;""</f>
        <v>Does operating your solution require the institution to operate a physical or virtual appliance in their own environment or to provide inbound firewall exceptions to allow your employees to remotely administer systems in the institution's environment?</v>
      </c>
      <c r="C35" s="49" t="s">
        <v>29</v>
      </c>
      <c r="D35" s="50"/>
      <c r="E35" s="51" t="str">
        <f>IF($C35="Yes",VLOOKUP($A35,Questions!$A$2:$X$333,17,0)&amp;"",IF($C35="No",VLOOKUP($A35,Questions!$A$2:$X$333,16,0)&amp;"",VLOOKUP($A35,Questions!$A$2:$X$333,15,0)&amp;""))</f>
        <v>DO NOT complete the On-Prem section in the Case-Specific worksheet</v>
      </c>
      <c r="F35" s="52" t="str">
        <f>VLOOKUP($A35,'Institution Evaluation'!$A$56:$F$346,6,0)&amp;""</f>
        <v/>
      </c>
      <c r="G35" s="2"/>
      <c r="H35" s="2"/>
      <c r="I35" s="6"/>
      <c r="J35" s="2"/>
      <c r="K35" s="2"/>
      <c r="L35" s="2"/>
      <c r="M35" s="2"/>
      <c r="N35" s="2"/>
      <c r="O35" s="2"/>
      <c r="P35" s="2"/>
      <c r="Q35" s="2"/>
      <c r="R35" s="2"/>
      <c r="S35" s="2"/>
      <c r="T35" s="2"/>
      <c r="U35" s="2"/>
      <c r="V35" s="2"/>
      <c r="W35" s="2"/>
      <c r="X35" s="2"/>
      <c r="Y35" s="2"/>
      <c r="Z35" s="2"/>
    </row>
    <row r="36" ht="63.75" customHeight="1">
      <c r="A36" s="59" t="s">
        <v>45</v>
      </c>
      <c r="B36" s="48" t="str">
        <f>VLOOKUP($A36,Questions!$A$2:$X$333,2,0)&amp;""</f>
        <v>Does your solution have access to personal or institutional data?</v>
      </c>
      <c r="C36" s="49" t="s">
        <v>29</v>
      </c>
      <c r="D36" s="50"/>
      <c r="E36" s="51" t="str">
        <f>IF($C36="Yes",VLOOKUP($A36,Questions!$A$2:$X$333,17,0)&amp;"",IF($C36="No",VLOOKUP($A36,Questions!$A$2:$X$333,16,0)&amp;"",VLOOKUP($A36,Questions!$A$2:$X$333,15,0)&amp;""))</f>
        <v>DO NOT complete the Privacy tab</v>
      </c>
      <c r="F36" s="52" t="str">
        <f>VLOOKUP($A36,'Institution Evaluation'!$A$56:$F$346,6,0)&amp;""</f>
        <v/>
      </c>
      <c r="G36" s="56" t="s">
        <v>34</v>
      </c>
      <c r="H36" s="6"/>
      <c r="I36" s="2"/>
      <c r="J36" s="6"/>
      <c r="K36" s="2"/>
      <c r="L36" s="2"/>
      <c r="M36" s="2"/>
      <c r="N36" s="2"/>
      <c r="O36" s="2"/>
      <c r="P36" s="2"/>
      <c r="Q36" s="2"/>
      <c r="R36" s="2"/>
      <c r="S36" s="2"/>
      <c r="T36" s="2"/>
      <c r="U36" s="2"/>
      <c r="V36" s="2"/>
      <c r="W36" s="2"/>
      <c r="X36" s="2"/>
      <c r="Y36" s="2"/>
      <c r="Z36" s="2"/>
    </row>
    <row r="37" ht="63.75" customHeight="1">
      <c r="A37" s="60" t="s">
        <v>46</v>
      </c>
      <c r="B37" s="61"/>
      <c r="C37" s="62"/>
      <c r="D37" s="63"/>
      <c r="E37" s="64"/>
      <c r="F37" s="65"/>
      <c r="G37" s="56"/>
      <c r="H37" s="6"/>
      <c r="I37" s="2"/>
      <c r="J37" s="6"/>
      <c r="K37" s="2"/>
      <c r="L37" s="2"/>
      <c r="M37" s="2"/>
      <c r="N37" s="2"/>
      <c r="O37" s="2"/>
      <c r="P37" s="2"/>
      <c r="Q37" s="2"/>
      <c r="R37" s="2"/>
      <c r="S37" s="2"/>
      <c r="T37" s="2"/>
      <c r="U37" s="2"/>
      <c r="V37" s="2"/>
      <c r="W37" s="2"/>
      <c r="X37" s="2"/>
      <c r="Y37" s="2"/>
      <c r="Z37" s="2"/>
    </row>
    <row r="38" ht="24.75" customHeight="1">
      <c r="A38" s="66" t="s">
        <v>47</v>
      </c>
      <c r="B38" s="2"/>
      <c r="C38" s="3"/>
      <c r="D38" s="4"/>
      <c r="E38" s="5"/>
      <c r="F38" s="2"/>
      <c r="G38" s="2"/>
      <c r="H38" s="2"/>
      <c r="I38" s="6"/>
      <c r="J38" s="2"/>
      <c r="K38" s="2"/>
      <c r="L38" s="2"/>
      <c r="M38" s="7"/>
      <c r="N38" s="7"/>
      <c r="O38" s="7"/>
      <c r="P38" s="7"/>
      <c r="Q38" s="7"/>
      <c r="R38" s="7"/>
      <c r="S38" s="7"/>
      <c r="T38" s="7"/>
      <c r="U38" s="7"/>
      <c r="V38" s="7"/>
      <c r="W38" s="7"/>
      <c r="X38" s="7"/>
      <c r="Y38" s="7"/>
      <c r="Z38" s="7"/>
    </row>
    <row r="39" ht="15.0" hidden="1" customHeight="1">
      <c r="A39" s="7"/>
      <c r="B39" s="2"/>
      <c r="C39" s="3"/>
      <c r="D39" s="4"/>
      <c r="E39" s="5"/>
      <c r="F39" s="2"/>
      <c r="G39" s="2"/>
      <c r="H39" s="2"/>
      <c r="I39" s="6"/>
      <c r="J39" s="2"/>
      <c r="K39" s="2"/>
      <c r="L39" s="2"/>
      <c r="M39" s="7"/>
      <c r="N39" s="7"/>
      <c r="O39" s="7"/>
      <c r="P39" s="7"/>
      <c r="Q39" s="7"/>
      <c r="R39" s="7"/>
      <c r="S39" s="7"/>
      <c r="T39" s="7"/>
      <c r="U39" s="7"/>
      <c r="V39" s="7"/>
      <c r="W39" s="7"/>
      <c r="X39" s="7"/>
      <c r="Y39" s="7"/>
      <c r="Z39" s="7"/>
    </row>
    <row r="40" ht="15.75" customHeight="1">
      <c r="A40" s="7"/>
      <c r="B40" s="2"/>
      <c r="C40" s="3"/>
      <c r="D40" s="4"/>
      <c r="E40" s="5"/>
      <c r="F40" s="2"/>
      <c r="G40" s="2"/>
      <c r="H40" s="2"/>
      <c r="I40" s="6"/>
      <c r="J40" s="2"/>
      <c r="K40" s="2"/>
      <c r="L40" s="2"/>
      <c r="M40" s="7"/>
      <c r="N40" s="7"/>
      <c r="O40" s="7"/>
      <c r="P40" s="7"/>
      <c r="Q40" s="7"/>
      <c r="R40" s="7"/>
      <c r="S40" s="7"/>
      <c r="T40" s="7"/>
      <c r="U40" s="7"/>
      <c r="V40" s="7"/>
      <c r="W40" s="7"/>
      <c r="X40" s="7"/>
      <c r="Y40" s="7"/>
      <c r="Z40" s="7"/>
    </row>
    <row r="41" ht="15.75" customHeight="1">
      <c r="A41" s="7"/>
      <c r="B41" s="2"/>
      <c r="C41" s="3"/>
      <c r="D41" s="4"/>
      <c r="E41" s="5"/>
      <c r="F41" s="2"/>
      <c r="G41" s="2"/>
      <c r="H41" s="2"/>
      <c r="I41" s="6"/>
      <c r="J41" s="2"/>
      <c r="K41" s="2"/>
      <c r="L41" s="2"/>
      <c r="M41" s="7"/>
      <c r="N41" s="7"/>
      <c r="O41" s="7"/>
      <c r="P41" s="7"/>
      <c r="Q41" s="7"/>
      <c r="R41" s="7"/>
      <c r="S41" s="7"/>
      <c r="T41" s="7"/>
      <c r="U41" s="7"/>
      <c r="V41" s="7"/>
      <c r="W41" s="7"/>
      <c r="X41" s="7"/>
      <c r="Y41" s="7"/>
      <c r="Z41" s="7"/>
    </row>
    <row r="42" ht="15.75" customHeight="1">
      <c r="A42" s="7"/>
      <c r="B42" s="2"/>
      <c r="C42" s="3"/>
      <c r="D42" s="4"/>
      <c r="E42" s="5"/>
      <c r="F42" s="2"/>
      <c r="G42" s="2"/>
      <c r="H42" s="2"/>
      <c r="I42" s="6"/>
      <c r="J42" s="2"/>
      <c r="K42" s="2"/>
      <c r="L42" s="2"/>
      <c r="M42" s="7"/>
      <c r="N42" s="7"/>
      <c r="O42" s="7"/>
      <c r="P42" s="7"/>
      <c r="Q42" s="7"/>
      <c r="R42" s="7"/>
      <c r="S42" s="7"/>
      <c r="T42" s="7"/>
      <c r="U42" s="7"/>
      <c r="V42" s="7"/>
      <c r="W42" s="7"/>
      <c r="X42" s="7"/>
      <c r="Y42" s="7"/>
      <c r="Z42" s="7"/>
    </row>
    <row r="43" ht="15.75" customHeight="1">
      <c r="A43" s="7"/>
      <c r="B43" s="2"/>
      <c r="C43" s="3"/>
      <c r="D43" s="4"/>
      <c r="E43" s="5"/>
      <c r="F43" s="2"/>
      <c r="G43" s="2"/>
      <c r="H43" s="2"/>
      <c r="I43" s="6"/>
      <c r="J43" s="2"/>
      <c r="K43" s="2"/>
      <c r="L43" s="2"/>
      <c r="M43" s="7"/>
      <c r="N43" s="7"/>
      <c r="O43" s="7"/>
      <c r="P43" s="7"/>
      <c r="Q43" s="7"/>
      <c r="R43" s="7"/>
      <c r="S43" s="7"/>
      <c r="T43" s="7"/>
      <c r="U43" s="7"/>
      <c r="V43" s="7"/>
      <c r="W43" s="7"/>
      <c r="X43" s="7"/>
      <c r="Y43" s="7"/>
      <c r="Z43" s="7"/>
    </row>
    <row r="44" ht="15.75" customHeight="1">
      <c r="A44" s="7"/>
      <c r="B44" s="2"/>
      <c r="C44" s="3"/>
      <c r="D44" s="4"/>
      <c r="E44" s="5"/>
      <c r="F44" s="2"/>
      <c r="G44" s="2"/>
      <c r="H44" s="2"/>
      <c r="I44" s="6"/>
      <c r="J44" s="2"/>
      <c r="K44" s="2"/>
      <c r="L44" s="2"/>
      <c r="M44" s="7"/>
      <c r="N44" s="7"/>
      <c r="O44" s="7"/>
      <c r="P44" s="7"/>
      <c r="Q44" s="7"/>
      <c r="R44" s="7"/>
      <c r="S44" s="7"/>
      <c r="T44" s="7"/>
      <c r="U44" s="7"/>
      <c r="V44" s="7"/>
      <c r="W44" s="7"/>
      <c r="X44" s="7"/>
      <c r="Y44" s="7"/>
      <c r="Z44" s="7"/>
    </row>
    <row r="45" ht="15.75" customHeight="1">
      <c r="A45" s="7"/>
      <c r="B45" s="2"/>
      <c r="C45" s="3"/>
      <c r="D45" s="4"/>
      <c r="E45" s="5"/>
      <c r="F45" s="2"/>
      <c r="G45" s="2"/>
      <c r="H45" s="2"/>
      <c r="I45" s="6"/>
      <c r="J45" s="2"/>
      <c r="K45" s="2"/>
      <c r="L45" s="2"/>
      <c r="M45" s="7"/>
      <c r="N45" s="7"/>
      <c r="O45" s="7"/>
      <c r="P45" s="7"/>
      <c r="Q45" s="7"/>
      <c r="R45" s="7"/>
      <c r="S45" s="7"/>
      <c r="T45" s="7"/>
      <c r="U45" s="7"/>
      <c r="V45" s="7"/>
      <c r="W45" s="7"/>
      <c r="X45" s="7"/>
      <c r="Y45" s="7"/>
      <c r="Z45" s="7"/>
    </row>
    <row r="46" ht="15.75" customHeight="1">
      <c r="A46" s="7"/>
      <c r="B46" s="2"/>
      <c r="C46" s="3"/>
      <c r="D46" s="4"/>
      <c r="E46" s="5"/>
      <c r="F46" s="2"/>
      <c r="G46" s="2"/>
      <c r="H46" s="2"/>
      <c r="I46" s="6"/>
      <c r="J46" s="2"/>
      <c r="K46" s="2"/>
      <c r="L46" s="2"/>
      <c r="M46" s="7"/>
      <c r="N46" s="7"/>
      <c r="O46" s="7"/>
      <c r="P46" s="7"/>
      <c r="Q46" s="7"/>
      <c r="R46" s="7"/>
      <c r="S46" s="7"/>
      <c r="T46" s="7"/>
      <c r="U46" s="7"/>
      <c r="V46" s="7"/>
      <c r="W46" s="7"/>
      <c r="X46" s="7"/>
      <c r="Y46" s="7"/>
      <c r="Z46" s="7"/>
    </row>
    <row r="47" ht="15.75" customHeight="1">
      <c r="A47" s="7"/>
      <c r="B47" s="2"/>
      <c r="C47" s="3"/>
      <c r="D47" s="4"/>
      <c r="E47" s="5"/>
      <c r="F47" s="2"/>
      <c r="G47" s="2"/>
      <c r="H47" s="2"/>
      <c r="I47" s="6"/>
      <c r="J47" s="2"/>
      <c r="K47" s="2"/>
      <c r="L47" s="2"/>
      <c r="M47" s="7"/>
      <c r="N47" s="7"/>
      <c r="O47" s="7"/>
      <c r="P47" s="7"/>
      <c r="Q47" s="7"/>
      <c r="R47" s="7"/>
      <c r="S47" s="7"/>
      <c r="T47" s="7"/>
      <c r="U47" s="7"/>
      <c r="V47" s="7"/>
      <c r="W47" s="7"/>
      <c r="X47" s="7"/>
      <c r="Y47" s="7"/>
      <c r="Z47" s="7"/>
    </row>
    <row r="48" ht="15.75" customHeight="1">
      <c r="A48" s="7"/>
      <c r="B48" s="2"/>
      <c r="C48" s="3"/>
      <c r="D48" s="4"/>
      <c r="E48" s="5"/>
      <c r="F48" s="2"/>
      <c r="G48" s="2"/>
      <c r="H48" s="2"/>
      <c r="I48" s="6"/>
      <c r="J48" s="2"/>
      <c r="K48" s="2"/>
      <c r="L48" s="2"/>
      <c r="M48" s="7"/>
      <c r="N48" s="7"/>
      <c r="O48" s="7"/>
      <c r="P48" s="7"/>
      <c r="Q48" s="7"/>
      <c r="R48" s="7"/>
      <c r="S48" s="7"/>
      <c r="T48" s="7"/>
      <c r="U48" s="7"/>
      <c r="V48" s="7"/>
      <c r="W48" s="7"/>
      <c r="X48" s="7"/>
      <c r="Y48" s="7"/>
      <c r="Z48" s="7"/>
    </row>
    <row r="49" ht="15.75" customHeight="1">
      <c r="A49" s="7"/>
      <c r="B49" s="2"/>
      <c r="C49" s="3"/>
      <c r="D49" s="4"/>
      <c r="E49" s="5"/>
      <c r="F49" s="2"/>
      <c r="G49" s="2"/>
      <c r="H49" s="2"/>
      <c r="I49" s="6"/>
      <c r="J49" s="2"/>
      <c r="K49" s="2"/>
      <c r="L49" s="2"/>
      <c r="M49" s="7"/>
      <c r="N49" s="7"/>
      <c r="O49" s="7"/>
      <c r="P49" s="7"/>
      <c r="Q49" s="7"/>
      <c r="R49" s="7"/>
      <c r="S49" s="7"/>
      <c r="T49" s="7"/>
      <c r="U49" s="7"/>
      <c r="V49" s="7"/>
      <c r="W49" s="7"/>
      <c r="X49" s="7"/>
      <c r="Y49" s="7"/>
      <c r="Z49" s="7"/>
    </row>
    <row r="50" ht="15.75" customHeight="1">
      <c r="A50" s="7"/>
      <c r="B50" s="2"/>
      <c r="C50" s="3"/>
      <c r="D50" s="4"/>
      <c r="E50" s="5"/>
      <c r="F50" s="2"/>
      <c r="G50" s="2"/>
      <c r="H50" s="2"/>
      <c r="I50" s="6"/>
      <c r="J50" s="2"/>
      <c r="K50" s="2"/>
      <c r="L50" s="2"/>
      <c r="M50" s="7"/>
      <c r="N50" s="7"/>
      <c r="O50" s="7"/>
      <c r="P50" s="7"/>
      <c r="Q50" s="7"/>
      <c r="R50" s="7"/>
      <c r="S50" s="7"/>
      <c r="T50" s="7"/>
      <c r="U50" s="7"/>
      <c r="V50" s="7"/>
      <c r="W50" s="7"/>
      <c r="X50" s="7"/>
      <c r="Y50" s="7"/>
      <c r="Z50" s="7"/>
    </row>
    <row r="51" ht="15.75" customHeight="1">
      <c r="A51" s="7"/>
      <c r="B51" s="2"/>
      <c r="C51" s="3"/>
      <c r="D51" s="4"/>
      <c r="E51" s="5"/>
      <c r="F51" s="2"/>
      <c r="G51" s="2"/>
      <c r="H51" s="2"/>
      <c r="I51" s="6"/>
      <c r="J51" s="2"/>
      <c r="K51" s="2"/>
      <c r="L51" s="2"/>
      <c r="M51" s="7"/>
      <c r="N51" s="7"/>
      <c r="O51" s="7"/>
      <c r="P51" s="7"/>
      <c r="Q51" s="7"/>
      <c r="R51" s="7"/>
      <c r="S51" s="7"/>
      <c r="T51" s="7"/>
      <c r="U51" s="7"/>
      <c r="V51" s="7"/>
      <c r="W51" s="7"/>
      <c r="X51" s="7"/>
      <c r="Y51" s="7"/>
      <c r="Z51" s="7"/>
    </row>
    <row r="52" ht="15.75" customHeight="1">
      <c r="A52" s="7"/>
      <c r="B52" s="2"/>
      <c r="C52" s="3"/>
      <c r="D52" s="4"/>
      <c r="E52" s="5"/>
      <c r="F52" s="2"/>
      <c r="G52" s="2"/>
      <c r="H52" s="2"/>
      <c r="I52" s="6"/>
      <c r="J52" s="2"/>
      <c r="K52" s="2"/>
      <c r="L52" s="2"/>
      <c r="M52" s="7"/>
      <c r="N52" s="7"/>
      <c r="O52" s="7"/>
      <c r="P52" s="7"/>
      <c r="Q52" s="7"/>
      <c r="R52" s="7"/>
      <c r="S52" s="7"/>
      <c r="T52" s="7"/>
      <c r="U52" s="7"/>
      <c r="V52" s="7"/>
      <c r="W52" s="7"/>
      <c r="X52" s="7"/>
      <c r="Y52" s="7"/>
      <c r="Z52" s="7"/>
    </row>
    <row r="53" ht="15.75" customHeight="1">
      <c r="A53" s="7"/>
      <c r="B53" s="2"/>
      <c r="C53" s="3"/>
      <c r="D53" s="4"/>
      <c r="E53" s="5"/>
      <c r="F53" s="2"/>
      <c r="G53" s="2"/>
      <c r="H53" s="2"/>
      <c r="I53" s="6"/>
      <c r="J53" s="2"/>
      <c r="K53" s="2"/>
      <c r="L53" s="2"/>
      <c r="M53" s="7"/>
      <c r="N53" s="7"/>
      <c r="O53" s="7"/>
      <c r="P53" s="7"/>
      <c r="Q53" s="7"/>
      <c r="R53" s="7"/>
      <c r="S53" s="7"/>
      <c r="T53" s="7"/>
      <c r="U53" s="7"/>
      <c r="V53" s="7"/>
      <c r="W53" s="7"/>
      <c r="X53" s="7"/>
      <c r="Y53" s="7"/>
      <c r="Z53" s="7"/>
    </row>
    <row r="54" ht="15.75" customHeight="1">
      <c r="A54" s="7"/>
      <c r="B54" s="2"/>
      <c r="C54" s="3"/>
      <c r="D54" s="4"/>
      <c r="E54" s="5"/>
      <c r="F54" s="2"/>
      <c r="G54" s="2"/>
      <c r="H54" s="2"/>
      <c r="I54" s="6"/>
      <c r="J54" s="2"/>
      <c r="K54" s="2"/>
      <c r="L54" s="2"/>
      <c r="M54" s="7"/>
      <c r="N54" s="7"/>
      <c r="O54" s="7"/>
      <c r="P54" s="7"/>
      <c r="Q54" s="7"/>
      <c r="R54" s="7"/>
      <c r="S54" s="7"/>
      <c r="T54" s="7"/>
      <c r="U54" s="7"/>
      <c r="V54" s="7"/>
      <c r="W54" s="7"/>
      <c r="X54" s="7"/>
      <c r="Y54" s="7"/>
      <c r="Z54" s="7"/>
    </row>
    <row r="55" ht="15.75" customHeight="1">
      <c r="A55" s="7"/>
      <c r="B55" s="2"/>
      <c r="C55" s="3"/>
      <c r="D55" s="4"/>
      <c r="E55" s="5"/>
      <c r="F55" s="2"/>
      <c r="G55" s="2"/>
      <c r="H55" s="2"/>
      <c r="I55" s="6"/>
      <c r="J55" s="2"/>
      <c r="K55" s="2"/>
      <c r="L55" s="2"/>
      <c r="M55" s="7"/>
      <c r="N55" s="7"/>
      <c r="O55" s="7"/>
      <c r="P55" s="7"/>
      <c r="Q55" s="7"/>
      <c r="R55" s="7"/>
      <c r="S55" s="7"/>
      <c r="T55" s="7"/>
      <c r="U55" s="7"/>
      <c r="V55" s="7"/>
      <c r="W55" s="7"/>
      <c r="X55" s="7"/>
      <c r="Y55" s="7"/>
      <c r="Z55" s="7"/>
    </row>
    <row r="56" ht="15.75" customHeight="1">
      <c r="A56" s="7"/>
      <c r="B56" s="2"/>
      <c r="C56" s="3"/>
      <c r="D56" s="4"/>
      <c r="E56" s="5"/>
      <c r="F56" s="2"/>
      <c r="G56" s="2"/>
      <c r="H56" s="2"/>
      <c r="I56" s="6"/>
      <c r="J56" s="2"/>
      <c r="K56" s="2"/>
      <c r="L56" s="2"/>
      <c r="M56" s="7"/>
      <c r="N56" s="7"/>
      <c r="O56" s="7"/>
      <c r="P56" s="7"/>
      <c r="Q56" s="7"/>
      <c r="R56" s="7"/>
      <c r="S56" s="7"/>
      <c r="T56" s="7"/>
      <c r="U56" s="7"/>
      <c r="V56" s="7"/>
      <c r="W56" s="7"/>
      <c r="X56" s="7"/>
      <c r="Y56" s="7"/>
      <c r="Z56" s="7"/>
    </row>
    <row r="57" ht="15.75" customHeight="1">
      <c r="A57" s="7"/>
      <c r="B57" s="2"/>
      <c r="C57" s="3"/>
      <c r="D57" s="4"/>
      <c r="E57" s="5"/>
      <c r="F57" s="2"/>
      <c r="G57" s="2"/>
      <c r="H57" s="2"/>
      <c r="I57" s="6"/>
      <c r="J57" s="2"/>
      <c r="K57" s="2"/>
      <c r="L57" s="2"/>
      <c r="M57" s="7"/>
      <c r="N57" s="7"/>
      <c r="O57" s="7"/>
      <c r="P57" s="7"/>
      <c r="Q57" s="7"/>
      <c r="R57" s="7"/>
      <c r="S57" s="7"/>
      <c r="T57" s="7"/>
      <c r="U57" s="7"/>
      <c r="V57" s="7"/>
      <c r="W57" s="7"/>
      <c r="X57" s="7"/>
      <c r="Y57" s="7"/>
      <c r="Z57" s="7"/>
    </row>
    <row r="58" ht="15.75" customHeight="1">
      <c r="A58" s="7"/>
      <c r="B58" s="2"/>
      <c r="C58" s="3"/>
      <c r="D58" s="4"/>
      <c r="E58" s="5"/>
      <c r="F58" s="2"/>
      <c r="G58" s="2"/>
      <c r="H58" s="2"/>
      <c r="I58" s="6"/>
      <c r="J58" s="2"/>
      <c r="K58" s="2"/>
      <c r="L58" s="2"/>
      <c r="M58" s="7"/>
      <c r="N58" s="7"/>
      <c r="O58" s="7"/>
      <c r="P58" s="7"/>
      <c r="Q58" s="7"/>
      <c r="R58" s="7"/>
      <c r="S58" s="7"/>
      <c r="T58" s="7"/>
      <c r="U58" s="7"/>
      <c r="V58" s="7"/>
      <c r="W58" s="7"/>
      <c r="X58" s="7"/>
      <c r="Y58" s="7"/>
      <c r="Z58" s="7"/>
    </row>
    <row r="59" ht="15.75" customHeight="1">
      <c r="A59" s="7"/>
      <c r="B59" s="2"/>
      <c r="C59" s="3"/>
      <c r="D59" s="4"/>
      <c r="E59" s="5"/>
      <c r="F59" s="2"/>
      <c r="G59" s="2"/>
      <c r="H59" s="2"/>
      <c r="I59" s="6"/>
      <c r="J59" s="2"/>
      <c r="K59" s="2"/>
      <c r="L59" s="2"/>
      <c r="M59" s="7"/>
      <c r="N59" s="7"/>
      <c r="O59" s="7"/>
      <c r="P59" s="7"/>
      <c r="Q59" s="7"/>
      <c r="R59" s="7"/>
      <c r="S59" s="7"/>
      <c r="T59" s="7"/>
      <c r="U59" s="7"/>
      <c r="V59" s="7"/>
      <c r="W59" s="7"/>
      <c r="X59" s="7"/>
      <c r="Y59" s="7"/>
      <c r="Z59" s="7"/>
    </row>
    <row r="60" ht="15.75" customHeight="1">
      <c r="A60" s="7"/>
      <c r="B60" s="2"/>
      <c r="C60" s="3"/>
      <c r="D60" s="4"/>
      <c r="E60" s="5"/>
      <c r="F60" s="2"/>
      <c r="G60" s="2"/>
      <c r="H60" s="2"/>
      <c r="I60" s="6"/>
      <c r="J60" s="2"/>
      <c r="K60" s="2"/>
      <c r="L60" s="2"/>
      <c r="M60" s="7"/>
      <c r="N60" s="7"/>
      <c r="O60" s="7"/>
      <c r="P60" s="7"/>
      <c r="Q60" s="7"/>
      <c r="R60" s="7"/>
      <c r="S60" s="7"/>
      <c r="T60" s="7"/>
      <c r="U60" s="7"/>
      <c r="V60" s="7"/>
      <c r="W60" s="7"/>
      <c r="X60" s="7"/>
      <c r="Y60" s="7"/>
      <c r="Z60" s="7"/>
    </row>
    <row r="61" ht="15.75" customHeight="1">
      <c r="A61" s="7"/>
      <c r="B61" s="2"/>
      <c r="C61" s="3"/>
      <c r="D61" s="4"/>
      <c r="E61" s="5"/>
      <c r="F61" s="2"/>
      <c r="G61" s="2"/>
      <c r="H61" s="2"/>
      <c r="I61" s="6"/>
      <c r="J61" s="2"/>
      <c r="K61" s="2"/>
      <c r="L61" s="2"/>
      <c r="M61" s="7"/>
      <c r="N61" s="7"/>
      <c r="O61" s="7"/>
      <c r="P61" s="7"/>
      <c r="Q61" s="7"/>
      <c r="R61" s="7"/>
      <c r="S61" s="7"/>
      <c r="T61" s="7"/>
      <c r="U61" s="7"/>
      <c r="V61" s="7"/>
      <c r="W61" s="7"/>
      <c r="X61" s="7"/>
      <c r="Y61" s="7"/>
      <c r="Z61" s="7"/>
    </row>
    <row r="62" ht="15.75" customHeight="1">
      <c r="A62" s="7"/>
      <c r="B62" s="2"/>
      <c r="C62" s="3"/>
      <c r="D62" s="4"/>
      <c r="E62" s="5"/>
      <c r="F62" s="2"/>
      <c r="G62" s="2"/>
      <c r="H62" s="2"/>
      <c r="I62" s="6"/>
      <c r="J62" s="2"/>
      <c r="K62" s="2"/>
      <c r="L62" s="2"/>
      <c r="M62" s="7"/>
      <c r="N62" s="7"/>
      <c r="O62" s="7"/>
      <c r="P62" s="7"/>
      <c r="Q62" s="7"/>
      <c r="R62" s="7"/>
      <c r="S62" s="7"/>
      <c r="T62" s="7"/>
      <c r="U62" s="7"/>
      <c r="V62" s="7"/>
      <c r="W62" s="7"/>
      <c r="X62" s="7"/>
      <c r="Y62" s="7"/>
      <c r="Z62" s="7"/>
    </row>
    <row r="63" ht="15.75" customHeight="1">
      <c r="A63" s="7"/>
      <c r="B63" s="2"/>
      <c r="C63" s="3"/>
      <c r="D63" s="4"/>
      <c r="E63" s="5"/>
      <c r="F63" s="2"/>
      <c r="G63" s="2"/>
      <c r="H63" s="2"/>
      <c r="I63" s="6"/>
      <c r="J63" s="2"/>
      <c r="K63" s="2"/>
      <c r="L63" s="2"/>
      <c r="M63" s="7"/>
      <c r="N63" s="7"/>
      <c r="O63" s="7"/>
      <c r="P63" s="7"/>
      <c r="Q63" s="7"/>
      <c r="R63" s="7"/>
      <c r="S63" s="7"/>
      <c r="T63" s="7"/>
      <c r="U63" s="7"/>
      <c r="V63" s="7"/>
      <c r="W63" s="7"/>
      <c r="X63" s="7"/>
      <c r="Y63" s="7"/>
      <c r="Z63" s="7"/>
    </row>
    <row r="64" ht="15.75" customHeight="1">
      <c r="A64" s="7"/>
      <c r="B64" s="2"/>
      <c r="C64" s="3"/>
      <c r="D64" s="4"/>
      <c r="E64" s="5"/>
      <c r="F64" s="2"/>
      <c r="G64" s="2"/>
      <c r="H64" s="2"/>
      <c r="I64" s="6"/>
      <c r="J64" s="2"/>
      <c r="K64" s="2"/>
      <c r="L64" s="2"/>
      <c r="M64" s="7"/>
      <c r="N64" s="7"/>
      <c r="O64" s="7"/>
      <c r="P64" s="7"/>
      <c r="Q64" s="7"/>
      <c r="R64" s="7"/>
      <c r="S64" s="7"/>
      <c r="T64" s="7"/>
      <c r="U64" s="7"/>
      <c r="V64" s="7"/>
      <c r="W64" s="7"/>
      <c r="X64" s="7"/>
      <c r="Y64" s="7"/>
      <c r="Z64" s="7"/>
    </row>
    <row r="65" ht="15.75" customHeight="1">
      <c r="A65" s="7"/>
      <c r="B65" s="2"/>
      <c r="C65" s="3"/>
      <c r="D65" s="4"/>
      <c r="E65" s="5"/>
      <c r="F65" s="2"/>
      <c r="G65" s="2"/>
      <c r="H65" s="2"/>
      <c r="I65" s="6"/>
      <c r="J65" s="2"/>
      <c r="K65" s="2"/>
      <c r="L65" s="2"/>
      <c r="M65" s="7"/>
      <c r="N65" s="7"/>
      <c r="O65" s="7"/>
      <c r="P65" s="7"/>
      <c r="Q65" s="7"/>
      <c r="R65" s="7"/>
      <c r="S65" s="7"/>
      <c r="T65" s="7"/>
      <c r="U65" s="7"/>
      <c r="V65" s="7"/>
      <c r="W65" s="7"/>
      <c r="X65" s="7"/>
      <c r="Y65" s="7"/>
      <c r="Z65" s="7"/>
    </row>
    <row r="66" ht="15.75" customHeight="1">
      <c r="A66" s="7"/>
      <c r="B66" s="2"/>
      <c r="C66" s="3"/>
      <c r="D66" s="4"/>
      <c r="E66" s="5"/>
      <c r="F66" s="2"/>
      <c r="G66" s="2"/>
      <c r="H66" s="2"/>
      <c r="I66" s="6"/>
      <c r="J66" s="2"/>
      <c r="K66" s="2"/>
      <c r="L66" s="2"/>
      <c r="M66" s="7"/>
      <c r="N66" s="7"/>
      <c r="O66" s="7"/>
      <c r="P66" s="7"/>
      <c r="Q66" s="7"/>
      <c r="R66" s="7"/>
      <c r="S66" s="7"/>
      <c r="T66" s="7"/>
      <c r="U66" s="7"/>
      <c r="V66" s="7"/>
      <c r="W66" s="7"/>
      <c r="X66" s="7"/>
      <c r="Y66" s="7"/>
      <c r="Z66" s="7"/>
    </row>
    <row r="67" ht="15.75" customHeight="1">
      <c r="A67" s="7"/>
      <c r="B67" s="2"/>
      <c r="C67" s="3"/>
      <c r="D67" s="4"/>
      <c r="E67" s="5"/>
      <c r="F67" s="2"/>
      <c r="G67" s="2"/>
      <c r="H67" s="2"/>
      <c r="I67" s="6"/>
      <c r="J67" s="2"/>
      <c r="K67" s="2"/>
      <c r="L67" s="2"/>
      <c r="M67" s="7"/>
      <c r="N67" s="7"/>
      <c r="O67" s="7"/>
      <c r="P67" s="7"/>
      <c r="Q67" s="7"/>
      <c r="R67" s="7"/>
      <c r="S67" s="7"/>
      <c r="T67" s="7"/>
      <c r="U67" s="7"/>
      <c r="V67" s="7"/>
      <c r="W67" s="7"/>
      <c r="X67" s="7"/>
      <c r="Y67" s="7"/>
      <c r="Z67" s="7"/>
    </row>
    <row r="68" ht="15.75" customHeight="1">
      <c r="A68" s="7"/>
      <c r="B68" s="2"/>
      <c r="C68" s="3"/>
      <c r="D68" s="4"/>
      <c r="E68" s="5"/>
      <c r="F68" s="2"/>
      <c r="G68" s="2"/>
      <c r="H68" s="2"/>
      <c r="I68" s="6"/>
      <c r="J68" s="2"/>
      <c r="K68" s="2"/>
      <c r="L68" s="2"/>
      <c r="M68" s="7"/>
      <c r="N68" s="7"/>
      <c r="O68" s="7"/>
      <c r="P68" s="7"/>
      <c r="Q68" s="7"/>
      <c r="R68" s="7"/>
      <c r="S68" s="7"/>
      <c r="T68" s="7"/>
      <c r="U68" s="7"/>
      <c r="V68" s="7"/>
      <c r="W68" s="7"/>
      <c r="X68" s="7"/>
      <c r="Y68" s="7"/>
      <c r="Z68" s="7"/>
    </row>
    <row r="69" ht="15.75" customHeight="1">
      <c r="A69" s="7"/>
      <c r="B69" s="2"/>
      <c r="C69" s="3"/>
      <c r="D69" s="4"/>
      <c r="E69" s="5"/>
      <c r="F69" s="2"/>
      <c r="G69" s="2"/>
      <c r="H69" s="2"/>
      <c r="I69" s="6"/>
      <c r="J69" s="2"/>
      <c r="K69" s="2"/>
      <c r="L69" s="2"/>
      <c r="M69" s="7"/>
      <c r="N69" s="7"/>
      <c r="O69" s="7"/>
      <c r="P69" s="7"/>
      <c r="Q69" s="7"/>
      <c r="R69" s="7"/>
      <c r="S69" s="7"/>
      <c r="T69" s="7"/>
      <c r="U69" s="7"/>
      <c r="V69" s="7"/>
      <c r="W69" s="7"/>
      <c r="X69" s="7"/>
      <c r="Y69" s="7"/>
      <c r="Z69" s="7"/>
    </row>
    <row r="70" ht="15.75" customHeight="1">
      <c r="A70" s="7"/>
      <c r="B70" s="2"/>
      <c r="C70" s="3"/>
      <c r="D70" s="4"/>
      <c r="E70" s="5"/>
      <c r="F70" s="2"/>
      <c r="G70" s="2"/>
      <c r="H70" s="2"/>
      <c r="I70" s="6"/>
      <c r="J70" s="2"/>
      <c r="K70" s="2"/>
      <c r="L70" s="2"/>
      <c r="M70" s="7"/>
      <c r="N70" s="7"/>
      <c r="O70" s="7"/>
      <c r="P70" s="7"/>
      <c r="Q70" s="7"/>
      <c r="R70" s="7"/>
      <c r="S70" s="7"/>
      <c r="T70" s="7"/>
      <c r="U70" s="7"/>
      <c r="V70" s="7"/>
      <c r="W70" s="7"/>
      <c r="X70" s="7"/>
      <c r="Y70" s="7"/>
      <c r="Z70" s="7"/>
    </row>
    <row r="71" ht="15.75" customHeight="1">
      <c r="A71" s="7"/>
      <c r="B71" s="2"/>
      <c r="C71" s="3"/>
      <c r="D71" s="4"/>
      <c r="E71" s="5"/>
      <c r="F71" s="2"/>
      <c r="G71" s="2"/>
      <c r="H71" s="2"/>
      <c r="I71" s="6"/>
      <c r="J71" s="2"/>
      <c r="K71" s="2"/>
      <c r="L71" s="2"/>
      <c r="M71" s="7"/>
      <c r="N71" s="7"/>
      <c r="O71" s="7"/>
      <c r="P71" s="7"/>
      <c r="Q71" s="7"/>
      <c r="R71" s="7"/>
      <c r="S71" s="7"/>
      <c r="T71" s="7"/>
      <c r="U71" s="7"/>
      <c r="V71" s="7"/>
      <c r="W71" s="7"/>
      <c r="X71" s="7"/>
      <c r="Y71" s="7"/>
      <c r="Z71" s="7"/>
    </row>
    <row r="72" ht="15.75" customHeight="1">
      <c r="A72" s="7"/>
      <c r="B72" s="2"/>
      <c r="C72" s="3"/>
      <c r="D72" s="4"/>
      <c r="E72" s="5"/>
      <c r="F72" s="2"/>
      <c r="G72" s="2"/>
      <c r="H72" s="2"/>
      <c r="I72" s="6"/>
      <c r="J72" s="2"/>
      <c r="K72" s="2"/>
      <c r="L72" s="2"/>
      <c r="M72" s="7"/>
      <c r="N72" s="7"/>
      <c r="O72" s="7"/>
      <c r="P72" s="7"/>
      <c r="Q72" s="7"/>
      <c r="R72" s="7"/>
      <c r="S72" s="7"/>
      <c r="T72" s="7"/>
      <c r="U72" s="7"/>
      <c r="V72" s="7"/>
      <c r="W72" s="7"/>
      <c r="X72" s="7"/>
      <c r="Y72" s="7"/>
      <c r="Z72" s="7"/>
    </row>
    <row r="73" ht="15.75" customHeight="1">
      <c r="A73" s="7"/>
      <c r="B73" s="2"/>
      <c r="C73" s="3"/>
      <c r="D73" s="4"/>
      <c r="E73" s="5"/>
      <c r="F73" s="2"/>
      <c r="G73" s="2"/>
      <c r="H73" s="2"/>
      <c r="I73" s="6"/>
      <c r="J73" s="2"/>
      <c r="K73" s="2"/>
      <c r="L73" s="2"/>
      <c r="M73" s="7"/>
      <c r="N73" s="7"/>
      <c r="O73" s="7"/>
      <c r="P73" s="7"/>
      <c r="Q73" s="7"/>
      <c r="R73" s="7"/>
      <c r="S73" s="7"/>
      <c r="T73" s="7"/>
      <c r="U73" s="7"/>
      <c r="V73" s="7"/>
      <c r="W73" s="7"/>
      <c r="X73" s="7"/>
      <c r="Y73" s="7"/>
      <c r="Z73" s="7"/>
    </row>
    <row r="74" ht="15.0" hidden="1" customHeight="1">
      <c r="A74" s="7"/>
      <c r="B74" s="2"/>
      <c r="C74" s="3"/>
      <c r="D74" s="4"/>
      <c r="E74" s="5"/>
      <c r="F74" s="2"/>
      <c r="G74" s="2"/>
      <c r="H74" s="2"/>
      <c r="I74" s="6"/>
      <c r="J74" s="2"/>
      <c r="K74" s="2"/>
      <c r="L74" s="2"/>
      <c r="M74" s="7"/>
      <c r="N74" s="7"/>
      <c r="O74" s="7"/>
      <c r="P74" s="7"/>
      <c r="Q74" s="7"/>
      <c r="R74" s="7"/>
      <c r="S74" s="7"/>
      <c r="T74" s="7"/>
      <c r="U74" s="7"/>
      <c r="V74" s="7"/>
      <c r="W74" s="7"/>
      <c r="X74" s="7"/>
      <c r="Y74" s="7"/>
      <c r="Z74" s="7"/>
    </row>
    <row r="75" ht="15.0" hidden="1" customHeight="1">
      <c r="A75" s="7"/>
      <c r="B75" s="2"/>
      <c r="C75" s="3"/>
      <c r="D75" s="4"/>
      <c r="E75" s="5"/>
      <c r="F75" s="2"/>
      <c r="G75" s="2"/>
      <c r="H75" s="2"/>
      <c r="I75" s="6"/>
      <c r="J75" s="2"/>
      <c r="K75" s="2"/>
      <c r="L75" s="2"/>
      <c r="M75" s="7"/>
      <c r="N75" s="7"/>
      <c r="O75" s="7"/>
      <c r="P75" s="7"/>
      <c r="Q75" s="7"/>
      <c r="R75" s="7"/>
      <c r="S75" s="7"/>
      <c r="T75" s="7"/>
      <c r="U75" s="7"/>
      <c r="V75" s="7"/>
      <c r="W75" s="7"/>
      <c r="X75" s="7"/>
      <c r="Y75" s="7"/>
      <c r="Z75" s="7"/>
    </row>
    <row r="76" ht="15.75" customHeight="1">
      <c r="A76" s="7"/>
      <c r="B76" s="2"/>
      <c r="C76" s="3"/>
      <c r="D76" s="4"/>
      <c r="E76" s="5"/>
      <c r="F76" s="2"/>
      <c r="G76" s="2"/>
      <c r="H76" s="2"/>
      <c r="I76" s="6"/>
      <c r="J76" s="2"/>
      <c r="K76" s="2"/>
      <c r="L76" s="2"/>
      <c r="M76" s="7"/>
      <c r="N76" s="7"/>
      <c r="O76" s="7"/>
      <c r="P76" s="7"/>
      <c r="Q76" s="7"/>
      <c r="R76" s="7"/>
      <c r="S76" s="7"/>
      <c r="T76" s="7"/>
      <c r="U76" s="7"/>
      <c r="V76" s="7"/>
      <c r="W76" s="7"/>
      <c r="X76" s="7"/>
      <c r="Y76" s="7"/>
      <c r="Z76" s="7"/>
    </row>
    <row r="77" ht="15.75" customHeight="1">
      <c r="A77" s="7"/>
      <c r="B77" s="2"/>
      <c r="C77" s="3"/>
      <c r="D77" s="4"/>
      <c r="E77" s="5"/>
      <c r="F77" s="2"/>
      <c r="G77" s="2"/>
      <c r="H77" s="2"/>
      <c r="I77" s="6"/>
      <c r="J77" s="2"/>
      <c r="K77" s="2"/>
      <c r="L77" s="2"/>
      <c r="M77" s="7"/>
      <c r="N77" s="7"/>
      <c r="O77" s="7"/>
      <c r="P77" s="7"/>
      <c r="Q77" s="7"/>
      <c r="R77" s="7"/>
      <c r="S77" s="7"/>
      <c r="T77" s="7"/>
      <c r="U77" s="7"/>
      <c r="V77" s="7"/>
      <c r="W77" s="7"/>
      <c r="X77" s="7"/>
      <c r="Y77" s="7"/>
      <c r="Z77" s="7"/>
    </row>
    <row r="78" ht="15.75" customHeight="1">
      <c r="A78" s="7"/>
      <c r="B78" s="2"/>
      <c r="C78" s="3"/>
      <c r="D78" s="4"/>
      <c r="E78" s="5"/>
      <c r="F78" s="2"/>
      <c r="G78" s="2"/>
      <c r="H78" s="2"/>
      <c r="I78" s="6"/>
      <c r="J78" s="2"/>
      <c r="K78" s="2"/>
      <c r="L78" s="2"/>
      <c r="M78" s="7"/>
      <c r="N78" s="7"/>
      <c r="O78" s="7"/>
      <c r="P78" s="7"/>
      <c r="Q78" s="7"/>
      <c r="R78" s="7"/>
      <c r="S78" s="7"/>
      <c r="T78" s="7"/>
      <c r="U78" s="7"/>
      <c r="V78" s="7"/>
      <c r="W78" s="7"/>
      <c r="X78" s="7"/>
      <c r="Y78" s="7"/>
      <c r="Z78" s="7"/>
    </row>
    <row r="79" ht="15.75" customHeight="1">
      <c r="A79" s="7"/>
      <c r="B79" s="2"/>
      <c r="C79" s="3"/>
      <c r="D79" s="4"/>
      <c r="E79" s="5"/>
      <c r="F79" s="2"/>
      <c r="G79" s="2"/>
      <c r="H79" s="2"/>
      <c r="I79" s="6"/>
      <c r="J79" s="2"/>
      <c r="K79" s="2"/>
      <c r="L79" s="2"/>
      <c r="M79" s="7"/>
      <c r="N79" s="7"/>
      <c r="O79" s="7"/>
      <c r="P79" s="7"/>
      <c r="Q79" s="7"/>
      <c r="R79" s="7"/>
      <c r="S79" s="7"/>
      <c r="T79" s="7"/>
      <c r="U79" s="7"/>
      <c r="V79" s="7"/>
      <c r="W79" s="7"/>
      <c r="X79" s="7"/>
      <c r="Y79" s="7"/>
      <c r="Z79" s="7"/>
    </row>
    <row r="80" ht="15.75" customHeight="1">
      <c r="A80" s="7"/>
      <c r="B80" s="2"/>
      <c r="C80" s="3"/>
      <c r="D80" s="4"/>
      <c r="E80" s="5"/>
      <c r="F80" s="2"/>
      <c r="G80" s="2"/>
      <c r="H80" s="2"/>
      <c r="I80" s="6"/>
      <c r="J80" s="2"/>
      <c r="K80" s="2"/>
      <c r="L80" s="2"/>
      <c r="M80" s="7"/>
      <c r="N80" s="7"/>
      <c r="O80" s="7"/>
      <c r="P80" s="7"/>
      <c r="Q80" s="7"/>
      <c r="R80" s="7"/>
      <c r="S80" s="7"/>
      <c r="T80" s="7"/>
      <c r="U80" s="7"/>
      <c r="V80" s="7"/>
      <c r="W80" s="7"/>
      <c r="X80" s="7"/>
      <c r="Y80" s="7"/>
      <c r="Z80" s="7"/>
    </row>
    <row r="81" ht="15.75" customHeight="1">
      <c r="A81" s="7"/>
      <c r="B81" s="2"/>
      <c r="C81" s="3"/>
      <c r="D81" s="4"/>
      <c r="E81" s="5"/>
      <c r="F81" s="2"/>
      <c r="G81" s="2"/>
      <c r="H81" s="2"/>
      <c r="I81" s="6"/>
      <c r="J81" s="2"/>
      <c r="K81" s="2"/>
      <c r="L81" s="2"/>
      <c r="M81" s="7"/>
      <c r="N81" s="7"/>
      <c r="O81" s="7"/>
      <c r="P81" s="7"/>
      <c r="Q81" s="7"/>
      <c r="R81" s="7"/>
      <c r="S81" s="7"/>
      <c r="T81" s="7"/>
      <c r="U81" s="7"/>
      <c r="V81" s="7"/>
      <c r="W81" s="7"/>
      <c r="X81" s="7"/>
      <c r="Y81" s="7"/>
      <c r="Z81" s="7"/>
    </row>
    <row r="82" ht="15.75" customHeight="1">
      <c r="A82" s="7"/>
      <c r="B82" s="2"/>
      <c r="C82" s="3"/>
      <c r="D82" s="4"/>
      <c r="E82" s="5"/>
      <c r="F82" s="2"/>
      <c r="G82" s="2"/>
      <c r="H82" s="2"/>
      <c r="I82" s="6"/>
      <c r="J82" s="2"/>
      <c r="K82" s="2"/>
      <c r="L82" s="2"/>
      <c r="M82" s="7"/>
      <c r="N82" s="7"/>
      <c r="O82" s="7"/>
      <c r="P82" s="7"/>
      <c r="Q82" s="7"/>
      <c r="R82" s="7"/>
      <c r="S82" s="7"/>
      <c r="T82" s="7"/>
      <c r="U82" s="7"/>
      <c r="V82" s="7"/>
      <c r="W82" s="7"/>
      <c r="X82" s="7"/>
      <c r="Y82" s="7"/>
      <c r="Z82" s="7"/>
    </row>
    <row r="83" ht="15.75" customHeight="1">
      <c r="A83" s="7"/>
      <c r="B83" s="2"/>
      <c r="C83" s="3"/>
      <c r="D83" s="4"/>
      <c r="E83" s="5"/>
      <c r="F83" s="2"/>
      <c r="G83" s="2"/>
      <c r="H83" s="2"/>
      <c r="I83" s="6"/>
      <c r="J83" s="2"/>
      <c r="K83" s="2"/>
      <c r="L83" s="2"/>
      <c r="M83" s="7"/>
      <c r="N83" s="7"/>
      <c r="O83" s="7"/>
      <c r="P83" s="7"/>
      <c r="Q83" s="7"/>
      <c r="R83" s="7"/>
      <c r="S83" s="7"/>
      <c r="T83" s="7"/>
      <c r="U83" s="7"/>
      <c r="V83" s="7"/>
      <c r="W83" s="7"/>
      <c r="X83" s="7"/>
      <c r="Y83" s="7"/>
      <c r="Z83" s="7"/>
    </row>
    <row r="84" ht="15.75" customHeight="1">
      <c r="A84" s="7"/>
      <c r="B84" s="2"/>
      <c r="C84" s="3"/>
      <c r="D84" s="4"/>
      <c r="E84" s="5"/>
      <c r="F84" s="2"/>
      <c r="G84" s="2"/>
      <c r="H84" s="2"/>
      <c r="I84" s="6"/>
      <c r="J84" s="2"/>
      <c r="K84" s="2"/>
      <c r="L84" s="2"/>
      <c r="M84" s="7"/>
      <c r="N84" s="7"/>
      <c r="O84" s="7"/>
      <c r="P84" s="7"/>
      <c r="Q84" s="7"/>
      <c r="R84" s="7"/>
      <c r="S84" s="7"/>
      <c r="T84" s="7"/>
      <c r="U84" s="7"/>
      <c r="V84" s="7"/>
      <c r="W84" s="7"/>
      <c r="X84" s="7"/>
      <c r="Y84" s="7"/>
      <c r="Z84" s="7"/>
    </row>
    <row r="85" ht="15.75" customHeight="1">
      <c r="A85" s="7"/>
      <c r="B85" s="2"/>
      <c r="C85" s="3"/>
      <c r="D85" s="4"/>
      <c r="E85" s="5"/>
      <c r="F85" s="2"/>
      <c r="G85" s="2"/>
      <c r="H85" s="2"/>
      <c r="I85" s="6"/>
      <c r="J85" s="2"/>
      <c r="K85" s="2"/>
      <c r="L85" s="2"/>
      <c r="M85" s="7"/>
      <c r="N85" s="7"/>
      <c r="O85" s="7"/>
      <c r="P85" s="7"/>
      <c r="Q85" s="7"/>
      <c r="R85" s="7"/>
      <c r="S85" s="7"/>
      <c r="T85" s="7"/>
      <c r="U85" s="7"/>
      <c r="V85" s="7"/>
      <c r="W85" s="7"/>
      <c r="X85" s="7"/>
      <c r="Y85" s="7"/>
      <c r="Z85" s="7"/>
    </row>
    <row r="86" ht="15.75" customHeight="1">
      <c r="A86" s="7"/>
      <c r="B86" s="2"/>
      <c r="C86" s="3"/>
      <c r="D86" s="4"/>
      <c r="E86" s="5"/>
      <c r="F86" s="2"/>
      <c r="G86" s="2"/>
      <c r="H86" s="2"/>
      <c r="I86" s="6"/>
      <c r="J86" s="2"/>
      <c r="K86" s="2"/>
      <c r="L86" s="2"/>
      <c r="M86" s="7"/>
      <c r="N86" s="7"/>
      <c r="O86" s="7"/>
      <c r="P86" s="7"/>
      <c r="Q86" s="7"/>
      <c r="R86" s="7"/>
      <c r="S86" s="7"/>
      <c r="T86" s="7"/>
      <c r="U86" s="7"/>
      <c r="V86" s="7"/>
      <c r="W86" s="7"/>
      <c r="X86" s="7"/>
      <c r="Y86" s="7"/>
      <c r="Z86" s="7"/>
    </row>
    <row r="87" ht="15.75" customHeight="1">
      <c r="A87" s="7"/>
      <c r="B87" s="2"/>
      <c r="C87" s="3"/>
      <c r="D87" s="4"/>
      <c r="E87" s="5"/>
      <c r="F87" s="2"/>
      <c r="G87" s="2"/>
      <c r="H87" s="2"/>
      <c r="I87" s="6"/>
      <c r="J87" s="2"/>
      <c r="K87" s="2"/>
      <c r="L87" s="2"/>
      <c r="M87" s="7"/>
      <c r="N87" s="7"/>
      <c r="O87" s="7"/>
      <c r="P87" s="7"/>
      <c r="Q87" s="7"/>
      <c r="R87" s="7"/>
      <c r="S87" s="7"/>
      <c r="T87" s="7"/>
      <c r="U87" s="7"/>
      <c r="V87" s="7"/>
      <c r="W87" s="7"/>
      <c r="X87" s="7"/>
      <c r="Y87" s="7"/>
      <c r="Z87" s="7"/>
    </row>
    <row r="88" ht="15.75" customHeight="1">
      <c r="A88" s="7"/>
      <c r="B88" s="2"/>
      <c r="C88" s="3"/>
      <c r="D88" s="4"/>
      <c r="E88" s="5"/>
      <c r="F88" s="2"/>
      <c r="G88" s="2"/>
      <c r="H88" s="2"/>
      <c r="I88" s="6"/>
      <c r="J88" s="2"/>
      <c r="K88" s="2"/>
      <c r="L88" s="2"/>
      <c r="M88" s="7"/>
      <c r="N88" s="7"/>
      <c r="O88" s="7"/>
      <c r="P88" s="7"/>
      <c r="Q88" s="7"/>
      <c r="R88" s="7"/>
      <c r="S88" s="7"/>
      <c r="T88" s="7"/>
      <c r="U88" s="7"/>
      <c r="V88" s="7"/>
      <c r="W88" s="7"/>
      <c r="X88" s="7"/>
      <c r="Y88" s="7"/>
      <c r="Z88" s="7"/>
    </row>
    <row r="89" ht="15.75" customHeight="1">
      <c r="A89" s="7"/>
      <c r="B89" s="2"/>
      <c r="C89" s="3"/>
      <c r="D89" s="4"/>
      <c r="E89" s="5"/>
      <c r="F89" s="2"/>
      <c r="G89" s="2"/>
      <c r="H89" s="2"/>
      <c r="I89" s="6"/>
      <c r="J89" s="2"/>
      <c r="K89" s="2"/>
      <c r="L89" s="2"/>
      <c r="M89" s="7"/>
      <c r="N89" s="7"/>
      <c r="O89" s="7"/>
      <c r="P89" s="7"/>
      <c r="Q89" s="7"/>
      <c r="R89" s="7"/>
      <c r="S89" s="7"/>
      <c r="T89" s="7"/>
      <c r="U89" s="7"/>
      <c r="V89" s="7"/>
      <c r="W89" s="7"/>
      <c r="X89" s="7"/>
      <c r="Y89" s="7"/>
      <c r="Z89" s="7"/>
    </row>
    <row r="90" ht="15.75" customHeight="1">
      <c r="A90" s="7"/>
      <c r="B90" s="2"/>
      <c r="C90" s="3"/>
      <c r="D90" s="4"/>
      <c r="E90" s="5"/>
      <c r="F90" s="2"/>
      <c r="G90" s="2"/>
      <c r="H90" s="2"/>
      <c r="I90" s="6"/>
      <c r="J90" s="2"/>
      <c r="K90" s="2"/>
      <c r="L90" s="2"/>
      <c r="M90" s="7"/>
      <c r="N90" s="7"/>
      <c r="O90" s="7"/>
      <c r="P90" s="7"/>
      <c r="Q90" s="7"/>
      <c r="R90" s="7"/>
      <c r="S90" s="7"/>
      <c r="T90" s="7"/>
      <c r="U90" s="7"/>
      <c r="V90" s="7"/>
      <c r="W90" s="7"/>
      <c r="X90" s="7"/>
      <c r="Y90" s="7"/>
      <c r="Z90" s="7"/>
    </row>
    <row r="91" ht="15.75" customHeight="1">
      <c r="A91" s="7"/>
      <c r="B91" s="2"/>
      <c r="C91" s="3"/>
      <c r="D91" s="4"/>
      <c r="E91" s="5"/>
      <c r="F91" s="2"/>
      <c r="G91" s="2"/>
      <c r="H91" s="2"/>
      <c r="I91" s="6"/>
      <c r="J91" s="2"/>
      <c r="K91" s="2"/>
      <c r="L91" s="2"/>
      <c r="M91" s="7"/>
      <c r="N91" s="7"/>
      <c r="O91" s="7"/>
      <c r="P91" s="7"/>
      <c r="Q91" s="7"/>
      <c r="R91" s="7"/>
      <c r="S91" s="7"/>
      <c r="T91" s="7"/>
      <c r="U91" s="7"/>
      <c r="V91" s="7"/>
      <c r="W91" s="7"/>
      <c r="X91" s="7"/>
      <c r="Y91" s="7"/>
      <c r="Z91" s="7"/>
    </row>
    <row r="92" ht="15.75" customHeight="1">
      <c r="A92" s="7"/>
      <c r="B92" s="2"/>
      <c r="C92" s="3"/>
      <c r="D92" s="4"/>
      <c r="E92" s="5"/>
      <c r="F92" s="2"/>
      <c r="G92" s="2"/>
      <c r="H92" s="2"/>
      <c r="I92" s="6"/>
      <c r="J92" s="2"/>
      <c r="K92" s="2"/>
      <c r="L92" s="2"/>
      <c r="M92" s="7"/>
      <c r="N92" s="7"/>
      <c r="O92" s="7"/>
      <c r="P92" s="7"/>
      <c r="Q92" s="7"/>
      <c r="R92" s="7"/>
      <c r="S92" s="7"/>
      <c r="T92" s="7"/>
      <c r="U92" s="7"/>
      <c r="V92" s="7"/>
      <c r="W92" s="7"/>
      <c r="X92" s="7"/>
      <c r="Y92" s="7"/>
      <c r="Z92" s="7"/>
    </row>
    <row r="93" ht="15.75" customHeight="1">
      <c r="A93" s="7"/>
      <c r="B93" s="2"/>
      <c r="C93" s="3"/>
      <c r="D93" s="4"/>
      <c r="E93" s="5"/>
      <c r="F93" s="2"/>
      <c r="G93" s="2"/>
      <c r="H93" s="2"/>
      <c r="I93" s="6"/>
      <c r="J93" s="2"/>
      <c r="K93" s="2"/>
      <c r="L93" s="2"/>
      <c r="M93" s="7"/>
      <c r="N93" s="7"/>
      <c r="O93" s="7"/>
      <c r="P93" s="7"/>
      <c r="Q93" s="7"/>
      <c r="R93" s="7"/>
      <c r="S93" s="7"/>
      <c r="T93" s="7"/>
      <c r="U93" s="7"/>
      <c r="V93" s="7"/>
      <c r="W93" s="7"/>
      <c r="X93" s="7"/>
      <c r="Y93" s="7"/>
      <c r="Z93" s="7"/>
    </row>
    <row r="94" ht="15.75" customHeight="1">
      <c r="A94" s="7"/>
      <c r="B94" s="2"/>
      <c r="C94" s="3"/>
      <c r="D94" s="4"/>
      <c r="E94" s="5"/>
      <c r="F94" s="2"/>
      <c r="G94" s="2"/>
      <c r="H94" s="2"/>
      <c r="I94" s="6"/>
      <c r="J94" s="2"/>
      <c r="K94" s="2"/>
      <c r="L94" s="2"/>
      <c r="M94" s="7"/>
      <c r="N94" s="7"/>
      <c r="O94" s="7"/>
      <c r="P94" s="7"/>
      <c r="Q94" s="7"/>
      <c r="R94" s="7"/>
      <c r="S94" s="7"/>
      <c r="T94" s="7"/>
      <c r="U94" s="7"/>
      <c r="V94" s="7"/>
      <c r="W94" s="7"/>
      <c r="X94" s="7"/>
      <c r="Y94" s="7"/>
      <c r="Z94" s="7"/>
    </row>
    <row r="95" ht="15.75" customHeight="1">
      <c r="A95" s="7"/>
      <c r="B95" s="2"/>
      <c r="C95" s="3"/>
      <c r="D95" s="4"/>
      <c r="E95" s="5"/>
      <c r="F95" s="2"/>
      <c r="G95" s="2"/>
      <c r="H95" s="2"/>
      <c r="I95" s="6"/>
      <c r="J95" s="2"/>
      <c r="K95" s="2"/>
      <c r="L95" s="2"/>
      <c r="M95" s="7"/>
      <c r="N95" s="7"/>
      <c r="O95" s="7"/>
      <c r="P95" s="7"/>
      <c r="Q95" s="7"/>
      <c r="R95" s="7"/>
      <c r="S95" s="7"/>
      <c r="T95" s="7"/>
      <c r="U95" s="7"/>
      <c r="V95" s="7"/>
      <c r="W95" s="7"/>
      <c r="X95" s="7"/>
      <c r="Y95" s="7"/>
      <c r="Z95" s="7"/>
    </row>
    <row r="96" ht="15.75" customHeight="1">
      <c r="A96" s="7"/>
      <c r="B96" s="2"/>
      <c r="C96" s="3"/>
      <c r="D96" s="4"/>
      <c r="E96" s="5"/>
      <c r="F96" s="2"/>
      <c r="G96" s="2"/>
      <c r="H96" s="2"/>
      <c r="I96" s="6"/>
      <c r="J96" s="2"/>
      <c r="K96" s="2"/>
      <c r="L96" s="2"/>
      <c r="M96" s="7"/>
      <c r="N96" s="7"/>
      <c r="O96" s="7"/>
      <c r="P96" s="7"/>
      <c r="Q96" s="7"/>
      <c r="R96" s="7"/>
      <c r="S96" s="7"/>
      <c r="T96" s="7"/>
      <c r="U96" s="7"/>
      <c r="V96" s="7"/>
      <c r="W96" s="7"/>
      <c r="X96" s="7"/>
      <c r="Y96" s="7"/>
      <c r="Z96" s="7"/>
    </row>
    <row r="97" ht="15.75" customHeight="1">
      <c r="A97" s="7"/>
      <c r="B97" s="2"/>
      <c r="C97" s="3"/>
      <c r="D97" s="4"/>
      <c r="E97" s="5"/>
      <c r="F97" s="2"/>
      <c r="G97" s="2"/>
      <c r="H97" s="2"/>
      <c r="I97" s="6"/>
      <c r="J97" s="2"/>
      <c r="K97" s="2"/>
      <c r="L97" s="2"/>
      <c r="M97" s="7"/>
      <c r="N97" s="7"/>
      <c r="O97" s="7"/>
      <c r="P97" s="7"/>
      <c r="Q97" s="7"/>
      <c r="R97" s="7"/>
      <c r="S97" s="7"/>
      <c r="T97" s="7"/>
      <c r="U97" s="7"/>
      <c r="V97" s="7"/>
      <c r="W97" s="7"/>
      <c r="X97" s="7"/>
      <c r="Y97" s="7"/>
      <c r="Z97" s="7"/>
    </row>
    <row r="98" ht="15.75" customHeight="1">
      <c r="A98" s="7"/>
      <c r="B98" s="2"/>
      <c r="C98" s="3"/>
      <c r="D98" s="4"/>
      <c r="E98" s="5"/>
      <c r="F98" s="2"/>
      <c r="G98" s="2"/>
      <c r="H98" s="2"/>
      <c r="I98" s="6"/>
      <c r="J98" s="2"/>
      <c r="K98" s="2"/>
      <c r="L98" s="2"/>
      <c r="M98" s="7"/>
      <c r="N98" s="7"/>
      <c r="O98" s="7"/>
      <c r="P98" s="7"/>
      <c r="Q98" s="7"/>
      <c r="R98" s="7"/>
      <c r="S98" s="7"/>
      <c r="T98" s="7"/>
      <c r="U98" s="7"/>
      <c r="V98" s="7"/>
      <c r="W98" s="7"/>
      <c r="X98" s="7"/>
      <c r="Y98" s="7"/>
      <c r="Z98" s="7"/>
    </row>
    <row r="99" ht="15.75" customHeight="1">
      <c r="A99" s="7"/>
      <c r="B99" s="2"/>
      <c r="C99" s="3"/>
      <c r="D99" s="4"/>
      <c r="E99" s="5"/>
      <c r="F99" s="2"/>
      <c r="G99" s="2"/>
      <c r="H99" s="2"/>
      <c r="I99" s="6"/>
      <c r="J99" s="2"/>
      <c r="K99" s="2"/>
      <c r="L99" s="2"/>
      <c r="M99" s="7"/>
      <c r="N99" s="7"/>
      <c r="O99" s="7"/>
      <c r="P99" s="7"/>
      <c r="Q99" s="7"/>
      <c r="R99" s="7"/>
      <c r="S99" s="7"/>
      <c r="T99" s="7"/>
      <c r="U99" s="7"/>
      <c r="V99" s="7"/>
      <c r="W99" s="7"/>
      <c r="X99" s="7"/>
      <c r="Y99" s="7"/>
      <c r="Z99" s="7"/>
    </row>
    <row r="100" ht="15.75" customHeight="1">
      <c r="A100" s="7"/>
      <c r="B100" s="2"/>
      <c r="C100" s="3"/>
      <c r="D100" s="4"/>
      <c r="E100" s="5"/>
      <c r="F100" s="2"/>
      <c r="G100" s="2"/>
      <c r="H100" s="2"/>
      <c r="I100" s="6"/>
      <c r="J100" s="2"/>
      <c r="K100" s="2"/>
      <c r="L100" s="2"/>
      <c r="M100" s="7"/>
      <c r="N100" s="7"/>
      <c r="O100" s="7"/>
      <c r="P100" s="7"/>
      <c r="Q100" s="7"/>
      <c r="R100" s="7"/>
      <c r="S100" s="7"/>
      <c r="T100" s="7"/>
      <c r="U100" s="7"/>
      <c r="V100" s="7"/>
      <c r="W100" s="7"/>
      <c r="X100" s="7"/>
      <c r="Y100" s="7"/>
      <c r="Z100" s="7"/>
    </row>
    <row r="101" ht="15.75" customHeight="1">
      <c r="A101" s="7"/>
      <c r="B101" s="2"/>
      <c r="C101" s="3"/>
      <c r="D101" s="4"/>
      <c r="E101" s="5"/>
      <c r="F101" s="2"/>
      <c r="G101" s="2"/>
      <c r="H101" s="2"/>
      <c r="I101" s="6"/>
      <c r="J101" s="2"/>
      <c r="K101" s="2"/>
      <c r="L101" s="2"/>
      <c r="M101" s="7"/>
      <c r="N101" s="7"/>
      <c r="O101" s="7"/>
      <c r="P101" s="7"/>
      <c r="Q101" s="7"/>
      <c r="R101" s="7"/>
      <c r="S101" s="7"/>
      <c r="T101" s="7"/>
      <c r="U101" s="7"/>
      <c r="V101" s="7"/>
      <c r="W101" s="7"/>
      <c r="X101" s="7"/>
      <c r="Y101" s="7"/>
      <c r="Z101" s="7"/>
    </row>
    <row r="102" ht="15.75" customHeight="1">
      <c r="A102" s="7"/>
      <c r="B102" s="2"/>
      <c r="C102" s="3"/>
      <c r="D102" s="4"/>
      <c r="E102" s="5"/>
      <c r="F102" s="2"/>
      <c r="G102" s="2"/>
      <c r="H102" s="2"/>
      <c r="I102" s="6"/>
      <c r="J102" s="2"/>
      <c r="K102" s="2"/>
      <c r="L102" s="2"/>
      <c r="M102" s="7"/>
      <c r="N102" s="7"/>
      <c r="O102" s="7"/>
      <c r="P102" s="7"/>
      <c r="Q102" s="7"/>
      <c r="R102" s="7"/>
      <c r="S102" s="7"/>
      <c r="T102" s="7"/>
      <c r="U102" s="7"/>
      <c r="V102" s="7"/>
      <c r="W102" s="7"/>
      <c r="X102" s="7"/>
      <c r="Y102" s="7"/>
      <c r="Z102" s="7"/>
    </row>
    <row r="103" ht="15.75" customHeight="1">
      <c r="A103" s="7"/>
      <c r="B103" s="2"/>
      <c r="C103" s="3"/>
      <c r="D103" s="4"/>
      <c r="E103" s="5"/>
      <c r="F103" s="2"/>
      <c r="G103" s="2"/>
      <c r="H103" s="2"/>
      <c r="I103" s="6"/>
      <c r="J103" s="2"/>
      <c r="K103" s="2"/>
      <c r="L103" s="2"/>
      <c r="M103" s="7"/>
      <c r="N103" s="7"/>
      <c r="O103" s="7"/>
      <c r="P103" s="7"/>
      <c r="Q103" s="7"/>
      <c r="R103" s="7"/>
      <c r="S103" s="7"/>
      <c r="T103" s="7"/>
      <c r="U103" s="7"/>
      <c r="V103" s="7"/>
      <c r="W103" s="7"/>
      <c r="X103" s="7"/>
      <c r="Y103" s="7"/>
      <c r="Z103" s="7"/>
    </row>
    <row r="104" ht="15.75" customHeight="1">
      <c r="A104" s="7"/>
      <c r="B104" s="2"/>
      <c r="C104" s="3"/>
      <c r="D104" s="4"/>
      <c r="E104" s="5"/>
      <c r="F104" s="2"/>
      <c r="G104" s="2"/>
      <c r="H104" s="2"/>
      <c r="I104" s="6"/>
      <c r="J104" s="2"/>
      <c r="K104" s="2"/>
      <c r="L104" s="2"/>
      <c r="M104" s="7"/>
      <c r="N104" s="7"/>
      <c r="O104" s="7"/>
      <c r="P104" s="7"/>
      <c r="Q104" s="7"/>
      <c r="R104" s="7"/>
      <c r="S104" s="7"/>
      <c r="T104" s="7"/>
      <c r="U104" s="7"/>
      <c r="V104" s="7"/>
      <c r="W104" s="7"/>
      <c r="X104" s="7"/>
      <c r="Y104" s="7"/>
      <c r="Z104" s="7"/>
    </row>
    <row r="105" ht="15.75" customHeight="1">
      <c r="A105" s="7"/>
      <c r="B105" s="2"/>
      <c r="C105" s="3"/>
      <c r="D105" s="4"/>
      <c r="E105" s="5"/>
      <c r="F105" s="2"/>
      <c r="G105" s="2"/>
      <c r="H105" s="2"/>
      <c r="I105" s="6"/>
      <c r="J105" s="2"/>
      <c r="K105" s="2"/>
      <c r="L105" s="2"/>
      <c r="M105" s="7"/>
      <c r="N105" s="7"/>
      <c r="O105" s="7"/>
      <c r="P105" s="7"/>
      <c r="Q105" s="7"/>
      <c r="R105" s="7"/>
      <c r="S105" s="7"/>
      <c r="T105" s="7"/>
      <c r="U105" s="7"/>
      <c r="V105" s="7"/>
      <c r="W105" s="7"/>
      <c r="X105" s="7"/>
      <c r="Y105" s="7"/>
      <c r="Z105" s="7"/>
    </row>
    <row r="106" ht="15.75" customHeight="1">
      <c r="A106" s="7"/>
      <c r="B106" s="2"/>
      <c r="C106" s="3"/>
      <c r="D106" s="4"/>
      <c r="E106" s="5"/>
      <c r="F106" s="2"/>
      <c r="G106" s="2"/>
      <c r="H106" s="2"/>
      <c r="I106" s="6"/>
      <c r="J106" s="2"/>
      <c r="K106" s="2"/>
      <c r="L106" s="2"/>
      <c r="M106" s="7"/>
      <c r="N106" s="7"/>
      <c r="O106" s="7"/>
      <c r="P106" s="7"/>
      <c r="Q106" s="7"/>
      <c r="R106" s="7"/>
      <c r="S106" s="7"/>
      <c r="T106" s="7"/>
      <c r="U106" s="7"/>
      <c r="V106" s="7"/>
      <c r="W106" s="7"/>
      <c r="X106" s="7"/>
      <c r="Y106" s="7"/>
      <c r="Z106" s="7"/>
    </row>
    <row r="107" ht="15.75" customHeight="1">
      <c r="A107" s="7"/>
      <c r="B107" s="2"/>
      <c r="C107" s="3"/>
      <c r="D107" s="4"/>
      <c r="E107" s="5"/>
      <c r="F107" s="2"/>
      <c r="G107" s="2"/>
      <c r="H107" s="2"/>
      <c r="I107" s="6"/>
      <c r="J107" s="2"/>
      <c r="K107" s="2"/>
      <c r="L107" s="2"/>
      <c r="M107" s="7"/>
      <c r="N107" s="7"/>
      <c r="O107" s="7"/>
      <c r="P107" s="7"/>
      <c r="Q107" s="7"/>
      <c r="R107" s="7"/>
      <c r="S107" s="7"/>
      <c r="T107" s="7"/>
      <c r="U107" s="7"/>
      <c r="V107" s="7"/>
      <c r="W107" s="7"/>
      <c r="X107" s="7"/>
      <c r="Y107" s="7"/>
      <c r="Z107" s="7"/>
    </row>
    <row r="108" ht="15.75" customHeight="1">
      <c r="A108" s="7"/>
      <c r="B108" s="2"/>
      <c r="C108" s="3"/>
      <c r="D108" s="4"/>
      <c r="E108" s="5"/>
      <c r="F108" s="2"/>
      <c r="G108" s="2"/>
      <c r="H108" s="2"/>
      <c r="I108" s="6"/>
      <c r="J108" s="2"/>
      <c r="K108" s="2"/>
      <c r="L108" s="2"/>
      <c r="M108" s="7"/>
      <c r="N108" s="7"/>
      <c r="O108" s="7"/>
      <c r="P108" s="7"/>
      <c r="Q108" s="7"/>
      <c r="R108" s="7"/>
      <c r="S108" s="7"/>
      <c r="T108" s="7"/>
      <c r="U108" s="7"/>
      <c r="V108" s="7"/>
      <c r="W108" s="7"/>
      <c r="X108" s="7"/>
      <c r="Y108" s="7"/>
      <c r="Z108" s="7"/>
    </row>
    <row r="109" ht="15.75" customHeight="1">
      <c r="A109" s="7"/>
      <c r="B109" s="2"/>
      <c r="C109" s="3"/>
      <c r="D109" s="4"/>
      <c r="E109" s="5"/>
      <c r="F109" s="2"/>
      <c r="G109" s="2"/>
      <c r="H109" s="2"/>
      <c r="I109" s="6"/>
      <c r="J109" s="2"/>
      <c r="K109" s="2"/>
      <c r="L109" s="2"/>
      <c r="M109" s="7"/>
      <c r="N109" s="7"/>
      <c r="O109" s="7"/>
      <c r="P109" s="7"/>
      <c r="Q109" s="7"/>
      <c r="R109" s="7"/>
      <c r="S109" s="7"/>
      <c r="T109" s="7"/>
      <c r="U109" s="7"/>
      <c r="V109" s="7"/>
      <c r="W109" s="7"/>
      <c r="X109" s="7"/>
      <c r="Y109" s="7"/>
      <c r="Z109" s="7"/>
    </row>
    <row r="110" ht="15.75" customHeight="1">
      <c r="A110" s="7"/>
      <c r="B110" s="2"/>
      <c r="C110" s="3"/>
      <c r="D110" s="4"/>
      <c r="E110" s="5"/>
      <c r="F110" s="2"/>
      <c r="G110" s="2"/>
      <c r="H110" s="2"/>
      <c r="I110" s="6"/>
      <c r="J110" s="2"/>
      <c r="K110" s="2"/>
      <c r="L110" s="2"/>
      <c r="M110" s="7"/>
      <c r="N110" s="7"/>
      <c r="O110" s="7"/>
      <c r="P110" s="7"/>
      <c r="Q110" s="7"/>
      <c r="R110" s="7"/>
      <c r="S110" s="7"/>
      <c r="T110" s="7"/>
      <c r="U110" s="7"/>
      <c r="V110" s="7"/>
      <c r="W110" s="7"/>
      <c r="X110" s="7"/>
      <c r="Y110" s="7"/>
      <c r="Z110" s="7"/>
    </row>
    <row r="111" ht="15.75" customHeight="1">
      <c r="A111" s="7"/>
      <c r="B111" s="2"/>
      <c r="C111" s="3"/>
      <c r="D111" s="4"/>
      <c r="E111" s="5"/>
      <c r="F111" s="2"/>
      <c r="G111" s="2"/>
      <c r="H111" s="2"/>
      <c r="I111" s="6"/>
      <c r="J111" s="2"/>
      <c r="K111" s="2"/>
      <c r="L111" s="2"/>
      <c r="M111" s="7"/>
      <c r="N111" s="7"/>
      <c r="O111" s="7"/>
      <c r="P111" s="7"/>
      <c r="Q111" s="7"/>
      <c r="R111" s="7"/>
      <c r="S111" s="7"/>
      <c r="T111" s="7"/>
      <c r="U111" s="7"/>
      <c r="V111" s="7"/>
      <c r="W111" s="7"/>
      <c r="X111" s="7"/>
      <c r="Y111" s="7"/>
      <c r="Z111" s="7"/>
    </row>
    <row r="112" ht="15.75" customHeight="1">
      <c r="A112" s="7"/>
      <c r="B112" s="2"/>
      <c r="C112" s="3"/>
      <c r="D112" s="4"/>
      <c r="E112" s="5"/>
      <c r="F112" s="2"/>
      <c r="G112" s="2"/>
      <c r="H112" s="2"/>
      <c r="I112" s="6"/>
      <c r="J112" s="2"/>
      <c r="K112" s="2"/>
      <c r="L112" s="2"/>
      <c r="M112" s="7"/>
      <c r="N112" s="7"/>
      <c r="O112" s="7"/>
      <c r="P112" s="7"/>
      <c r="Q112" s="7"/>
      <c r="R112" s="7"/>
      <c r="S112" s="7"/>
      <c r="T112" s="7"/>
      <c r="U112" s="7"/>
      <c r="V112" s="7"/>
      <c r="W112" s="7"/>
      <c r="X112" s="7"/>
      <c r="Y112" s="7"/>
      <c r="Z112" s="7"/>
    </row>
    <row r="113" ht="15.75" customHeight="1">
      <c r="A113" s="7"/>
      <c r="B113" s="2"/>
      <c r="C113" s="3"/>
      <c r="D113" s="4"/>
      <c r="E113" s="5"/>
      <c r="F113" s="2"/>
      <c r="G113" s="2"/>
      <c r="H113" s="2"/>
      <c r="I113" s="6"/>
      <c r="J113" s="2"/>
      <c r="K113" s="2"/>
      <c r="L113" s="2"/>
      <c r="M113" s="7"/>
      <c r="N113" s="7"/>
      <c r="O113" s="7"/>
      <c r="P113" s="7"/>
      <c r="Q113" s="7"/>
      <c r="R113" s="7"/>
      <c r="S113" s="7"/>
      <c r="T113" s="7"/>
      <c r="U113" s="7"/>
      <c r="V113" s="7"/>
      <c r="W113" s="7"/>
      <c r="X113" s="7"/>
      <c r="Y113" s="7"/>
      <c r="Z113" s="7"/>
    </row>
    <row r="114" ht="15.75" customHeight="1">
      <c r="A114" s="7"/>
      <c r="B114" s="2"/>
      <c r="C114" s="3"/>
      <c r="D114" s="4"/>
      <c r="E114" s="5"/>
      <c r="F114" s="2"/>
      <c r="G114" s="2"/>
      <c r="H114" s="2"/>
      <c r="I114" s="6"/>
      <c r="J114" s="2"/>
      <c r="K114" s="2"/>
      <c r="L114" s="2"/>
      <c r="M114" s="7"/>
      <c r="N114" s="7"/>
      <c r="O114" s="7"/>
      <c r="P114" s="7"/>
      <c r="Q114" s="7"/>
      <c r="R114" s="7"/>
      <c r="S114" s="7"/>
      <c r="T114" s="7"/>
      <c r="U114" s="7"/>
      <c r="V114" s="7"/>
      <c r="W114" s="7"/>
      <c r="X114" s="7"/>
      <c r="Y114" s="7"/>
      <c r="Z114" s="7"/>
    </row>
    <row r="115" ht="15.75" customHeight="1">
      <c r="A115" s="7"/>
      <c r="B115" s="2"/>
      <c r="C115" s="3"/>
      <c r="D115" s="4"/>
      <c r="E115" s="5"/>
      <c r="F115" s="2"/>
      <c r="G115" s="2"/>
      <c r="H115" s="2"/>
      <c r="I115" s="6"/>
      <c r="J115" s="2"/>
      <c r="K115" s="2"/>
      <c r="L115" s="2"/>
      <c r="M115" s="7"/>
      <c r="N115" s="7"/>
      <c r="O115" s="7"/>
      <c r="P115" s="7"/>
      <c r="Q115" s="7"/>
      <c r="R115" s="7"/>
      <c r="S115" s="7"/>
      <c r="T115" s="7"/>
      <c r="U115" s="7"/>
      <c r="V115" s="7"/>
      <c r="W115" s="7"/>
      <c r="X115" s="7"/>
      <c r="Y115" s="7"/>
      <c r="Z115" s="7"/>
    </row>
    <row r="116" ht="15.75" customHeight="1">
      <c r="A116" s="7"/>
      <c r="B116" s="2"/>
      <c r="C116" s="3"/>
      <c r="D116" s="4"/>
      <c r="E116" s="5"/>
      <c r="F116" s="2"/>
      <c r="G116" s="2"/>
      <c r="H116" s="2"/>
      <c r="I116" s="6"/>
      <c r="J116" s="2"/>
      <c r="K116" s="2"/>
      <c r="L116" s="2"/>
      <c r="M116" s="7"/>
      <c r="N116" s="7"/>
      <c r="O116" s="7"/>
      <c r="P116" s="7"/>
      <c r="Q116" s="7"/>
      <c r="R116" s="7"/>
      <c r="S116" s="7"/>
      <c r="T116" s="7"/>
      <c r="U116" s="7"/>
      <c r="V116" s="7"/>
      <c r="W116" s="7"/>
      <c r="X116" s="7"/>
      <c r="Y116" s="7"/>
      <c r="Z116" s="7"/>
    </row>
    <row r="117" ht="15.75" customHeight="1">
      <c r="A117" s="7"/>
      <c r="B117" s="2"/>
      <c r="C117" s="3"/>
      <c r="D117" s="4"/>
      <c r="E117" s="5"/>
      <c r="F117" s="2"/>
      <c r="G117" s="2"/>
      <c r="H117" s="2"/>
      <c r="I117" s="6"/>
      <c r="J117" s="2"/>
      <c r="K117" s="2"/>
      <c r="L117" s="2"/>
      <c r="M117" s="7"/>
      <c r="N117" s="7"/>
      <c r="O117" s="7"/>
      <c r="P117" s="7"/>
      <c r="Q117" s="7"/>
      <c r="R117" s="7"/>
      <c r="S117" s="7"/>
      <c r="T117" s="7"/>
      <c r="U117" s="7"/>
      <c r="V117" s="7"/>
      <c r="W117" s="7"/>
      <c r="X117" s="7"/>
      <c r="Y117" s="7"/>
      <c r="Z117" s="7"/>
    </row>
    <row r="118" ht="15.75" customHeight="1">
      <c r="A118" s="7"/>
      <c r="B118" s="2"/>
      <c r="C118" s="3"/>
      <c r="D118" s="4"/>
      <c r="E118" s="5"/>
      <c r="F118" s="2"/>
      <c r="G118" s="2"/>
      <c r="H118" s="2"/>
      <c r="I118" s="6"/>
      <c r="J118" s="2"/>
      <c r="K118" s="2"/>
      <c r="L118" s="2"/>
      <c r="M118" s="7"/>
      <c r="N118" s="7"/>
      <c r="O118" s="7"/>
      <c r="P118" s="7"/>
      <c r="Q118" s="7"/>
      <c r="R118" s="7"/>
      <c r="S118" s="7"/>
      <c r="T118" s="7"/>
      <c r="U118" s="7"/>
      <c r="V118" s="7"/>
      <c r="W118" s="7"/>
      <c r="X118" s="7"/>
      <c r="Y118" s="7"/>
      <c r="Z118" s="7"/>
    </row>
    <row r="119" ht="15.75" customHeight="1">
      <c r="A119" s="7"/>
      <c r="B119" s="2"/>
      <c r="C119" s="3"/>
      <c r="D119" s="4"/>
      <c r="E119" s="5"/>
      <c r="F119" s="2"/>
      <c r="G119" s="2"/>
      <c r="H119" s="2"/>
      <c r="I119" s="6"/>
      <c r="J119" s="2"/>
      <c r="K119" s="2"/>
      <c r="L119" s="2"/>
      <c r="M119" s="7"/>
      <c r="N119" s="7"/>
      <c r="O119" s="7"/>
      <c r="P119" s="7"/>
      <c r="Q119" s="7"/>
      <c r="R119" s="7"/>
      <c r="S119" s="7"/>
      <c r="T119" s="7"/>
      <c r="U119" s="7"/>
      <c r="V119" s="7"/>
      <c r="W119" s="7"/>
      <c r="X119" s="7"/>
      <c r="Y119" s="7"/>
      <c r="Z119" s="7"/>
    </row>
    <row r="120" ht="15.75" customHeight="1">
      <c r="A120" s="7"/>
      <c r="B120" s="2"/>
      <c r="C120" s="3"/>
      <c r="D120" s="4"/>
      <c r="E120" s="5"/>
      <c r="F120" s="2"/>
      <c r="G120" s="2"/>
      <c r="H120" s="2"/>
      <c r="I120" s="6"/>
      <c r="J120" s="2"/>
      <c r="K120" s="2"/>
      <c r="L120" s="2"/>
      <c r="M120" s="7"/>
      <c r="N120" s="7"/>
      <c r="O120" s="7"/>
      <c r="P120" s="7"/>
      <c r="Q120" s="7"/>
      <c r="R120" s="7"/>
      <c r="S120" s="7"/>
      <c r="T120" s="7"/>
      <c r="U120" s="7"/>
      <c r="V120" s="7"/>
      <c r="W120" s="7"/>
      <c r="X120" s="7"/>
      <c r="Y120" s="7"/>
      <c r="Z120" s="7"/>
    </row>
    <row r="121" ht="15.75" customHeight="1">
      <c r="A121" s="7"/>
      <c r="B121" s="2"/>
      <c r="C121" s="3"/>
      <c r="D121" s="4"/>
      <c r="E121" s="5"/>
      <c r="F121" s="2"/>
      <c r="G121" s="2"/>
      <c r="H121" s="2"/>
      <c r="I121" s="6"/>
      <c r="J121" s="2"/>
      <c r="K121" s="2"/>
      <c r="L121" s="2"/>
      <c r="M121" s="7"/>
      <c r="N121" s="7"/>
      <c r="O121" s="7"/>
      <c r="P121" s="7"/>
      <c r="Q121" s="7"/>
      <c r="R121" s="7"/>
      <c r="S121" s="7"/>
      <c r="T121" s="7"/>
      <c r="U121" s="7"/>
      <c r="V121" s="7"/>
      <c r="W121" s="7"/>
      <c r="X121" s="7"/>
      <c r="Y121" s="7"/>
      <c r="Z121" s="7"/>
    </row>
    <row r="122" ht="15.75" customHeight="1">
      <c r="A122" s="7"/>
      <c r="B122" s="2"/>
      <c r="C122" s="3"/>
      <c r="D122" s="4"/>
      <c r="E122" s="5"/>
      <c r="F122" s="2"/>
      <c r="G122" s="2"/>
      <c r="H122" s="2"/>
      <c r="I122" s="6"/>
      <c r="J122" s="2"/>
      <c r="K122" s="2"/>
      <c r="L122" s="2"/>
      <c r="M122" s="7"/>
      <c r="N122" s="7"/>
      <c r="O122" s="7"/>
      <c r="P122" s="7"/>
      <c r="Q122" s="7"/>
      <c r="R122" s="7"/>
      <c r="S122" s="7"/>
      <c r="T122" s="7"/>
      <c r="U122" s="7"/>
      <c r="V122" s="7"/>
      <c r="W122" s="7"/>
      <c r="X122" s="7"/>
      <c r="Y122" s="7"/>
      <c r="Z122" s="7"/>
    </row>
    <row r="123" ht="15.75" customHeight="1">
      <c r="A123" s="7"/>
      <c r="B123" s="2"/>
      <c r="C123" s="3"/>
      <c r="D123" s="4"/>
      <c r="E123" s="5"/>
      <c r="F123" s="2"/>
      <c r="G123" s="2"/>
      <c r="H123" s="2"/>
      <c r="I123" s="6"/>
      <c r="J123" s="2"/>
      <c r="K123" s="2"/>
      <c r="L123" s="2"/>
      <c r="M123" s="7"/>
      <c r="N123" s="7"/>
      <c r="O123" s="7"/>
      <c r="P123" s="7"/>
      <c r="Q123" s="7"/>
      <c r="R123" s="7"/>
      <c r="S123" s="7"/>
      <c r="T123" s="7"/>
      <c r="U123" s="7"/>
      <c r="V123" s="7"/>
      <c r="W123" s="7"/>
      <c r="X123" s="7"/>
      <c r="Y123" s="7"/>
      <c r="Z123" s="7"/>
    </row>
    <row r="124" ht="15.75" customHeight="1">
      <c r="A124" s="7"/>
      <c r="B124" s="2"/>
      <c r="C124" s="3"/>
      <c r="D124" s="4"/>
      <c r="E124" s="5"/>
      <c r="F124" s="2"/>
      <c r="G124" s="2"/>
      <c r="H124" s="2"/>
      <c r="I124" s="6"/>
      <c r="J124" s="2"/>
      <c r="K124" s="2"/>
      <c r="L124" s="2"/>
      <c r="M124" s="7"/>
      <c r="N124" s="7"/>
      <c r="O124" s="7"/>
      <c r="P124" s="7"/>
      <c r="Q124" s="7"/>
      <c r="R124" s="7"/>
      <c r="S124" s="7"/>
      <c r="T124" s="7"/>
      <c r="U124" s="7"/>
      <c r="V124" s="7"/>
      <c r="W124" s="7"/>
      <c r="X124" s="7"/>
      <c r="Y124" s="7"/>
      <c r="Z124" s="7"/>
    </row>
    <row r="125" ht="15.75" customHeight="1">
      <c r="A125" s="7"/>
      <c r="B125" s="2"/>
      <c r="C125" s="3"/>
      <c r="D125" s="4"/>
      <c r="E125" s="5"/>
      <c r="F125" s="2"/>
      <c r="G125" s="2"/>
      <c r="H125" s="2"/>
      <c r="I125" s="6"/>
      <c r="J125" s="2"/>
      <c r="K125" s="2"/>
      <c r="L125" s="2"/>
      <c r="M125" s="7"/>
      <c r="N125" s="7"/>
      <c r="O125" s="7"/>
      <c r="P125" s="7"/>
      <c r="Q125" s="7"/>
      <c r="R125" s="7"/>
      <c r="S125" s="7"/>
      <c r="T125" s="7"/>
      <c r="U125" s="7"/>
      <c r="V125" s="7"/>
      <c r="W125" s="7"/>
      <c r="X125" s="7"/>
      <c r="Y125" s="7"/>
      <c r="Z125" s="7"/>
    </row>
    <row r="126" ht="15.75" customHeight="1">
      <c r="A126" s="7"/>
      <c r="B126" s="2"/>
      <c r="C126" s="3"/>
      <c r="D126" s="4"/>
      <c r="E126" s="5"/>
      <c r="F126" s="2"/>
      <c r="G126" s="2"/>
      <c r="H126" s="2"/>
      <c r="I126" s="6"/>
      <c r="J126" s="2"/>
      <c r="K126" s="2"/>
      <c r="L126" s="2"/>
      <c r="M126" s="7"/>
      <c r="N126" s="7"/>
      <c r="O126" s="7"/>
      <c r="P126" s="7"/>
      <c r="Q126" s="7"/>
      <c r="R126" s="7"/>
      <c r="S126" s="7"/>
      <c r="T126" s="7"/>
      <c r="U126" s="7"/>
      <c r="V126" s="7"/>
      <c r="W126" s="7"/>
      <c r="X126" s="7"/>
      <c r="Y126" s="7"/>
      <c r="Z126" s="7"/>
    </row>
    <row r="127" ht="15.75" customHeight="1">
      <c r="A127" s="7"/>
      <c r="B127" s="2"/>
      <c r="C127" s="3"/>
      <c r="D127" s="4"/>
      <c r="E127" s="5"/>
      <c r="F127" s="2"/>
      <c r="G127" s="2"/>
      <c r="H127" s="2"/>
      <c r="I127" s="6"/>
      <c r="J127" s="2"/>
      <c r="K127" s="2"/>
      <c r="L127" s="2"/>
      <c r="M127" s="7"/>
      <c r="N127" s="7"/>
      <c r="O127" s="7"/>
      <c r="P127" s="7"/>
      <c r="Q127" s="7"/>
      <c r="R127" s="7"/>
      <c r="S127" s="7"/>
      <c r="T127" s="7"/>
      <c r="U127" s="7"/>
      <c r="V127" s="7"/>
      <c r="W127" s="7"/>
      <c r="X127" s="7"/>
      <c r="Y127" s="7"/>
      <c r="Z127" s="7"/>
    </row>
    <row r="128" ht="15.75" customHeight="1">
      <c r="A128" s="7"/>
      <c r="B128" s="2"/>
      <c r="C128" s="3"/>
      <c r="D128" s="4"/>
      <c r="E128" s="5"/>
      <c r="F128" s="2"/>
      <c r="G128" s="2"/>
      <c r="H128" s="2"/>
      <c r="I128" s="6"/>
      <c r="J128" s="2"/>
      <c r="K128" s="2"/>
      <c r="L128" s="2"/>
      <c r="M128" s="7"/>
      <c r="N128" s="7"/>
      <c r="O128" s="7"/>
      <c r="P128" s="7"/>
      <c r="Q128" s="7"/>
      <c r="R128" s="7"/>
      <c r="S128" s="7"/>
      <c r="T128" s="7"/>
      <c r="U128" s="7"/>
      <c r="V128" s="7"/>
      <c r="W128" s="7"/>
      <c r="X128" s="7"/>
      <c r="Y128" s="7"/>
      <c r="Z128" s="7"/>
    </row>
    <row r="129" ht="15.75" customHeight="1">
      <c r="A129" s="7"/>
      <c r="B129" s="2"/>
      <c r="C129" s="3"/>
      <c r="D129" s="4"/>
      <c r="E129" s="5"/>
      <c r="F129" s="2"/>
      <c r="G129" s="2"/>
      <c r="H129" s="2"/>
      <c r="I129" s="6"/>
      <c r="J129" s="2"/>
      <c r="K129" s="2"/>
      <c r="L129" s="2"/>
      <c r="M129" s="7"/>
      <c r="N129" s="7"/>
      <c r="O129" s="7"/>
      <c r="P129" s="7"/>
      <c r="Q129" s="7"/>
      <c r="R129" s="7"/>
      <c r="S129" s="7"/>
      <c r="T129" s="7"/>
      <c r="U129" s="7"/>
      <c r="V129" s="7"/>
      <c r="W129" s="7"/>
      <c r="X129" s="7"/>
      <c r="Y129" s="7"/>
      <c r="Z129" s="7"/>
    </row>
    <row r="130" ht="15.75" customHeight="1">
      <c r="A130" s="7"/>
      <c r="B130" s="2"/>
      <c r="C130" s="3"/>
      <c r="D130" s="4"/>
      <c r="E130" s="5"/>
      <c r="F130" s="2"/>
      <c r="G130" s="2"/>
      <c r="H130" s="2"/>
      <c r="I130" s="6"/>
      <c r="J130" s="2"/>
      <c r="K130" s="2"/>
      <c r="L130" s="2"/>
      <c r="M130" s="7"/>
      <c r="N130" s="7"/>
      <c r="O130" s="7"/>
      <c r="P130" s="7"/>
      <c r="Q130" s="7"/>
      <c r="R130" s="7"/>
      <c r="S130" s="7"/>
      <c r="T130" s="7"/>
      <c r="U130" s="7"/>
      <c r="V130" s="7"/>
      <c r="W130" s="7"/>
      <c r="X130" s="7"/>
      <c r="Y130" s="7"/>
      <c r="Z130" s="7"/>
    </row>
    <row r="131" ht="15.75" customHeight="1">
      <c r="A131" s="7"/>
      <c r="B131" s="2"/>
      <c r="C131" s="3"/>
      <c r="D131" s="4"/>
      <c r="E131" s="5"/>
      <c r="F131" s="2"/>
      <c r="G131" s="2"/>
      <c r="H131" s="2"/>
      <c r="I131" s="6"/>
      <c r="J131" s="2"/>
      <c r="K131" s="2"/>
      <c r="L131" s="2"/>
      <c r="M131" s="7"/>
      <c r="N131" s="7"/>
      <c r="O131" s="7"/>
      <c r="P131" s="7"/>
      <c r="Q131" s="7"/>
      <c r="R131" s="7"/>
      <c r="S131" s="7"/>
      <c r="T131" s="7"/>
      <c r="U131" s="7"/>
      <c r="V131" s="7"/>
      <c r="W131" s="7"/>
      <c r="X131" s="7"/>
      <c r="Y131" s="7"/>
      <c r="Z131" s="7"/>
    </row>
    <row r="132" ht="15.75" customHeight="1">
      <c r="A132" s="7"/>
      <c r="B132" s="2"/>
      <c r="C132" s="3"/>
      <c r="D132" s="4"/>
      <c r="E132" s="5"/>
      <c r="F132" s="2"/>
      <c r="G132" s="2"/>
      <c r="H132" s="2"/>
      <c r="I132" s="6"/>
      <c r="J132" s="2"/>
      <c r="K132" s="2"/>
      <c r="L132" s="2"/>
      <c r="M132" s="7"/>
      <c r="N132" s="7"/>
      <c r="O132" s="7"/>
      <c r="P132" s="7"/>
      <c r="Q132" s="7"/>
      <c r="R132" s="7"/>
      <c r="S132" s="7"/>
      <c r="T132" s="7"/>
      <c r="U132" s="7"/>
      <c r="V132" s="7"/>
      <c r="W132" s="7"/>
      <c r="X132" s="7"/>
      <c r="Y132" s="7"/>
      <c r="Z132" s="7"/>
    </row>
    <row r="133" ht="15.75" customHeight="1">
      <c r="A133" s="7"/>
      <c r="B133" s="2"/>
      <c r="C133" s="3"/>
      <c r="D133" s="4"/>
      <c r="E133" s="5"/>
      <c r="F133" s="2"/>
      <c r="G133" s="2"/>
      <c r="H133" s="2"/>
      <c r="I133" s="6"/>
      <c r="J133" s="2"/>
      <c r="K133" s="2"/>
      <c r="L133" s="2"/>
      <c r="M133" s="7"/>
      <c r="N133" s="7"/>
      <c r="O133" s="7"/>
      <c r="P133" s="7"/>
      <c r="Q133" s="7"/>
      <c r="R133" s="7"/>
      <c r="S133" s="7"/>
      <c r="T133" s="7"/>
      <c r="U133" s="7"/>
      <c r="V133" s="7"/>
      <c r="W133" s="7"/>
      <c r="X133" s="7"/>
      <c r="Y133" s="7"/>
      <c r="Z133" s="7"/>
    </row>
    <row r="134" ht="15.75" customHeight="1">
      <c r="A134" s="7"/>
      <c r="B134" s="2"/>
      <c r="C134" s="3"/>
      <c r="D134" s="4"/>
      <c r="E134" s="5"/>
      <c r="F134" s="2"/>
      <c r="G134" s="2"/>
      <c r="H134" s="2"/>
      <c r="I134" s="6"/>
      <c r="J134" s="2"/>
      <c r="K134" s="2"/>
      <c r="L134" s="2"/>
      <c r="M134" s="7"/>
      <c r="N134" s="7"/>
      <c r="O134" s="7"/>
      <c r="P134" s="7"/>
      <c r="Q134" s="7"/>
      <c r="R134" s="7"/>
      <c r="S134" s="7"/>
      <c r="T134" s="7"/>
      <c r="U134" s="7"/>
      <c r="V134" s="7"/>
      <c r="W134" s="7"/>
      <c r="X134" s="7"/>
      <c r="Y134" s="7"/>
      <c r="Z134" s="7"/>
    </row>
    <row r="135" ht="15.75" customHeight="1">
      <c r="A135" s="7"/>
      <c r="B135" s="2"/>
      <c r="C135" s="3"/>
      <c r="D135" s="4"/>
      <c r="E135" s="5"/>
      <c r="F135" s="2"/>
      <c r="G135" s="2"/>
      <c r="H135" s="2"/>
      <c r="I135" s="6"/>
      <c r="J135" s="2"/>
      <c r="K135" s="2"/>
      <c r="L135" s="2"/>
      <c r="M135" s="7"/>
      <c r="N135" s="7"/>
      <c r="O135" s="7"/>
      <c r="P135" s="7"/>
      <c r="Q135" s="7"/>
      <c r="R135" s="7"/>
      <c r="S135" s="7"/>
      <c r="T135" s="7"/>
      <c r="U135" s="7"/>
      <c r="V135" s="7"/>
      <c r="W135" s="7"/>
      <c r="X135" s="7"/>
      <c r="Y135" s="7"/>
      <c r="Z135" s="7"/>
    </row>
    <row r="136" ht="15.75" customHeight="1">
      <c r="A136" s="7"/>
      <c r="B136" s="2"/>
      <c r="C136" s="3"/>
      <c r="D136" s="4"/>
      <c r="E136" s="5"/>
      <c r="F136" s="2"/>
      <c r="G136" s="2"/>
      <c r="H136" s="2"/>
      <c r="I136" s="6"/>
      <c r="J136" s="2"/>
      <c r="K136" s="2"/>
      <c r="L136" s="2"/>
      <c r="M136" s="7"/>
      <c r="N136" s="7"/>
      <c r="O136" s="7"/>
      <c r="P136" s="7"/>
      <c r="Q136" s="7"/>
      <c r="R136" s="7"/>
      <c r="S136" s="7"/>
      <c r="T136" s="7"/>
      <c r="U136" s="7"/>
      <c r="V136" s="7"/>
      <c r="W136" s="7"/>
      <c r="X136" s="7"/>
      <c r="Y136" s="7"/>
      <c r="Z136" s="7"/>
    </row>
    <row r="137" ht="15.75" customHeight="1">
      <c r="A137" s="7"/>
      <c r="B137" s="2"/>
      <c r="C137" s="3"/>
      <c r="D137" s="4"/>
      <c r="E137" s="5"/>
      <c r="F137" s="2"/>
      <c r="G137" s="2"/>
      <c r="H137" s="2"/>
      <c r="I137" s="6"/>
      <c r="J137" s="2"/>
      <c r="K137" s="2"/>
      <c r="L137" s="2"/>
      <c r="M137" s="7"/>
      <c r="N137" s="7"/>
      <c r="O137" s="7"/>
      <c r="P137" s="7"/>
      <c r="Q137" s="7"/>
      <c r="R137" s="7"/>
      <c r="S137" s="7"/>
      <c r="T137" s="7"/>
      <c r="U137" s="7"/>
      <c r="V137" s="7"/>
      <c r="W137" s="7"/>
      <c r="X137" s="7"/>
      <c r="Y137" s="7"/>
      <c r="Z137" s="7"/>
    </row>
    <row r="138" ht="15.75" customHeight="1">
      <c r="A138" s="7"/>
      <c r="B138" s="2"/>
      <c r="C138" s="3"/>
      <c r="D138" s="4"/>
      <c r="E138" s="5"/>
      <c r="F138" s="2"/>
      <c r="G138" s="2"/>
      <c r="H138" s="2"/>
      <c r="I138" s="6"/>
      <c r="J138" s="2"/>
      <c r="K138" s="2"/>
      <c r="L138" s="2"/>
      <c r="M138" s="7"/>
      <c r="N138" s="7"/>
      <c r="O138" s="7"/>
      <c r="P138" s="7"/>
      <c r="Q138" s="7"/>
      <c r="R138" s="7"/>
      <c r="S138" s="7"/>
      <c r="T138" s="7"/>
      <c r="U138" s="7"/>
      <c r="V138" s="7"/>
      <c r="W138" s="7"/>
      <c r="X138" s="7"/>
      <c r="Y138" s="7"/>
      <c r="Z138" s="7"/>
    </row>
    <row r="139" ht="15.75" customHeight="1">
      <c r="A139" s="7"/>
      <c r="B139" s="2"/>
      <c r="C139" s="3"/>
      <c r="D139" s="4"/>
      <c r="E139" s="5"/>
      <c r="F139" s="2"/>
      <c r="G139" s="2"/>
      <c r="H139" s="2"/>
      <c r="I139" s="6"/>
      <c r="J139" s="2"/>
      <c r="K139" s="2"/>
      <c r="L139" s="2"/>
      <c r="M139" s="7"/>
      <c r="N139" s="7"/>
      <c r="O139" s="7"/>
      <c r="P139" s="7"/>
      <c r="Q139" s="7"/>
      <c r="R139" s="7"/>
      <c r="S139" s="7"/>
      <c r="T139" s="7"/>
      <c r="U139" s="7"/>
      <c r="V139" s="7"/>
      <c r="W139" s="7"/>
      <c r="X139" s="7"/>
      <c r="Y139" s="7"/>
      <c r="Z139" s="7"/>
    </row>
    <row r="140" ht="15.75" customHeight="1">
      <c r="A140" s="7"/>
      <c r="B140" s="2"/>
      <c r="C140" s="3"/>
      <c r="D140" s="4"/>
      <c r="E140" s="5"/>
      <c r="F140" s="2"/>
      <c r="G140" s="2"/>
      <c r="H140" s="2"/>
      <c r="I140" s="6"/>
      <c r="J140" s="2"/>
      <c r="K140" s="2"/>
      <c r="L140" s="2"/>
      <c r="M140" s="7"/>
      <c r="N140" s="7"/>
      <c r="O140" s="7"/>
      <c r="P140" s="7"/>
      <c r="Q140" s="7"/>
      <c r="R140" s="7"/>
      <c r="S140" s="7"/>
      <c r="T140" s="7"/>
      <c r="U140" s="7"/>
      <c r="V140" s="7"/>
      <c r="W140" s="7"/>
      <c r="X140" s="7"/>
      <c r="Y140" s="7"/>
      <c r="Z140" s="7"/>
    </row>
    <row r="141" ht="15.75" customHeight="1">
      <c r="A141" s="7"/>
      <c r="B141" s="2"/>
      <c r="C141" s="3"/>
      <c r="D141" s="4"/>
      <c r="E141" s="5"/>
      <c r="F141" s="2"/>
      <c r="G141" s="2"/>
      <c r="H141" s="2"/>
      <c r="I141" s="6"/>
      <c r="J141" s="2"/>
      <c r="K141" s="2"/>
      <c r="L141" s="2"/>
      <c r="M141" s="7"/>
      <c r="N141" s="7"/>
      <c r="O141" s="7"/>
      <c r="P141" s="7"/>
      <c r="Q141" s="7"/>
      <c r="R141" s="7"/>
      <c r="S141" s="7"/>
      <c r="T141" s="7"/>
      <c r="U141" s="7"/>
      <c r="V141" s="7"/>
      <c r="W141" s="7"/>
      <c r="X141" s="7"/>
      <c r="Y141" s="7"/>
      <c r="Z141" s="7"/>
    </row>
    <row r="142" ht="15.75" customHeight="1">
      <c r="A142" s="7"/>
      <c r="B142" s="2"/>
      <c r="C142" s="3"/>
      <c r="D142" s="4"/>
      <c r="E142" s="5"/>
      <c r="F142" s="2"/>
      <c r="G142" s="2"/>
      <c r="H142" s="2"/>
      <c r="I142" s="6"/>
      <c r="J142" s="2"/>
      <c r="K142" s="2"/>
      <c r="L142" s="2"/>
      <c r="M142" s="7"/>
      <c r="N142" s="7"/>
      <c r="O142" s="7"/>
      <c r="P142" s="7"/>
      <c r="Q142" s="7"/>
      <c r="R142" s="7"/>
      <c r="S142" s="7"/>
      <c r="T142" s="7"/>
      <c r="U142" s="7"/>
      <c r="V142" s="7"/>
      <c r="W142" s="7"/>
      <c r="X142" s="7"/>
      <c r="Y142" s="7"/>
      <c r="Z142" s="7"/>
    </row>
    <row r="143" ht="15.75" customHeight="1">
      <c r="A143" s="7"/>
      <c r="B143" s="2"/>
      <c r="C143" s="3"/>
      <c r="D143" s="4"/>
      <c r="E143" s="5"/>
      <c r="F143" s="2"/>
      <c r="G143" s="2"/>
      <c r="H143" s="2"/>
      <c r="I143" s="6"/>
      <c r="J143" s="2"/>
      <c r="K143" s="2"/>
      <c r="L143" s="2"/>
      <c r="M143" s="7"/>
      <c r="N143" s="7"/>
      <c r="O143" s="7"/>
      <c r="P143" s="7"/>
      <c r="Q143" s="7"/>
      <c r="R143" s="7"/>
      <c r="S143" s="7"/>
      <c r="T143" s="7"/>
      <c r="U143" s="7"/>
      <c r="V143" s="7"/>
      <c r="W143" s="7"/>
      <c r="X143" s="7"/>
      <c r="Y143" s="7"/>
      <c r="Z143" s="7"/>
    </row>
    <row r="144" ht="15.75" customHeight="1">
      <c r="A144" s="7"/>
      <c r="B144" s="2"/>
      <c r="C144" s="3"/>
      <c r="D144" s="4"/>
      <c r="E144" s="5"/>
      <c r="F144" s="2"/>
      <c r="G144" s="2"/>
      <c r="H144" s="2"/>
      <c r="I144" s="6"/>
      <c r="J144" s="2"/>
      <c r="K144" s="2"/>
      <c r="L144" s="2"/>
      <c r="M144" s="7"/>
      <c r="N144" s="7"/>
      <c r="O144" s="7"/>
      <c r="P144" s="7"/>
      <c r="Q144" s="7"/>
      <c r="R144" s="7"/>
      <c r="S144" s="7"/>
      <c r="T144" s="7"/>
      <c r="U144" s="7"/>
      <c r="V144" s="7"/>
      <c r="W144" s="7"/>
      <c r="X144" s="7"/>
      <c r="Y144" s="7"/>
      <c r="Z144" s="7"/>
    </row>
    <row r="145" ht="15.75" customHeight="1">
      <c r="A145" s="7"/>
      <c r="B145" s="2"/>
      <c r="C145" s="3"/>
      <c r="D145" s="4"/>
      <c r="E145" s="5"/>
      <c r="F145" s="2"/>
      <c r="G145" s="2"/>
      <c r="H145" s="2"/>
      <c r="I145" s="6"/>
      <c r="J145" s="2"/>
      <c r="K145" s="2"/>
      <c r="L145" s="2"/>
      <c r="M145" s="7"/>
      <c r="N145" s="7"/>
      <c r="O145" s="7"/>
      <c r="P145" s="7"/>
      <c r="Q145" s="7"/>
      <c r="R145" s="7"/>
      <c r="S145" s="7"/>
      <c r="T145" s="7"/>
      <c r="U145" s="7"/>
      <c r="V145" s="7"/>
      <c r="W145" s="7"/>
      <c r="X145" s="7"/>
      <c r="Y145" s="7"/>
      <c r="Z145" s="7"/>
    </row>
    <row r="146" ht="15.75" customHeight="1">
      <c r="A146" s="7"/>
      <c r="B146" s="2"/>
      <c r="C146" s="3"/>
      <c r="D146" s="4"/>
      <c r="E146" s="5"/>
      <c r="F146" s="2"/>
      <c r="G146" s="2"/>
      <c r="H146" s="2"/>
      <c r="I146" s="6"/>
      <c r="J146" s="2"/>
      <c r="K146" s="2"/>
      <c r="L146" s="2"/>
      <c r="M146" s="7"/>
      <c r="N146" s="7"/>
      <c r="O146" s="7"/>
      <c r="P146" s="7"/>
      <c r="Q146" s="7"/>
      <c r="R146" s="7"/>
      <c r="S146" s="7"/>
      <c r="T146" s="7"/>
      <c r="U146" s="7"/>
      <c r="V146" s="7"/>
      <c r="W146" s="7"/>
      <c r="X146" s="7"/>
      <c r="Y146" s="7"/>
      <c r="Z146" s="7"/>
    </row>
    <row r="147" ht="15.75" customHeight="1">
      <c r="A147" s="7"/>
      <c r="B147" s="2"/>
      <c r="C147" s="3"/>
      <c r="D147" s="4"/>
      <c r="E147" s="5"/>
      <c r="F147" s="2"/>
      <c r="G147" s="2"/>
      <c r="H147" s="2"/>
      <c r="I147" s="6"/>
      <c r="J147" s="2"/>
      <c r="K147" s="2"/>
      <c r="L147" s="2"/>
      <c r="M147" s="7"/>
      <c r="N147" s="7"/>
      <c r="O147" s="7"/>
      <c r="P147" s="7"/>
      <c r="Q147" s="7"/>
      <c r="R147" s="7"/>
      <c r="S147" s="7"/>
      <c r="T147" s="7"/>
      <c r="U147" s="7"/>
      <c r="V147" s="7"/>
      <c r="W147" s="7"/>
      <c r="X147" s="7"/>
      <c r="Y147" s="7"/>
      <c r="Z147" s="7"/>
    </row>
    <row r="148" ht="15.75" customHeight="1">
      <c r="A148" s="7"/>
      <c r="B148" s="2"/>
      <c r="C148" s="3"/>
      <c r="D148" s="4"/>
      <c r="E148" s="5"/>
      <c r="F148" s="2"/>
      <c r="G148" s="2"/>
      <c r="H148" s="2"/>
      <c r="I148" s="6"/>
      <c r="J148" s="2"/>
      <c r="K148" s="2"/>
      <c r="L148" s="2"/>
      <c r="M148" s="7"/>
      <c r="N148" s="7"/>
      <c r="O148" s="7"/>
      <c r="P148" s="7"/>
      <c r="Q148" s="7"/>
      <c r="R148" s="7"/>
      <c r="S148" s="7"/>
      <c r="T148" s="7"/>
      <c r="U148" s="7"/>
      <c r="V148" s="7"/>
      <c r="W148" s="7"/>
      <c r="X148" s="7"/>
      <c r="Y148" s="7"/>
      <c r="Z148" s="7"/>
    </row>
    <row r="149" ht="15.75" customHeight="1">
      <c r="A149" s="7"/>
      <c r="B149" s="2"/>
      <c r="C149" s="3"/>
      <c r="D149" s="4"/>
      <c r="E149" s="5"/>
      <c r="F149" s="2"/>
      <c r="G149" s="2"/>
      <c r="H149" s="2"/>
      <c r="I149" s="6"/>
      <c r="J149" s="2"/>
      <c r="K149" s="2"/>
      <c r="L149" s="2"/>
      <c r="M149" s="7"/>
      <c r="N149" s="7"/>
      <c r="O149" s="7"/>
      <c r="P149" s="7"/>
      <c r="Q149" s="7"/>
      <c r="R149" s="7"/>
      <c r="S149" s="7"/>
      <c r="T149" s="7"/>
      <c r="U149" s="7"/>
      <c r="V149" s="7"/>
      <c r="W149" s="7"/>
      <c r="X149" s="7"/>
      <c r="Y149" s="7"/>
      <c r="Z149" s="7"/>
    </row>
    <row r="150" ht="15.75" customHeight="1">
      <c r="A150" s="7"/>
      <c r="B150" s="2"/>
      <c r="C150" s="3"/>
      <c r="D150" s="4"/>
      <c r="E150" s="5"/>
      <c r="F150" s="2"/>
      <c r="G150" s="2"/>
      <c r="H150" s="2"/>
      <c r="I150" s="6"/>
      <c r="J150" s="2"/>
      <c r="K150" s="2"/>
      <c r="L150" s="2"/>
      <c r="M150" s="7"/>
      <c r="N150" s="7"/>
      <c r="O150" s="7"/>
      <c r="P150" s="7"/>
      <c r="Q150" s="7"/>
      <c r="R150" s="7"/>
      <c r="S150" s="7"/>
      <c r="T150" s="7"/>
      <c r="U150" s="7"/>
      <c r="V150" s="7"/>
      <c r="W150" s="7"/>
      <c r="X150" s="7"/>
      <c r="Y150" s="7"/>
      <c r="Z150" s="7"/>
    </row>
    <row r="151" ht="15.75" customHeight="1">
      <c r="A151" s="7"/>
      <c r="B151" s="2"/>
      <c r="C151" s="3"/>
      <c r="D151" s="4"/>
      <c r="E151" s="5"/>
      <c r="F151" s="2"/>
      <c r="G151" s="2"/>
      <c r="H151" s="2"/>
      <c r="I151" s="6"/>
      <c r="J151" s="2"/>
      <c r="K151" s="2"/>
      <c r="L151" s="2"/>
      <c r="M151" s="7"/>
      <c r="N151" s="7"/>
      <c r="O151" s="7"/>
      <c r="P151" s="7"/>
      <c r="Q151" s="7"/>
      <c r="R151" s="7"/>
      <c r="S151" s="7"/>
      <c r="T151" s="7"/>
      <c r="U151" s="7"/>
      <c r="V151" s="7"/>
      <c r="W151" s="7"/>
      <c r="X151" s="7"/>
      <c r="Y151" s="7"/>
      <c r="Z151" s="7"/>
    </row>
    <row r="152" ht="15.75" customHeight="1">
      <c r="A152" s="7"/>
      <c r="B152" s="2"/>
      <c r="C152" s="3"/>
      <c r="D152" s="4"/>
      <c r="E152" s="5"/>
      <c r="F152" s="2"/>
      <c r="G152" s="2"/>
      <c r="H152" s="2"/>
      <c r="I152" s="6"/>
      <c r="J152" s="2"/>
      <c r="K152" s="2"/>
      <c r="L152" s="2"/>
      <c r="M152" s="7"/>
      <c r="N152" s="7"/>
      <c r="O152" s="7"/>
      <c r="P152" s="7"/>
      <c r="Q152" s="7"/>
      <c r="R152" s="7"/>
      <c r="S152" s="7"/>
      <c r="T152" s="7"/>
      <c r="U152" s="7"/>
      <c r="V152" s="7"/>
      <c r="W152" s="7"/>
      <c r="X152" s="7"/>
      <c r="Y152" s="7"/>
      <c r="Z152" s="7"/>
    </row>
    <row r="153" ht="15.75" customHeight="1">
      <c r="A153" s="7"/>
      <c r="B153" s="2"/>
      <c r="C153" s="3"/>
      <c r="D153" s="4"/>
      <c r="E153" s="5"/>
      <c r="F153" s="2"/>
      <c r="G153" s="2"/>
      <c r="H153" s="2"/>
      <c r="I153" s="6"/>
      <c r="J153" s="2"/>
      <c r="K153" s="2"/>
      <c r="L153" s="2"/>
      <c r="M153" s="7"/>
      <c r="N153" s="7"/>
      <c r="O153" s="7"/>
      <c r="P153" s="7"/>
      <c r="Q153" s="7"/>
      <c r="R153" s="7"/>
      <c r="S153" s="7"/>
      <c r="T153" s="7"/>
      <c r="U153" s="7"/>
      <c r="V153" s="7"/>
      <c r="W153" s="7"/>
      <c r="X153" s="7"/>
      <c r="Y153" s="7"/>
      <c r="Z153" s="7"/>
    </row>
    <row r="154" ht="15.75" customHeight="1">
      <c r="A154" s="7"/>
      <c r="B154" s="2"/>
      <c r="C154" s="3"/>
      <c r="D154" s="4"/>
      <c r="E154" s="5"/>
      <c r="F154" s="2"/>
      <c r="G154" s="2"/>
      <c r="H154" s="2"/>
      <c r="I154" s="6"/>
      <c r="J154" s="2"/>
      <c r="K154" s="2"/>
      <c r="L154" s="2"/>
      <c r="M154" s="7"/>
      <c r="N154" s="7"/>
      <c r="O154" s="7"/>
      <c r="P154" s="7"/>
      <c r="Q154" s="7"/>
      <c r="R154" s="7"/>
      <c r="S154" s="7"/>
      <c r="T154" s="7"/>
      <c r="U154" s="7"/>
      <c r="V154" s="7"/>
      <c r="W154" s="7"/>
      <c r="X154" s="7"/>
      <c r="Y154" s="7"/>
      <c r="Z154" s="7"/>
    </row>
    <row r="155" ht="15.75" customHeight="1">
      <c r="A155" s="7"/>
      <c r="B155" s="2"/>
      <c r="C155" s="3"/>
      <c r="D155" s="4"/>
      <c r="E155" s="5"/>
      <c r="F155" s="2"/>
      <c r="G155" s="2"/>
      <c r="H155" s="2"/>
      <c r="I155" s="6"/>
      <c r="J155" s="2"/>
      <c r="K155" s="2"/>
      <c r="L155" s="2"/>
      <c r="M155" s="7"/>
      <c r="N155" s="7"/>
      <c r="O155" s="7"/>
      <c r="P155" s="7"/>
      <c r="Q155" s="7"/>
      <c r="R155" s="7"/>
      <c r="S155" s="7"/>
      <c r="T155" s="7"/>
      <c r="U155" s="7"/>
      <c r="V155" s="7"/>
      <c r="W155" s="7"/>
      <c r="X155" s="7"/>
      <c r="Y155" s="7"/>
      <c r="Z155" s="7"/>
    </row>
    <row r="156" ht="15.75" customHeight="1">
      <c r="A156" s="7"/>
      <c r="B156" s="2"/>
      <c r="C156" s="3"/>
      <c r="D156" s="4"/>
      <c r="E156" s="5"/>
      <c r="F156" s="2"/>
      <c r="G156" s="2"/>
      <c r="H156" s="2"/>
      <c r="I156" s="6"/>
      <c r="J156" s="2"/>
      <c r="K156" s="2"/>
      <c r="L156" s="2"/>
      <c r="M156" s="7"/>
      <c r="N156" s="7"/>
      <c r="O156" s="7"/>
      <c r="P156" s="7"/>
      <c r="Q156" s="7"/>
      <c r="R156" s="7"/>
      <c r="S156" s="7"/>
      <c r="T156" s="7"/>
      <c r="U156" s="7"/>
      <c r="V156" s="7"/>
      <c r="W156" s="7"/>
      <c r="X156" s="7"/>
      <c r="Y156" s="7"/>
      <c r="Z156" s="7"/>
    </row>
    <row r="157" ht="15.75" customHeight="1">
      <c r="A157" s="7"/>
      <c r="B157" s="2"/>
      <c r="C157" s="3"/>
      <c r="D157" s="4"/>
      <c r="E157" s="5"/>
      <c r="F157" s="2"/>
      <c r="G157" s="2"/>
      <c r="H157" s="2"/>
      <c r="I157" s="6"/>
      <c r="J157" s="2"/>
      <c r="K157" s="2"/>
      <c r="L157" s="2"/>
      <c r="M157" s="7"/>
      <c r="N157" s="7"/>
      <c r="O157" s="7"/>
      <c r="P157" s="7"/>
      <c r="Q157" s="7"/>
      <c r="R157" s="7"/>
      <c r="S157" s="7"/>
      <c r="T157" s="7"/>
      <c r="U157" s="7"/>
      <c r="V157" s="7"/>
      <c r="W157" s="7"/>
      <c r="X157" s="7"/>
      <c r="Y157" s="7"/>
      <c r="Z157" s="7"/>
    </row>
    <row r="158" ht="15.75" customHeight="1">
      <c r="A158" s="7"/>
      <c r="B158" s="2"/>
      <c r="C158" s="3"/>
      <c r="D158" s="4"/>
      <c r="E158" s="5"/>
      <c r="F158" s="2"/>
      <c r="G158" s="2"/>
      <c r="H158" s="2"/>
      <c r="I158" s="6"/>
      <c r="J158" s="2"/>
      <c r="K158" s="2"/>
      <c r="L158" s="2"/>
      <c r="M158" s="7"/>
      <c r="N158" s="7"/>
      <c r="O158" s="7"/>
      <c r="P158" s="7"/>
      <c r="Q158" s="7"/>
      <c r="R158" s="7"/>
      <c r="S158" s="7"/>
      <c r="T158" s="7"/>
      <c r="U158" s="7"/>
      <c r="V158" s="7"/>
      <c r="W158" s="7"/>
      <c r="X158" s="7"/>
      <c r="Y158" s="7"/>
      <c r="Z158" s="7"/>
    </row>
    <row r="159" ht="15.75" customHeight="1">
      <c r="A159" s="7"/>
      <c r="B159" s="2"/>
      <c r="C159" s="3"/>
      <c r="D159" s="4"/>
      <c r="E159" s="5"/>
      <c r="F159" s="2"/>
      <c r="G159" s="2"/>
      <c r="H159" s="2"/>
      <c r="I159" s="6"/>
      <c r="J159" s="2"/>
      <c r="K159" s="2"/>
      <c r="L159" s="2"/>
      <c r="M159" s="7"/>
      <c r="N159" s="7"/>
      <c r="O159" s="7"/>
      <c r="P159" s="7"/>
      <c r="Q159" s="7"/>
      <c r="R159" s="7"/>
      <c r="S159" s="7"/>
      <c r="T159" s="7"/>
      <c r="U159" s="7"/>
      <c r="V159" s="7"/>
      <c r="W159" s="7"/>
      <c r="X159" s="7"/>
      <c r="Y159" s="7"/>
      <c r="Z159" s="7"/>
    </row>
    <row r="160" ht="15.75" customHeight="1">
      <c r="A160" s="7"/>
      <c r="B160" s="2"/>
      <c r="C160" s="3"/>
      <c r="D160" s="4"/>
      <c r="E160" s="5"/>
      <c r="F160" s="2"/>
      <c r="G160" s="2"/>
      <c r="H160" s="2"/>
      <c r="I160" s="6"/>
      <c r="J160" s="2"/>
      <c r="K160" s="2"/>
      <c r="L160" s="2"/>
      <c r="M160" s="7"/>
      <c r="N160" s="7"/>
      <c r="O160" s="7"/>
      <c r="P160" s="7"/>
      <c r="Q160" s="7"/>
      <c r="R160" s="7"/>
      <c r="S160" s="7"/>
      <c r="T160" s="7"/>
      <c r="U160" s="7"/>
      <c r="V160" s="7"/>
      <c r="W160" s="7"/>
      <c r="X160" s="7"/>
      <c r="Y160" s="7"/>
      <c r="Z160" s="7"/>
    </row>
    <row r="161" ht="15.75" customHeight="1">
      <c r="A161" s="7"/>
      <c r="B161" s="2"/>
      <c r="C161" s="3"/>
      <c r="D161" s="4"/>
      <c r="E161" s="5"/>
      <c r="F161" s="2"/>
      <c r="G161" s="2"/>
      <c r="H161" s="2"/>
      <c r="I161" s="6"/>
      <c r="J161" s="2"/>
      <c r="K161" s="2"/>
      <c r="L161" s="2"/>
      <c r="M161" s="7"/>
      <c r="N161" s="7"/>
      <c r="O161" s="7"/>
      <c r="P161" s="7"/>
      <c r="Q161" s="7"/>
      <c r="R161" s="7"/>
      <c r="S161" s="7"/>
      <c r="T161" s="7"/>
      <c r="U161" s="7"/>
      <c r="V161" s="7"/>
      <c r="W161" s="7"/>
      <c r="X161" s="7"/>
      <c r="Y161" s="7"/>
      <c r="Z161" s="7"/>
    </row>
    <row r="162" ht="15.75" customHeight="1">
      <c r="A162" s="7"/>
      <c r="B162" s="2"/>
      <c r="C162" s="3"/>
      <c r="D162" s="4"/>
      <c r="E162" s="5"/>
      <c r="F162" s="2"/>
      <c r="G162" s="2"/>
      <c r="H162" s="2"/>
      <c r="I162" s="6"/>
      <c r="J162" s="2"/>
      <c r="K162" s="2"/>
      <c r="L162" s="2"/>
      <c r="M162" s="7"/>
      <c r="N162" s="7"/>
      <c r="O162" s="7"/>
      <c r="P162" s="7"/>
      <c r="Q162" s="7"/>
      <c r="R162" s="7"/>
      <c r="S162" s="7"/>
      <c r="T162" s="7"/>
      <c r="U162" s="7"/>
      <c r="V162" s="7"/>
      <c r="W162" s="7"/>
      <c r="X162" s="7"/>
      <c r="Y162" s="7"/>
      <c r="Z162" s="7"/>
    </row>
    <row r="163" ht="15.75" customHeight="1">
      <c r="A163" s="7"/>
      <c r="B163" s="2"/>
      <c r="C163" s="3"/>
      <c r="D163" s="4"/>
      <c r="E163" s="5"/>
      <c r="F163" s="2"/>
      <c r="G163" s="2"/>
      <c r="H163" s="2"/>
      <c r="I163" s="6"/>
      <c r="J163" s="2"/>
      <c r="K163" s="2"/>
      <c r="L163" s="2"/>
      <c r="M163" s="7"/>
      <c r="N163" s="7"/>
      <c r="O163" s="7"/>
      <c r="P163" s="7"/>
      <c r="Q163" s="7"/>
      <c r="R163" s="7"/>
      <c r="S163" s="7"/>
      <c r="T163" s="7"/>
      <c r="U163" s="7"/>
      <c r="V163" s="7"/>
      <c r="W163" s="7"/>
      <c r="X163" s="7"/>
      <c r="Y163" s="7"/>
      <c r="Z163" s="7"/>
    </row>
    <row r="164" ht="15.75" customHeight="1">
      <c r="A164" s="7"/>
      <c r="B164" s="2"/>
      <c r="C164" s="3"/>
      <c r="D164" s="4"/>
      <c r="E164" s="5"/>
      <c r="F164" s="2"/>
      <c r="G164" s="2"/>
      <c r="H164" s="2"/>
      <c r="I164" s="6"/>
      <c r="J164" s="2"/>
      <c r="K164" s="2"/>
      <c r="L164" s="2"/>
      <c r="M164" s="7"/>
      <c r="N164" s="7"/>
      <c r="O164" s="7"/>
      <c r="P164" s="7"/>
      <c r="Q164" s="7"/>
      <c r="R164" s="7"/>
      <c r="S164" s="7"/>
      <c r="T164" s="7"/>
      <c r="U164" s="7"/>
      <c r="V164" s="7"/>
      <c r="W164" s="7"/>
      <c r="X164" s="7"/>
      <c r="Y164" s="7"/>
      <c r="Z164" s="7"/>
    </row>
    <row r="165" ht="15.75" customHeight="1">
      <c r="A165" s="7"/>
      <c r="B165" s="2"/>
      <c r="C165" s="3"/>
      <c r="D165" s="4"/>
      <c r="E165" s="5"/>
      <c r="F165" s="2"/>
      <c r="G165" s="2"/>
      <c r="H165" s="2"/>
      <c r="I165" s="6"/>
      <c r="J165" s="2"/>
      <c r="K165" s="2"/>
      <c r="L165" s="2"/>
      <c r="M165" s="7"/>
      <c r="N165" s="7"/>
      <c r="O165" s="7"/>
      <c r="P165" s="7"/>
      <c r="Q165" s="7"/>
      <c r="R165" s="7"/>
      <c r="S165" s="7"/>
      <c r="T165" s="7"/>
      <c r="U165" s="7"/>
      <c r="V165" s="7"/>
      <c r="W165" s="7"/>
      <c r="X165" s="7"/>
      <c r="Y165" s="7"/>
      <c r="Z165" s="7"/>
    </row>
    <row r="166" ht="15.75" customHeight="1">
      <c r="A166" s="7"/>
      <c r="B166" s="2"/>
      <c r="C166" s="3"/>
      <c r="D166" s="4"/>
      <c r="E166" s="5"/>
      <c r="F166" s="2"/>
      <c r="G166" s="2"/>
      <c r="H166" s="2"/>
      <c r="I166" s="6"/>
      <c r="J166" s="2"/>
      <c r="K166" s="2"/>
      <c r="L166" s="2"/>
      <c r="M166" s="7"/>
      <c r="N166" s="7"/>
      <c r="O166" s="7"/>
      <c r="P166" s="7"/>
      <c r="Q166" s="7"/>
      <c r="R166" s="7"/>
      <c r="S166" s="7"/>
      <c r="T166" s="7"/>
      <c r="U166" s="7"/>
      <c r="V166" s="7"/>
      <c r="W166" s="7"/>
      <c r="X166" s="7"/>
      <c r="Y166" s="7"/>
      <c r="Z166" s="7"/>
    </row>
    <row r="167" ht="15.75" customHeight="1">
      <c r="A167" s="7"/>
      <c r="B167" s="2"/>
      <c r="C167" s="3"/>
      <c r="D167" s="4"/>
      <c r="E167" s="5"/>
      <c r="F167" s="2"/>
      <c r="G167" s="2"/>
      <c r="H167" s="2"/>
      <c r="I167" s="6"/>
      <c r="J167" s="2"/>
      <c r="K167" s="2"/>
      <c r="L167" s="2"/>
      <c r="M167" s="7"/>
      <c r="N167" s="7"/>
      <c r="O167" s="7"/>
      <c r="P167" s="7"/>
      <c r="Q167" s="7"/>
      <c r="R167" s="7"/>
      <c r="S167" s="7"/>
      <c r="T167" s="7"/>
      <c r="U167" s="7"/>
      <c r="V167" s="7"/>
      <c r="W167" s="7"/>
      <c r="X167" s="7"/>
      <c r="Y167" s="7"/>
      <c r="Z167" s="7"/>
    </row>
    <row r="168" ht="15.75" customHeight="1">
      <c r="A168" s="7"/>
      <c r="B168" s="2"/>
      <c r="C168" s="3"/>
      <c r="D168" s="4"/>
      <c r="E168" s="5"/>
      <c r="F168" s="2"/>
      <c r="G168" s="2"/>
      <c r="H168" s="2"/>
      <c r="I168" s="6"/>
      <c r="J168" s="2"/>
      <c r="K168" s="2"/>
      <c r="L168" s="2"/>
      <c r="M168" s="7"/>
      <c r="N168" s="7"/>
      <c r="O168" s="7"/>
      <c r="P168" s="7"/>
      <c r="Q168" s="7"/>
      <c r="R168" s="7"/>
      <c r="S168" s="7"/>
      <c r="T168" s="7"/>
      <c r="U168" s="7"/>
      <c r="V168" s="7"/>
      <c r="W168" s="7"/>
      <c r="X168" s="7"/>
      <c r="Y168" s="7"/>
      <c r="Z168" s="7"/>
    </row>
    <row r="169" ht="15.75" customHeight="1">
      <c r="A169" s="7"/>
      <c r="B169" s="2"/>
      <c r="C169" s="3"/>
      <c r="D169" s="4"/>
      <c r="E169" s="5"/>
      <c r="F169" s="2"/>
      <c r="G169" s="2"/>
      <c r="H169" s="2"/>
      <c r="I169" s="6"/>
      <c r="J169" s="2"/>
      <c r="K169" s="2"/>
      <c r="L169" s="2"/>
      <c r="M169" s="7"/>
      <c r="N169" s="7"/>
      <c r="O169" s="7"/>
      <c r="P169" s="7"/>
      <c r="Q169" s="7"/>
      <c r="R169" s="7"/>
      <c r="S169" s="7"/>
      <c r="T169" s="7"/>
      <c r="U169" s="7"/>
      <c r="V169" s="7"/>
      <c r="W169" s="7"/>
      <c r="X169" s="7"/>
      <c r="Y169" s="7"/>
      <c r="Z169" s="7"/>
    </row>
    <row r="170" ht="15.75" customHeight="1">
      <c r="A170" s="7"/>
      <c r="B170" s="2"/>
      <c r="C170" s="3"/>
      <c r="D170" s="4"/>
      <c r="E170" s="5"/>
      <c r="F170" s="2"/>
      <c r="G170" s="2"/>
      <c r="H170" s="2"/>
      <c r="I170" s="6"/>
      <c r="J170" s="2"/>
      <c r="K170" s="2"/>
      <c r="L170" s="2"/>
      <c r="M170" s="7"/>
      <c r="N170" s="7"/>
      <c r="O170" s="7"/>
      <c r="P170" s="7"/>
      <c r="Q170" s="7"/>
      <c r="R170" s="7"/>
      <c r="S170" s="7"/>
      <c r="T170" s="7"/>
      <c r="U170" s="7"/>
      <c r="V170" s="7"/>
      <c r="W170" s="7"/>
      <c r="X170" s="7"/>
      <c r="Y170" s="7"/>
      <c r="Z170" s="7"/>
    </row>
    <row r="171" ht="15.75" customHeight="1">
      <c r="A171" s="7"/>
      <c r="B171" s="2"/>
      <c r="C171" s="3"/>
      <c r="D171" s="4"/>
      <c r="E171" s="5"/>
      <c r="F171" s="2"/>
      <c r="G171" s="2"/>
      <c r="H171" s="2"/>
      <c r="I171" s="6"/>
      <c r="J171" s="2"/>
      <c r="K171" s="2"/>
      <c r="L171" s="2"/>
      <c r="M171" s="7"/>
      <c r="N171" s="7"/>
      <c r="O171" s="7"/>
      <c r="P171" s="7"/>
      <c r="Q171" s="7"/>
      <c r="R171" s="7"/>
      <c r="S171" s="7"/>
      <c r="T171" s="7"/>
      <c r="U171" s="7"/>
      <c r="V171" s="7"/>
      <c r="W171" s="7"/>
      <c r="X171" s="7"/>
      <c r="Y171" s="7"/>
      <c r="Z171" s="7"/>
    </row>
    <row r="172" ht="15.75" customHeight="1">
      <c r="A172" s="7"/>
      <c r="B172" s="2"/>
      <c r="C172" s="3"/>
      <c r="D172" s="4"/>
      <c r="E172" s="5"/>
      <c r="F172" s="2"/>
      <c r="G172" s="2"/>
      <c r="H172" s="2"/>
      <c r="I172" s="6"/>
      <c r="J172" s="2"/>
      <c r="K172" s="2"/>
      <c r="L172" s="2"/>
      <c r="M172" s="7"/>
      <c r="N172" s="7"/>
      <c r="O172" s="7"/>
      <c r="P172" s="7"/>
      <c r="Q172" s="7"/>
      <c r="R172" s="7"/>
      <c r="S172" s="7"/>
      <c r="T172" s="7"/>
      <c r="U172" s="7"/>
      <c r="V172" s="7"/>
      <c r="W172" s="7"/>
      <c r="X172" s="7"/>
      <c r="Y172" s="7"/>
      <c r="Z172" s="7"/>
    </row>
    <row r="173" ht="15.75" customHeight="1">
      <c r="A173" s="7"/>
      <c r="B173" s="2"/>
      <c r="C173" s="3"/>
      <c r="D173" s="4"/>
      <c r="E173" s="5"/>
      <c r="F173" s="2"/>
      <c r="G173" s="2"/>
      <c r="H173" s="2"/>
      <c r="I173" s="6"/>
      <c r="J173" s="2"/>
      <c r="K173" s="2"/>
      <c r="L173" s="2"/>
      <c r="M173" s="7"/>
      <c r="N173" s="7"/>
      <c r="O173" s="7"/>
      <c r="P173" s="7"/>
      <c r="Q173" s="7"/>
      <c r="R173" s="7"/>
      <c r="S173" s="7"/>
      <c r="T173" s="7"/>
      <c r="U173" s="7"/>
      <c r="V173" s="7"/>
      <c r="W173" s="7"/>
      <c r="X173" s="7"/>
      <c r="Y173" s="7"/>
      <c r="Z173" s="7"/>
    </row>
    <row r="174" ht="15.75" customHeight="1">
      <c r="A174" s="7"/>
      <c r="B174" s="2"/>
      <c r="C174" s="3"/>
      <c r="D174" s="4"/>
      <c r="E174" s="5"/>
      <c r="F174" s="2"/>
      <c r="G174" s="2"/>
      <c r="H174" s="2"/>
      <c r="I174" s="6"/>
      <c r="J174" s="2"/>
      <c r="K174" s="2"/>
      <c r="L174" s="2"/>
      <c r="M174" s="7"/>
      <c r="N174" s="7"/>
      <c r="O174" s="7"/>
      <c r="P174" s="7"/>
      <c r="Q174" s="7"/>
      <c r="R174" s="7"/>
      <c r="S174" s="7"/>
      <c r="T174" s="7"/>
      <c r="U174" s="7"/>
      <c r="V174" s="7"/>
      <c r="W174" s="7"/>
      <c r="X174" s="7"/>
      <c r="Y174" s="7"/>
      <c r="Z174" s="7"/>
    </row>
    <row r="175" ht="15.75" customHeight="1">
      <c r="A175" s="7"/>
      <c r="B175" s="2"/>
      <c r="C175" s="3"/>
      <c r="D175" s="4"/>
      <c r="E175" s="5"/>
      <c r="F175" s="2"/>
      <c r="G175" s="2"/>
      <c r="H175" s="2"/>
      <c r="I175" s="6"/>
      <c r="J175" s="2"/>
      <c r="K175" s="2"/>
      <c r="L175" s="2"/>
      <c r="M175" s="7"/>
      <c r="N175" s="7"/>
      <c r="O175" s="7"/>
      <c r="P175" s="7"/>
      <c r="Q175" s="7"/>
      <c r="R175" s="7"/>
      <c r="S175" s="7"/>
      <c r="T175" s="7"/>
      <c r="U175" s="7"/>
      <c r="V175" s="7"/>
      <c r="W175" s="7"/>
      <c r="X175" s="7"/>
      <c r="Y175" s="7"/>
      <c r="Z175" s="7"/>
    </row>
    <row r="176" ht="15.75" customHeight="1">
      <c r="A176" s="7"/>
      <c r="B176" s="2"/>
      <c r="C176" s="3"/>
      <c r="D176" s="4"/>
      <c r="E176" s="5"/>
      <c r="F176" s="2"/>
      <c r="G176" s="2"/>
      <c r="H176" s="2"/>
      <c r="I176" s="6"/>
      <c r="J176" s="2"/>
      <c r="K176" s="2"/>
      <c r="L176" s="2"/>
      <c r="M176" s="7"/>
      <c r="N176" s="7"/>
      <c r="O176" s="7"/>
      <c r="P176" s="7"/>
      <c r="Q176" s="7"/>
      <c r="R176" s="7"/>
      <c r="S176" s="7"/>
      <c r="T176" s="7"/>
      <c r="U176" s="7"/>
      <c r="V176" s="7"/>
      <c r="W176" s="7"/>
      <c r="X176" s="7"/>
      <c r="Y176" s="7"/>
      <c r="Z176" s="7"/>
    </row>
    <row r="177" ht="15.75" customHeight="1">
      <c r="A177" s="7"/>
      <c r="B177" s="2"/>
      <c r="C177" s="3"/>
      <c r="D177" s="4"/>
      <c r="E177" s="5"/>
      <c r="F177" s="2"/>
      <c r="G177" s="2"/>
      <c r="H177" s="2"/>
      <c r="I177" s="6"/>
      <c r="J177" s="2"/>
      <c r="K177" s="2"/>
      <c r="L177" s="2"/>
      <c r="M177" s="7"/>
      <c r="N177" s="7"/>
      <c r="O177" s="7"/>
      <c r="P177" s="7"/>
      <c r="Q177" s="7"/>
      <c r="R177" s="7"/>
      <c r="S177" s="7"/>
      <c r="T177" s="7"/>
      <c r="U177" s="7"/>
      <c r="V177" s="7"/>
      <c r="W177" s="7"/>
      <c r="X177" s="7"/>
      <c r="Y177" s="7"/>
      <c r="Z177" s="7"/>
    </row>
    <row r="178" ht="15.75" customHeight="1">
      <c r="A178" s="7"/>
      <c r="B178" s="2"/>
      <c r="C178" s="3"/>
      <c r="D178" s="4"/>
      <c r="E178" s="5"/>
      <c r="F178" s="2"/>
      <c r="G178" s="2"/>
      <c r="H178" s="2"/>
      <c r="I178" s="6"/>
      <c r="J178" s="2"/>
      <c r="K178" s="2"/>
      <c r="L178" s="2"/>
      <c r="M178" s="7"/>
      <c r="N178" s="7"/>
      <c r="O178" s="7"/>
      <c r="P178" s="7"/>
      <c r="Q178" s="7"/>
      <c r="R178" s="7"/>
      <c r="S178" s="7"/>
      <c r="T178" s="7"/>
      <c r="U178" s="7"/>
      <c r="V178" s="7"/>
      <c r="W178" s="7"/>
      <c r="X178" s="7"/>
      <c r="Y178" s="7"/>
      <c r="Z178" s="7"/>
    </row>
    <row r="179" ht="15.75" customHeight="1">
      <c r="A179" s="7"/>
      <c r="B179" s="2"/>
      <c r="C179" s="3"/>
      <c r="D179" s="4"/>
      <c r="E179" s="5"/>
      <c r="F179" s="2"/>
      <c r="G179" s="2"/>
      <c r="H179" s="2"/>
      <c r="I179" s="6"/>
      <c r="J179" s="2"/>
      <c r="K179" s="2"/>
      <c r="L179" s="2"/>
      <c r="M179" s="7"/>
      <c r="N179" s="7"/>
      <c r="O179" s="7"/>
      <c r="P179" s="7"/>
      <c r="Q179" s="7"/>
      <c r="R179" s="7"/>
      <c r="S179" s="7"/>
      <c r="T179" s="7"/>
      <c r="U179" s="7"/>
      <c r="V179" s="7"/>
      <c r="W179" s="7"/>
      <c r="X179" s="7"/>
      <c r="Y179" s="7"/>
      <c r="Z179" s="7"/>
    </row>
    <row r="180" ht="15.75" customHeight="1">
      <c r="A180" s="7"/>
      <c r="B180" s="2"/>
      <c r="C180" s="3"/>
      <c r="D180" s="4"/>
      <c r="E180" s="5"/>
      <c r="F180" s="2"/>
      <c r="G180" s="2"/>
      <c r="H180" s="2"/>
      <c r="I180" s="6"/>
      <c r="J180" s="2"/>
      <c r="K180" s="2"/>
      <c r="L180" s="2"/>
      <c r="M180" s="7"/>
      <c r="N180" s="7"/>
      <c r="O180" s="7"/>
      <c r="P180" s="7"/>
      <c r="Q180" s="7"/>
      <c r="R180" s="7"/>
      <c r="S180" s="7"/>
      <c r="T180" s="7"/>
      <c r="U180" s="7"/>
      <c r="V180" s="7"/>
      <c r="W180" s="7"/>
      <c r="X180" s="7"/>
      <c r="Y180" s="7"/>
      <c r="Z180" s="7"/>
    </row>
    <row r="181" ht="15.75" customHeight="1">
      <c r="A181" s="7"/>
      <c r="B181" s="2"/>
      <c r="C181" s="3"/>
      <c r="D181" s="4"/>
      <c r="E181" s="5"/>
      <c r="F181" s="2"/>
      <c r="G181" s="2"/>
      <c r="H181" s="2"/>
      <c r="I181" s="6"/>
      <c r="J181" s="2"/>
      <c r="K181" s="2"/>
      <c r="L181" s="2"/>
      <c r="M181" s="7"/>
      <c r="N181" s="7"/>
      <c r="O181" s="7"/>
      <c r="P181" s="7"/>
      <c r="Q181" s="7"/>
      <c r="R181" s="7"/>
      <c r="S181" s="7"/>
      <c r="T181" s="7"/>
      <c r="U181" s="7"/>
      <c r="V181" s="7"/>
      <c r="W181" s="7"/>
      <c r="X181" s="7"/>
      <c r="Y181" s="7"/>
      <c r="Z181" s="7"/>
    </row>
    <row r="182" ht="15.75" customHeight="1">
      <c r="A182" s="7"/>
      <c r="B182" s="2"/>
      <c r="C182" s="3"/>
      <c r="D182" s="4"/>
      <c r="E182" s="5"/>
      <c r="F182" s="2"/>
      <c r="G182" s="2"/>
      <c r="H182" s="2"/>
      <c r="I182" s="6"/>
      <c r="J182" s="2"/>
      <c r="K182" s="2"/>
      <c r="L182" s="2"/>
      <c r="M182" s="7"/>
      <c r="N182" s="7"/>
      <c r="O182" s="7"/>
      <c r="P182" s="7"/>
      <c r="Q182" s="7"/>
      <c r="R182" s="7"/>
      <c r="S182" s="7"/>
      <c r="T182" s="7"/>
      <c r="U182" s="7"/>
      <c r="V182" s="7"/>
      <c r="W182" s="7"/>
      <c r="X182" s="7"/>
      <c r="Y182" s="7"/>
      <c r="Z182" s="7"/>
    </row>
    <row r="183" ht="15.75" customHeight="1">
      <c r="A183" s="7"/>
      <c r="B183" s="2"/>
      <c r="C183" s="3"/>
      <c r="D183" s="4"/>
      <c r="E183" s="5"/>
      <c r="F183" s="2"/>
      <c r="G183" s="2"/>
      <c r="H183" s="2"/>
      <c r="I183" s="6"/>
      <c r="J183" s="2"/>
      <c r="K183" s="2"/>
      <c r="L183" s="2"/>
      <c r="M183" s="7"/>
      <c r="N183" s="7"/>
      <c r="O183" s="7"/>
      <c r="P183" s="7"/>
      <c r="Q183" s="7"/>
      <c r="R183" s="7"/>
      <c r="S183" s="7"/>
      <c r="T183" s="7"/>
      <c r="U183" s="7"/>
      <c r="V183" s="7"/>
      <c r="W183" s="7"/>
      <c r="X183" s="7"/>
      <c r="Y183" s="7"/>
      <c r="Z183" s="7"/>
    </row>
    <row r="184" ht="15.75" customHeight="1">
      <c r="A184" s="7"/>
      <c r="B184" s="2"/>
      <c r="C184" s="3"/>
      <c r="D184" s="4"/>
      <c r="E184" s="5"/>
      <c r="F184" s="2"/>
      <c r="G184" s="2"/>
      <c r="H184" s="2"/>
      <c r="I184" s="6"/>
      <c r="J184" s="2"/>
      <c r="K184" s="2"/>
      <c r="L184" s="2"/>
      <c r="M184" s="7"/>
      <c r="N184" s="7"/>
      <c r="O184" s="7"/>
      <c r="P184" s="7"/>
      <c r="Q184" s="7"/>
      <c r="R184" s="7"/>
      <c r="S184" s="7"/>
      <c r="T184" s="7"/>
      <c r="U184" s="7"/>
      <c r="V184" s="7"/>
      <c r="W184" s="7"/>
      <c r="X184" s="7"/>
      <c r="Y184" s="7"/>
      <c r="Z184" s="7"/>
    </row>
    <row r="185" ht="15.75" customHeight="1">
      <c r="A185" s="7"/>
      <c r="B185" s="2"/>
      <c r="C185" s="3"/>
      <c r="D185" s="4"/>
      <c r="E185" s="5"/>
      <c r="F185" s="2"/>
      <c r="G185" s="2"/>
      <c r="H185" s="2"/>
      <c r="I185" s="6"/>
      <c r="J185" s="2"/>
      <c r="K185" s="2"/>
      <c r="L185" s="2"/>
      <c r="M185" s="7"/>
      <c r="N185" s="7"/>
      <c r="O185" s="7"/>
      <c r="P185" s="7"/>
      <c r="Q185" s="7"/>
      <c r="R185" s="7"/>
      <c r="S185" s="7"/>
      <c r="T185" s="7"/>
      <c r="U185" s="7"/>
      <c r="V185" s="7"/>
      <c r="W185" s="7"/>
      <c r="X185" s="7"/>
      <c r="Y185" s="7"/>
      <c r="Z185" s="7"/>
    </row>
    <row r="186" ht="15.75" customHeight="1">
      <c r="A186" s="7"/>
      <c r="B186" s="2"/>
      <c r="C186" s="3"/>
      <c r="D186" s="4"/>
      <c r="E186" s="5"/>
      <c r="F186" s="2"/>
      <c r="G186" s="2"/>
      <c r="H186" s="2"/>
      <c r="I186" s="6"/>
      <c r="J186" s="2"/>
      <c r="K186" s="2"/>
      <c r="L186" s="2"/>
      <c r="M186" s="7"/>
      <c r="N186" s="7"/>
      <c r="O186" s="7"/>
      <c r="P186" s="7"/>
      <c r="Q186" s="7"/>
      <c r="R186" s="7"/>
      <c r="S186" s="7"/>
      <c r="T186" s="7"/>
      <c r="U186" s="7"/>
      <c r="V186" s="7"/>
      <c r="W186" s="7"/>
      <c r="X186" s="7"/>
      <c r="Y186" s="7"/>
      <c r="Z186" s="7"/>
    </row>
    <row r="187" ht="15.75" customHeight="1">
      <c r="A187" s="7"/>
      <c r="B187" s="2"/>
      <c r="C187" s="3"/>
      <c r="D187" s="4"/>
      <c r="E187" s="5"/>
      <c r="F187" s="2"/>
      <c r="G187" s="2"/>
      <c r="H187" s="2"/>
      <c r="I187" s="6"/>
      <c r="J187" s="2"/>
      <c r="K187" s="2"/>
      <c r="L187" s="2"/>
      <c r="M187" s="7"/>
      <c r="N187" s="7"/>
      <c r="O187" s="7"/>
      <c r="P187" s="7"/>
      <c r="Q187" s="7"/>
      <c r="R187" s="7"/>
      <c r="S187" s="7"/>
      <c r="T187" s="7"/>
      <c r="U187" s="7"/>
      <c r="V187" s="7"/>
      <c r="W187" s="7"/>
      <c r="X187" s="7"/>
      <c r="Y187" s="7"/>
      <c r="Z187" s="7"/>
    </row>
    <row r="188" ht="15.75" customHeight="1">
      <c r="A188" s="7"/>
      <c r="B188" s="2"/>
      <c r="C188" s="3"/>
      <c r="D188" s="4"/>
      <c r="E188" s="5"/>
      <c r="F188" s="2"/>
      <c r="G188" s="2"/>
      <c r="H188" s="2"/>
      <c r="I188" s="6"/>
      <c r="J188" s="2"/>
      <c r="K188" s="2"/>
      <c r="L188" s="2"/>
      <c r="M188" s="7"/>
      <c r="N188" s="7"/>
      <c r="O188" s="7"/>
      <c r="P188" s="7"/>
      <c r="Q188" s="7"/>
      <c r="R188" s="7"/>
      <c r="S188" s="7"/>
      <c r="T188" s="7"/>
      <c r="U188" s="7"/>
      <c r="V188" s="7"/>
      <c r="W188" s="7"/>
      <c r="X188" s="7"/>
      <c r="Y188" s="7"/>
      <c r="Z188" s="7"/>
    </row>
    <row r="189" ht="15.75" customHeight="1">
      <c r="A189" s="7"/>
      <c r="B189" s="2"/>
      <c r="C189" s="3"/>
      <c r="D189" s="4"/>
      <c r="E189" s="5"/>
      <c r="F189" s="2"/>
      <c r="G189" s="2"/>
      <c r="H189" s="2"/>
      <c r="I189" s="6"/>
      <c r="J189" s="2"/>
      <c r="K189" s="2"/>
      <c r="L189" s="2"/>
      <c r="M189" s="7"/>
      <c r="N189" s="7"/>
      <c r="O189" s="7"/>
      <c r="P189" s="7"/>
      <c r="Q189" s="7"/>
      <c r="R189" s="7"/>
      <c r="S189" s="7"/>
      <c r="T189" s="7"/>
      <c r="U189" s="7"/>
      <c r="V189" s="7"/>
      <c r="W189" s="7"/>
      <c r="X189" s="7"/>
      <c r="Y189" s="7"/>
      <c r="Z189" s="7"/>
    </row>
    <row r="190" ht="15.75" customHeight="1">
      <c r="A190" s="7"/>
      <c r="B190" s="2"/>
      <c r="C190" s="3"/>
      <c r="D190" s="4"/>
      <c r="E190" s="5"/>
      <c r="F190" s="2"/>
      <c r="G190" s="2"/>
      <c r="H190" s="2"/>
      <c r="I190" s="6"/>
      <c r="J190" s="2"/>
      <c r="K190" s="2"/>
      <c r="L190" s="2"/>
      <c r="M190" s="7"/>
      <c r="N190" s="7"/>
      <c r="O190" s="7"/>
      <c r="P190" s="7"/>
      <c r="Q190" s="7"/>
      <c r="R190" s="7"/>
      <c r="S190" s="7"/>
      <c r="T190" s="7"/>
      <c r="U190" s="7"/>
      <c r="V190" s="7"/>
      <c r="W190" s="7"/>
      <c r="X190" s="7"/>
      <c r="Y190" s="7"/>
      <c r="Z190" s="7"/>
    </row>
    <row r="191" ht="15.75" customHeight="1">
      <c r="A191" s="7"/>
      <c r="B191" s="2"/>
      <c r="C191" s="3"/>
      <c r="D191" s="4"/>
      <c r="E191" s="5"/>
      <c r="F191" s="2"/>
      <c r="G191" s="2"/>
      <c r="H191" s="2"/>
      <c r="I191" s="6"/>
      <c r="J191" s="2"/>
      <c r="K191" s="2"/>
      <c r="L191" s="2"/>
      <c r="M191" s="7"/>
      <c r="N191" s="7"/>
      <c r="O191" s="7"/>
      <c r="P191" s="7"/>
      <c r="Q191" s="7"/>
      <c r="R191" s="7"/>
      <c r="S191" s="7"/>
      <c r="T191" s="7"/>
      <c r="U191" s="7"/>
      <c r="V191" s="7"/>
      <c r="W191" s="7"/>
      <c r="X191" s="7"/>
      <c r="Y191" s="7"/>
      <c r="Z191" s="7"/>
    </row>
    <row r="192" ht="15.75" customHeight="1">
      <c r="A192" s="7"/>
      <c r="B192" s="2"/>
      <c r="C192" s="3"/>
      <c r="D192" s="4"/>
      <c r="E192" s="5"/>
      <c r="F192" s="2"/>
      <c r="G192" s="2"/>
      <c r="H192" s="2"/>
      <c r="I192" s="6"/>
      <c r="J192" s="2"/>
      <c r="K192" s="2"/>
      <c r="L192" s="2"/>
      <c r="M192" s="7"/>
      <c r="N192" s="7"/>
      <c r="O192" s="7"/>
      <c r="P192" s="7"/>
      <c r="Q192" s="7"/>
      <c r="R192" s="7"/>
      <c r="S192" s="7"/>
      <c r="T192" s="7"/>
      <c r="U192" s="7"/>
      <c r="V192" s="7"/>
      <c r="W192" s="7"/>
      <c r="X192" s="7"/>
      <c r="Y192" s="7"/>
      <c r="Z192" s="7"/>
    </row>
    <row r="193" ht="15.75" customHeight="1">
      <c r="A193" s="7"/>
      <c r="B193" s="2"/>
      <c r="C193" s="3"/>
      <c r="D193" s="4"/>
      <c r="E193" s="5"/>
      <c r="F193" s="2"/>
      <c r="G193" s="2"/>
      <c r="H193" s="2"/>
      <c r="I193" s="6"/>
      <c r="J193" s="2"/>
      <c r="K193" s="2"/>
      <c r="L193" s="2"/>
      <c r="M193" s="7"/>
      <c r="N193" s="7"/>
      <c r="O193" s="7"/>
      <c r="P193" s="7"/>
      <c r="Q193" s="7"/>
      <c r="R193" s="7"/>
      <c r="S193" s="7"/>
      <c r="T193" s="7"/>
      <c r="U193" s="7"/>
      <c r="V193" s="7"/>
      <c r="W193" s="7"/>
      <c r="X193" s="7"/>
      <c r="Y193" s="7"/>
      <c r="Z193" s="7"/>
    </row>
    <row r="194" ht="15.75" customHeight="1">
      <c r="A194" s="7"/>
      <c r="B194" s="2"/>
      <c r="C194" s="3"/>
      <c r="D194" s="4"/>
      <c r="E194" s="5"/>
      <c r="F194" s="2"/>
      <c r="G194" s="2"/>
      <c r="H194" s="2"/>
      <c r="I194" s="6"/>
      <c r="J194" s="2"/>
      <c r="K194" s="2"/>
      <c r="L194" s="2"/>
      <c r="M194" s="7"/>
      <c r="N194" s="7"/>
      <c r="O194" s="7"/>
      <c r="P194" s="7"/>
      <c r="Q194" s="7"/>
      <c r="R194" s="7"/>
      <c r="S194" s="7"/>
      <c r="T194" s="7"/>
      <c r="U194" s="7"/>
      <c r="V194" s="7"/>
      <c r="W194" s="7"/>
      <c r="X194" s="7"/>
      <c r="Y194" s="7"/>
      <c r="Z194" s="7"/>
    </row>
    <row r="195" ht="15.75" customHeight="1">
      <c r="A195" s="7"/>
      <c r="B195" s="2"/>
      <c r="C195" s="3"/>
      <c r="D195" s="4"/>
      <c r="E195" s="5"/>
      <c r="F195" s="2"/>
      <c r="G195" s="2"/>
      <c r="H195" s="2"/>
      <c r="I195" s="6"/>
      <c r="J195" s="2"/>
      <c r="K195" s="2"/>
      <c r="L195" s="2"/>
      <c r="M195" s="7"/>
      <c r="N195" s="7"/>
      <c r="O195" s="7"/>
      <c r="P195" s="7"/>
      <c r="Q195" s="7"/>
      <c r="R195" s="7"/>
      <c r="S195" s="7"/>
      <c r="T195" s="7"/>
      <c r="U195" s="7"/>
      <c r="V195" s="7"/>
      <c r="W195" s="7"/>
      <c r="X195" s="7"/>
      <c r="Y195" s="7"/>
      <c r="Z195" s="7"/>
    </row>
    <row r="196" ht="15.75" customHeight="1">
      <c r="A196" s="7"/>
      <c r="B196" s="2"/>
      <c r="C196" s="3"/>
      <c r="D196" s="4"/>
      <c r="E196" s="5"/>
      <c r="F196" s="2"/>
      <c r="G196" s="2"/>
      <c r="H196" s="2"/>
      <c r="I196" s="6"/>
      <c r="J196" s="2"/>
      <c r="K196" s="2"/>
      <c r="L196" s="2"/>
      <c r="M196" s="7"/>
      <c r="N196" s="7"/>
      <c r="O196" s="7"/>
      <c r="P196" s="7"/>
      <c r="Q196" s="7"/>
      <c r="R196" s="7"/>
      <c r="S196" s="7"/>
      <c r="T196" s="7"/>
      <c r="U196" s="7"/>
      <c r="V196" s="7"/>
      <c r="W196" s="7"/>
      <c r="X196" s="7"/>
      <c r="Y196" s="7"/>
      <c r="Z196" s="7"/>
    </row>
    <row r="197" ht="15.75" customHeight="1">
      <c r="A197" s="7"/>
      <c r="B197" s="2"/>
      <c r="C197" s="3"/>
      <c r="D197" s="4"/>
      <c r="E197" s="5"/>
      <c r="F197" s="2"/>
      <c r="G197" s="2"/>
      <c r="H197" s="2"/>
      <c r="I197" s="6"/>
      <c r="J197" s="2"/>
      <c r="K197" s="2"/>
      <c r="L197" s="2"/>
      <c r="M197" s="7"/>
      <c r="N197" s="7"/>
      <c r="O197" s="7"/>
      <c r="P197" s="7"/>
      <c r="Q197" s="7"/>
      <c r="R197" s="7"/>
      <c r="S197" s="7"/>
      <c r="T197" s="7"/>
      <c r="U197" s="7"/>
      <c r="V197" s="7"/>
      <c r="W197" s="7"/>
      <c r="X197" s="7"/>
      <c r="Y197" s="7"/>
      <c r="Z197" s="7"/>
    </row>
    <row r="198" ht="15.75" customHeight="1">
      <c r="A198" s="7"/>
      <c r="B198" s="2"/>
      <c r="C198" s="3"/>
      <c r="D198" s="4"/>
      <c r="E198" s="5"/>
      <c r="F198" s="2"/>
      <c r="G198" s="2"/>
      <c r="H198" s="2"/>
      <c r="I198" s="6"/>
      <c r="J198" s="2"/>
      <c r="K198" s="2"/>
      <c r="L198" s="2"/>
      <c r="M198" s="7"/>
      <c r="N198" s="7"/>
      <c r="O198" s="7"/>
      <c r="P198" s="7"/>
      <c r="Q198" s="7"/>
      <c r="R198" s="7"/>
      <c r="S198" s="7"/>
      <c r="T198" s="7"/>
      <c r="U198" s="7"/>
      <c r="V198" s="7"/>
      <c r="W198" s="7"/>
      <c r="X198" s="7"/>
      <c r="Y198" s="7"/>
      <c r="Z198" s="7"/>
    </row>
    <row r="199" ht="15.75" customHeight="1">
      <c r="A199" s="7"/>
      <c r="B199" s="2"/>
      <c r="C199" s="3"/>
      <c r="D199" s="4"/>
      <c r="E199" s="5"/>
      <c r="F199" s="2"/>
      <c r="G199" s="2"/>
      <c r="H199" s="2"/>
      <c r="I199" s="6"/>
      <c r="J199" s="2"/>
      <c r="K199" s="2"/>
      <c r="L199" s="2"/>
      <c r="M199" s="7"/>
      <c r="N199" s="7"/>
      <c r="O199" s="7"/>
      <c r="P199" s="7"/>
      <c r="Q199" s="7"/>
      <c r="R199" s="7"/>
      <c r="S199" s="7"/>
      <c r="T199" s="7"/>
      <c r="U199" s="7"/>
      <c r="V199" s="7"/>
      <c r="W199" s="7"/>
      <c r="X199" s="7"/>
      <c r="Y199" s="7"/>
      <c r="Z199" s="7"/>
    </row>
    <row r="200" ht="15.75" customHeight="1">
      <c r="A200" s="7"/>
      <c r="B200" s="2"/>
      <c r="C200" s="3"/>
      <c r="D200" s="4"/>
      <c r="E200" s="5"/>
      <c r="F200" s="2"/>
      <c r="G200" s="2"/>
      <c r="H200" s="2"/>
      <c r="I200" s="6"/>
      <c r="J200" s="2"/>
      <c r="K200" s="2"/>
      <c r="L200" s="2"/>
      <c r="M200" s="7"/>
      <c r="N200" s="7"/>
      <c r="O200" s="7"/>
      <c r="P200" s="7"/>
      <c r="Q200" s="7"/>
      <c r="R200" s="7"/>
      <c r="S200" s="7"/>
      <c r="T200" s="7"/>
      <c r="U200" s="7"/>
      <c r="V200" s="7"/>
      <c r="W200" s="7"/>
      <c r="X200" s="7"/>
      <c r="Y200" s="7"/>
      <c r="Z200" s="7"/>
    </row>
    <row r="201" ht="15.75" customHeight="1">
      <c r="A201" s="7"/>
      <c r="B201" s="2"/>
      <c r="C201" s="3"/>
      <c r="D201" s="4"/>
      <c r="E201" s="5"/>
      <c r="F201" s="2"/>
      <c r="G201" s="2"/>
      <c r="H201" s="2"/>
      <c r="I201" s="6"/>
      <c r="J201" s="2"/>
      <c r="K201" s="2"/>
      <c r="L201" s="2"/>
      <c r="M201" s="7"/>
      <c r="N201" s="7"/>
      <c r="O201" s="7"/>
      <c r="P201" s="7"/>
      <c r="Q201" s="7"/>
      <c r="R201" s="7"/>
      <c r="S201" s="7"/>
      <c r="T201" s="7"/>
      <c r="U201" s="7"/>
      <c r="V201" s="7"/>
      <c r="W201" s="7"/>
      <c r="X201" s="7"/>
      <c r="Y201" s="7"/>
      <c r="Z201" s="7"/>
    </row>
    <row r="202" ht="15.75" customHeight="1">
      <c r="A202" s="7"/>
      <c r="B202" s="2"/>
      <c r="C202" s="3"/>
      <c r="D202" s="4"/>
      <c r="E202" s="5"/>
      <c r="F202" s="2"/>
      <c r="G202" s="2"/>
      <c r="H202" s="2"/>
      <c r="I202" s="6"/>
      <c r="J202" s="2"/>
      <c r="K202" s="2"/>
      <c r="L202" s="2"/>
      <c r="M202" s="7"/>
      <c r="N202" s="7"/>
      <c r="O202" s="7"/>
      <c r="P202" s="7"/>
      <c r="Q202" s="7"/>
      <c r="R202" s="7"/>
      <c r="S202" s="7"/>
      <c r="T202" s="7"/>
      <c r="U202" s="7"/>
      <c r="V202" s="7"/>
      <c r="W202" s="7"/>
      <c r="X202" s="7"/>
      <c r="Y202" s="7"/>
      <c r="Z202" s="7"/>
    </row>
    <row r="203" ht="15.75" customHeight="1">
      <c r="A203" s="7"/>
      <c r="B203" s="2"/>
      <c r="C203" s="3"/>
      <c r="D203" s="4"/>
      <c r="E203" s="5"/>
      <c r="F203" s="2"/>
      <c r="G203" s="2"/>
      <c r="H203" s="2"/>
      <c r="I203" s="6"/>
      <c r="J203" s="2"/>
      <c r="K203" s="2"/>
      <c r="L203" s="2"/>
      <c r="M203" s="7"/>
      <c r="N203" s="7"/>
      <c r="O203" s="7"/>
      <c r="P203" s="7"/>
      <c r="Q203" s="7"/>
      <c r="R203" s="7"/>
      <c r="S203" s="7"/>
      <c r="T203" s="7"/>
      <c r="U203" s="7"/>
      <c r="V203" s="7"/>
      <c r="W203" s="7"/>
      <c r="X203" s="7"/>
      <c r="Y203" s="7"/>
      <c r="Z203" s="7"/>
    </row>
    <row r="204" ht="15.75" customHeight="1">
      <c r="A204" s="7"/>
      <c r="B204" s="2"/>
      <c r="C204" s="3"/>
      <c r="D204" s="4"/>
      <c r="E204" s="5"/>
      <c r="F204" s="2"/>
      <c r="G204" s="2"/>
      <c r="H204" s="2"/>
      <c r="I204" s="6"/>
      <c r="J204" s="2"/>
      <c r="K204" s="2"/>
      <c r="L204" s="2"/>
      <c r="M204" s="7"/>
      <c r="N204" s="7"/>
      <c r="O204" s="7"/>
      <c r="P204" s="7"/>
      <c r="Q204" s="7"/>
      <c r="R204" s="7"/>
      <c r="S204" s="7"/>
      <c r="T204" s="7"/>
      <c r="U204" s="7"/>
      <c r="V204" s="7"/>
      <c r="W204" s="7"/>
      <c r="X204" s="7"/>
      <c r="Y204" s="7"/>
      <c r="Z204" s="7"/>
    </row>
    <row r="205" ht="15.75" customHeight="1">
      <c r="A205" s="7"/>
      <c r="B205" s="2"/>
      <c r="C205" s="3"/>
      <c r="D205" s="4"/>
      <c r="E205" s="5"/>
      <c r="F205" s="2"/>
      <c r="G205" s="2"/>
      <c r="H205" s="2"/>
      <c r="I205" s="6"/>
      <c r="J205" s="2"/>
      <c r="K205" s="2"/>
      <c r="L205" s="2"/>
      <c r="M205" s="7"/>
      <c r="N205" s="7"/>
      <c r="O205" s="7"/>
      <c r="P205" s="7"/>
      <c r="Q205" s="7"/>
      <c r="R205" s="7"/>
      <c r="S205" s="7"/>
      <c r="T205" s="7"/>
      <c r="U205" s="7"/>
      <c r="V205" s="7"/>
      <c r="W205" s="7"/>
      <c r="X205" s="7"/>
      <c r="Y205" s="7"/>
      <c r="Z205" s="7"/>
    </row>
    <row r="206" ht="15.75" customHeight="1">
      <c r="A206" s="7"/>
      <c r="B206" s="2"/>
      <c r="C206" s="3"/>
      <c r="D206" s="4"/>
      <c r="E206" s="5"/>
      <c r="F206" s="2"/>
      <c r="G206" s="2"/>
      <c r="H206" s="2"/>
      <c r="I206" s="6"/>
      <c r="J206" s="2"/>
      <c r="K206" s="2"/>
      <c r="L206" s="2"/>
      <c r="M206" s="7"/>
      <c r="N206" s="7"/>
      <c r="O206" s="7"/>
      <c r="P206" s="7"/>
      <c r="Q206" s="7"/>
      <c r="R206" s="7"/>
      <c r="S206" s="7"/>
      <c r="T206" s="7"/>
      <c r="U206" s="7"/>
      <c r="V206" s="7"/>
      <c r="W206" s="7"/>
      <c r="X206" s="7"/>
      <c r="Y206" s="7"/>
      <c r="Z206" s="7"/>
    </row>
    <row r="207" ht="15.75" customHeight="1">
      <c r="A207" s="7"/>
      <c r="B207" s="2"/>
      <c r="C207" s="3"/>
      <c r="D207" s="4"/>
      <c r="E207" s="5"/>
      <c r="F207" s="2"/>
      <c r="G207" s="2"/>
      <c r="H207" s="2"/>
      <c r="I207" s="6"/>
      <c r="J207" s="2"/>
      <c r="K207" s="2"/>
      <c r="L207" s="2"/>
      <c r="M207" s="7"/>
      <c r="N207" s="7"/>
      <c r="O207" s="7"/>
      <c r="P207" s="7"/>
      <c r="Q207" s="7"/>
      <c r="R207" s="7"/>
      <c r="S207" s="7"/>
      <c r="T207" s="7"/>
      <c r="U207" s="7"/>
      <c r="V207" s="7"/>
      <c r="W207" s="7"/>
      <c r="X207" s="7"/>
      <c r="Y207" s="7"/>
      <c r="Z207" s="7"/>
    </row>
    <row r="208" ht="15.75" customHeight="1">
      <c r="A208" s="7"/>
      <c r="B208" s="2"/>
      <c r="C208" s="3"/>
      <c r="D208" s="4"/>
      <c r="E208" s="5"/>
      <c r="F208" s="2"/>
      <c r="G208" s="2"/>
      <c r="H208" s="2"/>
      <c r="I208" s="6"/>
      <c r="J208" s="2"/>
      <c r="K208" s="2"/>
      <c r="L208" s="2"/>
      <c r="M208" s="7"/>
      <c r="N208" s="7"/>
      <c r="O208" s="7"/>
      <c r="P208" s="7"/>
      <c r="Q208" s="7"/>
      <c r="R208" s="7"/>
      <c r="S208" s="7"/>
      <c r="T208" s="7"/>
      <c r="U208" s="7"/>
      <c r="V208" s="7"/>
      <c r="W208" s="7"/>
      <c r="X208" s="7"/>
      <c r="Y208" s="7"/>
      <c r="Z208" s="7"/>
    </row>
    <row r="209" ht="15.75" customHeight="1">
      <c r="A209" s="7"/>
      <c r="B209" s="2"/>
      <c r="C209" s="3"/>
      <c r="D209" s="4"/>
      <c r="E209" s="5"/>
      <c r="F209" s="2"/>
      <c r="G209" s="2"/>
      <c r="H209" s="2"/>
      <c r="I209" s="6"/>
      <c r="J209" s="2"/>
      <c r="K209" s="2"/>
      <c r="L209" s="2"/>
      <c r="M209" s="7"/>
      <c r="N209" s="7"/>
      <c r="O209" s="7"/>
      <c r="P209" s="7"/>
      <c r="Q209" s="7"/>
      <c r="R209" s="7"/>
      <c r="S209" s="7"/>
      <c r="T209" s="7"/>
      <c r="U209" s="7"/>
      <c r="V209" s="7"/>
      <c r="W209" s="7"/>
      <c r="X209" s="7"/>
      <c r="Y209" s="7"/>
      <c r="Z209" s="7"/>
    </row>
    <row r="210" ht="15.75" customHeight="1">
      <c r="A210" s="7"/>
      <c r="B210" s="2"/>
      <c r="C210" s="3"/>
      <c r="D210" s="4"/>
      <c r="E210" s="5"/>
      <c r="F210" s="2"/>
      <c r="G210" s="2"/>
      <c r="H210" s="2"/>
      <c r="I210" s="6"/>
      <c r="J210" s="2"/>
      <c r="K210" s="2"/>
      <c r="L210" s="2"/>
      <c r="M210" s="7"/>
      <c r="N210" s="7"/>
      <c r="O210" s="7"/>
      <c r="P210" s="7"/>
      <c r="Q210" s="7"/>
      <c r="R210" s="7"/>
      <c r="S210" s="7"/>
      <c r="T210" s="7"/>
      <c r="U210" s="7"/>
      <c r="V210" s="7"/>
      <c r="W210" s="7"/>
      <c r="X210" s="7"/>
      <c r="Y210" s="7"/>
      <c r="Z210" s="7"/>
    </row>
    <row r="211" ht="15.75" customHeight="1">
      <c r="A211" s="7"/>
      <c r="B211" s="2"/>
      <c r="C211" s="3"/>
      <c r="D211" s="4"/>
      <c r="E211" s="5"/>
      <c r="F211" s="2"/>
      <c r="G211" s="2"/>
      <c r="H211" s="2"/>
      <c r="I211" s="6"/>
      <c r="J211" s="2"/>
      <c r="K211" s="2"/>
      <c r="L211" s="2"/>
      <c r="M211" s="7"/>
      <c r="N211" s="7"/>
      <c r="O211" s="7"/>
      <c r="P211" s="7"/>
      <c r="Q211" s="7"/>
      <c r="R211" s="7"/>
      <c r="S211" s="7"/>
      <c r="T211" s="7"/>
      <c r="U211" s="7"/>
      <c r="V211" s="7"/>
      <c r="W211" s="7"/>
      <c r="X211" s="7"/>
      <c r="Y211" s="7"/>
      <c r="Z211" s="7"/>
    </row>
    <row r="212" ht="15.75" customHeight="1">
      <c r="A212" s="7"/>
      <c r="B212" s="2"/>
      <c r="C212" s="3"/>
      <c r="D212" s="4"/>
      <c r="E212" s="5"/>
      <c r="F212" s="2"/>
      <c r="G212" s="2"/>
      <c r="H212" s="2"/>
      <c r="I212" s="6"/>
      <c r="J212" s="2"/>
      <c r="K212" s="2"/>
      <c r="L212" s="2"/>
      <c r="M212" s="7"/>
      <c r="N212" s="7"/>
      <c r="O212" s="7"/>
      <c r="P212" s="7"/>
      <c r="Q212" s="7"/>
      <c r="R212" s="7"/>
      <c r="S212" s="7"/>
      <c r="T212" s="7"/>
      <c r="U212" s="7"/>
      <c r="V212" s="7"/>
      <c r="W212" s="7"/>
      <c r="X212" s="7"/>
      <c r="Y212" s="7"/>
      <c r="Z212" s="7"/>
    </row>
    <row r="213" ht="15.75" customHeight="1">
      <c r="A213" s="7"/>
      <c r="B213" s="2"/>
      <c r="C213" s="3"/>
      <c r="D213" s="4"/>
      <c r="E213" s="5"/>
      <c r="F213" s="2"/>
      <c r="G213" s="2"/>
      <c r="H213" s="2"/>
      <c r="I213" s="6"/>
      <c r="J213" s="2"/>
      <c r="K213" s="2"/>
      <c r="L213" s="2"/>
      <c r="M213" s="7"/>
      <c r="N213" s="7"/>
      <c r="O213" s="7"/>
      <c r="P213" s="7"/>
      <c r="Q213" s="7"/>
      <c r="R213" s="7"/>
      <c r="S213" s="7"/>
      <c r="T213" s="7"/>
      <c r="U213" s="7"/>
      <c r="V213" s="7"/>
      <c r="W213" s="7"/>
      <c r="X213" s="7"/>
      <c r="Y213" s="7"/>
      <c r="Z213" s="7"/>
    </row>
    <row r="214" ht="15.75" customHeight="1">
      <c r="A214" s="7"/>
      <c r="B214" s="2"/>
      <c r="C214" s="3"/>
      <c r="D214" s="4"/>
      <c r="E214" s="5"/>
      <c r="F214" s="2"/>
      <c r="G214" s="2"/>
      <c r="H214" s="2"/>
      <c r="I214" s="6"/>
      <c r="J214" s="2"/>
      <c r="K214" s="2"/>
      <c r="L214" s="2"/>
      <c r="M214" s="7"/>
      <c r="N214" s="7"/>
      <c r="O214" s="7"/>
      <c r="P214" s="7"/>
      <c r="Q214" s="7"/>
      <c r="R214" s="7"/>
      <c r="S214" s="7"/>
      <c r="T214" s="7"/>
      <c r="U214" s="7"/>
      <c r="V214" s="7"/>
      <c r="W214" s="7"/>
      <c r="X214" s="7"/>
      <c r="Y214" s="7"/>
      <c r="Z214" s="7"/>
    </row>
    <row r="215" ht="15.75" customHeight="1">
      <c r="A215" s="7"/>
      <c r="B215" s="2"/>
      <c r="C215" s="3"/>
      <c r="D215" s="4"/>
      <c r="E215" s="5"/>
      <c r="F215" s="2"/>
      <c r="G215" s="2"/>
      <c r="H215" s="2"/>
      <c r="I215" s="6"/>
      <c r="J215" s="2"/>
      <c r="K215" s="2"/>
      <c r="L215" s="2"/>
      <c r="M215" s="7"/>
      <c r="N215" s="7"/>
      <c r="O215" s="7"/>
      <c r="P215" s="7"/>
      <c r="Q215" s="7"/>
      <c r="R215" s="7"/>
      <c r="S215" s="7"/>
      <c r="T215" s="7"/>
      <c r="U215" s="7"/>
      <c r="V215" s="7"/>
      <c r="W215" s="7"/>
      <c r="X215" s="7"/>
      <c r="Y215" s="7"/>
      <c r="Z215" s="7"/>
    </row>
    <row r="216" ht="15.75" customHeight="1">
      <c r="A216" s="7"/>
      <c r="B216" s="2"/>
      <c r="C216" s="3"/>
      <c r="D216" s="4"/>
      <c r="E216" s="5"/>
      <c r="F216" s="2"/>
      <c r="G216" s="2"/>
      <c r="H216" s="2"/>
      <c r="I216" s="6"/>
      <c r="J216" s="2"/>
      <c r="K216" s="2"/>
      <c r="L216" s="2"/>
      <c r="M216" s="7"/>
      <c r="N216" s="7"/>
      <c r="O216" s="7"/>
      <c r="P216" s="7"/>
      <c r="Q216" s="7"/>
      <c r="R216" s="7"/>
      <c r="S216" s="7"/>
      <c r="T216" s="7"/>
      <c r="U216" s="7"/>
      <c r="V216" s="7"/>
      <c r="W216" s="7"/>
      <c r="X216" s="7"/>
      <c r="Y216" s="7"/>
      <c r="Z216" s="7"/>
    </row>
    <row r="217" ht="15.75" customHeight="1">
      <c r="A217" s="7"/>
      <c r="B217" s="2"/>
      <c r="C217" s="3"/>
      <c r="D217" s="4"/>
      <c r="E217" s="5"/>
      <c r="F217" s="2"/>
      <c r="G217" s="2"/>
      <c r="H217" s="2"/>
      <c r="I217" s="6"/>
      <c r="J217" s="2"/>
      <c r="K217" s="2"/>
      <c r="L217" s="2"/>
      <c r="M217" s="7"/>
      <c r="N217" s="7"/>
      <c r="O217" s="7"/>
      <c r="P217" s="7"/>
      <c r="Q217" s="7"/>
      <c r="R217" s="7"/>
      <c r="S217" s="7"/>
      <c r="T217" s="7"/>
      <c r="U217" s="7"/>
      <c r="V217" s="7"/>
      <c r="W217" s="7"/>
      <c r="X217" s="7"/>
      <c r="Y217" s="7"/>
      <c r="Z217" s="7"/>
    </row>
    <row r="218" ht="15.75" customHeight="1">
      <c r="A218" s="7"/>
      <c r="B218" s="2"/>
      <c r="C218" s="3"/>
      <c r="D218" s="4"/>
      <c r="E218" s="5"/>
      <c r="F218" s="2"/>
      <c r="G218" s="2"/>
      <c r="H218" s="2"/>
      <c r="I218" s="6"/>
      <c r="J218" s="2"/>
      <c r="K218" s="2"/>
      <c r="L218" s="2"/>
      <c r="M218" s="7"/>
      <c r="N218" s="7"/>
      <c r="O218" s="7"/>
      <c r="P218" s="7"/>
      <c r="Q218" s="7"/>
      <c r="R218" s="7"/>
      <c r="S218" s="7"/>
      <c r="T218" s="7"/>
      <c r="U218" s="7"/>
      <c r="V218" s="7"/>
      <c r="W218" s="7"/>
      <c r="X218" s="7"/>
      <c r="Y218" s="7"/>
      <c r="Z218" s="7"/>
    </row>
    <row r="219" ht="15.75" customHeight="1">
      <c r="A219" s="7"/>
      <c r="B219" s="2"/>
      <c r="C219" s="3"/>
      <c r="D219" s="4"/>
      <c r="E219" s="5"/>
      <c r="F219" s="2"/>
      <c r="G219" s="2"/>
      <c r="H219" s="2"/>
      <c r="I219" s="6"/>
      <c r="J219" s="2"/>
      <c r="K219" s="2"/>
      <c r="L219" s="2"/>
      <c r="M219" s="7"/>
      <c r="N219" s="7"/>
      <c r="O219" s="7"/>
      <c r="P219" s="7"/>
      <c r="Q219" s="7"/>
      <c r="R219" s="7"/>
      <c r="S219" s="7"/>
      <c r="T219" s="7"/>
      <c r="U219" s="7"/>
      <c r="V219" s="7"/>
      <c r="W219" s="7"/>
      <c r="X219" s="7"/>
      <c r="Y219" s="7"/>
      <c r="Z219" s="7"/>
    </row>
    <row r="220" ht="15.75" customHeight="1">
      <c r="A220" s="7"/>
      <c r="B220" s="2"/>
      <c r="C220" s="3"/>
      <c r="D220" s="4"/>
      <c r="E220" s="5"/>
      <c r="F220" s="2"/>
      <c r="G220" s="2"/>
      <c r="H220" s="2"/>
      <c r="I220" s="6"/>
      <c r="J220" s="2"/>
      <c r="K220" s="2"/>
      <c r="L220" s="2"/>
      <c r="M220" s="7"/>
      <c r="N220" s="7"/>
      <c r="O220" s="7"/>
      <c r="P220" s="7"/>
      <c r="Q220" s="7"/>
      <c r="R220" s="7"/>
      <c r="S220" s="7"/>
      <c r="T220" s="7"/>
      <c r="U220" s="7"/>
      <c r="V220" s="7"/>
      <c r="W220" s="7"/>
      <c r="X220" s="7"/>
      <c r="Y220" s="7"/>
      <c r="Z220" s="7"/>
    </row>
    <row r="221" ht="15.75" customHeight="1">
      <c r="A221" s="7"/>
      <c r="B221" s="2"/>
      <c r="C221" s="3"/>
      <c r="D221" s="4"/>
      <c r="E221" s="5"/>
      <c r="F221" s="2"/>
      <c r="G221" s="2"/>
      <c r="H221" s="2"/>
      <c r="I221" s="6"/>
      <c r="J221" s="2"/>
      <c r="K221" s="2"/>
      <c r="L221" s="2"/>
      <c r="M221" s="7"/>
      <c r="N221" s="7"/>
      <c r="O221" s="7"/>
      <c r="P221" s="7"/>
      <c r="Q221" s="7"/>
      <c r="R221" s="7"/>
      <c r="S221" s="7"/>
      <c r="T221" s="7"/>
      <c r="U221" s="7"/>
      <c r="V221" s="7"/>
      <c r="W221" s="7"/>
      <c r="X221" s="7"/>
      <c r="Y221" s="7"/>
      <c r="Z221" s="7"/>
    </row>
    <row r="222" ht="15.75" customHeight="1">
      <c r="A222" s="7"/>
      <c r="B222" s="2"/>
      <c r="C222" s="3"/>
      <c r="D222" s="4"/>
      <c r="E222" s="5"/>
      <c r="F222" s="2"/>
      <c r="G222" s="2"/>
      <c r="H222" s="2"/>
      <c r="I222" s="6"/>
      <c r="J222" s="2"/>
      <c r="K222" s="2"/>
      <c r="L222" s="2"/>
      <c r="M222" s="7"/>
      <c r="N222" s="7"/>
      <c r="O222" s="7"/>
      <c r="P222" s="7"/>
      <c r="Q222" s="7"/>
      <c r="R222" s="7"/>
      <c r="S222" s="7"/>
      <c r="T222" s="7"/>
      <c r="U222" s="7"/>
      <c r="V222" s="7"/>
      <c r="W222" s="7"/>
      <c r="X222" s="7"/>
      <c r="Y222" s="7"/>
      <c r="Z222" s="7"/>
    </row>
    <row r="223" ht="15.75" customHeight="1">
      <c r="A223" s="7"/>
      <c r="B223" s="2"/>
      <c r="C223" s="3"/>
      <c r="D223" s="4"/>
      <c r="E223" s="5"/>
      <c r="F223" s="2"/>
      <c r="G223" s="2"/>
      <c r="H223" s="2"/>
      <c r="I223" s="6"/>
      <c r="J223" s="2"/>
      <c r="K223" s="2"/>
      <c r="L223" s="2"/>
      <c r="M223" s="7"/>
      <c r="N223" s="7"/>
      <c r="O223" s="7"/>
      <c r="P223" s="7"/>
      <c r="Q223" s="7"/>
      <c r="R223" s="7"/>
      <c r="S223" s="7"/>
      <c r="T223" s="7"/>
      <c r="U223" s="7"/>
      <c r="V223" s="7"/>
      <c r="W223" s="7"/>
      <c r="X223" s="7"/>
      <c r="Y223" s="7"/>
      <c r="Z223" s="7"/>
    </row>
    <row r="224" ht="15.75" customHeight="1">
      <c r="A224" s="7"/>
      <c r="B224" s="2"/>
      <c r="C224" s="3"/>
      <c r="D224" s="4"/>
      <c r="E224" s="5"/>
      <c r="F224" s="2"/>
      <c r="G224" s="2"/>
      <c r="H224" s="2"/>
      <c r="I224" s="6"/>
      <c r="J224" s="2"/>
      <c r="K224" s="2"/>
      <c r="L224" s="2"/>
      <c r="M224" s="7"/>
      <c r="N224" s="7"/>
      <c r="O224" s="7"/>
      <c r="P224" s="7"/>
      <c r="Q224" s="7"/>
      <c r="R224" s="7"/>
      <c r="S224" s="7"/>
      <c r="T224" s="7"/>
      <c r="U224" s="7"/>
      <c r="V224" s="7"/>
      <c r="W224" s="7"/>
      <c r="X224" s="7"/>
      <c r="Y224" s="7"/>
      <c r="Z224" s="7"/>
    </row>
    <row r="225" ht="15.75" customHeight="1">
      <c r="A225" s="7"/>
      <c r="B225" s="2"/>
      <c r="C225" s="3"/>
      <c r="D225" s="4"/>
      <c r="E225" s="5"/>
      <c r="F225" s="2"/>
      <c r="G225" s="2"/>
      <c r="H225" s="2"/>
      <c r="I225" s="6"/>
      <c r="J225" s="2"/>
      <c r="K225" s="2"/>
      <c r="L225" s="2"/>
      <c r="M225" s="7"/>
      <c r="N225" s="7"/>
      <c r="O225" s="7"/>
      <c r="P225" s="7"/>
      <c r="Q225" s="7"/>
      <c r="R225" s="7"/>
      <c r="S225" s="7"/>
      <c r="T225" s="7"/>
      <c r="U225" s="7"/>
      <c r="V225" s="7"/>
      <c r="W225" s="7"/>
      <c r="X225" s="7"/>
      <c r="Y225" s="7"/>
      <c r="Z225" s="7"/>
    </row>
    <row r="226" ht="15.75" customHeight="1">
      <c r="A226" s="7"/>
      <c r="B226" s="2"/>
      <c r="C226" s="3"/>
      <c r="D226" s="4"/>
      <c r="E226" s="5"/>
      <c r="F226" s="2"/>
      <c r="G226" s="2"/>
      <c r="H226" s="2"/>
      <c r="I226" s="6"/>
      <c r="J226" s="2"/>
      <c r="K226" s="2"/>
      <c r="L226" s="2"/>
      <c r="M226" s="7"/>
      <c r="N226" s="7"/>
      <c r="O226" s="7"/>
      <c r="P226" s="7"/>
      <c r="Q226" s="7"/>
      <c r="R226" s="7"/>
      <c r="S226" s="7"/>
      <c r="T226" s="7"/>
      <c r="U226" s="7"/>
      <c r="V226" s="7"/>
      <c r="W226" s="7"/>
      <c r="X226" s="7"/>
      <c r="Y226" s="7"/>
      <c r="Z226" s="7"/>
    </row>
    <row r="227" ht="15.75" customHeight="1">
      <c r="A227" s="7"/>
      <c r="B227" s="2"/>
      <c r="C227" s="3"/>
      <c r="D227" s="4"/>
      <c r="E227" s="5"/>
      <c r="F227" s="2"/>
      <c r="G227" s="2"/>
      <c r="H227" s="2"/>
      <c r="I227" s="6"/>
      <c r="J227" s="2"/>
      <c r="K227" s="2"/>
      <c r="L227" s="2"/>
      <c r="M227" s="7"/>
      <c r="N227" s="7"/>
      <c r="O227" s="7"/>
      <c r="P227" s="7"/>
      <c r="Q227" s="7"/>
      <c r="R227" s="7"/>
      <c r="S227" s="7"/>
      <c r="T227" s="7"/>
      <c r="U227" s="7"/>
      <c r="V227" s="7"/>
      <c r="W227" s="7"/>
      <c r="X227" s="7"/>
      <c r="Y227" s="7"/>
      <c r="Z227" s="7"/>
    </row>
    <row r="228" ht="15.75" customHeight="1">
      <c r="A228" s="7"/>
      <c r="B228" s="2"/>
      <c r="C228" s="3"/>
      <c r="D228" s="4"/>
      <c r="E228" s="5"/>
      <c r="F228" s="2"/>
      <c r="G228" s="2"/>
      <c r="H228" s="2"/>
      <c r="I228" s="6"/>
      <c r="J228" s="2"/>
      <c r="K228" s="2"/>
      <c r="L228" s="2"/>
      <c r="M228" s="7"/>
      <c r="N228" s="7"/>
      <c r="O228" s="7"/>
      <c r="P228" s="7"/>
      <c r="Q228" s="7"/>
      <c r="R228" s="7"/>
      <c r="S228" s="7"/>
      <c r="T228" s="7"/>
      <c r="U228" s="7"/>
      <c r="V228" s="7"/>
      <c r="W228" s="7"/>
      <c r="X228" s="7"/>
      <c r="Y228" s="7"/>
      <c r="Z228" s="7"/>
    </row>
    <row r="229" ht="15.75" customHeight="1">
      <c r="A229" s="7"/>
      <c r="B229" s="2"/>
      <c r="C229" s="3"/>
      <c r="D229" s="4"/>
      <c r="E229" s="5"/>
      <c r="F229" s="2"/>
      <c r="G229" s="2"/>
      <c r="H229" s="2"/>
      <c r="I229" s="6"/>
      <c r="J229" s="2"/>
      <c r="K229" s="2"/>
      <c r="L229" s="2"/>
      <c r="M229" s="7"/>
      <c r="N229" s="7"/>
      <c r="O229" s="7"/>
      <c r="P229" s="7"/>
      <c r="Q229" s="7"/>
      <c r="R229" s="7"/>
      <c r="S229" s="7"/>
      <c r="T229" s="7"/>
      <c r="U229" s="7"/>
      <c r="V229" s="7"/>
      <c r="W229" s="7"/>
      <c r="X229" s="7"/>
      <c r="Y229" s="7"/>
      <c r="Z229" s="7"/>
    </row>
    <row r="230" ht="15.75" customHeight="1">
      <c r="A230" s="7"/>
      <c r="B230" s="2"/>
      <c r="C230" s="3"/>
      <c r="D230" s="4"/>
      <c r="E230" s="5"/>
      <c r="F230" s="2"/>
      <c r="G230" s="2"/>
      <c r="H230" s="2"/>
      <c r="I230" s="6"/>
      <c r="J230" s="2"/>
      <c r="K230" s="2"/>
      <c r="L230" s="2"/>
      <c r="M230" s="7"/>
      <c r="N230" s="7"/>
      <c r="O230" s="7"/>
      <c r="P230" s="7"/>
      <c r="Q230" s="7"/>
      <c r="R230" s="7"/>
      <c r="S230" s="7"/>
      <c r="T230" s="7"/>
      <c r="U230" s="7"/>
      <c r="V230" s="7"/>
      <c r="W230" s="7"/>
      <c r="X230" s="7"/>
      <c r="Y230" s="7"/>
      <c r="Z230" s="7"/>
    </row>
    <row r="231" ht="15.75" customHeight="1">
      <c r="A231" s="7"/>
      <c r="B231" s="2"/>
      <c r="C231" s="3"/>
      <c r="D231" s="4"/>
      <c r="E231" s="5"/>
      <c r="F231" s="2"/>
      <c r="G231" s="2"/>
      <c r="H231" s="2"/>
      <c r="I231" s="6"/>
      <c r="J231" s="2"/>
      <c r="K231" s="2"/>
      <c r="L231" s="2"/>
      <c r="M231" s="7"/>
      <c r="N231" s="7"/>
      <c r="O231" s="7"/>
      <c r="P231" s="7"/>
      <c r="Q231" s="7"/>
      <c r="R231" s="7"/>
      <c r="S231" s="7"/>
      <c r="T231" s="7"/>
      <c r="U231" s="7"/>
      <c r="V231" s="7"/>
      <c r="W231" s="7"/>
      <c r="X231" s="7"/>
      <c r="Y231" s="7"/>
      <c r="Z231" s="7"/>
    </row>
    <row r="232" ht="15.75" customHeight="1">
      <c r="A232" s="7"/>
      <c r="B232" s="2"/>
      <c r="C232" s="3"/>
      <c r="D232" s="4"/>
      <c r="E232" s="5"/>
      <c r="F232" s="2"/>
      <c r="G232" s="2"/>
      <c r="H232" s="2"/>
      <c r="I232" s="6"/>
      <c r="J232" s="2"/>
      <c r="K232" s="2"/>
      <c r="L232" s="2"/>
      <c r="M232" s="7"/>
      <c r="N232" s="7"/>
      <c r="O232" s="7"/>
      <c r="P232" s="7"/>
      <c r="Q232" s="7"/>
      <c r="R232" s="7"/>
      <c r="S232" s="7"/>
      <c r="T232" s="7"/>
      <c r="U232" s="7"/>
      <c r="V232" s="7"/>
      <c r="W232" s="7"/>
      <c r="X232" s="7"/>
      <c r="Y232" s="7"/>
      <c r="Z232" s="7"/>
    </row>
    <row r="233" ht="15.75" customHeight="1">
      <c r="A233" s="7"/>
      <c r="B233" s="2"/>
      <c r="C233" s="3"/>
      <c r="D233" s="4"/>
      <c r="E233" s="5"/>
      <c r="F233" s="2"/>
      <c r="G233" s="2"/>
      <c r="H233" s="2"/>
      <c r="I233" s="6"/>
      <c r="J233" s="2"/>
      <c r="K233" s="2"/>
      <c r="L233" s="2"/>
      <c r="M233" s="7"/>
      <c r="N233" s="7"/>
      <c r="O233" s="7"/>
      <c r="P233" s="7"/>
      <c r="Q233" s="7"/>
      <c r="R233" s="7"/>
      <c r="S233" s="7"/>
      <c r="T233" s="7"/>
      <c r="U233" s="7"/>
      <c r="V233" s="7"/>
      <c r="W233" s="7"/>
      <c r="X233" s="7"/>
      <c r="Y233" s="7"/>
      <c r="Z233" s="7"/>
    </row>
    <row r="234" ht="15.75" customHeight="1">
      <c r="A234" s="7"/>
      <c r="B234" s="2"/>
      <c r="C234" s="3"/>
      <c r="D234" s="4"/>
      <c r="E234" s="5"/>
      <c r="F234" s="2"/>
      <c r="G234" s="2"/>
      <c r="H234" s="2"/>
      <c r="I234" s="6"/>
      <c r="J234" s="2"/>
      <c r="K234" s="2"/>
      <c r="L234" s="2"/>
      <c r="M234" s="7"/>
      <c r="N234" s="7"/>
      <c r="O234" s="7"/>
      <c r="P234" s="7"/>
      <c r="Q234" s="7"/>
      <c r="R234" s="7"/>
      <c r="S234" s="7"/>
      <c r="T234" s="7"/>
      <c r="U234" s="7"/>
      <c r="V234" s="7"/>
      <c r="W234" s="7"/>
      <c r="X234" s="7"/>
      <c r="Y234" s="7"/>
      <c r="Z234" s="7"/>
    </row>
    <row r="235" ht="15.75" customHeight="1">
      <c r="A235" s="7"/>
      <c r="B235" s="2"/>
      <c r="C235" s="3"/>
      <c r="D235" s="4"/>
      <c r="E235" s="5"/>
      <c r="F235" s="2"/>
      <c r="G235" s="2"/>
      <c r="H235" s="2"/>
      <c r="I235" s="6"/>
      <c r="J235" s="2"/>
      <c r="K235" s="2"/>
      <c r="L235" s="2"/>
      <c r="M235" s="7"/>
      <c r="N235" s="7"/>
      <c r="O235" s="7"/>
      <c r="P235" s="7"/>
      <c r="Q235" s="7"/>
      <c r="R235" s="7"/>
      <c r="S235" s="7"/>
      <c r="T235" s="7"/>
      <c r="U235" s="7"/>
      <c r="V235" s="7"/>
      <c r="W235" s="7"/>
      <c r="X235" s="7"/>
      <c r="Y235" s="7"/>
      <c r="Z235" s="7"/>
    </row>
    <row r="236" ht="15.75" customHeight="1">
      <c r="A236" s="7"/>
      <c r="B236" s="2"/>
      <c r="C236" s="3"/>
      <c r="D236" s="4"/>
      <c r="E236" s="5"/>
      <c r="F236" s="2"/>
      <c r="G236" s="2"/>
      <c r="H236" s="2"/>
      <c r="I236" s="6"/>
      <c r="J236" s="2"/>
      <c r="K236" s="2"/>
      <c r="L236" s="2"/>
      <c r="M236" s="7"/>
      <c r="N236" s="7"/>
      <c r="O236" s="7"/>
      <c r="P236" s="7"/>
      <c r="Q236" s="7"/>
      <c r="R236" s="7"/>
      <c r="S236" s="7"/>
      <c r="T236" s="7"/>
      <c r="U236" s="7"/>
      <c r="V236" s="7"/>
      <c r="W236" s="7"/>
      <c r="X236" s="7"/>
      <c r="Y236" s="7"/>
      <c r="Z236" s="7"/>
    </row>
    <row r="237" ht="15.75" customHeight="1">
      <c r="A237" s="7"/>
      <c r="B237" s="2"/>
      <c r="C237" s="3"/>
      <c r="D237" s="4"/>
      <c r="E237" s="5"/>
      <c r="F237" s="2"/>
      <c r="G237" s="2"/>
      <c r="H237" s="2"/>
      <c r="I237" s="6"/>
      <c r="J237" s="2"/>
      <c r="K237" s="2"/>
      <c r="L237" s="2"/>
      <c r="M237" s="7"/>
      <c r="N237" s="7"/>
      <c r="O237" s="7"/>
      <c r="P237" s="7"/>
      <c r="Q237" s="7"/>
      <c r="R237" s="7"/>
      <c r="S237" s="7"/>
      <c r="T237" s="7"/>
      <c r="U237" s="7"/>
      <c r="V237" s="7"/>
      <c r="W237" s="7"/>
      <c r="X237" s="7"/>
      <c r="Y237" s="7"/>
      <c r="Z237" s="7"/>
    </row>
    <row r="238" ht="15.75" customHeight="1">
      <c r="A238" s="7"/>
      <c r="B238" s="2"/>
      <c r="C238" s="3"/>
      <c r="D238" s="4"/>
      <c r="E238" s="5"/>
      <c r="F238" s="2"/>
      <c r="G238" s="2"/>
      <c r="H238" s="2"/>
      <c r="I238" s="6"/>
      <c r="J238" s="2"/>
      <c r="K238" s="2"/>
      <c r="L238" s="2"/>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0">
    <mergeCell ref="C21:E21"/>
    <mergeCell ref="D24:E24"/>
    <mergeCell ref="D27:E27"/>
    <mergeCell ref="C13:E13"/>
    <mergeCell ref="C14:E14"/>
    <mergeCell ref="C15:E15"/>
    <mergeCell ref="C16:E16"/>
    <mergeCell ref="C17:E17"/>
    <mergeCell ref="C18:E18"/>
    <mergeCell ref="C19:E19"/>
  </mergeCells>
  <dataValidations>
    <dataValidation type="list" allowBlank="1" showErrorMessage="1" sqref="C23 C25:C26 C29:C37">
      <formula1>'Auto Responses'!$J$3:$J$4</formula1>
    </dataValidation>
  </dataValidations>
  <hyperlinks>
    <hyperlink r:id="rId1" ref="C18"/>
    <hyperlink r:id="rId2" ref="D27"/>
  </hyperlinks>
  <printOptions/>
  <pageMargins bottom="1.0" footer="0.0" header="0.0" left="0.75" right="0.75" top="1.0"/>
  <pageSetup orientation="landscape"/>
  <headerFooter>
    <oddFooter>&amp;L000000_x0009_&amp;P</oddFooter>
  </headerFooter>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36C"/>
    <pageSetUpPr/>
  </sheetPr>
  <sheetViews>
    <sheetView showGridLines="0" workbookViewId="0"/>
  </sheetViews>
  <sheetFormatPr customHeight="1" defaultColWidth="9.18" defaultRowHeight="15.0"/>
  <cols>
    <col customWidth="1" min="1" max="1" width="8.27"/>
    <col customWidth="1" min="2" max="2" width="55.09"/>
    <col customWidth="1" min="3" max="3" width="18.91"/>
    <col customWidth="1" min="4" max="4" width="55.73"/>
    <col customWidth="1" min="5" max="5" width="32.0"/>
    <col customWidth="1" min="6" max="6" width="30.73"/>
    <col customWidth="1" min="7" max="7" width="18.09"/>
    <col customWidth="1" hidden="1" min="8" max="10" width="18.09"/>
    <col customWidth="1" min="11" max="26" width="8.45"/>
  </cols>
  <sheetData>
    <row r="1" hidden="1">
      <c r="A1" s="1" t="s">
        <v>0</v>
      </c>
      <c r="B1" s="2"/>
      <c r="C1" s="3"/>
      <c r="D1" s="4"/>
      <c r="E1" s="5"/>
      <c r="F1" s="2"/>
      <c r="G1" s="2"/>
      <c r="H1" s="2"/>
      <c r="I1" s="6"/>
      <c r="J1" s="6"/>
      <c r="K1" s="2"/>
      <c r="L1" s="2"/>
      <c r="M1" s="7"/>
      <c r="N1" s="7"/>
      <c r="O1" s="7"/>
      <c r="P1" s="7"/>
      <c r="Q1" s="7"/>
      <c r="R1" s="7"/>
      <c r="S1" s="7"/>
      <c r="T1" s="7"/>
      <c r="U1" s="7"/>
      <c r="V1" s="7"/>
      <c r="W1" s="7"/>
      <c r="X1" s="7"/>
      <c r="Y1" s="7"/>
      <c r="Z1" s="7"/>
    </row>
    <row r="2" ht="36.0" customHeight="1">
      <c r="A2" s="8" t="s">
        <v>48</v>
      </c>
      <c r="B2" s="8"/>
      <c r="C2" s="9"/>
      <c r="D2" s="10"/>
      <c r="E2" s="11"/>
      <c r="F2" s="11" t="str">
        <f>'Auto Responses'!$A$36</f>
        <v>Version 4.04</v>
      </c>
      <c r="G2" s="2"/>
      <c r="H2" s="2"/>
      <c r="I2" s="6"/>
      <c r="J2" s="2"/>
      <c r="K2" s="2"/>
      <c r="L2" s="2"/>
      <c r="M2" s="7"/>
      <c r="N2" s="7"/>
      <c r="O2" s="7"/>
      <c r="P2" s="7"/>
      <c r="Q2" s="7"/>
      <c r="R2" s="7"/>
      <c r="S2" s="7"/>
      <c r="T2" s="7"/>
      <c r="U2" s="7"/>
      <c r="V2" s="7"/>
      <c r="W2" s="7"/>
      <c r="X2" s="7"/>
      <c r="Y2" s="7"/>
      <c r="Z2" s="7"/>
    </row>
    <row r="3" ht="28.5" customHeight="1">
      <c r="A3" s="12" t="s">
        <v>2</v>
      </c>
      <c r="B3" s="13"/>
      <c r="C3" s="14">
        <f>'START HERE'!$C$3</f>
        <v>45933</v>
      </c>
      <c r="D3" s="15"/>
      <c r="E3" s="16"/>
      <c r="F3" s="17"/>
      <c r="G3" s="2"/>
      <c r="H3" s="2"/>
      <c r="I3" s="6"/>
      <c r="J3" s="2"/>
      <c r="K3" s="2"/>
      <c r="L3" s="2"/>
      <c r="M3" s="2"/>
      <c r="N3" s="2"/>
      <c r="O3" s="2"/>
      <c r="P3" s="2"/>
      <c r="Q3" s="2"/>
      <c r="R3" s="2"/>
      <c r="S3" s="2"/>
      <c r="T3" s="2"/>
      <c r="U3" s="2"/>
      <c r="V3" s="2"/>
      <c r="W3" s="2"/>
      <c r="X3" s="2"/>
      <c r="Y3" s="2"/>
      <c r="Z3" s="2"/>
    </row>
    <row r="4" ht="36.0" customHeight="1">
      <c r="A4" s="18" t="s">
        <v>3</v>
      </c>
      <c r="B4" s="19"/>
      <c r="C4" s="20"/>
      <c r="D4" s="21"/>
      <c r="E4" s="22"/>
      <c r="F4" s="22"/>
      <c r="G4" s="2"/>
      <c r="H4" s="2"/>
      <c r="I4" s="6"/>
      <c r="J4" s="2"/>
      <c r="K4" s="2"/>
      <c r="L4" s="2"/>
      <c r="M4" s="2"/>
      <c r="N4" s="2"/>
      <c r="O4" s="2"/>
      <c r="P4" s="2"/>
      <c r="Q4" s="2"/>
      <c r="R4" s="2"/>
      <c r="S4" s="2"/>
      <c r="T4" s="2"/>
      <c r="U4" s="2"/>
      <c r="V4" s="2"/>
      <c r="W4" s="2"/>
      <c r="X4" s="2"/>
      <c r="Y4" s="2"/>
      <c r="Z4" s="2"/>
    </row>
    <row r="5" ht="19.5" customHeight="1">
      <c r="A5" s="23" t="str">
        <f>HLOOKUP($A$4,'Auto Responses'!$D$2:$D$8,2,0)&amp;""</f>
        <v>1. Complete the "Start Here" tab and review the "Required Questions" guidance to find the other sections are required for your product or service.</v>
      </c>
      <c r="B5" s="24"/>
      <c r="C5" s="25"/>
      <c r="D5" s="26"/>
      <c r="E5" s="24"/>
      <c r="F5" s="27"/>
      <c r="G5" s="2"/>
      <c r="H5" s="2"/>
      <c r="I5" s="6"/>
      <c r="J5" s="2"/>
      <c r="K5" s="2"/>
      <c r="L5" s="2"/>
      <c r="M5" s="2"/>
      <c r="N5" s="2"/>
      <c r="O5" s="2"/>
      <c r="P5" s="2"/>
      <c r="Q5" s="2"/>
      <c r="R5" s="2"/>
      <c r="S5" s="2"/>
      <c r="T5" s="2"/>
      <c r="U5" s="2"/>
      <c r="V5" s="2"/>
      <c r="W5" s="2"/>
      <c r="X5" s="2"/>
      <c r="Y5" s="2"/>
      <c r="Z5" s="2"/>
    </row>
    <row r="6" ht="19.5" customHeight="1">
      <c r="A6" s="23" t="str">
        <f>HLOOKUP($A$4,'Auto Responses'!$D$2:$D$8,3,0)&amp;""</f>
        <v>2. Complete the "Organization" tab and the applicable questions in each of the next 5 tabs (Product through Privacy) that apply, based on your answers to the "Required Questions."</v>
      </c>
      <c r="B6" s="24"/>
      <c r="C6" s="25"/>
      <c r="D6" s="26"/>
      <c r="E6" s="24"/>
      <c r="F6" s="28"/>
      <c r="G6" s="2"/>
      <c r="H6" s="2"/>
      <c r="I6" s="6"/>
      <c r="J6" s="2"/>
      <c r="K6" s="2"/>
      <c r="L6" s="2"/>
      <c r="M6" s="2"/>
      <c r="N6" s="2"/>
      <c r="O6" s="2"/>
      <c r="P6" s="2"/>
      <c r="Q6" s="2"/>
      <c r="R6" s="2"/>
      <c r="S6" s="2"/>
      <c r="T6" s="2"/>
      <c r="U6" s="2"/>
      <c r="V6" s="2"/>
      <c r="W6" s="2"/>
      <c r="X6" s="2"/>
      <c r="Y6" s="2"/>
      <c r="Z6" s="2"/>
    </row>
    <row r="7" ht="19.5" customHeight="1">
      <c r="A7" s="23" t="str">
        <f>HLOOKUP($A$4,'Auto Responses'!$D$2:$D$8,4,0)&amp;""</f>
        <v>3. Guidance in column E may change based on your answers to prompt details in "Additional Information." If leaving an answer blank, you must also state why in "Additional Information". </v>
      </c>
      <c r="B7" s="24"/>
      <c r="C7" s="25"/>
      <c r="D7" s="26"/>
      <c r="E7" s="24"/>
      <c r="F7" s="28"/>
      <c r="G7" s="2"/>
      <c r="H7" s="2"/>
      <c r="I7" s="6"/>
      <c r="J7" s="2"/>
      <c r="K7" s="2"/>
      <c r="L7" s="2"/>
      <c r="M7" s="2"/>
      <c r="N7" s="2"/>
      <c r="O7" s="2"/>
      <c r="P7" s="2"/>
      <c r="Q7" s="2"/>
      <c r="R7" s="2"/>
      <c r="S7" s="2"/>
      <c r="T7" s="2"/>
      <c r="U7" s="2"/>
      <c r="V7" s="2"/>
      <c r="W7" s="2"/>
      <c r="X7" s="2"/>
      <c r="Y7" s="2"/>
      <c r="Z7" s="2"/>
    </row>
    <row r="8" ht="19.5" customHeight="1">
      <c r="A8" s="23" t="str">
        <f>HLOOKUP($A$4,'Auto Responses'!$D$2:$D$8,5,0)&amp;""</f>
        <v>4. DO NOT complete any fields in the "Evaluation" sheets or the "Analyst Notes" column.</v>
      </c>
      <c r="B8" s="24"/>
      <c r="C8" s="25"/>
      <c r="D8" s="26"/>
      <c r="E8" s="24"/>
      <c r="F8" s="28"/>
      <c r="G8" s="2"/>
      <c r="H8" s="2"/>
      <c r="I8" s="6"/>
      <c r="J8" s="2"/>
      <c r="K8" s="2"/>
      <c r="L8" s="2"/>
      <c r="M8" s="2"/>
      <c r="N8" s="2"/>
      <c r="O8" s="2"/>
      <c r="P8" s="2"/>
      <c r="Q8" s="2"/>
      <c r="R8" s="2"/>
      <c r="S8" s="2"/>
      <c r="T8" s="2"/>
      <c r="U8" s="2"/>
      <c r="V8" s="2"/>
      <c r="W8" s="2"/>
      <c r="X8" s="2"/>
      <c r="Y8" s="2"/>
      <c r="Z8" s="2"/>
    </row>
    <row r="9" ht="19.5" customHeight="1">
      <c r="A9" s="23" t="str">
        <f>HLOOKUP($A$4,'Auto Responses'!$D$2:$D$8,6,0)&amp;""</f>
        <v>5. Return the completed file to institutions.</v>
      </c>
      <c r="B9" s="24"/>
      <c r="C9" s="25"/>
      <c r="D9" s="26"/>
      <c r="E9" s="24"/>
      <c r="F9" s="28"/>
      <c r="G9" s="2"/>
      <c r="H9" s="2"/>
      <c r="I9" s="6"/>
      <c r="J9" s="2"/>
      <c r="K9" s="2"/>
      <c r="L9" s="2"/>
      <c r="M9" s="2"/>
      <c r="N9" s="2"/>
      <c r="O9" s="2"/>
      <c r="P9" s="2"/>
      <c r="Q9" s="2"/>
      <c r="R9" s="2"/>
      <c r="S9" s="2"/>
      <c r="T9" s="2"/>
      <c r="U9" s="2"/>
      <c r="V9" s="2"/>
      <c r="W9" s="2"/>
      <c r="X9" s="2"/>
      <c r="Y9" s="2"/>
      <c r="Z9" s="2"/>
    </row>
    <row r="10" ht="19.5" customHeight="1">
      <c r="A10" s="29" t="str">
        <f>HLOOKUP($A$4,'Auto Responses'!$D$2:$D$8,7,0)&amp;""</f>
        <v>* Denotes critical questions. Critical questions are those deemed most important to institutions by higher education volunteers.</v>
      </c>
      <c r="B10" s="24"/>
      <c r="C10" s="25"/>
      <c r="D10" s="26"/>
      <c r="E10" s="24"/>
      <c r="F10" s="28"/>
      <c r="G10" s="2"/>
      <c r="H10" s="2"/>
      <c r="I10" s="6"/>
      <c r="J10" s="2"/>
      <c r="K10" s="2"/>
      <c r="L10" s="2"/>
      <c r="M10" s="2"/>
      <c r="N10" s="2"/>
      <c r="O10" s="2"/>
      <c r="P10" s="2"/>
      <c r="Q10" s="2"/>
      <c r="R10" s="2"/>
      <c r="S10" s="2"/>
      <c r="T10" s="2"/>
      <c r="U10" s="2"/>
      <c r="V10" s="2"/>
      <c r="W10" s="2"/>
      <c r="X10" s="2"/>
      <c r="Y10" s="2"/>
      <c r="Z10" s="2"/>
    </row>
    <row r="11" ht="19.5" customHeight="1">
      <c r="A11" s="30" t="str">
        <f>HLOOKUP($A$4,'Auto Responses'!$D$2:$D$9,8,0)&amp;""</f>
        <v>For full instructions, please visit educause.edu/HECVAT</v>
      </c>
      <c r="B11" s="29"/>
      <c r="C11" s="67"/>
      <c r="D11" s="68"/>
      <c r="E11" s="29"/>
      <c r="F11" s="69"/>
      <c r="G11" s="70"/>
      <c r="H11" s="70"/>
      <c r="I11" s="71"/>
      <c r="J11" s="70"/>
      <c r="K11" s="70"/>
      <c r="L11" s="70"/>
      <c r="M11" s="70"/>
      <c r="N11" s="70"/>
      <c r="O11" s="70"/>
      <c r="P11" s="70"/>
      <c r="Q11" s="70"/>
      <c r="R11" s="70"/>
      <c r="S11" s="70"/>
      <c r="T11" s="70"/>
      <c r="U11" s="70"/>
      <c r="V11" s="70"/>
      <c r="W11" s="70"/>
      <c r="X11" s="70"/>
      <c r="Y11" s="70"/>
      <c r="Z11" s="70"/>
    </row>
    <row r="12" ht="36.0" customHeight="1">
      <c r="A12" s="19" t="str">
        <f>VLOOKUP(LEFT($A13,4),'Auto Responses'!$N$4:$O$38,2,0)&amp;""</f>
        <v> General Information</v>
      </c>
      <c r="B12" s="19"/>
      <c r="C12" s="20" t="s">
        <v>19</v>
      </c>
      <c r="D12" s="33"/>
      <c r="E12" s="34"/>
      <c r="F12" s="34"/>
      <c r="G12" s="2"/>
      <c r="H12" s="2"/>
      <c r="I12" s="6"/>
      <c r="J12" s="6"/>
      <c r="K12" s="2"/>
      <c r="L12" s="2"/>
      <c r="M12" s="2"/>
      <c r="N12" s="2"/>
      <c r="O12" s="2"/>
      <c r="P12" s="2"/>
      <c r="Q12" s="2"/>
      <c r="R12" s="2"/>
      <c r="S12" s="2"/>
      <c r="T12" s="2"/>
      <c r="U12" s="2"/>
      <c r="V12" s="2"/>
      <c r="W12" s="2"/>
      <c r="X12" s="2"/>
      <c r="Y12" s="2"/>
      <c r="Z12" s="2"/>
    </row>
    <row r="13" ht="21.75" customHeight="1">
      <c r="A13" s="35" t="s">
        <v>4</v>
      </c>
      <c r="B13" s="36" t="str">
        <f>VLOOKUP($A13,Questions!$A$2:$X$333,2,0)&amp;""</f>
        <v>Solution Provider Name</v>
      </c>
      <c r="C13" s="42" t="str">
        <f>VLOOKUP($A13,'START HERE'!$A$13:$C$21,3,0)&amp;""</f>
        <v>Coursedog</v>
      </c>
      <c r="D13" s="43"/>
      <c r="E13" s="43"/>
      <c r="F13" s="17"/>
      <c r="G13" s="2"/>
      <c r="H13" s="2"/>
      <c r="I13" s="6"/>
      <c r="J13" s="6"/>
      <c r="K13" s="2"/>
      <c r="L13" s="2"/>
      <c r="M13" s="2"/>
      <c r="N13" s="2"/>
      <c r="O13" s="2"/>
      <c r="P13" s="2"/>
      <c r="Q13" s="2"/>
      <c r="R13" s="2"/>
      <c r="S13" s="2"/>
      <c r="T13" s="2"/>
      <c r="U13" s="2"/>
      <c r="V13" s="2"/>
      <c r="W13" s="2"/>
      <c r="X13" s="2"/>
      <c r="Y13" s="2"/>
      <c r="Z13" s="2"/>
    </row>
    <row r="14" ht="21.75" customHeight="1">
      <c r="A14" s="35" t="s">
        <v>6</v>
      </c>
      <c r="B14" s="36" t="str">
        <f>VLOOKUP($A14,Questions!$A$2:$X$333,2,0)&amp;""</f>
        <v>Solution Name</v>
      </c>
      <c r="C14" s="42" t="str">
        <f>VLOOKUP($A14,'START HERE'!$A$13:$C$21,3,0)&amp;""</f>
        <v>Coursedog</v>
      </c>
      <c r="D14" s="43"/>
      <c r="E14" s="43"/>
      <c r="F14" s="17"/>
      <c r="G14" s="2"/>
      <c r="H14" s="2"/>
      <c r="I14" s="6"/>
      <c r="J14" s="6"/>
      <c r="K14" s="2"/>
      <c r="L14" s="2"/>
      <c r="M14" s="2"/>
      <c r="N14" s="2"/>
      <c r="O14" s="2"/>
      <c r="P14" s="2"/>
      <c r="Q14" s="2"/>
      <c r="R14" s="2"/>
      <c r="S14" s="2"/>
      <c r="T14" s="2"/>
      <c r="U14" s="2"/>
      <c r="V14" s="2"/>
      <c r="W14" s="2"/>
      <c r="X14" s="2"/>
      <c r="Y14" s="2"/>
      <c r="Z14" s="2"/>
    </row>
    <row r="15" ht="21.75" customHeight="1">
      <c r="A15" s="35" t="s">
        <v>7</v>
      </c>
      <c r="B15" s="36" t="str">
        <f>VLOOKUP($A15,Questions!$A$2:$X$333,2,0)&amp;""</f>
        <v>Solution Description</v>
      </c>
      <c r="C15" s="42" t="str">
        <f>VLOOKUP($A15,'START HERE'!$A$13:$C$21,3,0)&amp;""</f>
        <v>Coursedog is a SaaS platform designed to streamline curriculum, catalog, and scheduling management for higher education institutions, offering intuitive tools, insightful analytics, and seamless integration without requiring IT involvement.</v>
      </c>
      <c r="D15" s="43"/>
      <c r="E15" s="43"/>
      <c r="F15" s="17"/>
      <c r="G15" s="2"/>
      <c r="H15" s="2"/>
      <c r="I15" s="6"/>
      <c r="J15" s="6"/>
      <c r="K15" s="2"/>
      <c r="L15" s="2"/>
      <c r="M15" s="2"/>
      <c r="N15" s="2"/>
      <c r="O15" s="2"/>
      <c r="P15" s="2"/>
      <c r="Q15" s="2"/>
      <c r="R15" s="2"/>
      <c r="S15" s="2"/>
      <c r="T15" s="2"/>
      <c r="U15" s="2"/>
      <c r="V15" s="2"/>
      <c r="W15" s="2"/>
      <c r="X15" s="2"/>
      <c r="Y15" s="2"/>
      <c r="Z15" s="2"/>
    </row>
    <row r="16" ht="21.75" customHeight="1">
      <c r="A16" s="35" t="s">
        <v>9</v>
      </c>
      <c r="B16" s="36" t="str">
        <f>VLOOKUP($A16,Questions!$A$2:$X$333,2,0)&amp;""</f>
        <v>Solution Provider Contact Name</v>
      </c>
      <c r="C16" s="42" t="str">
        <f>VLOOKUP($A16,'START HERE'!$A$13:$C$21,3,0)&amp;""</f>
        <v/>
      </c>
      <c r="D16" s="43"/>
      <c r="E16" s="43"/>
      <c r="F16" s="17"/>
      <c r="G16" s="2"/>
      <c r="H16" s="2"/>
      <c r="I16" s="6"/>
      <c r="J16" s="6"/>
      <c r="K16" s="2"/>
      <c r="L16" s="2"/>
      <c r="M16" s="2"/>
      <c r="N16" s="2"/>
      <c r="O16" s="2"/>
      <c r="P16" s="2"/>
      <c r="Q16" s="2"/>
      <c r="R16" s="2"/>
      <c r="S16" s="2"/>
      <c r="T16" s="2"/>
      <c r="U16" s="2"/>
      <c r="V16" s="2"/>
      <c r="W16" s="2"/>
      <c r="X16" s="2"/>
      <c r="Y16" s="2"/>
      <c r="Z16" s="2"/>
    </row>
    <row r="17" ht="21.75" customHeight="1">
      <c r="A17" s="35" t="s">
        <v>10</v>
      </c>
      <c r="B17" s="36" t="str">
        <f>VLOOKUP($A17,Questions!$A$2:$X$333,2,0)&amp;""</f>
        <v>Solution Provider Contact Title</v>
      </c>
      <c r="C17" s="42" t="str">
        <f>VLOOKUP($A17,'START HERE'!$A$13:$C$21,3,0)&amp;""</f>
        <v/>
      </c>
      <c r="D17" s="43"/>
      <c r="E17" s="43"/>
      <c r="F17" s="17"/>
      <c r="G17" s="2"/>
      <c r="H17" s="2"/>
      <c r="I17" s="6"/>
      <c r="J17" s="6"/>
      <c r="K17" s="2"/>
      <c r="L17" s="2"/>
      <c r="M17" s="2"/>
      <c r="N17" s="2"/>
      <c r="O17" s="2"/>
      <c r="P17" s="2"/>
      <c r="Q17" s="2"/>
      <c r="R17" s="2"/>
      <c r="S17" s="2"/>
      <c r="T17" s="2"/>
      <c r="U17" s="2"/>
      <c r="V17" s="2"/>
      <c r="W17" s="2"/>
      <c r="X17" s="2"/>
      <c r="Y17" s="2"/>
      <c r="Z17" s="2"/>
    </row>
    <row r="18" ht="21.75" customHeight="1">
      <c r="A18" s="35" t="s">
        <v>11</v>
      </c>
      <c r="B18" s="36" t="str">
        <f>VLOOKUP($A18,Questions!$A$2:$X$333,2,0)&amp;""</f>
        <v>Solution Provider Contact Email</v>
      </c>
      <c r="C18" s="42" t="str">
        <f>VLOOKUP($A18,'START HERE'!$A$13:$C$21,3,0)&amp;""</f>
        <v>contracts@coursedog.com</v>
      </c>
      <c r="D18" s="43"/>
      <c r="E18" s="43"/>
      <c r="F18" s="17"/>
      <c r="G18" s="2"/>
      <c r="H18" s="2"/>
      <c r="I18" s="6"/>
      <c r="J18" s="6"/>
      <c r="K18" s="2"/>
      <c r="L18" s="2"/>
      <c r="M18" s="2"/>
      <c r="N18" s="2"/>
      <c r="O18" s="2"/>
      <c r="P18" s="2"/>
      <c r="Q18" s="2"/>
      <c r="R18" s="2"/>
      <c r="S18" s="2"/>
      <c r="T18" s="2"/>
      <c r="U18" s="2"/>
      <c r="V18" s="2"/>
      <c r="W18" s="2"/>
      <c r="X18" s="2"/>
      <c r="Y18" s="2"/>
      <c r="Z18" s="2"/>
    </row>
    <row r="19" ht="21.75" customHeight="1">
      <c r="A19" s="35" t="s">
        <v>13</v>
      </c>
      <c r="B19" s="36" t="str">
        <f>VLOOKUP($A19,Questions!$A$2:$X$333,2,0)&amp;""</f>
        <v>Solution Provider Contact Phone Number</v>
      </c>
      <c r="C19" s="42" t="str">
        <f>VLOOKUP($A19,'START HERE'!$A$13:$C$21,3,0)&amp;""</f>
        <v>(913) 565-2513</v>
      </c>
      <c r="D19" s="43"/>
      <c r="E19" s="43"/>
      <c r="F19" s="17"/>
      <c r="G19" s="2"/>
      <c r="H19" s="2"/>
      <c r="I19" s="6"/>
      <c r="J19" s="6"/>
      <c r="K19" s="2"/>
      <c r="L19" s="2"/>
      <c r="M19" s="2"/>
      <c r="N19" s="2"/>
      <c r="O19" s="2"/>
      <c r="P19" s="2"/>
      <c r="Q19" s="2"/>
      <c r="R19" s="2"/>
      <c r="S19" s="2"/>
      <c r="T19" s="2"/>
      <c r="U19" s="2"/>
      <c r="V19" s="2"/>
      <c r="W19" s="2"/>
      <c r="X19" s="2"/>
      <c r="Y19" s="2"/>
      <c r="Z19" s="2"/>
    </row>
    <row r="20" ht="21.75" customHeight="1">
      <c r="A20" s="35" t="s">
        <v>15</v>
      </c>
      <c r="B20" s="36" t="str">
        <f>VLOOKUP($A20,Questions!$A$2:$X$333,2,0)&amp;""</f>
        <v>Country of Company Headquarters</v>
      </c>
      <c r="C20" s="42" t="str">
        <f>VLOOKUP($A20,'START HERE'!$A$13:$C$21,3,0)&amp;""</f>
        <v>United States</v>
      </c>
      <c r="D20" s="43"/>
      <c r="E20" s="43"/>
      <c r="F20" s="17"/>
      <c r="G20" s="2"/>
      <c r="H20" s="2"/>
      <c r="I20" s="6"/>
      <c r="J20" s="6"/>
      <c r="K20" s="2"/>
      <c r="L20" s="2"/>
      <c r="M20" s="2"/>
      <c r="N20" s="2"/>
      <c r="O20" s="2"/>
      <c r="P20" s="2"/>
      <c r="Q20" s="2"/>
      <c r="R20" s="2"/>
      <c r="S20" s="2"/>
      <c r="T20" s="2"/>
      <c r="U20" s="2"/>
      <c r="V20" s="2"/>
      <c r="W20" s="2"/>
      <c r="X20" s="2"/>
      <c r="Y20" s="2"/>
      <c r="Z20" s="2"/>
    </row>
    <row r="21" ht="36.75" customHeight="1">
      <c r="A21" s="19" t="str">
        <f>VLOOKUP(LEFT($A22,4),'Auto Responses'!$N$4:$O$38,2,0)&amp;""</f>
        <v> Documentation</v>
      </c>
      <c r="B21" s="45"/>
      <c r="C21" s="20" t="s">
        <v>19</v>
      </c>
      <c r="D21" s="20" t="s">
        <v>20</v>
      </c>
      <c r="E21" s="46" t="s">
        <v>21</v>
      </c>
      <c r="F21" s="57" t="s">
        <v>22</v>
      </c>
      <c r="G21" s="2"/>
      <c r="H21" s="2"/>
      <c r="I21" s="6"/>
      <c r="J21" s="6"/>
      <c r="K21" s="2"/>
      <c r="L21" s="2"/>
      <c r="M21" s="2"/>
      <c r="N21" s="2"/>
      <c r="O21" s="2"/>
      <c r="P21" s="2"/>
      <c r="Q21" s="2"/>
      <c r="R21" s="2"/>
      <c r="S21" s="2"/>
      <c r="T21" s="2"/>
      <c r="U21" s="2"/>
      <c r="V21" s="2"/>
      <c r="W21" s="2"/>
      <c r="X21" s="2"/>
      <c r="Y21" s="2"/>
      <c r="Z21" s="2"/>
    </row>
    <row r="22" ht="38.25" customHeight="1">
      <c r="A22" s="35" t="s">
        <v>49</v>
      </c>
      <c r="B22" s="48" t="str">
        <f>VLOOKUP($A22,Questions!$A$2:$X$333,2,0)</f>
        <v>Do you have a well-documented business continuity plan (BCP), with a clear owner, that is tested annually?*</v>
      </c>
      <c r="C22" s="49" t="s">
        <v>24</v>
      </c>
      <c r="D22" s="72" t="s">
        <v>50</v>
      </c>
      <c r="E22" s="39"/>
      <c r="F22" s="52" t="str">
        <f>VLOOKUP($A22,'Institution Evaluation'!$A$56:$F$346,6,0)&amp;""</f>
        <v/>
      </c>
      <c r="G22" s="2"/>
      <c r="H22" s="2"/>
      <c r="I22" s="6"/>
      <c r="J22" s="6"/>
      <c r="K22" s="2"/>
      <c r="L22" s="2"/>
      <c r="M22" s="2"/>
      <c r="N22" s="2"/>
      <c r="O22" s="2"/>
      <c r="P22" s="2"/>
      <c r="Q22" s="2"/>
      <c r="R22" s="2"/>
      <c r="S22" s="2"/>
      <c r="T22" s="2"/>
      <c r="U22" s="2"/>
      <c r="V22" s="2"/>
      <c r="W22" s="2"/>
      <c r="X22" s="2"/>
      <c r="Y22" s="2"/>
      <c r="Z22" s="2"/>
    </row>
    <row r="23" ht="38.25" customHeight="1">
      <c r="A23" s="35" t="s">
        <v>51</v>
      </c>
      <c r="B23" s="48" t="str">
        <f>VLOOKUP($A23,Questions!$A$2:$X$333,2,0)</f>
        <v>Do you have a well-documented disaster recovery plan (DRP), with a clear owner, that is tested annually?*</v>
      </c>
      <c r="C23" s="49" t="s">
        <v>24</v>
      </c>
      <c r="D23" s="73" t="s">
        <v>52</v>
      </c>
      <c r="E23" s="51" t="str">
        <f>IF($C23="Yes",VLOOKUP($A23,Questions!$A$2:$X$333,17,0)&amp;"",IF($C23="No",VLOOKUP($A23,Questions!$A$2:$X$333,16,0)&amp;"",VLOOKUP($A23,Questions!$A$2:$X$333,15,0)&amp;""))</f>
        <v/>
      </c>
      <c r="F23" s="52" t="str">
        <f>VLOOKUP($A23,'Institution Evaluation'!$A$56:$F$346,6,0)&amp;""</f>
        <v/>
      </c>
      <c r="G23" s="2"/>
      <c r="H23" s="2"/>
      <c r="I23" s="6"/>
      <c r="J23" s="6"/>
      <c r="K23" s="2"/>
      <c r="L23" s="2"/>
      <c r="M23" s="2"/>
      <c r="N23" s="2"/>
      <c r="O23" s="2"/>
      <c r="P23" s="2"/>
      <c r="Q23" s="2"/>
      <c r="R23" s="2"/>
      <c r="S23" s="2"/>
      <c r="T23" s="2"/>
      <c r="U23" s="2"/>
      <c r="V23" s="2"/>
      <c r="W23" s="2"/>
      <c r="X23" s="2"/>
      <c r="Y23" s="2"/>
      <c r="Z23" s="2"/>
    </row>
    <row r="24" ht="15.75" customHeight="1">
      <c r="A24" s="35" t="s">
        <v>53</v>
      </c>
      <c r="B24" s="48" t="str">
        <f>VLOOKUP($A24,Questions!$A$2:$X$333,2,0)</f>
        <v>Have you undergone a SSAE 18/SOC 2 audit?</v>
      </c>
      <c r="C24" s="49" t="s">
        <v>29</v>
      </c>
      <c r="D24" s="74" t="s">
        <v>54</v>
      </c>
      <c r="E24" s="51" t="str">
        <f>IF($C24="Yes",VLOOKUP($A24,Questions!$A$2:$X$333,17,0)&amp;"",IF($C24="No",VLOOKUP($A24,Questions!$A$2:$X$333,16,0)&amp;"",VLOOKUP($A24,Questions!$A$2:$X$333,15,0)&amp;""))</f>
        <v>Describe any plans to undergo a SSAE 18 audit.</v>
      </c>
      <c r="F24" s="52" t="str">
        <f>VLOOKUP($A24,'Institution Evaluation'!$A$56:$F$346,6,0)&amp;""</f>
        <v/>
      </c>
      <c r="G24" s="2"/>
      <c r="H24" s="2"/>
      <c r="I24" s="6"/>
      <c r="J24" s="6"/>
      <c r="K24" s="2"/>
      <c r="L24" s="2"/>
      <c r="M24" s="2"/>
      <c r="N24" s="2"/>
      <c r="O24" s="2"/>
      <c r="P24" s="2"/>
      <c r="Q24" s="2"/>
      <c r="R24" s="2"/>
      <c r="S24" s="2"/>
      <c r="T24" s="2"/>
      <c r="U24" s="2"/>
      <c r="V24" s="2"/>
      <c r="W24" s="2"/>
      <c r="X24" s="2"/>
      <c r="Y24" s="2"/>
      <c r="Z24" s="2"/>
    </row>
    <row r="25" ht="48.0" customHeight="1">
      <c r="A25" s="35" t="s">
        <v>55</v>
      </c>
      <c r="B25" s="48" t="str">
        <f>VLOOKUP($A25,Questions!$A$2:$X$333,2,0)</f>
        <v>Do you conform with a specific industry standard security framework (e.g., NIST Cybersecurity Framework, CIS Controls, ISO 27001, etc.)?</v>
      </c>
      <c r="C25" s="49" t="s">
        <v>29</v>
      </c>
      <c r="D25" s="74" t="s">
        <v>56</v>
      </c>
      <c r="E25" s="51" t="str">
        <f>IF($C25="Yes",VLOOKUP($A25,Questions!$A$2:$X$333,17,0)&amp;"",IF($C25="No",VLOOKUP($A25,Questions!$A$2:$X$333,16,0)&amp;"",VLOOKUP($A25,Questions!$A$2:$X$333,15,0)&amp;""))</f>
        <v>Describe any plans to conform to an industry standard security framework.</v>
      </c>
      <c r="F25" s="52" t="str">
        <f>VLOOKUP($A25,'Institution Evaluation'!$A$56:$F$346,6,0)&amp;""</f>
        <v/>
      </c>
      <c r="G25" s="2"/>
      <c r="H25" s="2"/>
      <c r="I25" s="6"/>
      <c r="J25" s="6"/>
      <c r="K25" s="2"/>
      <c r="L25" s="2"/>
      <c r="M25" s="2"/>
      <c r="N25" s="2"/>
      <c r="O25" s="2"/>
      <c r="P25" s="2"/>
      <c r="Q25" s="2"/>
      <c r="R25" s="2"/>
      <c r="S25" s="2"/>
      <c r="T25" s="2"/>
      <c r="U25" s="2"/>
      <c r="V25" s="2"/>
      <c r="W25" s="2"/>
      <c r="X25" s="2"/>
      <c r="Y25" s="2"/>
      <c r="Z25" s="2"/>
    </row>
    <row r="26" ht="52.5" customHeight="1">
      <c r="A26" s="35" t="s">
        <v>57</v>
      </c>
      <c r="B26" s="48" t="str">
        <f>VLOOKUP($A26,Questions!$A$2:$X$333,2,0)</f>
        <v>Can you provide overall system and/or application architecture diagrams, including a full description of the data flow for all components of the system?</v>
      </c>
      <c r="C26" s="49" t="s">
        <v>24</v>
      </c>
      <c r="D26" s="75" t="s">
        <v>58</v>
      </c>
      <c r="E26" s="51" t="str">
        <f>IF($C26="Yes",VLOOKUP($A26,Questions!$A$2:$X$333,17,0)&amp;"",IF($C26="No",VLOOKUP($A26,Questions!$A$2:$X$333,16,0)&amp;"",VLOOKUP($A26,Questions!$A$2:$X$333,15,0)&amp;""))</f>
        <v>Provide your diagrams (or a valid link to it) upon submission.</v>
      </c>
      <c r="F26" s="52" t="str">
        <f>VLOOKUP($A26,'Institution Evaluation'!$A$56:$F$346,6,0)&amp;""</f>
        <v/>
      </c>
      <c r="G26" s="2"/>
      <c r="H26" s="2"/>
      <c r="I26" s="6"/>
      <c r="J26" s="6"/>
      <c r="K26" s="2"/>
      <c r="L26" s="2"/>
      <c r="M26" s="2"/>
      <c r="N26" s="2"/>
      <c r="O26" s="2"/>
      <c r="P26" s="2"/>
      <c r="Q26" s="2"/>
      <c r="R26" s="2"/>
      <c r="S26" s="2"/>
      <c r="T26" s="2"/>
      <c r="U26" s="2"/>
      <c r="V26" s="2"/>
      <c r="W26" s="2"/>
      <c r="X26" s="2"/>
      <c r="Y26" s="2"/>
      <c r="Z26" s="2"/>
    </row>
    <row r="27" ht="55.5" customHeight="1">
      <c r="A27" s="35" t="s">
        <v>59</v>
      </c>
      <c r="B27" s="48" t="str">
        <f>VLOOKUP($A27,Questions!$A$2:$X$333,2,0)</f>
        <v>Does your organization have a data privacy policy?</v>
      </c>
      <c r="C27" s="49" t="s">
        <v>24</v>
      </c>
      <c r="D27" s="76" t="s">
        <v>60</v>
      </c>
      <c r="E27" s="51" t="str">
        <f>IF($C27="Yes",VLOOKUP($A27,Questions!$A$2:$X$333,17,0)&amp;"",IF($C27="No",VLOOKUP($A27,Questions!$A$2:$X$333,16,0)&amp;"",VLOOKUP($A27,Questions!$A$2:$X$333,15,0)&amp;""))</f>
        <v>Provide your data privacy document (or a valid link to it) upon submission.</v>
      </c>
      <c r="F27" s="52" t="str">
        <f>VLOOKUP($A27,'Institution Evaluation'!$A$56:$F$346,6,0)&amp;""</f>
        <v/>
      </c>
      <c r="G27" s="2"/>
      <c r="H27" s="2"/>
      <c r="I27" s="6"/>
      <c r="J27" s="6"/>
      <c r="K27" s="2"/>
      <c r="L27" s="2"/>
      <c r="M27" s="2"/>
      <c r="N27" s="2"/>
      <c r="O27" s="2"/>
      <c r="P27" s="2"/>
      <c r="Q27" s="2"/>
      <c r="R27" s="2"/>
      <c r="S27" s="2"/>
      <c r="T27" s="2"/>
      <c r="U27" s="2"/>
      <c r="V27" s="2"/>
      <c r="W27" s="2"/>
      <c r="X27" s="2"/>
      <c r="Y27" s="2"/>
      <c r="Z27" s="2"/>
    </row>
    <row r="28" ht="38.25" customHeight="1">
      <c r="A28" s="35" t="s">
        <v>61</v>
      </c>
      <c r="B28" s="48" t="str">
        <f>VLOOKUP($A28,Questions!$A$2:$X$333,2,0)</f>
        <v>Do you have a documented, and currently implemented, employee onboarding and offboarding policy?</v>
      </c>
      <c r="C28" s="49" t="s">
        <v>24</v>
      </c>
      <c r="D28" s="77" t="s">
        <v>62</v>
      </c>
      <c r="E28" s="51" t="str">
        <f>IF($C28="Yes",VLOOKUP($A28,Questions!$A$2:$X$333,17,0)&amp;"",IF($C28="No",VLOOKUP($A28,Questions!$A$2:$X$333,16,0)&amp;"",VLOOKUP($A28,Questions!$A$2:$X$333,15,0)&amp;""))</f>
        <v>Provide a reference to your employee onboarding and offboarding policy and supporting documentation or submit it along with this fully populated HECVAT.</v>
      </c>
      <c r="F28" s="52" t="str">
        <f>VLOOKUP($A28,'Institution Evaluation'!$A$56:$F$346,6,0)&amp;""</f>
        <v/>
      </c>
      <c r="G28" s="56" t="s">
        <v>34</v>
      </c>
      <c r="H28" s="2"/>
      <c r="I28" s="6"/>
      <c r="J28" s="6"/>
      <c r="K28" s="2"/>
      <c r="L28" s="2"/>
      <c r="M28" s="2"/>
      <c r="N28" s="2"/>
      <c r="O28" s="2"/>
      <c r="P28" s="2"/>
      <c r="Q28" s="2"/>
      <c r="R28" s="2"/>
      <c r="S28" s="2"/>
      <c r="T28" s="2"/>
      <c r="U28" s="2"/>
      <c r="V28" s="2"/>
      <c r="W28" s="2"/>
      <c r="X28" s="2"/>
      <c r="Y28" s="2"/>
      <c r="Z28" s="2"/>
    </row>
    <row r="29" ht="36.75" customHeight="1">
      <c r="A29" s="19" t="str">
        <f>VLOOKUP(LEFT($A30,4),'Auto Responses'!$N$4:$O$38,2,0)&amp;""</f>
        <v> Assessment of Third Parties</v>
      </c>
      <c r="B29" s="45"/>
      <c r="C29" s="20" t="s">
        <v>19</v>
      </c>
      <c r="D29" s="20" t="s">
        <v>20</v>
      </c>
      <c r="E29" s="46" t="s">
        <v>21</v>
      </c>
      <c r="F29" s="57" t="s">
        <v>22</v>
      </c>
      <c r="G29" s="2"/>
      <c r="H29" s="2"/>
      <c r="I29" s="6"/>
      <c r="J29" s="6"/>
      <c r="K29" s="2"/>
      <c r="L29" s="2"/>
      <c r="M29" s="2"/>
      <c r="N29" s="2"/>
      <c r="O29" s="2"/>
      <c r="P29" s="2"/>
      <c r="Q29" s="2"/>
      <c r="R29" s="2"/>
      <c r="S29" s="2"/>
      <c r="T29" s="2"/>
      <c r="U29" s="2"/>
      <c r="V29" s="2"/>
      <c r="W29" s="2"/>
      <c r="X29" s="2"/>
      <c r="Y29" s="2"/>
      <c r="Z29" s="2"/>
    </row>
    <row r="30" ht="46.5" customHeight="1">
      <c r="A30" s="35" t="s">
        <v>63</v>
      </c>
      <c r="B30" s="48" t="str">
        <f>VLOOKUP($A30,Questions!$A$2:$X$333,2,0)</f>
        <v>Do you perform security assessments of third-party companies with which you share data (e.g., hosting providers, cloud services, PaaS, IaaS, SaaS)?*</v>
      </c>
      <c r="C30" s="49" t="s">
        <v>24</v>
      </c>
      <c r="D30" s="53" t="s">
        <v>64</v>
      </c>
      <c r="E30" s="39"/>
      <c r="F30" s="52" t="str">
        <f>VLOOKUP($A30,'Institution Evaluation'!$A$56:$F$346,6,0)&amp;""</f>
        <v/>
      </c>
      <c r="G30" s="2"/>
      <c r="H30" s="2"/>
      <c r="I30" s="6"/>
      <c r="J30" s="6"/>
      <c r="K30" s="2"/>
      <c r="L30" s="2"/>
      <c r="M30" s="2"/>
      <c r="N30" s="2"/>
      <c r="O30" s="2"/>
      <c r="P30" s="2"/>
      <c r="Q30" s="2"/>
      <c r="R30" s="2"/>
      <c r="S30" s="2"/>
      <c r="T30" s="2"/>
      <c r="U30" s="2"/>
      <c r="V30" s="2"/>
      <c r="W30" s="2"/>
      <c r="X30" s="2"/>
      <c r="Y30" s="2"/>
      <c r="Z30" s="2"/>
    </row>
    <row r="31" ht="61.5" customHeight="1">
      <c r="A31" s="35" t="s">
        <v>65</v>
      </c>
      <c r="B31" s="48" t="str">
        <f>VLOOKUP($A31,Questions!$A$2:$X$333,2,0)</f>
        <v>Do you have contractual language in place with third parties governing access to institutional data?*</v>
      </c>
      <c r="C31" s="49" t="s">
        <v>24</v>
      </c>
      <c r="D31" s="53" t="s">
        <v>64</v>
      </c>
      <c r="E31" s="39"/>
      <c r="F31" s="52" t="str">
        <f>VLOOKUP($A31,'Institution Evaluation'!$A$56:$F$346,6,0)&amp;""</f>
        <v/>
      </c>
      <c r="G31" s="2"/>
      <c r="H31" s="2"/>
      <c r="I31" s="6"/>
      <c r="J31" s="6"/>
      <c r="K31" s="2"/>
      <c r="L31" s="2"/>
      <c r="M31" s="2"/>
      <c r="N31" s="2"/>
      <c r="O31" s="2"/>
      <c r="P31" s="2"/>
      <c r="Q31" s="2"/>
      <c r="R31" s="2"/>
      <c r="S31" s="2"/>
      <c r="T31" s="2"/>
      <c r="U31" s="2"/>
      <c r="V31" s="2"/>
      <c r="W31" s="2"/>
      <c r="X31" s="2"/>
      <c r="Y31" s="2"/>
      <c r="Z31" s="2"/>
    </row>
    <row r="32" ht="50.25" customHeight="1">
      <c r="A32" s="35" t="s">
        <v>66</v>
      </c>
      <c r="B32" s="48" t="str">
        <f>VLOOKUP($A32,Questions!$A$2:$X$333,2,0)</f>
        <v>Do the contracts in place with these third parties address liability in the event of a data breach?*</v>
      </c>
      <c r="C32" s="49" t="s">
        <v>24</v>
      </c>
      <c r="D32" s="53" t="s">
        <v>67</v>
      </c>
      <c r="E32" s="39"/>
      <c r="F32" s="52" t="str">
        <f>VLOOKUP($A32,'Institution Evaluation'!$A$56:$F$346,6,0)&amp;""</f>
        <v/>
      </c>
      <c r="G32" s="2"/>
      <c r="H32" s="2"/>
      <c r="I32" s="6"/>
      <c r="J32" s="6"/>
      <c r="K32" s="2"/>
      <c r="L32" s="2"/>
      <c r="M32" s="2"/>
      <c r="N32" s="2"/>
      <c r="O32" s="2"/>
      <c r="P32" s="2"/>
      <c r="Q32" s="2"/>
      <c r="R32" s="2"/>
      <c r="S32" s="2"/>
      <c r="T32" s="2"/>
      <c r="U32" s="2"/>
      <c r="V32" s="2"/>
      <c r="W32" s="2"/>
      <c r="X32" s="2"/>
      <c r="Y32" s="2"/>
      <c r="Z32" s="2"/>
    </row>
    <row r="33" ht="62.25" customHeight="1">
      <c r="A33" s="35" t="s">
        <v>68</v>
      </c>
      <c r="B33" s="48" t="str">
        <f>VLOOKUP($A33,Questions!$A$2:$X$333,2,0)</f>
        <v>Do you have an implemented third-party management strategy?*</v>
      </c>
      <c r="C33" s="49" t="s">
        <v>24</v>
      </c>
      <c r="D33" s="78" t="s">
        <v>69</v>
      </c>
      <c r="E33" s="51" t="str">
        <f>IF($C33="Yes",VLOOKUP($A33,Questions!$A$2:$X$333,17,0)&amp;"",IF($C33="No",VLOOKUP($A33,Questions!$A$2:$X$333,16,0)&amp;"",VLOOKUP($A33,Questions!$A$2:$X$333,15,0)&amp;""))</f>
        <v>Provide additional information that may help analysts better understand your environment and how it relates to third-party solutions.</v>
      </c>
      <c r="F33" s="52" t="str">
        <f>VLOOKUP($A33,'Institution Evaluation'!$A$56:$F$346,6,0)&amp;""</f>
        <v/>
      </c>
      <c r="G33" s="2"/>
      <c r="H33" s="2"/>
      <c r="I33" s="6"/>
      <c r="J33" s="6"/>
      <c r="K33" s="2"/>
      <c r="L33" s="2"/>
      <c r="M33" s="2"/>
      <c r="N33" s="2"/>
      <c r="O33" s="2"/>
      <c r="P33" s="2"/>
      <c r="Q33" s="2"/>
      <c r="R33" s="2"/>
      <c r="S33" s="2"/>
      <c r="T33" s="2"/>
      <c r="U33" s="2"/>
      <c r="V33" s="2"/>
      <c r="W33" s="2"/>
      <c r="X33" s="2"/>
      <c r="Y33" s="2"/>
      <c r="Z33" s="2"/>
    </row>
    <row r="34" ht="53.25" customHeight="1">
      <c r="A34" s="35" t="s">
        <v>70</v>
      </c>
      <c r="B34" s="48" t="str">
        <f>VLOOKUP($A34,Questions!$A$2:$X$333,2,0)</f>
        <v>Do you have a process and implemented procedures for managing your hardware supply chain (e.g., telecommunications equipment, export licensing, computing devices)?</v>
      </c>
      <c r="C34" s="49" t="s">
        <v>24</v>
      </c>
      <c r="D34" s="79" t="s">
        <v>71</v>
      </c>
      <c r="E34" s="51" t="str">
        <f>IF($C34="Yes",VLOOKUP($A34,Questions!$A$2:$X$333,17,0)&amp;"",IF($C34="No",VLOOKUP($A34,Questions!$A$2:$X$333,16,0)&amp;"",VLOOKUP($A34,Questions!$A$2:$X$333,15,0)&amp;""))</f>
        <v>State what countries and/or regions this process is compliant with.</v>
      </c>
      <c r="F34" s="52" t="str">
        <f>VLOOKUP($A34,'Institution Evaluation'!$A$56:$F$346,6,0)&amp;""</f>
        <v/>
      </c>
      <c r="G34" s="56" t="s">
        <v>34</v>
      </c>
      <c r="H34" s="2"/>
      <c r="I34" s="6"/>
      <c r="J34" s="6"/>
      <c r="K34" s="2"/>
      <c r="L34" s="2"/>
      <c r="M34" s="2"/>
      <c r="N34" s="2"/>
      <c r="O34" s="2"/>
      <c r="P34" s="2"/>
      <c r="Q34" s="2"/>
      <c r="R34" s="2"/>
      <c r="S34" s="2"/>
      <c r="T34" s="2"/>
      <c r="U34" s="2"/>
      <c r="V34" s="2"/>
      <c r="W34" s="2"/>
      <c r="X34" s="2"/>
      <c r="Y34" s="2"/>
      <c r="Z34" s="2"/>
    </row>
    <row r="35" ht="36.75" customHeight="1">
      <c r="A35" s="19" t="str">
        <f>VLOOKUP(LEFT($A36,4),'Auto Responses'!$N$4:$O$38,2,0)&amp;""</f>
        <v> Change Management</v>
      </c>
      <c r="B35" s="45"/>
      <c r="C35" s="20" t="s">
        <v>19</v>
      </c>
      <c r="D35" s="20" t="s">
        <v>20</v>
      </c>
      <c r="E35" s="46" t="s">
        <v>21</v>
      </c>
      <c r="F35" s="57" t="s">
        <v>22</v>
      </c>
      <c r="G35" s="2"/>
      <c r="H35" s="2"/>
      <c r="I35" s="6"/>
      <c r="J35" s="6"/>
      <c r="K35" s="2"/>
      <c r="L35" s="2"/>
      <c r="M35" s="2"/>
      <c r="N35" s="2"/>
      <c r="O35" s="2"/>
      <c r="P35" s="2"/>
      <c r="Q35" s="2"/>
      <c r="R35" s="2"/>
      <c r="S35" s="2"/>
      <c r="T35" s="2"/>
      <c r="U35" s="2"/>
      <c r="V35" s="2"/>
      <c r="W35" s="2"/>
      <c r="X35" s="2"/>
      <c r="Y35" s="2"/>
      <c r="Z35" s="2"/>
    </row>
    <row r="36" ht="38.25" customHeight="1">
      <c r="A36" s="35" t="s">
        <v>72</v>
      </c>
      <c r="B36" s="48" t="str">
        <f>VLOOKUP($A36,Questions!$A$2:$X$333,2,0)</f>
        <v>Will the institution be notified of major changes to your environment that could impact the institution's security posture?*</v>
      </c>
      <c r="C36" s="49" t="s">
        <v>24</v>
      </c>
      <c r="D36" s="80" t="s">
        <v>73</v>
      </c>
      <c r="E36" s="51" t="str">
        <f>IF($C36="Yes",VLOOKUP($A36,Questions!$A$2:$X$333,17,0)&amp;"",IF($C36="No",VLOOKUP($A36,Questions!$A$2:$X$333,16,0)&amp;"",VLOOKUP($A36,Questions!$A$2:$X$333,15,0)&amp;""))</f>
        <v>State how and when the institution will be notified of major changes to your environment.</v>
      </c>
      <c r="F36" s="52" t="str">
        <f>VLOOKUP($A36,'Institution Evaluation'!$A$56:$F$346,6,0)&amp;""</f>
        <v/>
      </c>
      <c r="G36" s="2"/>
      <c r="H36" s="2"/>
      <c r="I36" s="6"/>
      <c r="J36" s="6"/>
      <c r="K36" s="2"/>
      <c r="L36" s="2"/>
      <c r="M36" s="2"/>
      <c r="N36" s="2"/>
      <c r="O36" s="2"/>
      <c r="P36" s="2"/>
      <c r="Q36" s="2"/>
      <c r="R36" s="2"/>
      <c r="S36" s="2"/>
      <c r="T36" s="2"/>
      <c r="U36" s="2"/>
      <c r="V36" s="2"/>
      <c r="W36" s="2"/>
      <c r="X36" s="2"/>
      <c r="Y36" s="2"/>
      <c r="Z36" s="2"/>
    </row>
    <row r="37" ht="54.0" customHeight="1">
      <c r="A37" s="35" t="s">
        <v>74</v>
      </c>
      <c r="B37" s="48" t="str">
        <f>VLOOKUP($A37,Questions!$A$2:$X$333,2,0)</f>
        <v>Does the system support client customizations from one release to another?*</v>
      </c>
      <c r="C37" s="49" t="s">
        <v>24</v>
      </c>
      <c r="D37" s="80" t="s">
        <v>75</v>
      </c>
      <c r="E37" s="51" t="str">
        <f>IF($C37="Yes",VLOOKUP($A37,Questions!$A$2:$X$333,17,0)&amp;"",IF($C37="No",VLOOKUP($A37,Questions!$A$2:$X$333,16,0)&amp;"",VLOOKUP($A37,Questions!$A$2:$X$333,15,0)&amp;""))</f>
        <v>Describe or provide reference to your solution support strategy in regard to maintaining client customizations from one release to another.</v>
      </c>
      <c r="F37" s="52" t="str">
        <f>VLOOKUP($A37,'Institution Evaluation'!$A$56:$F$346,6,0)&amp;""</f>
        <v/>
      </c>
      <c r="G37" s="2"/>
      <c r="H37" s="2"/>
      <c r="I37" s="6"/>
      <c r="J37" s="6"/>
      <c r="K37" s="2"/>
      <c r="L37" s="2"/>
      <c r="M37" s="2"/>
      <c r="N37" s="2"/>
      <c r="O37" s="2"/>
      <c r="P37" s="2"/>
      <c r="Q37" s="2"/>
      <c r="R37" s="2"/>
      <c r="S37" s="2"/>
      <c r="T37" s="2"/>
      <c r="U37" s="2"/>
      <c r="V37" s="2"/>
      <c r="W37" s="2"/>
      <c r="X37" s="2"/>
      <c r="Y37" s="2"/>
      <c r="Z37" s="2"/>
    </row>
    <row r="38" ht="65.25" customHeight="1">
      <c r="A38" s="35" t="s">
        <v>76</v>
      </c>
      <c r="B38" s="48" t="str">
        <f>VLOOKUP($A38,Questions!$A$2:$X$333,2,0)</f>
        <v>Do you have an implemented system configuration management process (e.g.,secure "gold" images, etc.)?*</v>
      </c>
      <c r="C38" s="49" t="s">
        <v>24</v>
      </c>
      <c r="D38" s="81" t="s">
        <v>77</v>
      </c>
      <c r="E38" s="51" t="str">
        <f>IF($C38="Yes",VLOOKUP($A38,Questions!$A$2:$X$333,17,0)&amp;"",IF($C38="No",VLOOKUP($A38,Questions!$A$2:$X$333,16,0)&amp;"",VLOOKUP($A38,Questions!$A$2:$X$333,15,0)&amp;""))</f>
        <v>Summarize your implemented system configuration management precess.</v>
      </c>
      <c r="F38" s="52" t="str">
        <f>VLOOKUP($A38,'Institution Evaluation'!$A$56:$F$346,6,0)&amp;""</f>
        <v/>
      </c>
      <c r="G38" s="2"/>
      <c r="H38" s="2"/>
      <c r="I38" s="6"/>
      <c r="J38" s="6"/>
      <c r="K38" s="2"/>
      <c r="L38" s="2"/>
      <c r="M38" s="2"/>
      <c r="N38" s="2"/>
      <c r="O38" s="2"/>
      <c r="P38" s="2"/>
      <c r="Q38" s="2"/>
      <c r="R38" s="2"/>
      <c r="S38" s="2"/>
      <c r="T38" s="2"/>
      <c r="U38" s="2"/>
      <c r="V38" s="2"/>
      <c r="W38" s="2"/>
      <c r="X38" s="2"/>
      <c r="Y38" s="2"/>
      <c r="Z38" s="2"/>
    </row>
    <row r="39" ht="38.25" customHeight="1">
      <c r="A39" s="35" t="s">
        <v>78</v>
      </c>
      <c r="B39" s="48" t="str">
        <f>VLOOKUP($A39,Questions!$A$2:$X$333,2,0)</f>
        <v>Do you have a documented change management process?</v>
      </c>
      <c r="C39" s="49" t="s">
        <v>24</v>
      </c>
      <c r="D39" s="78" t="s">
        <v>79</v>
      </c>
      <c r="E39" s="51" t="str">
        <f>IF($C39="Yes",VLOOKUP($A39,Questions!$A$2:$X$333,17,0)&amp;"",IF($C39="No",VLOOKUP($A39,Questions!$A$2:$X$333,16,0)&amp;"",VLOOKUP($A39,Questions!$A$2:$X$333,15,0)&amp;""))</f>
        <v>Summarize your current change management process.</v>
      </c>
      <c r="F39" s="52" t="str">
        <f>VLOOKUP($A39,'Institution Evaluation'!$A$56:$F$346,6,0)&amp;""</f>
        <v/>
      </c>
      <c r="G39" s="2"/>
      <c r="H39" s="2"/>
      <c r="I39" s="6"/>
      <c r="J39" s="6"/>
      <c r="K39" s="2"/>
      <c r="L39" s="2"/>
      <c r="M39" s="2"/>
      <c r="N39" s="2"/>
      <c r="O39" s="2"/>
      <c r="P39" s="2"/>
      <c r="Q39" s="2"/>
      <c r="R39" s="2"/>
      <c r="S39" s="2"/>
      <c r="T39" s="2"/>
      <c r="U39" s="2"/>
      <c r="V39" s="2"/>
      <c r="W39" s="2"/>
      <c r="X39" s="2"/>
      <c r="Y39" s="2"/>
      <c r="Z39" s="2"/>
    </row>
    <row r="40" ht="53.25" customHeight="1">
      <c r="A40" s="35" t="s">
        <v>80</v>
      </c>
      <c r="B40" s="48" t="str">
        <f>VLOOKUP($A40,Questions!$A$2:$X$333,2,0)</f>
        <v>Does your change management process minimally include authorization, impact analysis, testing, and validation before moving changes to production?</v>
      </c>
      <c r="C40" s="49" t="s">
        <v>24</v>
      </c>
      <c r="D40" s="73" t="s">
        <v>81</v>
      </c>
      <c r="E40" s="51" t="str">
        <f>IF($C40="Yes",VLOOKUP($A40,Questions!$A$2:$X$333,17,0)&amp;"",IF($C40="No",VLOOKUP($A40,Questions!$A$2:$X$333,16,0)&amp;"",VLOOKUP($A40,Questions!$A$2:$X$333,15,0)&amp;""))</f>
        <v>Indicate all procedures that are implemented in your change management process. (a) An impact analysis of the upgrade is performed. (b) The change is appropriately authorized. (c) Changes are made first in a test environment. (d) The ability to implement the upgrades/changes in the production environment is limited to appropriate IT personnel.</v>
      </c>
      <c r="F40" s="52" t="str">
        <f>VLOOKUP($A40,'Institution Evaluation'!$A$56:$F$346,6,0)&amp;""</f>
        <v/>
      </c>
      <c r="G40" s="2"/>
      <c r="H40" s="2"/>
      <c r="I40" s="6"/>
      <c r="J40" s="6"/>
      <c r="K40" s="2"/>
      <c r="L40" s="2"/>
      <c r="M40" s="2"/>
      <c r="N40" s="2"/>
      <c r="O40" s="2"/>
      <c r="P40" s="2"/>
      <c r="Q40" s="2"/>
      <c r="R40" s="2"/>
      <c r="S40" s="2"/>
      <c r="T40" s="2"/>
      <c r="U40" s="2"/>
      <c r="V40" s="2"/>
      <c r="W40" s="2"/>
      <c r="X40" s="2"/>
      <c r="Y40" s="2"/>
      <c r="Z40" s="2"/>
    </row>
    <row r="41" ht="54.75" customHeight="1">
      <c r="A41" s="35" t="s">
        <v>82</v>
      </c>
      <c r="B41" s="48" t="str">
        <f>VLOOKUP($A41,Questions!$A$2:$X$333,2,0)</f>
        <v>Does your change management process verify that all required third-party libraries and dependencies are still supported with each major change?</v>
      </c>
      <c r="C41" s="49" t="s">
        <v>29</v>
      </c>
      <c r="D41" s="81" t="s">
        <v>83</v>
      </c>
      <c r="E41" s="51" t="str">
        <f>IF($C41="Yes",VLOOKUP($A41,Questions!$A$2:$X$333,17,0)&amp;"",IF($C41="No",VLOOKUP($A41,Questions!$A$2:$X$333,16,0)&amp;"",VLOOKUP($A41,Questions!$A$2:$X$333,15,0)&amp;""))</f>
        <v>Please describe any plans to implement third-party library dependancy tracking.</v>
      </c>
      <c r="F41" s="52" t="str">
        <f>VLOOKUP($A41,'Institution Evaluation'!$A$56:$F$346,6,0)&amp;""</f>
        <v/>
      </c>
      <c r="G41" s="2"/>
      <c r="H41" s="2"/>
      <c r="I41" s="6"/>
      <c r="J41" s="6"/>
      <c r="K41" s="2"/>
      <c r="L41" s="2"/>
      <c r="M41" s="2"/>
      <c r="N41" s="2"/>
      <c r="O41" s="2"/>
      <c r="P41" s="2"/>
      <c r="Q41" s="2"/>
      <c r="R41" s="2"/>
      <c r="S41" s="2"/>
      <c r="T41" s="2"/>
      <c r="U41" s="2"/>
      <c r="V41" s="2"/>
      <c r="W41" s="2"/>
      <c r="X41" s="2"/>
      <c r="Y41" s="2"/>
      <c r="Z41" s="2"/>
    </row>
    <row r="42" ht="53.25" customHeight="1">
      <c r="A42" s="35" t="s">
        <v>84</v>
      </c>
      <c r="B42" s="48" t="str">
        <f>VLOOKUP($A42,Questions!$A$2:$X$333,2,0)</f>
        <v>Do you have policy and procedure, currently implemented, managing how critical patches are applied to all systems and applications?</v>
      </c>
      <c r="C42" s="49" t="s">
        <v>24</v>
      </c>
      <c r="D42" s="80" t="s">
        <v>85</v>
      </c>
      <c r="E42" s="51" t="str">
        <f>IF($C42="Yes",VLOOKUP($A42,Questions!$A$2:$X$333,17,0)&amp;"",IF($C42="No",VLOOKUP($A42,Questions!$A$2:$X$333,16,0)&amp;"",VLOOKUP($A42,Questions!$A$2:$X$333,15,0)&amp;""))</f>
        <v>Summarize the policy and procedure(s) managing how critical patches are applied to systems and applications.</v>
      </c>
      <c r="F42" s="52" t="str">
        <f>VLOOKUP($A42,'Institution Evaluation'!$A$56:$F$346,6,0)&amp;""</f>
        <v/>
      </c>
      <c r="G42" s="2"/>
      <c r="H42" s="2"/>
      <c r="I42" s="6"/>
      <c r="J42" s="6"/>
      <c r="K42" s="2"/>
      <c r="L42" s="2"/>
      <c r="M42" s="2"/>
      <c r="N42" s="2"/>
      <c r="O42" s="2"/>
      <c r="P42" s="2"/>
      <c r="Q42" s="2"/>
      <c r="R42" s="2"/>
      <c r="S42" s="2"/>
      <c r="T42" s="2"/>
      <c r="U42" s="2"/>
      <c r="V42" s="2"/>
      <c r="W42" s="2"/>
      <c r="X42" s="2"/>
      <c r="Y42" s="2"/>
      <c r="Z42" s="2"/>
    </row>
    <row r="43" ht="38.25" customHeight="1">
      <c r="A43" s="35" t="s">
        <v>86</v>
      </c>
      <c r="B43" s="48" t="str">
        <f>VLOOKUP($A43,Questions!$A$2:$X$333,2,0)</f>
        <v>Have you implemented policies and procedures that guide how security risks are mitigated until patches can be applied?</v>
      </c>
      <c r="C43" s="49" t="s">
        <v>24</v>
      </c>
      <c r="D43" s="80" t="s">
        <v>87</v>
      </c>
      <c r="E43" s="51" t="str">
        <f>IF($C43="Yes",VLOOKUP($A43,Questions!$A$2:$X$333,17,0)&amp;"",IF($C43="No",VLOOKUP($A43,Questions!$A$2:$X$333,16,0)&amp;"",VLOOKUP($A43,Questions!$A$2:$X$333,15,0)&amp;""))</f>
        <v>Summarize the policy and procedure(s) guiding risk mitigation practices before critical patches can be applied.</v>
      </c>
      <c r="F43" s="52" t="str">
        <f>VLOOKUP($A43,'Institution Evaluation'!$A$56:$F$346,6,0)&amp;""</f>
        <v/>
      </c>
      <c r="G43" s="2"/>
      <c r="H43" s="2"/>
      <c r="I43" s="6"/>
      <c r="J43" s="6"/>
      <c r="K43" s="2"/>
      <c r="L43" s="2"/>
      <c r="M43" s="2"/>
      <c r="N43" s="2"/>
      <c r="O43" s="2"/>
      <c r="P43" s="2"/>
      <c r="Q43" s="2"/>
      <c r="R43" s="2"/>
      <c r="S43" s="2"/>
      <c r="T43" s="2"/>
      <c r="U43" s="2"/>
      <c r="V43" s="2"/>
      <c r="W43" s="2"/>
      <c r="X43" s="2"/>
      <c r="Y43" s="2"/>
      <c r="Z43" s="2"/>
    </row>
    <row r="44" ht="52.5" customHeight="1">
      <c r="A44" s="35" t="s">
        <v>88</v>
      </c>
      <c r="B44" s="48" t="str">
        <f>VLOOKUP($A44,Questions!$A$2:$X$333,2,0)</f>
        <v>Do clients have the option to not participate in or postpone an upgrade to a new release?</v>
      </c>
      <c r="C44" s="49" t="s">
        <v>24</v>
      </c>
      <c r="D44" s="80" t="s">
        <v>89</v>
      </c>
      <c r="E44" s="51" t="str">
        <f>IF($C44="Yes",VLOOKUP($A44,Questions!$A$2:$X$333,17,0)&amp;"",IF($C44="No",VLOOKUP($A44,Questions!$A$2:$X$333,16,0)&amp;"",VLOOKUP($A44,Questions!$A$2:$X$333,15,0)&amp;""))</f>
        <v>Provide reference the the process/procedure to manage releases.</v>
      </c>
      <c r="F44" s="52" t="str">
        <f>VLOOKUP($A44,'Institution Evaluation'!$A$56:$F$346,6,0)&amp;""</f>
        <v/>
      </c>
      <c r="G44" s="2"/>
      <c r="H44" s="2"/>
      <c r="I44" s="6"/>
      <c r="J44" s="6"/>
      <c r="K44" s="2"/>
      <c r="L44" s="2"/>
      <c r="M44" s="2"/>
      <c r="N44" s="2"/>
      <c r="O44" s="2"/>
      <c r="P44" s="2"/>
      <c r="Q44" s="2"/>
      <c r="R44" s="2"/>
      <c r="S44" s="2"/>
      <c r="T44" s="2"/>
      <c r="U44" s="2"/>
      <c r="V44" s="2"/>
      <c r="W44" s="2"/>
      <c r="X44" s="2"/>
      <c r="Y44" s="2"/>
      <c r="Z44" s="2"/>
    </row>
    <row r="45" ht="64.5" customHeight="1">
      <c r="A45" s="35" t="s">
        <v>90</v>
      </c>
      <c r="B45" s="48" t="str">
        <f>VLOOKUP($A45,Questions!$A$2:$X$333,2,0)</f>
        <v>Do you have a fully implemented solution support strategy that defines how many concurrent versions you support?</v>
      </c>
      <c r="C45" s="49" t="s">
        <v>24</v>
      </c>
      <c r="D45" s="53" t="s">
        <v>91</v>
      </c>
      <c r="E45" s="39"/>
      <c r="F45" s="52" t="str">
        <f>VLOOKUP($A45,'Institution Evaluation'!$A$56:$F$346,6,0)&amp;""</f>
        <v/>
      </c>
      <c r="G45" s="2"/>
      <c r="H45" s="2"/>
      <c r="I45" s="6"/>
      <c r="J45" s="6"/>
      <c r="K45" s="2"/>
      <c r="L45" s="2"/>
      <c r="M45" s="2"/>
      <c r="N45" s="2"/>
      <c r="O45" s="2"/>
      <c r="P45" s="2"/>
      <c r="Q45" s="2"/>
      <c r="R45" s="2"/>
      <c r="S45" s="2"/>
      <c r="T45" s="2"/>
      <c r="U45" s="2"/>
      <c r="V45" s="2"/>
      <c r="W45" s="2"/>
      <c r="X45" s="2"/>
      <c r="Y45" s="2"/>
      <c r="Z45" s="2"/>
    </row>
    <row r="46" ht="38.25" customHeight="1">
      <c r="A46" s="35" t="s">
        <v>92</v>
      </c>
      <c r="B46" s="48" t="str">
        <f>VLOOKUP($A46,Questions!$A$2:$X$333,2,0)</f>
        <v>Do you have a release schedule for product updates?</v>
      </c>
      <c r="C46" s="49" t="s">
        <v>24</v>
      </c>
      <c r="D46" s="78" t="s">
        <v>79</v>
      </c>
      <c r="E46" s="51" t="str">
        <f>IF($C46="Yes",VLOOKUP($A46,Questions!$A$2:$X$333,17,0)&amp;"",IF($C46="No",VLOOKUP($A46,Questions!$A$2:$X$333,16,0)&amp;"",VLOOKUP($A46,Questions!$A$2:$X$333,15,0)&amp;""))</f>
        <v>Provide a reference to this solution's release schedule.</v>
      </c>
      <c r="F46" s="52" t="str">
        <f>VLOOKUP($A46,'Institution Evaluation'!$A$56:$F$346,6,0)&amp;""</f>
        <v/>
      </c>
      <c r="G46" s="2"/>
      <c r="H46" s="2"/>
      <c r="I46" s="6"/>
      <c r="J46" s="6"/>
      <c r="K46" s="2"/>
      <c r="L46" s="2"/>
      <c r="M46" s="2"/>
      <c r="N46" s="2"/>
      <c r="O46" s="2"/>
      <c r="P46" s="2"/>
      <c r="Q46" s="2"/>
      <c r="R46" s="2"/>
      <c r="S46" s="2"/>
      <c r="T46" s="2"/>
      <c r="U46" s="2"/>
      <c r="V46" s="2"/>
      <c r="W46" s="2"/>
      <c r="X46" s="2"/>
      <c r="Y46" s="2"/>
      <c r="Z46" s="2"/>
    </row>
    <row r="47" ht="54.0" customHeight="1">
      <c r="A47" s="35" t="s">
        <v>93</v>
      </c>
      <c r="B47" s="48" t="str">
        <f>VLOOKUP($A47,Questions!$A$2:$X$333,2,0)</f>
        <v>Do you have a technology roadmap, for at least the next two years, for enhancements and bug fixes for the solution being assessed?</v>
      </c>
      <c r="C47" s="49" t="s">
        <v>24</v>
      </c>
      <c r="D47" s="80" t="s">
        <v>94</v>
      </c>
      <c r="E47" s="51" t="str">
        <f>IF($C47="Yes",VLOOKUP($A47,Questions!$A$2:$X$333,17,0)&amp;"",IF($C47="No",VLOOKUP($A47,Questions!$A$2:$X$333,16,0)&amp;"",VLOOKUP($A47,Questions!$A$2:$X$333,15,0)&amp;""))</f>
        <v>Provide a reference to your technology roadmap.</v>
      </c>
      <c r="F47" s="52" t="str">
        <f>VLOOKUP($A47,'Institution Evaluation'!$A$56:$F$346,6,0)&amp;""</f>
        <v/>
      </c>
      <c r="G47" s="2"/>
      <c r="H47" s="2"/>
      <c r="I47" s="6"/>
      <c r="J47" s="6"/>
      <c r="K47" s="2"/>
      <c r="L47" s="2"/>
      <c r="M47" s="2"/>
      <c r="N47" s="2"/>
      <c r="O47" s="2"/>
      <c r="P47" s="2"/>
      <c r="Q47" s="2"/>
      <c r="R47" s="2"/>
      <c r="S47" s="2"/>
      <c r="T47" s="2"/>
      <c r="U47" s="2"/>
      <c r="V47" s="2"/>
      <c r="W47" s="2"/>
      <c r="X47" s="2"/>
      <c r="Y47" s="2"/>
      <c r="Z47" s="2"/>
    </row>
    <row r="48" ht="38.25" customHeight="1">
      <c r="A48" s="35" t="s">
        <v>95</v>
      </c>
      <c r="B48" s="48" t="str">
        <f>VLOOKUP($A48,Questions!$A$2:$X$333,2,0)</f>
        <v>Can solution updates be completed without institutional involvement (i.e., technically or organizationally)?</v>
      </c>
      <c r="C48" s="49" t="s">
        <v>24</v>
      </c>
      <c r="D48" s="78" t="s">
        <v>79</v>
      </c>
      <c r="E48" s="51" t="str">
        <f>IF($C48="Yes",VLOOKUP($A48,Questions!$A$2:$X$333,17,0)&amp;"",IF($C48="No",VLOOKUP($A48,Questions!$A$2:$X$333,16,0)&amp;"",VLOOKUP($A48,Questions!$A$2:$X$333,15,0)&amp;""))</f>
        <v/>
      </c>
      <c r="F48" s="52" t="str">
        <f>VLOOKUP($A48,'Institution Evaluation'!$A$56:$F$346,6,0)&amp;""</f>
        <v/>
      </c>
      <c r="G48" s="2"/>
      <c r="H48" s="2"/>
      <c r="I48" s="6"/>
      <c r="J48" s="6"/>
      <c r="K48" s="2"/>
      <c r="L48" s="2"/>
      <c r="M48" s="2"/>
      <c r="N48" s="2"/>
      <c r="O48" s="2"/>
      <c r="P48" s="2"/>
      <c r="Q48" s="2"/>
      <c r="R48" s="2"/>
      <c r="S48" s="2"/>
      <c r="T48" s="2"/>
      <c r="U48" s="2"/>
      <c r="V48" s="2"/>
      <c r="W48" s="2"/>
      <c r="X48" s="2"/>
      <c r="Y48" s="2"/>
      <c r="Z48" s="2"/>
    </row>
    <row r="49" ht="15.75" customHeight="1">
      <c r="A49" s="35" t="s">
        <v>96</v>
      </c>
      <c r="B49" s="48" t="str">
        <f>VLOOKUP($A49,Questions!$A$2:$X$333,2,0)</f>
        <v>Are upgrades or system changes installed during off-peak hours or in a manner that does not impact the customer?</v>
      </c>
      <c r="C49" s="49" t="s">
        <v>24</v>
      </c>
      <c r="D49" s="80" t="s">
        <v>97</v>
      </c>
      <c r="E49" s="51" t="str">
        <f>IF($C49="Yes",VLOOKUP($A49,Questions!$A$2:$X$333,17,0)&amp;"",IF($C49="No",VLOOKUP($A49,Questions!$A$2:$X$333,16,0)&amp;"",VLOOKUP($A49,Questions!$A$2:$X$333,15,0)&amp;""))</f>
        <v>Define current off-peak hours, including time zones as necessary.</v>
      </c>
      <c r="F49" s="52" t="str">
        <f>VLOOKUP($A49,'Institution Evaluation'!$A$56:$F$346,6,0)&amp;""</f>
        <v/>
      </c>
      <c r="G49" s="2"/>
      <c r="H49" s="2"/>
      <c r="I49" s="6"/>
      <c r="J49" s="6"/>
      <c r="K49" s="2"/>
      <c r="L49" s="2"/>
      <c r="M49" s="2"/>
      <c r="N49" s="2"/>
      <c r="O49" s="2"/>
      <c r="P49" s="2"/>
      <c r="Q49" s="2"/>
      <c r="R49" s="2"/>
      <c r="S49" s="2"/>
      <c r="T49" s="2"/>
      <c r="U49" s="2"/>
      <c r="V49" s="2"/>
      <c r="W49" s="2"/>
      <c r="X49" s="2"/>
      <c r="Y49" s="2"/>
      <c r="Z49" s="2"/>
    </row>
    <row r="50" ht="38.25" customHeight="1">
      <c r="A50" s="35" t="s">
        <v>98</v>
      </c>
      <c r="B50" s="48" t="str">
        <f>VLOOKUP($A50,Questions!$A$2:$X$333,2,0)</f>
        <v>Do procedures exist to provide that emergency changes are documented and authorized (including after-the-fact approval)?</v>
      </c>
      <c r="C50" s="49" t="s">
        <v>24</v>
      </c>
      <c r="D50" s="80" t="s">
        <v>99</v>
      </c>
      <c r="E50" s="51" t="str">
        <f>IF($C50="Yes",VLOOKUP($A50,Questions!$A$2:$X$333,17,0)&amp;"",IF($C50="No",VLOOKUP($A50,Questions!$A$2:$X$333,16,0)&amp;"",VLOOKUP($A50,Questions!$A$2:$X$333,15,0)&amp;""))</f>
        <v>Summarize implemented procedures ensuring that emergency changes are documented and authorized.</v>
      </c>
      <c r="F50" s="52" t="str">
        <f>VLOOKUP($A50,'Institution Evaluation'!$A$56:$F$346,6,0)&amp;""</f>
        <v/>
      </c>
      <c r="G50" s="2"/>
      <c r="H50" s="2"/>
      <c r="I50" s="6"/>
      <c r="J50" s="6"/>
      <c r="K50" s="2"/>
      <c r="L50" s="2"/>
      <c r="M50" s="2"/>
      <c r="N50" s="2"/>
      <c r="O50" s="2"/>
      <c r="P50" s="2"/>
      <c r="Q50" s="2"/>
      <c r="R50" s="2"/>
      <c r="S50" s="2"/>
      <c r="T50" s="2"/>
      <c r="U50" s="2"/>
      <c r="V50" s="2"/>
      <c r="W50" s="2"/>
      <c r="X50" s="2"/>
      <c r="Y50" s="2"/>
      <c r="Z50" s="2"/>
    </row>
    <row r="51" ht="48.0" customHeight="1">
      <c r="A51" s="35" t="s">
        <v>100</v>
      </c>
      <c r="B51" s="48" t="str">
        <f>VLOOKUP($A51,Questions!$A$2:$X$333,2,0)</f>
        <v>Do you have a systems management and configuration strategy that encompasses servers, appliances, cloud services, applications, and mobile devices (company and employee owned)?</v>
      </c>
      <c r="C51" s="49" t="s">
        <v>24</v>
      </c>
      <c r="D51" s="82" t="s">
        <v>101</v>
      </c>
      <c r="E51" s="51" t="str">
        <f>IF($C51="Yes",VLOOKUP($A51,Questions!$A$2:$X$333,17,0)&amp;"",IF($C51="No",VLOOKUP($A51,Questions!$A$2:$X$333,16,0)&amp;"",VLOOKUP($A51,Questions!$A$2:$X$333,15,0)&amp;""))</f>
        <v>Summarize your systems management and configuration strategy.</v>
      </c>
      <c r="F51" s="52" t="str">
        <f>VLOOKUP($A51,'Institution Evaluation'!$A$56:$F$346,6,0)&amp;""</f>
        <v/>
      </c>
      <c r="G51" s="56" t="s">
        <v>34</v>
      </c>
      <c r="H51" s="2"/>
      <c r="I51" s="6"/>
      <c r="J51" s="6"/>
      <c r="K51" s="2"/>
      <c r="L51" s="2"/>
      <c r="M51" s="2"/>
      <c r="N51" s="2"/>
      <c r="O51" s="2"/>
      <c r="P51" s="2"/>
      <c r="Q51" s="2"/>
      <c r="R51" s="2"/>
      <c r="S51" s="2"/>
      <c r="T51" s="2"/>
      <c r="U51" s="2"/>
      <c r="V51" s="2"/>
      <c r="W51" s="2"/>
      <c r="X51" s="2"/>
      <c r="Y51" s="2"/>
      <c r="Z51" s="2"/>
    </row>
    <row r="52" ht="36.75" customHeight="1">
      <c r="A52" s="19" t="str">
        <f>VLOOKUP(LEFT($A53,4),'Auto Responses'!$N$4:$O$38,2,0)&amp;""</f>
        <v> Policies, Processes, and Procedures</v>
      </c>
      <c r="B52" s="45"/>
      <c r="C52" s="20" t="s">
        <v>19</v>
      </c>
      <c r="D52" s="20" t="s">
        <v>20</v>
      </c>
      <c r="E52" s="46" t="s">
        <v>21</v>
      </c>
      <c r="F52" s="57" t="s">
        <v>22</v>
      </c>
      <c r="G52" s="2"/>
      <c r="H52" s="2"/>
      <c r="I52" s="6"/>
      <c r="J52" s="6"/>
      <c r="K52" s="2"/>
      <c r="L52" s="2"/>
      <c r="M52" s="2"/>
      <c r="N52" s="2"/>
      <c r="O52" s="2"/>
      <c r="P52" s="2"/>
      <c r="Q52" s="2"/>
      <c r="R52" s="2"/>
      <c r="S52" s="2"/>
      <c r="T52" s="2"/>
      <c r="U52" s="2"/>
      <c r="V52" s="2"/>
      <c r="W52" s="2"/>
      <c r="X52" s="2"/>
      <c r="Y52" s="2"/>
      <c r="Z52" s="2"/>
    </row>
    <row r="53" ht="38.25" customHeight="1">
      <c r="A53" s="35" t="s">
        <v>102</v>
      </c>
      <c r="B53" s="48" t="str">
        <f>VLOOKUP($A53,Questions!$A$2:$X$333,2,0)</f>
        <v>Do you have a documented patch management process?*</v>
      </c>
      <c r="C53" s="49" t="s">
        <v>24</v>
      </c>
      <c r="D53" s="83" t="s">
        <v>103</v>
      </c>
      <c r="E53" s="51" t="str">
        <f>IF($C53="Yes",VLOOKUP($A53,Questions!$A$2:$X$333,17,0)&amp;"",IF($C53="No",VLOOKUP($A53,Questions!$A$2:$X$333,16,0)&amp;"",VLOOKUP($A53,Questions!$A$2:$X$333,15,0)&amp;""))</f>
        <v/>
      </c>
      <c r="F53" s="52" t="str">
        <f>VLOOKUP($A53,'Institution Evaluation'!$A$56:$F$346,6,0)&amp;""</f>
        <v/>
      </c>
      <c r="G53" s="2"/>
      <c r="H53" s="2"/>
      <c r="I53" s="6"/>
      <c r="J53" s="6"/>
      <c r="K53" s="2"/>
      <c r="L53" s="2"/>
      <c r="M53" s="2"/>
      <c r="N53" s="2"/>
      <c r="O53" s="2"/>
      <c r="P53" s="2"/>
      <c r="Q53" s="2"/>
      <c r="R53" s="2"/>
      <c r="S53" s="2"/>
      <c r="T53" s="2"/>
      <c r="U53" s="2"/>
      <c r="V53" s="2"/>
      <c r="W53" s="2"/>
      <c r="X53" s="2"/>
      <c r="Y53" s="2"/>
      <c r="Z53" s="2"/>
    </row>
    <row r="54" ht="56.25" customHeight="1">
      <c r="A54" s="35" t="s">
        <v>104</v>
      </c>
      <c r="B54" s="48" t="str">
        <f>VLOOKUP($A54,Questions!$A$2:$X$333,2,0)</f>
        <v>Can your organization comply with institutional policies on privacy and data protection with regard to users of institutional systems, if required?*</v>
      </c>
      <c r="C54" s="49" t="s">
        <v>29</v>
      </c>
      <c r="D54" s="83" t="s">
        <v>105</v>
      </c>
      <c r="E54" s="51" t="str">
        <f>IF($C54="Yes",VLOOKUP($A54,Questions!$A$2:$X$333,17,0)&amp;"",IF($C54="No",VLOOKUP($A54,Questions!$A$2:$X$333,16,0)&amp;"",VLOOKUP($A54,Questions!$A$2:$X$333,15,0)&amp;""))</f>
        <v>Summarize why you will not comply with the institution's IT policy with regards to user privacy and data protection.</v>
      </c>
      <c r="F54" s="52" t="str">
        <f>VLOOKUP($A54,'Institution Evaluation'!$A$56:$F$346,6,0)&amp;""</f>
        <v/>
      </c>
      <c r="G54" s="2"/>
      <c r="H54" s="2"/>
      <c r="I54" s="6"/>
      <c r="J54" s="6"/>
      <c r="K54" s="2"/>
      <c r="L54" s="2"/>
      <c r="M54" s="2"/>
      <c r="N54" s="2"/>
      <c r="O54" s="2"/>
      <c r="P54" s="2"/>
      <c r="Q54" s="2"/>
      <c r="R54" s="2"/>
      <c r="S54" s="2"/>
      <c r="T54" s="2"/>
      <c r="U54" s="2"/>
      <c r="V54" s="2"/>
      <c r="W54" s="2"/>
      <c r="X54" s="2"/>
      <c r="Y54" s="2"/>
      <c r="Z54" s="2"/>
    </row>
    <row r="55" ht="38.25" customHeight="1">
      <c r="A55" s="35" t="s">
        <v>106</v>
      </c>
      <c r="B55" s="48" t="str">
        <f>VLOOKUP($A55,Questions!$A$2:$X$333,2,0)</f>
        <v>Is your company subject to the institution's geographic region's laws and regulations?*</v>
      </c>
      <c r="C55" s="49" t="s">
        <v>24</v>
      </c>
      <c r="D55" s="81"/>
      <c r="E55" s="51" t="str">
        <f>IF($C55="Yes",VLOOKUP($A55,Questions!$A$2:$X$333,17,0)&amp;"",IF($C55="No",VLOOKUP($A55,Questions!$A$2:$X$333,16,0)&amp;"",VLOOKUP($A55,Questions!$A$2:$X$333,15,0)&amp;""))</f>
        <v/>
      </c>
      <c r="F55" s="52" t="str">
        <f>VLOOKUP($A55,'Institution Evaluation'!$A$56:$F$346,6,0)&amp;""</f>
        <v/>
      </c>
      <c r="G55" s="2"/>
      <c r="H55" s="2"/>
      <c r="I55" s="6"/>
      <c r="J55" s="6"/>
      <c r="K55" s="2"/>
      <c r="L55" s="2"/>
      <c r="M55" s="2"/>
      <c r="N55" s="2"/>
      <c r="O55" s="2"/>
      <c r="P55" s="2"/>
      <c r="Q55" s="2"/>
      <c r="R55" s="2"/>
      <c r="S55" s="2"/>
      <c r="T55" s="2"/>
      <c r="U55" s="2"/>
      <c r="V55" s="2"/>
      <c r="W55" s="2"/>
      <c r="X55" s="2"/>
      <c r="Y55" s="2"/>
      <c r="Z55" s="2"/>
    </row>
    <row r="56" ht="38.25" customHeight="1">
      <c r="A56" s="35" t="s">
        <v>107</v>
      </c>
      <c r="B56" s="48" t="str">
        <f>VLOOKUP($A56,Questions!$A$2:$X$333,2,0)</f>
        <v>Can you accommodate encryption requirements using open standards?</v>
      </c>
      <c r="C56" s="49" t="s">
        <v>24</v>
      </c>
      <c r="D56" s="73" t="s">
        <v>33</v>
      </c>
      <c r="E56" s="51" t="str">
        <f>IF($C56="Yes",VLOOKUP($A56,Questions!$A$2:$X$333,17,0)&amp;"",IF($C56="No",VLOOKUP($A56,Questions!$A$2:$X$333,16,0)&amp;"",VLOOKUP($A56,Questions!$A$2:$X$333,15,0)&amp;""))</f>
        <v/>
      </c>
      <c r="F56" s="52" t="str">
        <f>VLOOKUP($A56,'Institution Evaluation'!$A$56:$F$346,6,0)&amp;""</f>
        <v/>
      </c>
      <c r="G56" s="2"/>
      <c r="H56" s="2"/>
      <c r="I56" s="6"/>
      <c r="J56" s="6"/>
      <c r="K56" s="2"/>
      <c r="L56" s="2"/>
      <c r="M56" s="2"/>
      <c r="N56" s="2"/>
      <c r="O56" s="2"/>
      <c r="P56" s="2"/>
      <c r="Q56" s="2"/>
      <c r="R56" s="2"/>
      <c r="S56" s="2"/>
      <c r="T56" s="2"/>
      <c r="U56" s="2"/>
      <c r="V56" s="2"/>
      <c r="W56" s="2"/>
      <c r="X56" s="2"/>
      <c r="Y56" s="2"/>
      <c r="Z56" s="2"/>
    </row>
    <row r="57" ht="36.0" customHeight="1">
      <c r="A57" s="35" t="s">
        <v>108</v>
      </c>
      <c r="B57" s="48" t="str">
        <f>VLOOKUP($A57,Questions!$A$2:$X$333,2,0)</f>
        <v>Do you have a documented systems development life cycle (SDLC)?</v>
      </c>
      <c r="C57" s="49" t="s">
        <v>24</v>
      </c>
      <c r="D57" s="83" t="s">
        <v>109</v>
      </c>
      <c r="E57" s="51" t="str">
        <f>IF($C57="Yes",VLOOKUP($A57,Questions!$A$2:$X$333,17,0)&amp;"",IF($C57="No",VLOOKUP($A57,Questions!$A$2:$X$333,16,0)&amp;"",VLOOKUP($A57,Questions!$A$2:$X$333,15,0)&amp;""))</f>
        <v>Briefly summarize your SDLC or provide a link or attachment.</v>
      </c>
      <c r="F57" s="52" t="str">
        <f>VLOOKUP($A57,'Institution Evaluation'!$A$56:$F$346,6,0)&amp;""</f>
        <v/>
      </c>
      <c r="G57" s="2"/>
      <c r="H57" s="2"/>
      <c r="I57" s="6"/>
      <c r="J57" s="6"/>
      <c r="K57" s="2"/>
      <c r="L57" s="2"/>
      <c r="M57" s="2"/>
      <c r="N57" s="2"/>
      <c r="O57" s="2"/>
      <c r="P57" s="2"/>
      <c r="Q57" s="2"/>
      <c r="R57" s="2"/>
      <c r="S57" s="2"/>
      <c r="T57" s="2"/>
      <c r="U57" s="2"/>
      <c r="V57" s="2"/>
      <c r="W57" s="2"/>
      <c r="X57" s="2"/>
      <c r="Y57" s="2"/>
      <c r="Z57" s="2"/>
    </row>
    <row r="58" ht="15.75" customHeight="1">
      <c r="A58" s="35" t="s">
        <v>110</v>
      </c>
      <c r="B58" s="48" t="str">
        <f>VLOOKUP($A58,Questions!$A$2:$X$333,2,0)</f>
        <v>Do you perform background screenings or multi-state background checks on all employees prior to their first day of work?</v>
      </c>
      <c r="C58" s="49" t="s">
        <v>24</v>
      </c>
      <c r="D58" s="83" t="s">
        <v>111</v>
      </c>
      <c r="E58" s="51" t="str">
        <f>IF($C58="Yes",VLOOKUP($A58,Questions!$A$2:$X$333,17,0)&amp;"",IF($C58="No",VLOOKUP($A58,Questions!$A$2:$X$333,16,0)&amp;"",VLOOKUP($A58,Questions!$A$2:$X$333,15,0)&amp;""))</f>
        <v>Summarize your background check practices.</v>
      </c>
      <c r="F58" s="52" t="str">
        <f>VLOOKUP($A58,'Institution Evaluation'!$A$56:$F$346,6,0)&amp;""</f>
        <v/>
      </c>
      <c r="G58" s="2"/>
      <c r="H58" s="2"/>
      <c r="I58" s="6"/>
      <c r="J58" s="6"/>
      <c r="K58" s="2"/>
      <c r="L58" s="2"/>
      <c r="M58" s="2"/>
      <c r="N58" s="2"/>
      <c r="O58" s="2"/>
      <c r="P58" s="2"/>
      <c r="Q58" s="2"/>
      <c r="R58" s="2"/>
      <c r="S58" s="2"/>
      <c r="T58" s="2"/>
      <c r="U58" s="2"/>
      <c r="V58" s="2"/>
      <c r="W58" s="2"/>
      <c r="X58" s="2"/>
      <c r="Y58" s="2"/>
      <c r="Z58" s="2"/>
    </row>
    <row r="59" ht="47.25" customHeight="1">
      <c r="A59" s="35" t="s">
        <v>112</v>
      </c>
      <c r="B59" s="48" t="str">
        <f>VLOOKUP($A59,Questions!$A$2:$X$333,2,0)</f>
        <v>Do you require new employees to fill out agreements and review policies?</v>
      </c>
      <c r="C59" s="49" t="s">
        <v>24</v>
      </c>
      <c r="D59" s="83" t="s">
        <v>113</v>
      </c>
      <c r="E59" s="51" t="str">
        <f>IF($C59="Yes",VLOOKUP($A59,Questions!$A$2:$X$333,17,0)&amp;"",IF($C59="No",VLOOKUP($A59,Questions!$A$2:$X$333,16,0)&amp;"",VLOOKUP($A59,Questions!$A$2:$X$333,15,0)&amp;""))</f>
        <v>Summarize the required agreements and reviewed policies.</v>
      </c>
      <c r="F59" s="52" t="str">
        <f>VLOOKUP($A59,'Institution Evaluation'!$A$56:$F$346,6,0)&amp;""</f>
        <v/>
      </c>
      <c r="G59" s="2"/>
      <c r="H59" s="2"/>
      <c r="I59" s="6"/>
      <c r="J59" s="6"/>
      <c r="K59" s="2"/>
      <c r="L59" s="2"/>
      <c r="M59" s="2"/>
      <c r="N59" s="2"/>
      <c r="O59" s="2"/>
      <c r="P59" s="2"/>
      <c r="Q59" s="2"/>
      <c r="R59" s="2"/>
      <c r="S59" s="2"/>
      <c r="T59" s="2"/>
      <c r="U59" s="2"/>
      <c r="V59" s="2"/>
      <c r="W59" s="2"/>
      <c r="X59" s="2"/>
      <c r="Y59" s="2"/>
      <c r="Z59" s="2"/>
    </row>
    <row r="60" ht="46.5" customHeight="1">
      <c r="A60" s="35" t="s">
        <v>114</v>
      </c>
      <c r="B60" s="48" t="str">
        <f>VLOOKUP($A60,Questions!$A$2:$X$333,2,0)</f>
        <v>Do you have a documented information security policy?</v>
      </c>
      <c r="C60" s="49" t="s">
        <v>24</v>
      </c>
      <c r="D60" s="73" t="s">
        <v>33</v>
      </c>
      <c r="E60" s="51" t="str">
        <f>IF($C60="Yes",VLOOKUP($A60,Questions!$A$2:$X$333,17,0)&amp;"",IF($C60="No",VLOOKUP($A60,Questions!$A$2:$X$333,16,0)&amp;"",VLOOKUP($A60,Questions!$A$2:$X$333,15,0)&amp;""))</f>
        <v>Provide a reference to your information security policy or submit documentation with this fully populated HECVAT.</v>
      </c>
      <c r="F60" s="52" t="str">
        <f>VLOOKUP($A60,'Institution Evaluation'!$A$56:$F$346,6,0)&amp;""</f>
        <v/>
      </c>
      <c r="G60" s="2"/>
      <c r="H60" s="2"/>
      <c r="I60" s="6"/>
      <c r="J60" s="6"/>
      <c r="K60" s="2"/>
      <c r="L60" s="2"/>
      <c r="M60" s="2"/>
      <c r="N60" s="2"/>
      <c r="O60" s="2"/>
      <c r="P60" s="2"/>
      <c r="Q60" s="2"/>
      <c r="R60" s="2"/>
      <c r="S60" s="2"/>
      <c r="T60" s="2"/>
      <c r="U60" s="2"/>
      <c r="V60" s="2"/>
      <c r="W60" s="2"/>
      <c r="X60" s="2"/>
      <c r="Y60" s="2"/>
      <c r="Z60" s="2"/>
    </row>
    <row r="61" ht="48.0" customHeight="1">
      <c r="A61" s="35" t="s">
        <v>115</v>
      </c>
      <c r="B61" s="48" t="str">
        <f>VLOOKUP($A61,Questions!$A$2:$X$333,2,0)</f>
        <v>Are information security principles designed into the product lifecycle?</v>
      </c>
      <c r="C61" s="49" t="s">
        <v>24</v>
      </c>
      <c r="D61" s="73" t="s">
        <v>116</v>
      </c>
      <c r="E61" s="51" t="str">
        <f>IF($C61="Yes",VLOOKUP($A61,Questions!$A$2:$X$333,17,0)&amp;"",IF($C61="No",VLOOKUP($A61,Questions!$A$2:$X$333,16,0)&amp;"",VLOOKUP($A61,Questions!$A$2:$X$333,15,0)&amp;""))</f>
        <v>Summarize the information security principles designed into the product lifecycle.</v>
      </c>
      <c r="F61" s="52" t="str">
        <f>VLOOKUP($A61,'Institution Evaluation'!$A$56:$F$346,6,0)&amp;""</f>
        <v/>
      </c>
      <c r="G61" s="2"/>
      <c r="H61" s="2"/>
      <c r="I61" s="6"/>
      <c r="J61" s="6"/>
      <c r="K61" s="2"/>
      <c r="L61" s="2"/>
      <c r="M61" s="2"/>
      <c r="N61" s="2"/>
      <c r="O61" s="2"/>
      <c r="P61" s="2"/>
      <c r="Q61" s="2"/>
      <c r="R61" s="2"/>
      <c r="S61" s="2"/>
      <c r="T61" s="2"/>
      <c r="U61" s="2"/>
      <c r="V61" s="2"/>
      <c r="W61" s="2"/>
      <c r="X61" s="2"/>
      <c r="Y61" s="2"/>
      <c r="Z61" s="2"/>
    </row>
    <row r="62" ht="28.5" customHeight="1">
      <c r="A62" s="35" t="s">
        <v>117</v>
      </c>
      <c r="B62" s="48" t="str">
        <f>VLOOKUP($A62,Questions!$A$2:$X$333,2,0)</f>
        <v>Will you comply with applicable breach notification laws?</v>
      </c>
      <c r="C62" s="49" t="s">
        <v>24</v>
      </c>
      <c r="D62" s="81" t="s">
        <v>118</v>
      </c>
      <c r="E62" s="51" t="str">
        <f>IF($C62="Yes",VLOOKUP($A62,Questions!$A$2:$X$333,17,0)&amp;"",IF($C62="No",VLOOKUP($A62,Questions!$A$2:$X$333,16,0)&amp;"",VLOOKUP($A62,Questions!$A$2:$X$333,15,0)&amp;""))</f>
        <v>State how quickly the institution will be notified of a data breach or security incident.</v>
      </c>
      <c r="F62" s="52" t="str">
        <f>VLOOKUP($A62,'Institution Evaluation'!$A$56:$F$346,6,0)&amp;""</f>
        <v/>
      </c>
      <c r="G62" s="2"/>
      <c r="H62" s="2"/>
      <c r="I62" s="6"/>
      <c r="J62" s="6"/>
      <c r="K62" s="2"/>
      <c r="L62" s="2"/>
      <c r="M62" s="2"/>
      <c r="N62" s="2"/>
      <c r="O62" s="2"/>
      <c r="P62" s="2"/>
      <c r="Q62" s="2"/>
      <c r="R62" s="2"/>
      <c r="S62" s="2"/>
      <c r="T62" s="2"/>
      <c r="U62" s="2"/>
      <c r="V62" s="2"/>
      <c r="W62" s="2"/>
      <c r="X62" s="2"/>
      <c r="Y62" s="2"/>
      <c r="Z62" s="2"/>
    </row>
    <row r="63" ht="28.5" customHeight="1">
      <c r="A63" s="35" t="s">
        <v>119</v>
      </c>
      <c r="B63" s="48" t="str">
        <f>VLOOKUP($A63,Questions!$A$2:$X$333,2,0)</f>
        <v>Do you have an information security awareness program?</v>
      </c>
      <c r="C63" s="49" t="s">
        <v>24</v>
      </c>
      <c r="D63" s="83" t="s">
        <v>120</v>
      </c>
      <c r="E63" s="51" t="str">
        <f>IF($C63="Yes",VLOOKUP($A63,Questions!$A$2:$X$333,17,0)&amp;"",IF($C63="No",VLOOKUP($A63,Questions!$A$2:$X$333,16,0)&amp;"",VLOOKUP($A63,Questions!$A$2:$X$333,15,0)&amp;""))</f>
        <v>Summarize your information security awareness program.</v>
      </c>
      <c r="F63" s="52" t="str">
        <f>VLOOKUP($A63,'Institution Evaluation'!$A$56:$F$346,6,0)&amp;""</f>
        <v/>
      </c>
      <c r="G63" s="2"/>
      <c r="H63" s="2"/>
      <c r="I63" s="6"/>
      <c r="J63" s="6"/>
      <c r="K63" s="2"/>
      <c r="L63" s="2"/>
      <c r="M63" s="2"/>
      <c r="N63" s="2"/>
      <c r="O63" s="2"/>
      <c r="P63" s="2"/>
      <c r="Q63" s="2"/>
      <c r="R63" s="2"/>
      <c r="S63" s="2"/>
      <c r="T63" s="2"/>
      <c r="U63" s="2"/>
      <c r="V63" s="2"/>
      <c r="W63" s="2"/>
      <c r="X63" s="2"/>
      <c r="Y63" s="2"/>
      <c r="Z63" s="2"/>
    </row>
    <row r="64" ht="28.5" customHeight="1">
      <c r="A64" s="35" t="s">
        <v>121</v>
      </c>
      <c r="B64" s="48" t="str">
        <f>VLOOKUP($A64,Questions!$A$2:$X$333,2,0)</f>
        <v>Is security awareness training mandatory for all employees?</v>
      </c>
      <c r="C64" s="49" t="s">
        <v>24</v>
      </c>
      <c r="D64" s="83" t="s">
        <v>120</v>
      </c>
      <c r="E64" s="51" t="str">
        <f>IF($C64="Yes",VLOOKUP($A64,Questions!$A$2:$X$333,17,0)&amp;"",IF($C64="No",VLOOKUP($A64,Questions!$A$2:$X$333,16,0)&amp;"",VLOOKUP($A64,Questions!$A$2:$X$333,15,0)&amp;""))</f>
        <v>Summarize your security awareness training content and state how frequently employees are required to undergo security awareness training.</v>
      </c>
      <c r="F64" s="52" t="str">
        <f>VLOOKUP($A64,'Institution Evaluation'!$A$56:$F$346,6,0)&amp;""</f>
        <v/>
      </c>
      <c r="G64" s="2"/>
      <c r="H64" s="2"/>
      <c r="I64" s="6"/>
      <c r="J64" s="6"/>
      <c r="K64" s="2"/>
      <c r="L64" s="2"/>
      <c r="M64" s="2"/>
      <c r="N64" s="2"/>
      <c r="O64" s="2"/>
      <c r="P64" s="2"/>
      <c r="Q64" s="2"/>
      <c r="R64" s="2"/>
      <c r="S64" s="2"/>
      <c r="T64" s="2"/>
      <c r="U64" s="2"/>
      <c r="V64" s="2"/>
      <c r="W64" s="2"/>
      <c r="X64" s="2"/>
      <c r="Y64" s="2"/>
      <c r="Z64" s="2"/>
    </row>
    <row r="65" ht="54.0" customHeight="1">
      <c r="A65" s="35" t="s">
        <v>122</v>
      </c>
      <c r="B65" s="48" t="str">
        <f>VLOOKUP($A65,Questions!$A$2:$X$333,2,0)</f>
        <v>Do you have process and procedure(s) documented, and currently followed, that require a review and update of the access list(s) for privileged accounts?</v>
      </c>
      <c r="C65" s="49" t="s">
        <v>24</v>
      </c>
      <c r="D65" s="84" t="s">
        <v>123</v>
      </c>
      <c r="E65" s="51" t="str">
        <f>IF($C65="Yes",VLOOKUP($A65,Questions!$A$2:$X$333,17,0)&amp;"",IF($C65="No",VLOOKUP($A65,Questions!$A$2:$X$333,16,0)&amp;"",VLOOKUP($A65,Questions!$A$2:$X$333,15,0)&amp;""))</f>
        <v>Provide a brief summary and the implement review interval.</v>
      </c>
      <c r="F65" s="52" t="str">
        <f>VLOOKUP($A65,'Institution Evaluation'!$A$56:$F$346,6,0)&amp;""</f>
        <v/>
      </c>
      <c r="G65" s="2"/>
      <c r="H65" s="2"/>
      <c r="I65" s="6"/>
      <c r="J65" s="6"/>
      <c r="K65" s="2"/>
      <c r="L65" s="2"/>
      <c r="M65" s="2"/>
      <c r="N65" s="2"/>
      <c r="O65" s="2"/>
      <c r="P65" s="2"/>
      <c r="Q65" s="2"/>
      <c r="R65" s="2"/>
      <c r="S65" s="2"/>
      <c r="T65" s="2"/>
      <c r="U65" s="2"/>
      <c r="V65" s="2"/>
      <c r="W65" s="2"/>
      <c r="X65" s="2"/>
      <c r="Y65" s="2"/>
      <c r="Z65" s="2"/>
    </row>
    <row r="66" ht="34.5" customHeight="1">
      <c r="A66" s="35" t="s">
        <v>124</v>
      </c>
      <c r="B66" s="48" t="str">
        <f>VLOOKUP($A66,Questions!$A$2:$X$333,2,0)</f>
        <v>Do you have documented, and currently implemented, internal audit processes and procedures?</v>
      </c>
      <c r="C66" s="49" t="s">
        <v>24</v>
      </c>
      <c r="D66" s="73" t="s">
        <v>33</v>
      </c>
      <c r="E66" s="51" t="str">
        <f>IF($C66="Yes",VLOOKUP($A66,Questions!$A$2:$X$333,17,0)&amp;"",IF($C66="No",VLOOKUP($A66,Questions!$A$2:$X$333,16,0)&amp;"",VLOOKUP($A66,Questions!$A$2:$X$333,15,0)&amp;""))</f>
        <v>Summarize your internal audit processes and procedures.</v>
      </c>
      <c r="F66" s="52" t="str">
        <f>VLOOKUP($A66,'Institution Evaluation'!$A$56:$F$346,6,0)&amp;""</f>
        <v/>
      </c>
      <c r="G66" s="2"/>
      <c r="H66" s="2"/>
      <c r="I66" s="6"/>
      <c r="J66" s="6"/>
      <c r="K66" s="2"/>
      <c r="L66" s="2"/>
      <c r="M66" s="2"/>
      <c r="N66" s="2"/>
      <c r="O66" s="2"/>
      <c r="P66" s="2"/>
      <c r="Q66" s="2"/>
      <c r="R66" s="2"/>
      <c r="S66" s="2"/>
      <c r="T66" s="2"/>
      <c r="U66" s="2"/>
      <c r="V66" s="2"/>
      <c r="W66" s="2"/>
      <c r="X66" s="2"/>
      <c r="Y66" s="2"/>
      <c r="Z66" s="2"/>
    </row>
    <row r="67" ht="39.0" customHeight="1">
      <c r="A67" s="35" t="s">
        <v>125</v>
      </c>
      <c r="B67" s="48" t="str">
        <f>VLOOKUP($A67,Questions!$A$2:$X$333,2,0)</f>
        <v>Does your organization have physical security controls and policies in place?</v>
      </c>
      <c r="C67" s="49" t="s">
        <v>24</v>
      </c>
      <c r="D67" s="83" t="s">
        <v>126</v>
      </c>
      <c r="E67" s="51" t="str">
        <f>IF($C67="Yes",VLOOKUP($A67,Questions!$A$2:$X$333,17,0)&amp;"",IF($C67="No",VLOOKUP($A67,Questions!$A$2:$X$333,16,0)&amp;"",VLOOKUP($A67,Questions!$A$2:$X$333,15,0)&amp;""))</f>
        <v>Provide a copy of your physical security controls and policies along with this document (link or attached).</v>
      </c>
      <c r="F67" s="52" t="str">
        <f>VLOOKUP($A67,'Institution Evaluation'!$A$56:$F$346,6,0)&amp;""</f>
        <v/>
      </c>
      <c r="G67" s="56" t="s">
        <v>34</v>
      </c>
      <c r="H67" s="6"/>
      <c r="I67" s="2"/>
      <c r="J67" s="2"/>
      <c r="K67" s="2"/>
      <c r="L67" s="2"/>
      <c r="M67" s="2"/>
      <c r="N67" s="2"/>
      <c r="O67" s="2"/>
      <c r="P67" s="2"/>
      <c r="Q67" s="2"/>
      <c r="R67" s="2"/>
      <c r="S67" s="2"/>
      <c r="T67" s="2"/>
      <c r="U67" s="2"/>
      <c r="V67" s="2"/>
      <c r="W67" s="2"/>
      <c r="X67" s="2"/>
      <c r="Y67" s="2"/>
      <c r="Z67" s="2"/>
    </row>
    <row r="68" ht="39.0" customHeight="1">
      <c r="A68" s="66" t="s">
        <v>47</v>
      </c>
      <c r="B68" s="61"/>
      <c r="C68" s="62"/>
      <c r="D68" s="85"/>
      <c r="E68" s="64"/>
      <c r="F68" s="65"/>
      <c r="G68" s="56"/>
      <c r="H68" s="6"/>
      <c r="I68" s="2"/>
      <c r="J68" s="2"/>
      <c r="K68" s="2"/>
      <c r="L68" s="2"/>
      <c r="M68" s="2"/>
      <c r="N68" s="2"/>
      <c r="O68" s="2"/>
      <c r="P68" s="2"/>
      <c r="Q68" s="2"/>
      <c r="R68" s="2"/>
      <c r="S68" s="2"/>
      <c r="T68" s="2"/>
      <c r="U68" s="2"/>
      <c r="V68" s="2"/>
      <c r="W68" s="2"/>
      <c r="X68" s="2"/>
      <c r="Y68" s="2"/>
      <c r="Z68" s="2"/>
    </row>
    <row r="69" ht="15.0" customHeight="1">
      <c r="A69" s="86"/>
      <c r="B69" s="2"/>
      <c r="C69" s="3"/>
      <c r="D69" s="4"/>
      <c r="E69" s="5"/>
      <c r="F69" s="2"/>
      <c r="G69" s="2"/>
      <c r="H69" s="2"/>
      <c r="I69" s="6"/>
      <c r="J69" s="6"/>
      <c r="K69" s="2"/>
      <c r="L69" s="2"/>
      <c r="M69" s="2"/>
      <c r="N69" s="2"/>
      <c r="O69" s="2"/>
      <c r="P69" s="2"/>
      <c r="Q69" s="2"/>
      <c r="R69" s="2"/>
      <c r="S69" s="2"/>
      <c r="T69" s="2"/>
      <c r="U69" s="2"/>
      <c r="V69" s="2"/>
      <c r="W69" s="2"/>
      <c r="X69" s="2"/>
      <c r="Y69" s="2"/>
      <c r="Z69" s="2"/>
    </row>
    <row r="70" ht="15.0" hidden="1" customHeight="1">
      <c r="A70" s="7"/>
      <c r="B70" s="2"/>
      <c r="C70" s="3"/>
      <c r="D70" s="4"/>
      <c r="E70" s="5"/>
      <c r="F70" s="2"/>
      <c r="G70" s="2"/>
      <c r="H70" s="2"/>
      <c r="I70" s="6"/>
      <c r="J70" s="6"/>
      <c r="K70" s="2"/>
      <c r="L70" s="2"/>
      <c r="M70" s="2"/>
      <c r="N70" s="2"/>
      <c r="O70" s="2"/>
      <c r="P70" s="2"/>
      <c r="Q70" s="2"/>
      <c r="R70" s="2"/>
      <c r="S70" s="2"/>
      <c r="T70" s="2"/>
      <c r="U70" s="2"/>
      <c r="V70" s="2"/>
      <c r="W70" s="2"/>
      <c r="X70" s="2"/>
      <c r="Y70" s="2"/>
      <c r="Z70" s="2"/>
    </row>
    <row r="71" ht="57.0" hidden="1" customHeight="1">
      <c r="A71" s="35" t="str">
        <f t="shared" ref="A71:A77" si="1">#REF!</f>
        <v>#REF!</v>
      </c>
      <c r="B71" s="2"/>
      <c r="C71" s="3"/>
      <c r="D71" s="4"/>
      <c r="E71" s="5"/>
      <c r="F71" s="2"/>
      <c r="G71" s="2"/>
      <c r="H71" s="2"/>
      <c r="I71" s="6"/>
      <c r="J71" s="6"/>
      <c r="K71" s="2"/>
      <c r="L71" s="2"/>
      <c r="M71" s="7"/>
      <c r="N71" s="7"/>
      <c r="O71" s="7"/>
      <c r="P71" s="7"/>
      <c r="Q71" s="7"/>
      <c r="R71" s="7"/>
      <c r="S71" s="7"/>
      <c r="T71" s="7"/>
      <c r="U71" s="7"/>
      <c r="V71" s="7"/>
      <c r="W71" s="7"/>
      <c r="X71" s="7"/>
      <c r="Y71" s="7"/>
      <c r="Z71" s="7"/>
    </row>
    <row r="72" ht="42.75" hidden="1" customHeight="1">
      <c r="A72" s="35" t="str">
        <f t="shared" si="1"/>
        <v>#REF!</v>
      </c>
      <c r="B72" s="2"/>
      <c r="C72" s="3"/>
      <c r="D72" s="4"/>
      <c r="E72" s="5"/>
      <c r="F72" s="2"/>
      <c r="G72" s="2"/>
      <c r="H72" s="2"/>
      <c r="I72" s="6"/>
      <c r="J72" s="6"/>
      <c r="K72" s="2"/>
      <c r="L72" s="2"/>
      <c r="M72" s="7"/>
      <c r="N72" s="7"/>
      <c r="O72" s="7"/>
      <c r="P72" s="7"/>
      <c r="Q72" s="7"/>
      <c r="R72" s="7"/>
      <c r="S72" s="7"/>
      <c r="T72" s="7"/>
      <c r="U72" s="7"/>
      <c r="V72" s="7"/>
      <c r="W72" s="7"/>
      <c r="X72" s="7"/>
      <c r="Y72" s="7"/>
      <c r="Z72" s="7"/>
    </row>
    <row r="73" ht="15.0" hidden="1" customHeight="1">
      <c r="A73" s="35" t="str">
        <f t="shared" si="1"/>
        <v>#REF!</v>
      </c>
      <c r="B73" s="2"/>
      <c r="C73" s="3"/>
      <c r="D73" s="4"/>
      <c r="E73" s="5"/>
      <c r="F73" s="2"/>
      <c r="G73" s="2"/>
      <c r="H73" s="2"/>
      <c r="I73" s="6"/>
      <c r="J73" s="6"/>
      <c r="K73" s="2"/>
      <c r="L73" s="2"/>
      <c r="M73" s="7"/>
      <c r="N73" s="7"/>
      <c r="O73" s="7"/>
      <c r="P73" s="7"/>
      <c r="Q73" s="7"/>
      <c r="R73" s="7"/>
      <c r="S73" s="7"/>
      <c r="T73" s="7"/>
      <c r="U73" s="7"/>
      <c r="V73" s="7"/>
      <c r="W73" s="7"/>
      <c r="X73" s="7"/>
      <c r="Y73" s="7"/>
      <c r="Z73" s="7"/>
    </row>
    <row r="74" ht="15.0" hidden="1" customHeight="1">
      <c r="A74" s="35" t="str">
        <f t="shared" si="1"/>
        <v>#REF!</v>
      </c>
      <c r="B74" s="2"/>
      <c r="C74" s="3"/>
      <c r="D74" s="4"/>
      <c r="E74" s="5"/>
      <c r="F74" s="2"/>
      <c r="G74" s="2"/>
      <c r="H74" s="2"/>
      <c r="I74" s="6"/>
      <c r="J74" s="6"/>
      <c r="K74" s="2"/>
      <c r="L74" s="2"/>
      <c r="M74" s="7"/>
      <c r="N74" s="7"/>
      <c r="O74" s="7"/>
      <c r="P74" s="7"/>
      <c r="Q74" s="7"/>
      <c r="R74" s="7"/>
      <c r="S74" s="7"/>
      <c r="T74" s="7"/>
      <c r="U74" s="7"/>
      <c r="V74" s="7"/>
      <c r="W74" s="7"/>
      <c r="X74" s="7"/>
      <c r="Y74" s="7"/>
      <c r="Z74" s="7"/>
    </row>
    <row r="75" ht="15.0" hidden="1" customHeight="1">
      <c r="A75" s="35" t="str">
        <f t="shared" si="1"/>
        <v>#REF!</v>
      </c>
      <c r="B75" s="2"/>
      <c r="C75" s="3"/>
      <c r="D75" s="4"/>
      <c r="E75" s="5"/>
      <c r="F75" s="2"/>
      <c r="G75" s="2"/>
      <c r="H75" s="2"/>
      <c r="I75" s="6"/>
      <c r="J75" s="6"/>
      <c r="K75" s="2"/>
      <c r="L75" s="2"/>
      <c r="M75" s="7"/>
      <c r="N75" s="7"/>
      <c r="O75" s="7"/>
      <c r="P75" s="7"/>
      <c r="Q75" s="7"/>
      <c r="R75" s="7"/>
      <c r="S75" s="7"/>
      <c r="T75" s="7"/>
      <c r="U75" s="7"/>
      <c r="V75" s="7"/>
      <c r="W75" s="7"/>
      <c r="X75" s="7"/>
      <c r="Y75" s="7"/>
      <c r="Z75" s="7"/>
    </row>
    <row r="76" ht="15.0" hidden="1" customHeight="1">
      <c r="A76" s="35" t="str">
        <f t="shared" si="1"/>
        <v>#REF!</v>
      </c>
      <c r="B76" s="2"/>
      <c r="C76" s="3"/>
      <c r="D76" s="4"/>
      <c r="E76" s="5"/>
      <c r="F76" s="2"/>
      <c r="G76" s="2"/>
      <c r="H76" s="2"/>
      <c r="I76" s="6"/>
      <c r="J76" s="6"/>
      <c r="K76" s="2"/>
      <c r="L76" s="2"/>
      <c r="M76" s="7"/>
      <c r="N76" s="7"/>
      <c r="O76" s="7"/>
      <c r="P76" s="7"/>
      <c r="Q76" s="7"/>
      <c r="R76" s="7"/>
      <c r="S76" s="7"/>
      <c r="T76" s="7"/>
      <c r="U76" s="7"/>
      <c r="V76" s="7"/>
      <c r="W76" s="7"/>
      <c r="X76" s="7"/>
      <c r="Y76" s="7"/>
      <c r="Z76" s="7"/>
    </row>
    <row r="77" ht="15.0" hidden="1" customHeight="1">
      <c r="A77" s="35" t="str">
        <f t="shared" si="1"/>
        <v>#REF!</v>
      </c>
      <c r="B77" s="2"/>
      <c r="C77" s="3"/>
      <c r="D77" s="4"/>
      <c r="E77" s="5"/>
      <c r="F77" s="2"/>
      <c r="G77" s="2"/>
      <c r="H77" s="2"/>
      <c r="I77" s="6"/>
      <c r="J77" s="6"/>
      <c r="K77" s="2"/>
      <c r="L77" s="2"/>
      <c r="M77" s="7"/>
      <c r="N77" s="7"/>
      <c r="O77" s="7"/>
      <c r="P77" s="7"/>
      <c r="Q77" s="7"/>
      <c r="R77" s="7"/>
      <c r="S77" s="7"/>
      <c r="T77" s="7"/>
      <c r="U77" s="7"/>
      <c r="V77" s="7"/>
      <c r="W77" s="7"/>
      <c r="X77" s="7"/>
      <c r="Y77" s="7"/>
      <c r="Z77" s="7"/>
    </row>
    <row r="78" ht="15.0" hidden="1" customHeight="1">
      <c r="A78" s="7"/>
      <c r="B78" s="2"/>
      <c r="C78" s="3"/>
      <c r="D78" s="4"/>
      <c r="E78" s="5"/>
      <c r="F78" s="2"/>
      <c r="G78" s="2"/>
      <c r="H78" s="2"/>
      <c r="I78" s="6"/>
      <c r="J78" s="6"/>
      <c r="K78" s="2"/>
      <c r="L78" s="2"/>
      <c r="M78" s="7"/>
      <c r="N78" s="7"/>
      <c r="O78" s="7"/>
      <c r="P78" s="7"/>
      <c r="Q78" s="7"/>
      <c r="R78" s="7"/>
      <c r="S78" s="7"/>
      <c r="T78" s="7"/>
      <c r="U78" s="7"/>
      <c r="V78" s="7"/>
      <c r="W78" s="7"/>
      <c r="X78" s="7"/>
      <c r="Y78" s="7"/>
      <c r="Z78" s="7"/>
    </row>
    <row r="79" ht="15.0" hidden="1" customHeight="1">
      <c r="A79" s="7"/>
      <c r="B79" s="2"/>
      <c r="C79" s="3"/>
      <c r="D79" s="4"/>
      <c r="E79" s="5"/>
      <c r="F79" s="2"/>
      <c r="G79" s="2"/>
      <c r="H79" s="2"/>
      <c r="I79" s="6"/>
      <c r="J79" s="6"/>
      <c r="K79" s="2"/>
      <c r="L79" s="2"/>
      <c r="M79" s="7"/>
      <c r="N79" s="7"/>
      <c r="O79" s="7"/>
      <c r="P79" s="7"/>
      <c r="Q79" s="7"/>
      <c r="R79" s="7"/>
      <c r="S79" s="7"/>
      <c r="T79" s="7"/>
      <c r="U79" s="7"/>
      <c r="V79" s="7"/>
      <c r="W79" s="7"/>
      <c r="X79" s="7"/>
      <c r="Y79" s="7"/>
      <c r="Z79" s="7"/>
    </row>
    <row r="80" ht="15.0" hidden="1" customHeight="1">
      <c r="A80" s="7"/>
      <c r="B80" s="2"/>
      <c r="C80" s="3"/>
      <c r="D80" s="4"/>
      <c r="E80" s="5"/>
      <c r="F80" s="2"/>
      <c r="G80" s="2"/>
      <c r="H80" s="2"/>
      <c r="I80" s="6"/>
      <c r="J80" s="6"/>
      <c r="K80" s="2"/>
      <c r="L80" s="2"/>
      <c r="M80" s="7"/>
      <c r="N80" s="7"/>
      <c r="O80" s="7"/>
      <c r="P80" s="7"/>
      <c r="Q80" s="7"/>
      <c r="R80" s="7"/>
      <c r="S80" s="7"/>
      <c r="T80" s="7"/>
      <c r="U80" s="7"/>
      <c r="V80" s="7"/>
      <c r="W80" s="7"/>
      <c r="X80" s="7"/>
      <c r="Y80" s="7"/>
      <c r="Z80" s="7"/>
    </row>
    <row r="81" ht="15.0" hidden="1" customHeight="1">
      <c r="A81" s="7"/>
      <c r="B81" s="2"/>
      <c r="C81" s="3"/>
      <c r="D81" s="4"/>
      <c r="E81" s="5"/>
      <c r="F81" s="2"/>
      <c r="G81" s="2"/>
      <c r="H81" s="2"/>
      <c r="I81" s="6"/>
      <c r="J81" s="6"/>
      <c r="K81" s="2"/>
      <c r="L81" s="2"/>
      <c r="M81" s="7"/>
      <c r="N81" s="7"/>
      <c r="O81" s="7"/>
      <c r="P81" s="7"/>
      <c r="Q81" s="7"/>
      <c r="R81" s="7"/>
      <c r="S81" s="7"/>
      <c r="T81" s="7"/>
      <c r="U81" s="7"/>
      <c r="V81" s="7"/>
      <c r="W81" s="7"/>
      <c r="X81" s="7"/>
      <c r="Y81" s="7"/>
      <c r="Z81" s="7"/>
    </row>
    <row r="82" ht="15.0" hidden="1" customHeight="1">
      <c r="A82" s="7"/>
      <c r="B82" s="2"/>
      <c r="C82" s="3"/>
      <c r="D82" s="4"/>
      <c r="E82" s="5"/>
      <c r="F82" s="2"/>
      <c r="G82" s="2"/>
      <c r="H82" s="2"/>
      <c r="I82" s="6"/>
      <c r="J82" s="6"/>
      <c r="K82" s="2"/>
      <c r="L82" s="2"/>
      <c r="M82" s="7"/>
      <c r="N82" s="7"/>
      <c r="O82" s="7"/>
      <c r="P82" s="7"/>
      <c r="Q82" s="7"/>
      <c r="R82" s="7"/>
      <c r="S82" s="7"/>
      <c r="T82" s="7"/>
      <c r="U82" s="7"/>
      <c r="V82" s="7"/>
      <c r="W82" s="7"/>
      <c r="X82" s="7"/>
      <c r="Y82" s="7"/>
      <c r="Z82" s="7"/>
    </row>
    <row r="83" ht="15.0" hidden="1" customHeight="1">
      <c r="A83" s="7"/>
      <c r="B83" s="2"/>
      <c r="C83" s="3"/>
      <c r="D83" s="4"/>
      <c r="E83" s="5"/>
      <c r="F83" s="2"/>
      <c r="G83" s="2"/>
      <c r="H83" s="2"/>
      <c r="I83" s="6"/>
      <c r="J83" s="6"/>
      <c r="K83" s="2"/>
      <c r="L83" s="2"/>
      <c r="M83" s="7"/>
      <c r="N83" s="7"/>
      <c r="O83" s="7"/>
      <c r="P83" s="7"/>
      <c r="Q83" s="7"/>
      <c r="R83" s="7"/>
      <c r="S83" s="7"/>
      <c r="T83" s="7"/>
      <c r="U83" s="7"/>
      <c r="V83" s="7"/>
      <c r="W83" s="7"/>
      <c r="X83" s="7"/>
      <c r="Y83" s="7"/>
      <c r="Z83" s="7"/>
    </row>
    <row r="84" ht="15.0" hidden="1" customHeight="1">
      <c r="A84" s="7"/>
      <c r="B84" s="2"/>
      <c r="C84" s="3"/>
      <c r="D84" s="4"/>
      <c r="E84" s="5"/>
      <c r="F84" s="2"/>
      <c r="G84" s="2"/>
      <c r="H84" s="2"/>
      <c r="I84" s="6"/>
      <c r="J84" s="6"/>
      <c r="K84" s="2"/>
      <c r="L84" s="2"/>
      <c r="M84" s="7"/>
      <c r="N84" s="7"/>
      <c r="O84" s="7"/>
      <c r="P84" s="7"/>
      <c r="Q84" s="7"/>
      <c r="R84" s="7"/>
      <c r="S84" s="7"/>
      <c r="T84" s="7"/>
      <c r="U84" s="7"/>
      <c r="V84" s="7"/>
      <c r="W84" s="7"/>
      <c r="X84" s="7"/>
      <c r="Y84" s="7"/>
      <c r="Z84" s="7"/>
    </row>
    <row r="85" ht="15.0" hidden="1" customHeight="1">
      <c r="A85" s="7"/>
      <c r="B85" s="2"/>
      <c r="C85" s="3"/>
      <c r="D85" s="4"/>
      <c r="E85" s="5"/>
      <c r="F85" s="2"/>
      <c r="G85" s="2"/>
      <c r="H85" s="2"/>
      <c r="I85" s="6"/>
      <c r="J85" s="6"/>
      <c r="K85" s="2"/>
      <c r="L85" s="2"/>
      <c r="M85" s="7"/>
      <c r="N85" s="7"/>
      <c r="O85" s="7"/>
      <c r="P85" s="7"/>
      <c r="Q85" s="7"/>
      <c r="R85" s="7"/>
      <c r="S85" s="7"/>
      <c r="T85" s="7"/>
      <c r="U85" s="7"/>
      <c r="V85" s="7"/>
      <c r="W85" s="7"/>
      <c r="X85" s="7"/>
      <c r="Y85" s="7"/>
      <c r="Z85" s="7"/>
    </row>
    <row r="86" ht="15.0" hidden="1" customHeight="1">
      <c r="A86" s="7"/>
      <c r="B86" s="2"/>
      <c r="C86" s="3"/>
      <c r="D86" s="4"/>
      <c r="E86" s="5"/>
      <c r="F86" s="2"/>
      <c r="G86" s="2"/>
      <c r="H86" s="2"/>
      <c r="I86" s="6"/>
      <c r="J86" s="6"/>
      <c r="K86" s="2"/>
      <c r="L86" s="2"/>
      <c r="M86" s="7"/>
      <c r="N86" s="7"/>
      <c r="O86" s="7"/>
      <c r="P86" s="7"/>
      <c r="Q86" s="7"/>
      <c r="R86" s="7"/>
      <c r="S86" s="7"/>
      <c r="T86" s="7"/>
      <c r="U86" s="7"/>
      <c r="V86" s="7"/>
      <c r="W86" s="7"/>
      <c r="X86" s="7"/>
      <c r="Y86" s="7"/>
      <c r="Z86" s="7"/>
    </row>
    <row r="87" ht="15.0" hidden="1" customHeight="1">
      <c r="A87" s="7"/>
      <c r="B87" s="2"/>
      <c r="C87" s="3"/>
      <c r="D87" s="4"/>
      <c r="E87" s="5"/>
      <c r="F87" s="2"/>
      <c r="G87" s="2"/>
      <c r="H87" s="2"/>
      <c r="I87" s="6"/>
      <c r="J87" s="6"/>
      <c r="K87" s="2"/>
      <c r="L87" s="2"/>
      <c r="M87" s="7"/>
      <c r="N87" s="7"/>
      <c r="O87" s="7"/>
      <c r="P87" s="7"/>
      <c r="Q87" s="7"/>
      <c r="R87" s="7"/>
      <c r="S87" s="7"/>
      <c r="T87" s="7"/>
      <c r="U87" s="7"/>
      <c r="V87" s="7"/>
      <c r="W87" s="7"/>
      <c r="X87" s="7"/>
      <c r="Y87" s="7"/>
      <c r="Z87" s="7"/>
    </row>
    <row r="88" ht="15.0" hidden="1" customHeight="1">
      <c r="A88" s="7"/>
      <c r="B88" s="2"/>
      <c r="C88" s="3"/>
      <c r="D88" s="4"/>
      <c r="E88" s="5"/>
      <c r="F88" s="2"/>
      <c r="G88" s="2"/>
      <c r="H88" s="2"/>
      <c r="I88" s="6"/>
      <c r="J88" s="6"/>
      <c r="K88" s="2"/>
      <c r="L88" s="2"/>
      <c r="M88" s="7"/>
      <c r="N88" s="7"/>
      <c r="O88" s="7"/>
      <c r="P88" s="7"/>
      <c r="Q88" s="7"/>
      <c r="R88" s="7"/>
      <c r="S88" s="7"/>
      <c r="T88" s="7"/>
      <c r="U88" s="7"/>
      <c r="V88" s="7"/>
      <c r="W88" s="7"/>
      <c r="X88" s="7"/>
      <c r="Y88" s="7"/>
      <c r="Z88" s="7"/>
    </row>
    <row r="89" ht="15.0" hidden="1" customHeight="1">
      <c r="A89" s="7"/>
      <c r="B89" s="2"/>
      <c r="C89" s="3"/>
      <c r="D89" s="4"/>
      <c r="E89" s="5"/>
      <c r="F89" s="2"/>
      <c r="G89" s="2"/>
      <c r="H89" s="2"/>
      <c r="I89" s="6"/>
      <c r="J89" s="6"/>
      <c r="K89" s="2"/>
      <c r="L89" s="2"/>
      <c r="M89" s="7"/>
      <c r="N89" s="7"/>
      <c r="O89" s="7"/>
      <c r="P89" s="7"/>
      <c r="Q89" s="7"/>
      <c r="R89" s="7"/>
      <c r="S89" s="7"/>
      <c r="T89" s="7"/>
      <c r="U89" s="7"/>
      <c r="V89" s="7"/>
      <c r="W89" s="7"/>
      <c r="X89" s="7"/>
      <c r="Y89" s="7"/>
      <c r="Z89" s="7"/>
    </row>
    <row r="90" ht="15.0" hidden="1" customHeight="1">
      <c r="A90" s="7"/>
      <c r="B90" s="2"/>
      <c r="C90" s="3"/>
      <c r="D90" s="4"/>
      <c r="E90" s="5"/>
      <c r="F90" s="2"/>
      <c r="G90" s="2"/>
      <c r="H90" s="2"/>
      <c r="I90" s="6"/>
      <c r="J90" s="6"/>
      <c r="K90" s="2"/>
      <c r="L90" s="2"/>
      <c r="M90" s="7"/>
      <c r="N90" s="7"/>
      <c r="O90" s="7"/>
      <c r="P90" s="7"/>
      <c r="Q90" s="7"/>
      <c r="R90" s="7"/>
      <c r="S90" s="7"/>
      <c r="T90" s="7"/>
      <c r="U90" s="7"/>
      <c r="V90" s="7"/>
      <c r="W90" s="7"/>
      <c r="X90" s="7"/>
      <c r="Y90" s="7"/>
      <c r="Z90" s="7"/>
    </row>
    <row r="91" ht="15.0" hidden="1" customHeight="1">
      <c r="A91" s="7"/>
      <c r="B91" s="2"/>
      <c r="C91" s="3"/>
      <c r="D91" s="4"/>
      <c r="E91" s="5"/>
      <c r="F91" s="2"/>
      <c r="G91" s="2"/>
      <c r="H91" s="2"/>
      <c r="I91" s="6"/>
      <c r="J91" s="6"/>
      <c r="K91" s="2"/>
      <c r="L91" s="2"/>
      <c r="M91" s="7"/>
      <c r="N91" s="7"/>
      <c r="O91" s="7"/>
      <c r="P91" s="7"/>
      <c r="Q91" s="7"/>
      <c r="R91" s="7"/>
      <c r="S91" s="7"/>
      <c r="T91" s="7"/>
      <c r="U91" s="7"/>
      <c r="V91" s="7"/>
      <c r="W91" s="7"/>
      <c r="X91" s="7"/>
      <c r="Y91" s="7"/>
      <c r="Z91" s="7"/>
    </row>
    <row r="92" ht="15.0" hidden="1" customHeight="1">
      <c r="A92" s="7"/>
      <c r="B92" s="2"/>
      <c r="C92" s="3"/>
      <c r="D92" s="4"/>
      <c r="E92" s="5"/>
      <c r="F92" s="2"/>
      <c r="G92" s="2"/>
      <c r="H92" s="2"/>
      <c r="I92" s="6"/>
      <c r="J92" s="6"/>
      <c r="K92" s="2"/>
      <c r="L92" s="2"/>
      <c r="M92" s="7"/>
      <c r="N92" s="7"/>
      <c r="O92" s="7"/>
      <c r="P92" s="7"/>
      <c r="Q92" s="7"/>
      <c r="R92" s="7"/>
      <c r="S92" s="7"/>
      <c r="T92" s="7"/>
      <c r="U92" s="7"/>
      <c r="V92" s="7"/>
      <c r="W92" s="7"/>
      <c r="X92" s="7"/>
      <c r="Y92" s="7"/>
      <c r="Z92" s="7"/>
    </row>
    <row r="93" ht="15.0" hidden="1" customHeight="1">
      <c r="A93" s="7"/>
      <c r="B93" s="2"/>
      <c r="C93" s="3"/>
      <c r="D93" s="4"/>
      <c r="E93" s="5"/>
      <c r="F93" s="2"/>
      <c r="G93" s="2"/>
      <c r="H93" s="2"/>
      <c r="I93" s="6"/>
      <c r="J93" s="6"/>
      <c r="K93" s="2"/>
      <c r="L93" s="2"/>
      <c r="M93" s="7"/>
      <c r="N93" s="7"/>
      <c r="O93" s="7"/>
      <c r="P93" s="7"/>
      <c r="Q93" s="7"/>
      <c r="R93" s="7"/>
      <c r="S93" s="7"/>
      <c r="T93" s="7"/>
      <c r="U93" s="7"/>
      <c r="V93" s="7"/>
      <c r="W93" s="7"/>
      <c r="X93" s="7"/>
      <c r="Y93" s="7"/>
      <c r="Z93" s="7"/>
    </row>
    <row r="94" ht="15.0" hidden="1" customHeight="1">
      <c r="A94" s="7"/>
      <c r="B94" s="2"/>
      <c r="C94" s="3"/>
      <c r="D94" s="4"/>
      <c r="E94" s="5"/>
      <c r="F94" s="2"/>
      <c r="G94" s="2"/>
      <c r="H94" s="2"/>
      <c r="I94" s="6"/>
      <c r="J94" s="6"/>
      <c r="K94" s="2"/>
      <c r="L94" s="2"/>
      <c r="M94" s="7"/>
      <c r="N94" s="7"/>
      <c r="O94" s="7"/>
      <c r="P94" s="7"/>
      <c r="Q94" s="7"/>
      <c r="R94" s="7"/>
      <c r="S94" s="7"/>
      <c r="T94" s="7"/>
      <c r="U94" s="7"/>
      <c r="V94" s="7"/>
      <c r="W94" s="7"/>
      <c r="X94" s="7"/>
      <c r="Y94" s="7"/>
      <c r="Z94" s="7"/>
    </row>
    <row r="95" ht="15.0" hidden="1" customHeight="1">
      <c r="A95" s="7"/>
      <c r="B95" s="2"/>
      <c r="C95" s="3"/>
      <c r="D95" s="4"/>
      <c r="E95" s="5"/>
      <c r="F95" s="2"/>
      <c r="G95" s="2"/>
      <c r="H95" s="2"/>
      <c r="I95" s="6"/>
      <c r="J95" s="6"/>
      <c r="K95" s="2"/>
      <c r="L95" s="2"/>
      <c r="M95" s="7"/>
      <c r="N95" s="7"/>
      <c r="O95" s="7"/>
      <c r="P95" s="7"/>
      <c r="Q95" s="7"/>
      <c r="R95" s="7"/>
      <c r="S95" s="7"/>
      <c r="T95" s="7"/>
      <c r="U95" s="7"/>
      <c r="V95" s="7"/>
      <c r="W95" s="7"/>
      <c r="X95" s="7"/>
      <c r="Y95" s="7"/>
      <c r="Z95" s="7"/>
    </row>
    <row r="96" ht="15.0" hidden="1" customHeight="1">
      <c r="A96" s="7"/>
      <c r="B96" s="2"/>
      <c r="C96" s="3"/>
      <c r="D96" s="4"/>
      <c r="E96" s="5"/>
      <c r="F96" s="2"/>
      <c r="G96" s="2"/>
      <c r="H96" s="2"/>
      <c r="I96" s="6"/>
      <c r="J96" s="6"/>
      <c r="K96" s="2"/>
      <c r="L96" s="2"/>
      <c r="M96" s="7"/>
      <c r="N96" s="7"/>
      <c r="O96" s="7"/>
      <c r="P96" s="7"/>
      <c r="Q96" s="7"/>
      <c r="R96" s="7"/>
      <c r="S96" s="7"/>
      <c r="T96" s="7"/>
      <c r="U96" s="7"/>
      <c r="V96" s="7"/>
      <c r="W96" s="7"/>
      <c r="X96" s="7"/>
      <c r="Y96" s="7"/>
      <c r="Z96" s="7"/>
    </row>
    <row r="97" ht="15.0" hidden="1" customHeight="1">
      <c r="A97" s="7"/>
      <c r="B97" s="2"/>
      <c r="C97" s="3"/>
      <c r="D97" s="4"/>
      <c r="E97" s="5"/>
      <c r="F97" s="2"/>
      <c r="G97" s="2"/>
      <c r="H97" s="2"/>
      <c r="I97" s="6"/>
      <c r="J97" s="6"/>
      <c r="K97" s="2"/>
      <c r="L97" s="2"/>
      <c r="M97" s="7"/>
      <c r="N97" s="7"/>
      <c r="O97" s="7"/>
      <c r="P97" s="7"/>
      <c r="Q97" s="7"/>
      <c r="R97" s="7"/>
      <c r="S97" s="7"/>
      <c r="T97" s="7"/>
      <c r="U97" s="7"/>
      <c r="V97" s="7"/>
      <c r="W97" s="7"/>
      <c r="X97" s="7"/>
      <c r="Y97" s="7"/>
      <c r="Z97" s="7"/>
    </row>
    <row r="98" ht="15.0" hidden="1" customHeight="1">
      <c r="A98" s="7"/>
      <c r="B98" s="2"/>
      <c r="C98" s="3"/>
      <c r="D98" s="4"/>
      <c r="E98" s="5"/>
      <c r="F98" s="2"/>
      <c r="G98" s="2"/>
      <c r="H98" s="2"/>
      <c r="I98" s="6"/>
      <c r="J98" s="6"/>
      <c r="K98" s="2"/>
      <c r="L98" s="2"/>
      <c r="M98" s="7"/>
      <c r="N98" s="7"/>
      <c r="O98" s="7"/>
      <c r="P98" s="7"/>
      <c r="Q98" s="7"/>
      <c r="R98" s="7"/>
      <c r="S98" s="7"/>
      <c r="T98" s="7"/>
      <c r="U98" s="7"/>
      <c r="V98" s="7"/>
      <c r="W98" s="7"/>
      <c r="X98" s="7"/>
      <c r="Y98" s="7"/>
      <c r="Z98" s="7"/>
    </row>
    <row r="99" ht="15.0" hidden="1" customHeight="1">
      <c r="A99" s="7"/>
      <c r="B99" s="2"/>
      <c r="C99" s="3"/>
      <c r="D99" s="4"/>
      <c r="E99" s="5"/>
      <c r="F99" s="2"/>
      <c r="G99" s="2"/>
      <c r="H99" s="2"/>
      <c r="I99" s="6"/>
      <c r="J99" s="6"/>
      <c r="K99" s="2"/>
      <c r="L99" s="2"/>
      <c r="M99" s="7"/>
      <c r="N99" s="7"/>
      <c r="O99" s="7"/>
      <c r="P99" s="7"/>
      <c r="Q99" s="7"/>
      <c r="R99" s="7"/>
      <c r="S99" s="7"/>
      <c r="T99" s="7"/>
      <c r="U99" s="7"/>
      <c r="V99" s="7"/>
      <c r="W99" s="7"/>
      <c r="X99" s="7"/>
      <c r="Y99" s="7"/>
      <c r="Z99" s="7"/>
    </row>
    <row r="100" ht="15.0" hidden="1" customHeight="1">
      <c r="A100" s="7"/>
      <c r="B100" s="2"/>
      <c r="C100" s="3"/>
      <c r="D100" s="4"/>
      <c r="E100" s="5"/>
      <c r="F100" s="2"/>
      <c r="G100" s="2"/>
      <c r="H100" s="2"/>
      <c r="I100" s="6"/>
      <c r="J100" s="6"/>
      <c r="K100" s="2"/>
      <c r="L100" s="2"/>
      <c r="M100" s="7"/>
      <c r="N100" s="7"/>
      <c r="O100" s="7"/>
      <c r="P100" s="7"/>
      <c r="Q100" s="7"/>
      <c r="R100" s="7"/>
      <c r="S100" s="7"/>
      <c r="T100" s="7"/>
      <c r="U100" s="7"/>
      <c r="V100" s="7"/>
      <c r="W100" s="7"/>
      <c r="X100" s="7"/>
      <c r="Y100" s="7"/>
      <c r="Z100" s="7"/>
    </row>
    <row r="101" ht="15.0" hidden="1" customHeight="1">
      <c r="A101" s="7"/>
      <c r="B101" s="2"/>
      <c r="C101" s="3"/>
      <c r="D101" s="4"/>
      <c r="E101" s="5"/>
      <c r="F101" s="2"/>
      <c r="G101" s="2"/>
      <c r="H101" s="2"/>
      <c r="I101" s="6"/>
      <c r="J101" s="6"/>
      <c r="K101" s="2"/>
      <c r="L101" s="2"/>
      <c r="M101" s="7"/>
      <c r="N101" s="7"/>
      <c r="O101" s="7"/>
      <c r="P101" s="7"/>
      <c r="Q101" s="7"/>
      <c r="R101" s="7"/>
      <c r="S101" s="7"/>
      <c r="T101" s="7"/>
      <c r="U101" s="7"/>
      <c r="V101" s="7"/>
      <c r="W101" s="7"/>
      <c r="X101" s="7"/>
      <c r="Y101" s="7"/>
      <c r="Z101" s="7"/>
    </row>
    <row r="102" ht="15.0" hidden="1" customHeight="1">
      <c r="A102" s="7"/>
      <c r="B102" s="2"/>
      <c r="C102" s="3"/>
      <c r="D102" s="4"/>
      <c r="E102" s="5"/>
      <c r="F102" s="2"/>
      <c r="G102" s="2"/>
      <c r="H102" s="2"/>
      <c r="I102" s="6"/>
      <c r="J102" s="6"/>
      <c r="K102" s="2"/>
      <c r="L102" s="2"/>
      <c r="M102" s="7"/>
      <c r="N102" s="7"/>
      <c r="O102" s="7"/>
      <c r="P102" s="7"/>
      <c r="Q102" s="7"/>
      <c r="R102" s="7"/>
      <c r="S102" s="7"/>
      <c r="T102" s="7"/>
      <c r="U102" s="7"/>
      <c r="V102" s="7"/>
      <c r="W102" s="7"/>
      <c r="X102" s="7"/>
      <c r="Y102" s="7"/>
      <c r="Z102" s="7"/>
    </row>
    <row r="103" ht="15.0" hidden="1" customHeight="1">
      <c r="A103" s="7"/>
      <c r="B103" s="2"/>
      <c r="C103" s="3"/>
      <c r="D103" s="4"/>
      <c r="E103" s="5"/>
      <c r="F103" s="2"/>
      <c r="G103" s="2"/>
      <c r="H103" s="2"/>
      <c r="I103" s="6"/>
      <c r="J103" s="6"/>
      <c r="K103" s="2"/>
      <c r="L103" s="2"/>
      <c r="M103" s="7"/>
      <c r="N103" s="7"/>
      <c r="O103" s="7"/>
      <c r="P103" s="7"/>
      <c r="Q103" s="7"/>
      <c r="R103" s="7"/>
      <c r="S103" s="7"/>
      <c r="T103" s="7"/>
      <c r="U103" s="7"/>
      <c r="V103" s="7"/>
      <c r="W103" s="7"/>
      <c r="X103" s="7"/>
      <c r="Y103" s="7"/>
      <c r="Z103" s="7"/>
    </row>
    <row r="104" ht="15.0" hidden="1" customHeight="1">
      <c r="A104" s="7"/>
      <c r="B104" s="2"/>
      <c r="C104" s="3"/>
      <c r="D104" s="4"/>
      <c r="E104" s="5"/>
      <c r="F104" s="2"/>
      <c r="G104" s="2"/>
      <c r="H104" s="2"/>
      <c r="I104" s="6"/>
      <c r="J104" s="6"/>
      <c r="K104" s="2"/>
      <c r="L104" s="2"/>
      <c r="M104" s="7"/>
      <c r="N104" s="7"/>
      <c r="O104" s="7"/>
      <c r="P104" s="7"/>
      <c r="Q104" s="7"/>
      <c r="R104" s="7"/>
      <c r="S104" s="7"/>
      <c r="T104" s="7"/>
      <c r="U104" s="7"/>
      <c r="V104" s="7"/>
      <c r="W104" s="7"/>
      <c r="X104" s="7"/>
      <c r="Y104" s="7"/>
      <c r="Z104" s="7"/>
    </row>
    <row r="105" ht="15.0" hidden="1" customHeight="1">
      <c r="A105" s="7"/>
      <c r="B105" s="2"/>
      <c r="C105" s="3"/>
      <c r="D105" s="4"/>
      <c r="E105" s="5"/>
      <c r="F105" s="2"/>
      <c r="G105" s="2"/>
      <c r="H105" s="2"/>
      <c r="I105" s="6"/>
      <c r="J105" s="6"/>
      <c r="K105" s="2"/>
      <c r="L105" s="2"/>
      <c r="M105" s="7"/>
      <c r="N105" s="7"/>
      <c r="O105" s="7"/>
      <c r="P105" s="7"/>
      <c r="Q105" s="7"/>
      <c r="R105" s="7"/>
      <c r="S105" s="7"/>
      <c r="T105" s="7"/>
      <c r="U105" s="7"/>
      <c r="V105" s="7"/>
      <c r="W105" s="7"/>
      <c r="X105" s="7"/>
      <c r="Y105" s="7"/>
      <c r="Z105" s="7"/>
    </row>
    <row r="106" ht="15.0" hidden="1" customHeight="1">
      <c r="A106" s="7"/>
      <c r="B106" s="2"/>
      <c r="C106" s="3"/>
      <c r="D106" s="4"/>
      <c r="E106" s="5"/>
      <c r="F106" s="2"/>
      <c r="G106" s="2"/>
      <c r="H106" s="2"/>
      <c r="I106" s="6"/>
      <c r="J106" s="6"/>
      <c r="K106" s="2"/>
      <c r="L106" s="2"/>
      <c r="M106" s="7"/>
      <c r="N106" s="7"/>
      <c r="O106" s="7"/>
      <c r="P106" s="7"/>
      <c r="Q106" s="7"/>
      <c r="R106" s="7"/>
      <c r="S106" s="7"/>
      <c r="T106" s="7"/>
      <c r="U106" s="7"/>
      <c r="V106" s="7"/>
      <c r="W106" s="7"/>
      <c r="X106" s="7"/>
      <c r="Y106" s="7"/>
      <c r="Z106" s="7"/>
    </row>
    <row r="107" ht="15.0" hidden="1" customHeight="1">
      <c r="A107" s="7"/>
      <c r="B107" s="2"/>
      <c r="C107" s="3"/>
      <c r="D107" s="4"/>
      <c r="E107" s="5"/>
      <c r="F107" s="2"/>
      <c r="G107" s="2"/>
      <c r="H107" s="2"/>
      <c r="I107" s="6"/>
      <c r="J107" s="6"/>
      <c r="K107" s="2"/>
      <c r="L107" s="2"/>
      <c r="M107" s="7"/>
      <c r="N107" s="7"/>
      <c r="O107" s="7"/>
      <c r="P107" s="7"/>
      <c r="Q107" s="7"/>
      <c r="R107" s="7"/>
      <c r="S107" s="7"/>
      <c r="T107" s="7"/>
      <c r="U107" s="7"/>
      <c r="V107" s="7"/>
      <c r="W107" s="7"/>
      <c r="X107" s="7"/>
      <c r="Y107" s="7"/>
      <c r="Z107" s="7"/>
    </row>
    <row r="108" ht="15.0" hidden="1" customHeight="1">
      <c r="A108" s="7"/>
      <c r="B108" s="2"/>
      <c r="C108" s="3"/>
      <c r="D108" s="4"/>
      <c r="E108" s="5"/>
      <c r="F108" s="2"/>
      <c r="G108" s="2"/>
      <c r="H108" s="2"/>
      <c r="I108" s="6"/>
      <c r="J108" s="6"/>
      <c r="K108" s="2"/>
      <c r="L108" s="2"/>
      <c r="M108" s="7"/>
      <c r="N108" s="7"/>
      <c r="O108" s="7"/>
      <c r="P108" s="7"/>
      <c r="Q108" s="7"/>
      <c r="R108" s="7"/>
      <c r="S108" s="7"/>
      <c r="T108" s="7"/>
      <c r="U108" s="7"/>
      <c r="V108" s="7"/>
      <c r="W108" s="7"/>
      <c r="X108" s="7"/>
      <c r="Y108" s="7"/>
      <c r="Z108" s="7"/>
    </row>
    <row r="109" ht="15.0" hidden="1" customHeight="1">
      <c r="A109" s="7"/>
      <c r="B109" s="2"/>
      <c r="C109" s="3"/>
      <c r="D109" s="4"/>
      <c r="E109" s="5"/>
      <c r="F109" s="2"/>
      <c r="G109" s="2"/>
      <c r="H109" s="2"/>
      <c r="I109" s="6"/>
      <c r="J109" s="6"/>
      <c r="K109" s="2"/>
      <c r="L109" s="2"/>
      <c r="M109" s="7"/>
      <c r="N109" s="7"/>
      <c r="O109" s="7"/>
      <c r="P109" s="7"/>
      <c r="Q109" s="7"/>
      <c r="R109" s="7"/>
      <c r="S109" s="7"/>
      <c r="T109" s="7"/>
      <c r="U109" s="7"/>
      <c r="V109" s="7"/>
      <c r="W109" s="7"/>
      <c r="X109" s="7"/>
      <c r="Y109" s="7"/>
      <c r="Z109" s="7"/>
    </row>
    <row r="110" ht="15.0" hidden="1" customHeight="1">
      <c r="A110" s="7"/>
      <c r="B110" s="2"/>
      <c r="C110" s="3"/>
      <c r="D110" s="4"/>
      <c r="E110" s="5"/>
      <c r="F110" s="2"/>
      <c r="G110" s="2"/>
      <c r="H110" s="2"/>
      <c r="I110" s="6"/>
      <c r="J110" s="6"/>
      <c r="K110" s="2"/>
      <c r="L110" s="2"/>
      <c r="M110" s="7"/>
      <c r="N110" s="7"/>
      <c r="O110" s="7"/>
      <c r="P110" s="7"/>
      <c r="Q110" s="7"/>
      <c r="R110" s="7"/>
      <c r="S110" s="7"/>
      <c r="T110" s="7"/>
      <c r="U110" s="7"/>
      <c r="V110" s="7"/>
      <c r="W110" s="7"/>
      <c r="X110" s="7"/>
      <c r="Y110" s="7"/>
      <c r="Z110" s="7"/>
    </row>
    <row r="111" ht="15.0" hidden="1" customHeight="1">
      <c r="A111" s="7"/>
      <c r="B111" s="2"/>
      <c r="C111" s="3"/>
      <c r="D111" s="4"/>
      <c r="E111" s="5"/>
      <c r="F111" s="2"/>
      <c r="G111" s="2"/>
      <c r="H111" s="2"/>
      <c r="I111" s="6"/>
      <c r="J111" s="6"/>
      <c r="K111" s="2"/>
      <c r="L111" s="2"/>
      <c r="M111" s="7"/>
      <c r="N111" s="7"/>
      <c r="O111" s="7"/>
      <c r="P111" s="7"/>
      <c r="Q111" s="7"/>
      <c r="R111" s="7"/>
      <c r="S111" s="7"/>
      <c r="T111" s="7"/>
      <c r="U111" s="7"/>
      <c r="V111" s="7"/>
      <c r="W111" s="7"/>
      <c r="X111" s="7"/>
      <c r="Y111" s="7"/>
      <c r="Z111" s="7"/>
    </row>
    <row r="112" ht="15.0" hidden="1" customHeight="1">
      <c r="A112" s="7"/>
      <c r="B112" s="2"/>
      <c r="C112" s="3"/>
      <c r="D112" s="4"/>
      <c r="E112" s="5"/>
      <c r="F112" s="2"/>
      <c r="G112" s="2"/>
      <c r="H112" s="2"/>
      <c r="I112" s="6"/>
      <c r="J112" s="6"/>
      <c r="K112" s="2"/>
      <c r="L112" s="2"/>
      <c r="M112" s="7"/>
      <c r="N112" s="7"/>
      <c r="O112" s="7"/>
      <c r="P112" s="7"/>
      <c r="Q112" s="7"/>
      <c r="R112" s="7"/>
      <c r="S112" s="7"/>
      <c r="T112" s="7"/>
      <c r="U112" s="7"/>
      <c r="V112" s="7"/>
      <c r="W112" s="7"/>
      <c r="X112" s="7"/>
      <c r="Y112" s="7"/>
      <c r="Z112" s="7"/>
    </row>
    <row r="113" ht="15.75" customHeight="1">
      <c r="A113" s="7"/>
      <c r="B113" s="2"/>
      <c r="C113" s="3"/>
      <c r="D113" s="4"/>
      <c r="E113" s="5"/>
      <c r="F113" s="2"/>
      <c r="G113" s="2"/>
      <c r="H113" s="2"/>
      <c r="I113" s="6"/>
      <c r="J113" s="6"/>
      <c r="K113" s="2"/>
      <c r="L113" s="2"/>
      <c r="M113" s="7"/>
      <c r="N113" s="7"/>
      <c r="O113" s="7"/>
      <c r="P113" s="7"/>
      <c r="Q113" s="7"/>
      <c r="R113" s="7"/>
      <c r="S113" s="7"/>
      <c r="T113" s="7"/>
      <c r="U113" s="7"/>
      <c r="V113" s="7"/>
      <c r="W113" s="7"/>
      <c r="X113" s="7"/>
      <c r="Y113" s="7"/>
      <c r="Z113" s="7"/>
    </row>
    <row r="114" ht="15.75" customHeight="1">
      <c r="A114" s="7"/>
      <c r="B114" s="2"/>
      <c r="C114" s="3"/>
      <c r="D114" s="4"/>
      <c r="E114" s="5"/>
      <c r="F114" s="2"/>
      <c r="G114" s="2"/>
      <c r="H114" s="2"/>
      <c r="I114" s="6"/>
      <c r="J114" s="6"/>
      <c r="K114" s="2"/>
      <c r="L114" s="2"/>
      <c r="M114" s="7"/>
      <c r="N114" s="7"/>
      <c r="O114" s="7"/>
      <c r="P114" s="7"/>
      <c r="Q114" s="7"/>
      <c r="R114" s="7"/>
      <c r="S114" s="7"/>
      <c r="T114" s="7"/>
      <c r="U114" s="7"/>
      <c r="V114" s="7"/>
      <c r="W114" s="7"/>
      <c r="X114" s="7"/>
      <c r="Y114" s="7"/>
      <c r="Z114" s="7"/>
    </row>
    <row r="115" ht="15.75" customHeight="1">
      <c r="A115" s="7"/>
      <c r="B115" s="2"/>
      <c r="C115" s="3"/>
      <c r="D115" s="4"/>
      <c r="E115" s="5"/>
      <c r="F115" s="2"/>
      <c r="G115" s="2"/>
      <c r="H115" s="2"/>
      <c r="I115" s="6"/>
      <c r="J115" s="6"/>
      <c r="K115" s="2"/>
      <c r="L115" s="2"/>
      <c r="M115" s="7"/>
      <c r="N115" s="7"/>
      <c r="O115" s="7"/>
      <c r="P115" s="7"/>
      <c r="Q115" s="7"/>
      <c r="R115" s="7"/>
      <c r="S115" s="7"/>
      <c r="T115" s="7"/>
      <c r="U115" s="7"/>
      <c r="V115" s="7"/>
      <c r="W115" s="7"/>
      <c r="X115" s="7"/>
      <c r="Y115" s="7"/>
      <c r="Z115" s="7"/>
    </row>
    <row r="116" ht="15.75" customHeight="1">
      <c r="A116" s="7"/>
      <c r="B116" s="2"/>
      <c r="C116" s="3"/>
      <c r="D116" s="4"/>
      <c r="E116" s="5"/>
      <c r="F116" s="2"/>
      <c r="G116" s="2"/>
      <c r="H116" s="2"/>
      <c r="I116" s="6"/>
      <c r="J116" s="6"/>
      <c r="K116" s="2"/>
      <c r="L116" s="2"/>
      <c r="M116" s="7"/>
      <c r="N116" s="7"/>
      <c r="O116" s="7"/>
      <c r="P116" s="7"/>
      <c r="Q116" s="7"/>
      <c r="R116" s="7"/>
      <c r="S116" s="7"/>
      <c r="T116" s="7"/>
      <c r="U116" s="7"/>
      <c r="V116" s="7"/>
      <c r="W116" s="7"/>
      <c r="X116" s="7"/>
      <c r="Y116" s="7"/>
      <c r="Z116" s="7"/>
    </row>
    <row r="117" ht="15.75" customHeight="1">
      <c r="A117" s="7"/>
      <c r="B117" s="2"/>
      <c r="C117" s="3"/>
      <c r="D117" s="4"/>
      <c r="E117" s="5"/>
      <c r="F117" s="2"/>
      <c r="G117" s="2"/>
      <c r="H117" s="2"/>
      <c r="I117" s="6"/>
      <c r="J117" s="6"/>
      <c r="K117" s="2"/>
      <c r="L117" s="2"/>
      <c r="M117" s="7"/>
      <c r="N117" s="7"/>
      <c r="O117" s="7"/>
      <c r="P117" s="7"/>
      <c r="Q117" s="7"/>
      <c r="R117" s="7"/>
      <c r="S117" s="7"/>
      <c r="T117" s="7"/>
      <c r="U117" s="7"/>
      <c r="V117" s="7"/>
      <c r="W117" s="7"/>
      <c r="X117" s="7"/>
      <c r="Y117" s="7"/>
      <c r="Z117" s="7"/>
    </row>
    <row r="118" ht="15.75" customHeight="1">
      <c r="A118" s="7"/>
      <c r="B118" s="2"/>
      <c r="C118" s="3"/>
      <c r="D118" s="4"/>
      <c r="E118" s="5"/>
      <c r="F118" s="2"/>
      <c r="G118" s="2"/>
      <c r="H118" s="2"/>
      <c r="I118" s="6"/>
      <c r="J118" s="6"/>
      <c r="K118" s="2"/>
      <c r="L118" s="2"/>
      <c r="M118" s="7"/>
      <c r="N118" s="7"/>
      <c r="O118" s="7"/>
      <c r="P118" s="7"/>
      <c r="Q118" s="7"/>
      <c r="R118" s="7"/>
      <c r="S118" s="7"/>
      <c r="T118" s="7"/>
      <c r="U118" s="7"/>
      <c r="V118" s="7"/>
      <c r="W118" s="7"/>
      <c r="X118" s="7"/>
      <c r="Y118" s="7"/>
      <c r="Z118" s="7"/>
    </row>
    <row r="119" ht="15.75" customHeight="1">
      <c r="A119" s="7"/>
      <c r="B119" s="2"/>
      <c r="C119" s="3"/>
      <c r="D119" s="4"/>
      <c r="E119" s="5"/>
      <c r="F119" s="2"/>
      <c r="G119" s="2"/>
      <c r="H119" s="2"/>
      <c r="I119" s="6"/>
      <c r="J119" s="6"/>
      <c r="K119" s="2"/>
      <c r="L119" s="2"/>
      <c r="M119" s="7"/>
      <c r="N119" s="7"/>
      <c r="O119" s="7"/>
      <c r="P119" s="7"/>
      <c r="Q119" s="7"/>
      <c r="R119" s="7"/>
      <c r="S119" s="7"/>
      <c r="T119" s="7"/>
      <c r="U119" s="7"/>
      <c r="V119" s="7"/>
      <c r="W119" s="7"/>
      <c r="X119" s="7"/>
      <c r="Y119" s="7"/>
      <c r="Z119" s="7"/>
    </row>
    <row r="120" ht="15.75" customHeight="1">
      <c r="A120" s="7"/>
      <c r="B120" s="2"/>
      <c r="C120" s="3"/>
      <c r="D120" s="4"/>
      <c r="E120" s="5"/>
      <c r="F120" s="2"/>
      <c r="G120" s="2"/>
      <c r="H120" s="2"/>
      <c r="I120" s="6"/>
      <c r="J120" s="6"/>
      <c r="K120" s="2"/>
      <c r="L120" s="2"/>
      <c r="M120" s="7"/>
      <c r="N120" s="7"/>
      <c r="O120" s="7"/>
      <c r="P120" s="7"/>
      <c r="Q120" s="7"/>
      <c r="R120" s="7"/>
      <c r="S120" s="7"/>
      <c r="T120" s="7"/>
      <c r="U120" s="7"/>
      <c r="V120" s="7"/>
      <c r="W120" s="7"/>
      <c r="X120" s="7"/>
      <c r="Y120" s="7"/>
      <c r="Z120" s="7"/>
    </row>
    <row r="121" ht="15.75" customHeight="1">
      <c r="A121" s="7"/>
      <c r="B121" s="2"/>
      <c r="C121" s="3"/>
      <c r="D121" s="4"/>
      <c r="E121" s="5"/>
      <c r="F121" s="2"/>
      <c r="G121" s="2"/>
      <c r="H121" s="2"/>
      <c r="I121" s="6"/>
      <c r="J121" s="6"/>
      <c r="K121" s="2"/>
      <c r="L121" s="2"/>
      <c r="M121" s="7"/>
      <c r="N121" s="7"/>
      <c r="O121" s="7"/>
      <c r="P121" s="7"/>
      <c r="Q121" s="7"/>
      <c r="R121" s="7"/>
      <c r="S121" s="7"/>
      <c r="T121" s="7"/>
      <c r="U121" s="7"/>
      <c r="V121" s="7"/>
      <c r="W121" s="7"/>
      <c r="X121" s="7"/>
      <c r="Y121" s="7"/>
      <c r="Z121" s="7"/>
    </row>
    <row r="122" ht="15.75" customHeight="1">
      <c r="A122" s="7"/>
      <c r="B122" s="2"/>
      <c r="C122" s="3"/>
      <c r="D122" s="4"/>
      <c r="E122" s="5"/>
      <c r="F122" s="2"/>
      <c r="G122" s="2"/>
      <c r="H122" s="2"/>
      <c r="I122" s="6"/>
      <c r="J122" s="6"/>
      <c r="K122" s="2"/>
      <c r="L122" s="2"/>
      <c r="M122" s="7"/>
      <c r="N122" s="7"/>
      <c r="O122" s="7"/>
      <c r="P122" s="7"/>
      <c r="Q122" s="7"/>
      <c r="R122" s="7"/>
      <c r="S122" s="7"/>
      <c r="T122" s="7"/>
      <c r="U122" s="7"/>
      <c r="V122" s="7"/>
      <c r="W122" s="7"/>
      <c r="X122" s="7"/>
      <c r="Y122" s="7"/>
      <c r="Z122" s="7"/>
    </row>
    <row r="123" ht="15.75" customHeight="1">
      <c r="A123" s="7"/>
      <c r="B123" s="2"/>
      <c r="C123" s="3"/>
      <c r="D123" s="4"/>
      <c r="E123" s="5"/>
      <c r="F123" s="2"/>
      <c r="G123" s="2"/>
      <c r="H123" s="2"/>
      <c r="I123" s="6"/>
      <c r="J123" s="6"/>
      <c r="K123" s="2"/>
      <c r="L123" s="2"/>
      <c r="M123" s="7"/>
      <c r="N123" s="7"/>
      <c r="O123" s="7"/>
      <c r="P123" s="7"/>
      <c r="Q123" s="7"/>
      <c r="R123" s="7"/>
      <c r="S123" s="7"/>
      <c r="T123" s="7"/>
      <c r="U123" s="7"/>
      <c r="V123" s="7"/>
      <c r="W123" s="7"/>
      <c r="X123" s="7"/>
      <c r="Y123" s="7"/>
      <c r="Z123" s="7"/>
    </row>
    <row r="124" ht="15.75" customHeight="1">
      <c r="A124" s="7"/>
      <c r="B124" s="2"/>
      <c r="C124" s="3"/>
      <c r="D124" s="4"/>
      <c r="E124" s="5"/>
      <c r="F124" s="2"/>
      <c r="G124" s="2"/>
      <c r="H124" s="2"/>
      <c r="I124" s="6"/>
      <c r="J124" s="6"/>
      <c r="K124" s="2"/>
      <c r="L124" s="2"/>
      <c r="M124" s="7"/>
      <c r="N124" s="7"/>
      <c r="O124" s="7"/>
      <c r="P124" s="7"/>
      <c r="Q124" s="7"/>
      <c r="R124" s="7"/>
      <c r="S124" s="7"/>
      <c r="T124" s="7"/>
      <c r="U124" s="7"/>
      <c r="V124" s="7"/>
      <c r="W124" s="7"/>
      <c r="X124" s="7"/>
      <c r="Y124" s="7"/>
      <c r="Z124" s="7"/>
    </row>
    <row r="125" ht="15.75" customHeight="1">
      <c r="A125" s="7"/>
      <c r="B125" s="2"/>
      <c r="C125" s="3"/>
      <c r="D125" s="4"/>
      <c r="E125" s="5"/>
      <c r="F125" s="2"/>
      <c r="G125" s="2"/>
      <c r="H125" s="2"/>
      <c r="I125" s="6"/>
      <c r="J125" s="6"/>
      <c r="K125" s="2"/>
      <c r="L125" s="2"/>
      <c r="M125" s="7"/>
      <c r="N125" s="7"/>
      <c r="O125" s="7"/>
      <c r="P125" s="7"/>
      <c r="Q125" s="7"/>
      <c r="R125" s="7"/>
      <c r="S125" s="7"/>
      <c r="T125" s="7"/>
      <c r="U125" s="7"/>
      <c r="V125" s="7"/>
      <c r="W125" s="7"/>
      <c r="X125" s="7"/>
      <c r="Y125" s="7"/>
      <c r="Z125" s="7"/>
    </row>
    <row r="126" ht="15.75" customHeight="1">
      <c r="A126" s="7"/>
      <c r="B126" s="2"/>
      <c r="C126" s="3"/>
      <c r="D126" s="4"/>
      <c r="E126" s="5"/>
      <c r="F126" s="2"/>
      <c r="G126" s="2"/>
      <c r="H126" s="2"/>
      <c r="I126" s="6"/>
      <c r="J126" s="6"/>
      <c r="K126" s="2"/>
      <c r="L126" s="2"/>
      <c r="M126" s="7"/>
      <c r="N126" s="7"/>
      <c r="O126" s="7"/>
      <c r="P126" s="7"/>
      <c r="Q126" s="7"/>
      <c r="R126" s="7"/>
      <c r="S126" s="7"/>
      <c r="T126" s="7"/>
      <c r="U126" s="7"/>
      <c r="V126" s="7"/>
      <c r="W126" s="7"/>
      <c r="X126" s="7"/>
      <c r="Y126" s="7"/>
      <c r="Z126" s="7"/>
    </row>
    <row r="127" ht="15.75" customHeight="1">
      <c r="A127" s="7"/>
      <c r="B127" s="2"/>
      <c r="C127" s="3"/>
      <c r="D127" s="4"/>
      <c r="E127" s="5"/>
      <c r="F127" s="2"/>
      <c r="G127" s="2"/>
      <c r="H127" s="2"/>
      <c r="I127" s="6"/>
      <c r="J127" s="6"/>
      <c r="K127" s="2"/>
      <c r="L127" s="2"/>
      <c r="M127" s="7"/>
      <c r="N127" s="7"/>
      <c r="O127" s="7"/>
      <c r="P127" s="7"/>
      <c r="Q127" s="7"/>
      <c r="R127" s="7"/>
      <c r="S127" s="7"/>
      <c r="T127" s="7"/>
      <c r="U127" s="7"/>
      <c r="V127" s="7"/>
      <c r="W127" s="7"/>
      <c r="X127" s="7"/>
      <c r="Y127" s="7"/>
      <c r="Z127" s="7"/>
    </row>
    <row r="128" ht="15.75" customHeight="1">
      <c r="A128" s="7"/>
      <c r="B128" s="2"/>
      <c r="C128" s="3"/>
      <c r="D128" s="4"/>
      <c r="E128" s="5"/>
      <c r="F128" s="2"/>
      <c r="G128" s="2"/>
      <c r="H128" s="2"/>
      <c r="I128" s="6"/>
      <c r="J128" s="6"/>
      <c r="K128" s="2"/>
      <c r="L128" s="2"/>
      <c r="M128" s="7"/>
      <c r="N128" s="7"/>
      <c r="O128" s="7"/>
      <c r="P128" s="7"/>
      <c r="Q128" s="7"/>
      <c r="R128" s="7"/>
      <c r="S128" s="7"/>
      <c r="T128" s="7"/>
      <c r="U128" s="7"/>
      <c r="V128" s="7"/>
      <c r="W128" s="7"/>
      <c r="X128" s="7"/>
      <c r="Y128" s="7"/>
      <c r="Z128" s="7"/>
    </row>
    <row r="129" ht="15.75" customHeight="1">
      <c r="A129" s="7"/>
      <c r="B129" s="2"/>
      <c r="C129" s="3"/>
      <c r="D129" s="4"/>
      <c r="E129" s="5"/>
      <c r="F129" s="2"/>
      <c r="G129" s="2"/>
      <c r="H129" s="2"/>
      <c r="I129" s="6"/>
      <c r="J129" s="6"/>
      <c r="K129" s="2"/>
      <c r="L129" s="2"/>
      <c r="M129" s="7"/>
      <c r="N129" s="7"/>
      <c r="O129" s="7"/>
      <c r="P129" s="7"/>
      <c r="Q129" s="7"/>
      <c r="R129" s="7"/>
      <c r="S129" s="7"/>
      <c r="T129" s="7"/>
      <c r="U129" s="7"/>
      <c r="V129" s="7"/>
      <c r="W129" s="7"/>
      <c r="X129" s="7"/>
      <c r="Y129" s="7"/>
      <c r="Z129" s="7"/>
    </row>
    <row r="130" ht="15.75" customHeight="1">
      <c r="A130" s="7"/>
      <c r="B130" s="2"/>
      <c r="C130" s="3"/>
      <c r="D130" s="4"/>
      <c r="E130" s="5"/>
      <c r="F130" s="2"/>
      <c r="G130" s="2"/>
      <c r="H130" s="2"/>
      <c r="I130" s="6"/>
      <c r="J130" s="6"/>
      <c r="K130" s="2"/>
      <c r="L130" s="2"/>
      <c r="M130" s="7"/>
      <c r="N130" s="7"/>
      <c r="O130" s="7"/>
      <c r="P130" s="7"/>
      <c r="Q130" s="7"/>
      <c r="R130" s="7"/>
      <c r="S130" s="7"/>
      <c r="T130" s="7"/>
      <c r="U130" s="7"/>
      <c r="V130" s="7"/>
      <c r="W130" s="7"/>
      <c r="X130" s="7"/>
      <c r="Y130" s="7"/>
      <c r="Z130" s="7"/>
    </row>
    <row r="131" ht="15.75" customHeight="1">
      <c r="A131" s="7"/>
      <c r="B131" s="2"/>
      <c r="C131" s="3"/>
      <c r="D131" s="4"/>
      <c r="E131" s="5"/>
      <c r="F131" s="2"/>
      <c r="G131" s="2"/>
      <c r="H131" s="2"/>
      <c r="I131" s="6"/>
      <c r="J131" s="6"/>
      <c r="K131" s="2"/>
      <c r="L131" s="2"/>
      <c r="M131" s="7"/>
      <c r="N131" s="7"/>
      <c r="O131" s="7"/>
      <c r="P131" s="7"/>
      <c r="Q131" s="7"/>
      <c r="R131" s="7"/>
      <c r="S131" s="7"/>
      <c r="T131" s="7"/>
      <c r="U131" s="7"/>
      <c r="V131" s="7"/>
      <c r="W131" s="7"/>
      <c r="X131" s="7"/>
      <c r="Y131" s="7"/>
      <c r="Z131" s="7"/>
    </row>
    <row r="132" ht="15.75" customHeight="1">
      <c r="A132" s="7"/>
      <c r="B132" s="2"/>
      <c r="C132" s="3"/>
      <c r="D132" s="4"/>
      <c r="E132" s="5"/>
      <c r="F132" s="2"/>
      <c r="G132" s="2"/>
      <c r="H132" s="2"/>
      <c r="I132" s="6"/>
      <c r="J132" s="6"/>
      <c r="K132" s="2"/>
      <c r="L132" s="2"/>
      <c r="M132" s="7"/>
      <c r="N132" s="7"/>
      <c r="O132" s="7"/>
      <c r="P132" s="7"/>
      <c r="Q132" s="7"/>
      <c r="R132" s="7"/>
      <c r="S132" s="7"/>
      <c r="T132" s="7"/>
      <c r="U132" s="7"/>
      <c r="V132" s="7"/>
      <c r="W132" s="7"/>
      <c r="X132" s="7"/>
      <c r="Y132" s="7"/>
      <c r="Z132" s="7"/>
    </row>
    <row r="133" ht="15.75" customHeight="1">
      <c r="A133" s="7"/>
      <c r="B133" s="2"/>
      <c r="C133" s="3"/>
      <c r="D133" s="4"/>
      <c r="E133" s="5"/>
      <c r="F133" s="2"/>
      <c r="G133" s="2"/>
      <c r="H133" s="2"/>
      <c r="I133" s="6"/>
      <c r="J133" s="6"/>
      <c r="K133" s="2"/>
      <c r="L133" s="2"/>
      <c r="M133" s="7"/>
      <c r="N133" s="7"/>
      <c r="O133" s="7"/>
      <c r="P133" s="7"/>
      <c r="Q133" s="7"/>
      <c r="R133" s="7"/>
      <c r="S133" s="7"/>
      <c r="T133" s="7"/>
      <c r="U133" s="7"/>
      <c r="V133" s="7"/>
      <c r="W133" s="7"/>
      <c r="X133" s="7"/>
      <c r="Y133" s="7"/>
      <c r="Z133" s="7"/>
    </row>
    <row r="134" ht="15.75" customHeight="1">
      <c r="A134" s="7"/>
      <c r="B134" s="2"/>
      <c r="C134" s="3"/>
      <c r="D134" s="4"/>
      <c r="E134" s="5"/>
      <c r="F134" s="2"/>
      <c r="G134" s="2"/>
      <c r="H134" s="2"/>
      <c r="I134" s="6"/>
      <c r="J134" s="6"/>
      <c r="K134" s="2"/>
      <c r="L134" s="2"/>
      <c r="M134" s="7"/>
      <c r="N134" s="7"/>
      <c r="O134" s="7"/>
      <c r="P134" s="7"/>
      <c r="Q134" s="7"/>
      <c r="R134" s="7"/>
      <c r="S134" s="7"/>
      <c r="T134" s="7"/>
      <c r="U134" s="7"/>
      <c r="V134" s="7"/>
      <c r="W134" s="7"/>
      <c r="X134" s="7"/>
      <c r="Y134" s="7"/>
      <c r="Z134" s="7"/>
    </row>
    <row r="135" ht="15.75" customHeight="1">
      <c r="A135" s="7"/>
      <c r="B135" s="2"/>
      <c r="C135" s="3"/>
      <c r="D135" s="4"/>
      <c r="E135" s="5"/>
      <c r="F135" s="2"/>
      <c r="G135" s="2"/>
      <c r="H135" s="2"/>
      <c r="I135" s="6"/>
      <c r="J135" s="6"/>
      <c r="K135" s="2"/>
      <c r="L135" s="2"/>
      <c r="M135" s="7"/>
      <c r="N135" s="7"/>
      <c r="O135" s="7"/>
      <c r="P135" s="7"/>
      <c r="Q135" s="7"/>
      <c r="R135" s="7"/>
      <c r="S135" s="7"/>
      <c r="T135" s="7"/>
      <c r="U135" s="7"/>
      <c r="V135" s="7"/>
      <c r="W135" s="7"/>
      <c r="X135" s="7"/>
      <c r="Y135" s="7"/>
      <c r="Z135" s="7"/>
    </row>
    <row r="136" ht="15.75" customHeight="1">
      <c r="A136" s="7"/>
      <c r="B136" s="2"/>
      <c r="C136" s="3"/>
      <c r="D136" s="4"/>
      <c r="E136" s="5"/>
      <c r="F136" s="2"/>
      <c r="G136" s="2"/>
      <c r="H136" s="2"/>
      <c r="I136" s="6"/>
      <c r="J136" s="6"/>
      <c r="K136" s="2"/>
      <c r="L136" s="2"/>
      <c r="M136" s="7"/>
      <c r="N136" s="7"/>
      <c r="O136" s="7"/>
      <c r="P136" s="7"/>
      <c r="Q136" s="7"/>
      <c r="R136" s="7"/>
      <c r="S136" s="7"/>
      <c r="T136" s="7"/>
      <c r="U136" s="7"/>
      <c r="V136" s="7"/>
      <c r="W136" s="7"/>
      <c r="X136" s="7"/>
      <c r="Y136" s="7"/>
      <c r="Z136" s="7"/>
    </row>
    <row r="137" ht="15.75" customHeight="1">
      <c r="A137" s="7"/>
      <c r="B137" s="2"/>
      <c r="C137" s="3"/>
      <c r="D137" s="4"/>
      <c r="E137" s="5"/>
      <c r="F137" s="2"/>
      <c r="G137" s="2"/>
      <c r="H137" s="2"/>
      <c r="I137" s="6"/>
      <c r="J137" s="6"/>
      <c r="K137" s="2"/>
      <c r="L137" s="2"/>
      <c r="M137" s="7"/>
      <c r="N137" s="7"/>
      <c r="O137" s="7"/>
      <c r="P137" s="7"/>
      <c r="Q137" s="7"/>
      <c r="R137" s="7"/>
      <c r="S137" s="7"/>
      <c r="T137" s="7"/>
      <c r="U137" s="7"/>
      <c r="V137" s="7"/>
      <c r="W137" s="7"/>
      <c r="X137" s="7"/>
      <c r="Y137" s="7"/>
      <c r="Z137" s="7"/>
    </row>
    <row r="138" ht="15.75" customHeight="1">
      <c r="A138" s="7"/>
      <c r="B138" s="2"/>
      <c r="C138" s="3"/>
      <c r="D138" s="4"/>
      <c r="E138" s="5"/>
      <c r="F138" s="2"/>
      <c r="G138" s="2"/>
      <c r="H138" s="2"/>
      <c r="I138" s="6"/>
      <c r="J138" s="6"/>
      <c r="K138" s="2"/>
      <c r="L138" s="2"/>
      <c r="M138" s="7"/>
      <c r="N138" s="7"/>
      <c r="O138" s="7"/>
      <c r="P138" s="7"/>
      <c r="Q138" s="7"/>
      <c r="R138" s="7"/>
      <c r="S138" s="7"/>
      <c r="T138" s="7"/>
      <c r="U138" s="7"/>
      <c r="V138" s="7"/>
      <c r="W138" s="7"/>
      <c r="X138" s="7"/>
      <c r="Y138" s="7"/>
      <c r="Z138" s="7"/>
    </row>
    <row r="139" ht="15.75" customHeight="1">
      <c r="A139" s="7"/>
      <c r="B139" s="2"/>
      <c r="C139" s="3"/>
      <c r="D139" s="4"/>
      <c r="E139" s="5"/>
      <c r="F139" s="2"/>
      <c r="G139" s="2"/>
      <c r="H139" s="2"/>
      <c r="I139" s="6"/>
      <c r="J139" s="6"/>
      <c r="K139" s="2"/>
      <c r="L139" s="2"/>
      <c r="M139" s="7"/>
      <c r="N139" s="7"/>
      <c r="O139" s="7"/>
      <c r="P139" s="7"/>
      <c r="Q139" s="7"/>
      <c r="R139" s="7"/>
      <c r="S139" s="7"/>
      <c r="T139" s="7"/>
      <c r="U139" s="7"/>
      <c r="V139" s="7"/>
      <c r="W139" s="7"/>
      <c r="X139" s="7"/>
      <c r="Y139" s="7"/>
      <c r="Z139" s="7"/>
    </row>
    <row r="140" ht="15.75" customHeight="1">
      <c r="A140" s="7"/>
      <c r="B140" s="2"/>
      <c r="C140" s="3"/>
      <c r="D140" s="4"/>
      <c r="E140" s="5"/>
      <c r="F140" s="2"/>
      <c r="G140" s="2"/>
      <c r="H140" s="2"/>
      <c r="I140" s="6"/>
      <c r="J140" s="6"/>
      <c r="K140" s="2"/>
      <c r="L140" s="2"/>
      <c r="M140" s="7"/>
      <c r="N140" s="7"/>
      <c r="O140" s="7"/>
      <c r="P140" s="7"/>
      <c r="Q140" s="7"/>
      <c r="R140" s="7"/>
      <c r="S140" s="7"/>
      <c r="T140" s="7"/>
      <c r="U140" s="7"/>
      <c r="V140" s="7"/>
      <c r="W140" s="7"/>
      <c r="X140" s="7"/>
      <c r="Y140" s="7"/>
      <c r="Z140" s="7"/>
    </row>
    <row r="141" ht="15.75" customHeight="1">
      <c r="A141" s="7"/>
      <c r="B141" s="2"/>
      <c r="C141" s="3"/>
      <c r="D141" s="4"/>
      <c r="E141" s="5"/>
      <c r="F141" s="2"/>
      <c r="G141" s="2"/>
      <c r="H141" s="2"/>
      <c r="I141" s="6"/>
      <c r="J141" s="6"/>
      <c r="K141" s="2"/>
      <c r="L141" s="2"/>
      <c r="M141" s="7"/>
      <c r="N141" s="7"/>
      <c r="O141" s="7"/>
      <c r="P141" s="7"/>
      <c r="Q141" s="7"/>
      <c r="R141" s="7"/>
      <c r="S141" s="7"/>
      <c r="T141" s="7"/>
      <c r="U141" s="7"/>
      <c r="V141" s="7"/>
      <c r="W141" s="7"/>
      <c r="X141" s="7"/>
      <c r="Y141" s="7"/>
      <c r="Z141" s="7"/>
    </row>
    <row r="142" ht="15.75" customHeight="1">
      <c r="A142" s="7"/>
      <c r="B142" s="2"/>
      <c r="C142" s="3"/>
      <c r="D142" s="4"/>
      <c r="E142" s="5"/>
      <c r="F142" s="2"/>
      <c r="G142" s="2"/>
      <c r="H142" s="2"/>
      <c r="I142" s="6"/>
      <c r="J142" s="6"/>
      <c r="K142" s="2"/>
      <c r="L142" s="2"/>
      <c r="M142" s="7"/>
      <c r="N142" s="7"/>
      <c r="O142" s="7"/>
      <c r="P142" s="7"/>
      <c r="Q142" s="7"/>
      <c r="R142" s="7"/>
      <c r="S142" s="7"/>
      <c r="T142" s="7"/>
      <c r="U142" s="7"/>
      <c r="V142" s="7"/>
      <c r="W142" s="7"/>
      <c r="X142" s="7"/>
      <c r="Y142" s="7"/>
      <c r="Z142" s="7"/>
    </row>
    <row r="143" ht="15.75" customHeight="1">
      <c r="A143" s="7"/>
      <c r="B143" s="2"/>
      <c r="C143" s="3"/>
      <c r="D143" s="4"/>
      <c r="E143" s="5"/>
      <c r="F143" s="2"/>
      <c r="G143" s="2"/>
      <c r="H143" s="2"/>
      <c r="I143" s="6"/>
      <c r="J143" s="6"/>
      <c r="K143" s="2"/>
      <c r="L143" s="2"/>
      <c r="M143" s="7"/>
      <c r="N143" s="7"/>
      <c r="O143" s="7"/>
      <c r="P143" s="7"/>
      <c r="Q143" s="7"/>
      <c r="R143" s="7"/>
      <c r="S143" s="7"/>
      <c r="T143" s="7"/>
      <c r="U143" s="7"/>
      <c r="V143" s="7"/>
      <c r="W143" s="7"/>
      <c r="X143" s="7"/>
      <c r="Y143" s="7"/>
      <c r="Z143" s="7"/>
    </row>
    <row r="144" ht="15.75" customHeight="1">
      <c r="A144" s="7"/>
      <c r="B144" s="2"/>
      <c r="C144" s="3"/>
      <c r="D144" s="4"/>
      <c r="E144" s="5"/>
      <c r="F144" s="2"/>
      <c r="G144" s="2"/>
      <c r="H144" s="2"/>
      <c r="I144" s="6"/>
      <c r="J144" s="6"/>
      <c r="K144" s="2"/>
      <c r="L144" s="2"/>
      <c r="M144" s="7"/>
      <c r="N144" s="7"/>
      <c r="O144" s="7"/>
      <c r="P144" s="7"/>
      <c r="Q144" s="7"/>
      <c r="R144" s="7"/>
      <c r="S144" s="7"/>
      <c r="T144" s="7"/>
      <c r="U144" s="7"/>
      <c r="V144" s="7"/>
      <c r="W144" s="7"/>
      <c r="X144" s="7"/>
      <c r="Y144" s="7"/>
      <c r="Z144" s="7"/>
    </row>
    <row r="145" ht="15.75" customHeight="1">
      <c r="A145" s="7"/>
      <c r="B145" s="2"/>
      <c r="C145" s="3"/>
      <c r="D145" s="4"/>
      <c r="E145" s="5"/>
      <c r="F145" s="2"/>
      <c r="G145" s="2"/>
      <c r="H145" s="2"/>
      <c r="I145" s="6"/>
      <c r="J145" s="6"/>
      <c r="K145" s="2"/>
      <c r="L145" s="2"/>
      <c r="M145" s="7"/>
      <c r="N145" s="7"/>
      <c r="O145" s="7"/>
      <c r="P145" s="7"/>
      <c r="Q145" s="7"/>
      <c r="R145" s="7"/>
      <c r="S145" s="7"/>
      <c r="T145" s="7"/>
      <c r="U145" s="7"/>
      <c r="V145" s="7"/>
      <c r="W145" s="7"/>
      <c r="X145" s="7"/>
      <c r="Y145" s="7"/>
      <c r="Z145" s="7"/>
    </row>
    <row r="146" ht="15.75" customHeight="1">
      <c r="A146" s="7"/>
      <c r="B146" s="2"/>
      <c r="C146" s="3"/>
      <c r="D146" s="4"/>
      <c r="E146" s="5"/>
      <c r="F146" s="2"/>
      <c r="G146" s="2"/>
      <c r="H146" s="2"/>
      <c r="I146" s="6"/>
      <c r="J146" s="6"/>
      <c r="K146" s="2"/>
      <c r="L146" s="2"/>
      <c r="M146" s="7"/>
      <c r="N146" s="7"/>
      <c r="O146" s="7"/>
      <c r="P146" s="7"/>
      <c r="Q146" s="7"/>
      <c r="R146" s="7"/>
      <c r="S146" s="7"/>
      <c r="T146" s="7"/>
      <c r="U146" s="7"/>
      <c r="V146" s="7"/>
      <c r="W146" s="7"/>
      <c r="X146" s="7"/>
      <c r="Y146" s="7"/>
      <c r="Z146" s="7"/>
    </row>
    <row r="147" ht="15.75" customHeight="1">
      <c r="A147" s="7"/>
      <c r="B147" s="2"/>
      <c r="C147" s="3"/>
      <c r="D147" s="4"/>
      <c r="E147" s="5"/>
      <c r="F147" s="2"/>
      <c r="G147" s="2"/>
      <c r="H147" s="2"/>
      <c r="I147" s="6"/>
      <c r="J147" s="6"/>
      <c r="K147" s="2"/>
      <c r="L147" s="2"/>
      <c r="M147" s="7"/>
      <c r="N147" s="7"/>
      <c r="O147" s="7"/>
      <c r="P147" s="7"/>
      <c r="Q147" s="7"/>
      <c r="R147" s="7"/>
      <c r="S147" s="7"/>
      <c r="T147" s="7"/>
      <c r="U147" s="7"/>
      <c r="V147" s="7"/>
      <c r="W147" s="7"/>
      <c r="X147" s="7"/>
      <c r="Y147" s="7"/>
      <c r="Z147" s="7"/>
    </row>
    <row r="148" ht="15.75" customHeight="1">
      <c r="A148" s="7"/>
      <c r="B148" s="2"/>
      <c r="C148" s="3"/>
      <c r="D148" s="4"/>
      <c r="E148" s="5"/>
      <c r="F148" s="2"/>
      <c r="G148" s="2"/>
      <c r="H148" s="2"/>
      <c r="I148" s="6"/>
      <c r="J148" s="6"/>
      <c r="K148" s="2"/>
      <c r="L148" s="2"/>
      <c r="M148" s="7"/>
      <c r="N148" s="7"/>
      <c r="O148" s="7"/>
      <c r="P148" s="7"/>
      <c r="Q148" s="7"/>
      <c r="R148" s="7"/>
      <c r="S148" s="7"/>
      <c r="T148" s="7"/>
      <c r="U148" s="7"/>
      <c r="V148" s="7"/>
      <c r="W148" s="7"/>
      <c r="X148" s="7"/>
      <c r="Y148" s="7"/>
      <c r="Z148" s="7"/>
    </row>
    <row r="149" ht="15.75" customHeight="1">
      <c r="A149" s="7"/>
      <c r="B149" s="2"/>
      <c r="C149" s="3"/>
      <c r="D149" s="4"/>
      <c r="E149" s="5"/>
      <c r="F149" s="2"/>
      <c r="G149" s="2"/>
      <c r="H149" s="2"/>
      <c r="I149" s="6"/>
      <c r="J149" s="6"/>
      <c r="K149" s="2"/>
      <c r="L149" s="2"/>
      <c r="M149" s="7"/>
      <c r="N149" s="7"/>
      <c r="O149" s="7"/>
      <c r="P149" s="7"/>
      <c r="Q149" s="7"/>
      <c r="R149" s="7"/>
      <c r="S149" s="7"/>
      <c r="T149" s="7"/>
      <c r="U149" s="7"/>
      <c r="V149" s="7"/>
      <c r="W149" s="7"/>
      <c r="X149" s="7"/>
      <c r="Y149" s="7"/>
      <c r="Z149" s="7"/>
    </row>
    <row r="150" ht="15.75" customHeight="1">
      <c r="A150" s="7"/>
      <c r="B150" s="2"/>
      <c r="C150" s="3"/>
      <c r="D150" s="4"/>
      <c r="E150" s="5"/>
      <c r="F150" s="2"/>
      <c r="G150" s="2"/>
      <c r="H150" s="2"/>
      <c r="I150" s="6"/>
      <c r="J150" s="6"/>
      <c r="K150" s="2"/>
      <c r="L150" s="2"/>
      <c r="M150" s="7"/>
      <c r="N150" s="7"/>
      <c r="O150" s="7"/>
      <c r="P150" s="7"/>
      <c r="Q150" s="7"/>
      <c r="R150" s="7"/>
      <c r="S150" s="7"/>
      <c r="T150" s="7"/>
      <c r="U150" s="7"/>
      <c r="V150" s="7"/>
      <c r="W150" s="7"/>
      <c r="X150" s="7"/>
      <c r="Y150" s="7"/>
      <c r="Z150" s="7"/>
    </row>
    <row r="151" ht="15.75" customHeight="1">
      <c r="A151" s="7"/>
      <c r="B151" s="2"/>
      <c r="C151" s="3"/>
      <c r="D151" s="4"/>
      <c r="E151" s="5"/>
      <c r="F151" s="2"/>
      <c r="G151" s="2"/>
      <c r="H151" s="2"/>
      <c r="I151" s="6"/>
      <c r="J151" s="6"/>
      <c r="K151" s="2"/>
      <c r="L151" s="2"/>
      <c r="M151" s="7"/>
      <c r="N151" s="7"/>
      <c r="O151" s="7"/>
      <c r="P151" s="7"/>
      <c r="Q151" s="7"/>
      <c r="R151" s="7"/>
      <c r="S151" s="7"/>
      <c r="T151" s="7"/>
      <c r="U151" s="7"/>
      <c r="V151" s="7"/>
      <c r="W151" s="7"/>
      <c r="X151" s="7"/>
      <c r="Y151" s="7"/>
      <c r="Z151" s="7"/>
    </row>
    <row r="152" ht="15.75" customHeight="1">
      <c r="A152" s="7"/>
      <c r="B152" s="2"/>
      <c r="C152" s="3"/>
      <c r="D152" s="4"/>
      <c r="E152" s="5"/>
      <c r="F152" s="2"/>
      <c r="G152" s="2"/>
      <c r="H152" s="2"/>
      <c r="I152" s="6"/>
      <c r="J152" s="6"/>
      <c r="K152" s="2"/>
      <c r="L152" s="2"/>
      <c r="M152" s="7"/>
      <c r="N152" s="7"/>
      <c r="O152" s="7"/>
      <c r="P152" s="7"/>
      <c r="Q152" s="7"/>
      <c r="R152" s="7"/>
      <c r="S152" s="7"/>
      <c r="T152" s="7"/>
      <c r="U152" s="7"/>
      <c r="V152" s="7"/>
      <c r="W152" s="7"/>
      <c r="X152" s="7"/>
      <c r="Y152" s="7"/>
      <c r="Z152" s="7"/>
    </row>
    <row r="153" ht="15.75" customHeight="1">
      <c r="A153" s="7"/>
      <c r="B153" s="2"/>
      <c r="C153" s="3"/>
      <c r="D153" s="4"/>
      <c r="E153" s="5"/>
      <c r="F153" s="2"/>
      <c r="G153" s="2"/>
      <c r="H153" s="2"/>
      <c r="I153" s="6"/>
      <c r="J153" s="6"/>
      <c r="K153" s="2"/>
      <c r="L153" s="2"/>
      <c r="M153" s="7"/>
      <c r="N153" s="7"/>
      <c r="O153" s="7"/>
      <c r="P153" s="7"/>
      <c r="Q153" s="7"/>
      <c r="R153" s="7"/>
      <c r="S153" s="7"/>
      <c r="T153" s="7"/>
      <c r="U153" s="7"/>
      <c r="V153" s="7"/>
      <c r="W153" s="7"/>
      <c r="X153" s="7"/>
      <c r="Y153" s="7"/>
      <c r="Z153" s="7"/>
    </row>
    <row r="154" ht="15.75" customHeight="1">
      <c r="A154" s="7"/>
      <c r="B154" s="2"/>
      <c r="C154" s="3"/>
      <c r="D154" s="4"/>
      <c r="E154" s="5"/>
      <c r="F154" s="2"/>
      <c r="G154" s="2"/>
      <c r="H154" s="2"/>
      <c r="I154" s="6"/>
      <c r="J154" s="6"/>
      <c r="K154" s="2"/>
      <c r="L154" s="2"/>
      <c r="M154" s="7"/>
      <c r="N154" s="7"/>
      <c r="O154" s="7"/>
      <c r="P154" s="7"/>
      <c r="Q154" s="7"/>
      <c r="R154" s="7"/>
      <c r="S154" s="7"/>
      <c r="T154" s="7"/>
      <c r="U154" s="7"/>
      <c r="V154" s="7"/>
      <c r="W154" s="7"/>
      <c r="X154" s="7"/>
      <c r="Y154" s="7"/>
      <c r="Z154" s="7"/>
    </row>
    <row r="155" ht="15.75" customHeight="1">
      <c r="A155" s="7"/>
      <c r="B155" s="2"/>
      <c r="C155" s="3"/>
      <c r="D155" s="4"/>
      <c r="E155" s="5"/>
      <c r="F155" s="2"/>
      <c r="G155" s="2"/>
      <c r="H155" s="2"/>
      <c r="I155" s="6"/>
      <c r="J155" s="6"/>
      <c r="K155" s="2"/>
      <c r="L155" s="2"/>
      <c r="M155" s="7"/>
      <c r="N155" s="7"/>
      <c r="O155" s="7"/>
      <c r="P155" s="7"/>
      <c r="Q155" s="7"/>
      <c r="R155" s="7"/>
      <c r="S155" s="7"/>
      <c r="T155" s="7"/>
      <c r="U155" s="7"/>
      <c r="V155" s="7"/>
      <c r="W155" s="7"/>
      <c r="X155" s="7"/>
      <c r="Y155" s="7"/>
      <c r="Z155" s="7"/>
    </row>
    <row r="156" ht="15.75" customHeight="1">
      <c r="A156" s="7"/>
      <c r="B156" s="2"/>
      <c r="C156" s="3"/>
      <c r="D156" s="4"/>
      <c r="E156" s="5"/>
      <c r="F156" s="2"/>
      <c r="G156" s="2"/>
      <c r="H156" s="2"/>
      <c r="I156" s="6"/>
      <c r="J156" s="6"/>
      <c r="K156" s="2"/>
      <c r="L156" s="2"/>
      <c r="M156" s="7"/>
      <c r="N156" s="7"/>
      <c r="O156" s="7"/>
      <c r="P156" s="7"/>
      <c r="Q156" s="7"/>
      <c r="R156" s="7"/>
      <c r="S156" s="7"/>
      <c r="T156" s="7"/>
      <c r="U156" s="7"/>
      <c r="V156" s="7"/>
      <c r="W156" s="7"/>
      <c r="X156" s="7"/>
      <c r="Y156" s="7"/>
      <c r="Z156" s="7"/>
    </row>
    <row r="157" ht="15.75" customHeight="1">
      <c r="A157" s="7"/>
      <c r="B157" s="2"/>
      <c r="C157" s="3"/>
      <c r="D157" s="4"/>
      <c r="E157" s="5"/>
      <c r="F157" s="2"/>
      <c r="G157" s="2"/>
      <c r="H157" s="2"/>
      <c r="I157" s="6"/>
      <c r="J157" s="6"/>
      <c r="K157" s="2"/>
      <c r="L157" s="2"/>
      <c r="M157" s="7"/>
      <c r="N157" s="7"/>
      <c r="O157" s="7"/>
      <c r="P157" s="7"/>
      <c r="Q157" s="7"/>
      <c r="R157" s="7"/>
      <c r="S157" s="7"/>
      <c r="T157" s="7"/>
      <c r="U157" s="7"/>
      <c r="V157" s="7"/>
      <c r="W157" s="7"/>
      <c r="X157" s="7"/>
      <c r="Y157" s="7"/>
      <c r="Z157" s="7"/>
    </row>
    <row r="158" ht="15.75" customHeight="1">
      <c r="A158" s="7"/>
      <c r="B158" s="2"/>
      <c r="C158" s="3"/>
      <c r="D158" s="4"/>
      <c r="E158" s="5"/>
      <c r="F158" s="2"/>
      <c r="G158" s="2"/>
      <c r="H158" s="2"/>
      <c r="I158" s="6"/>
      <c r="J158" s="6"/>
      <c r="K158" s="2"/>
      <c r="L158" s="2"/>
      <c r="M158" s="7"/>
      <c r="N158" s="7"/>
      <c r="O158" s="7"/>
      <c r="P158" s="7"/>
      <c r="Q158" s="7"/>
      <c r="R158" s="7"/>
      <c r="S158" s="7"/>
      <c r="T158" s="7"/>
      <c r="U158" s="7"/>
      <c r="V158" s="7"/>
      <c r="W158" s="7"/>
      <c r="X158" s="7"/>
      <c r="Y158" s="7"/>
      <c r="Z158" s="7"/>
    </row>
    <row r="159" ht="15.75" customHeight="1">
      <c r="A159" s="7"/>
      <c r="B159" s="2"/>
      <c r="C159" s="3"/>
      <c r="D159" s="4"/>
      <c r="E159" s="5"/>
      <c r="F159" s="2"/>
      <c r="G159" s="2"/>
      <c r="H159" s="2"/>
      <c r="I159" s="6"/>
      <c r="J159" s="6"/>
      <c r="K159" s="2"/>
      <c r="L159" s="2"/>
      <c r="M159" s="7"/>
      <c r="N159" s="7"/>
      <c r="O159" s="7"/>
      <c r="P159" s="7"/>
      <c r="Q159" s="7"/>
      <c r="R159" s="7"/>
      <c r="S159" s="7"/>
      <c r="T159" s="7"/>
      <c r="U159" s="7"/>
      <c r="V159" s="7"/>
      <c r="W159" s="7"/>
      <c r="X159" s="7"/>
      <c r="Y159" s="7"/>
      <c r="Z159" s="7"/>
    </row>
    <row r="160" ht="15.75" customHeight="1">
      <c r="A160" s="7"/>
      <c r="B160" s="2"/>
      <c r="C160" s="3"/>
      <c r="D160" s="4"/>
      <c r="E160" s="5"/>
      <c r="F160" s="2"/>
      <c r="G160" s="2"/>
      <c r="H160" s="2"/>
      <c r="I160" s="6"/>
      <c r="J160" s="6"/>
      <c r="K160" s="2"/>
      <c r="L160" s="2"/>
      <c r="M160" s="7"/>
      <c r="N160" s="7"/>
      <c r="O160" s="7"/>
      <c r="P160" s="7"/>
      <c r="Q160" s="7"/>
      <c r="R160" s="7"/>
      <c r="S160" s="7"/>
      <c r="T160" s="7"/>
      <c r="U160" s="7"/>
      <c r="V160" s="7"/>
      <c r="W160" s="7"/>
      <c r="X160" s="7"/>
      <c r="Y160" s="7"/>
      <c r="Z160" s="7"/>
    </row>
    <row r="161" ht="15.75" customHeight="1">
      <c r="A161" s="7"/>
      <c r="B161" s="2"/>
      <c r="C161" s="3"/>
      <c r="D161" s="4"/>
      <c r="E161" s="5"/>
      <c r="F161" s="2"/>
      <c r="G161" s="2"/>
      <c r="H161" s="2"/>
      <c r="I161" s="6"/>
      <c r="J161" s="6"/>
      <c r="K161" s="2"/>
      <c r="L161" s="2"/>
      <c r="M161" s="7"/>
      <c r="N161" s="7"/>
      <c r="O161" s="7"/>
      <c r="P161" s="7"/>
      <c r="Q161" s="7"/>
      <c r="R161" s="7"/>
      <c r="S161" s="7"/>
      <c r="T161" s="7"/>
      <c r="U161" s="7"/>
      <c r="V161" s="7"/>
      <c r="W161" s="7"/>
      <c r="X161" s="7"/>
      <c r="Y161" s="7"/>
      <c r="Z161" s="7"/>
    </row>
    <row r="162" ht="15.75" customHeight="1">
      <c r="A162" s="7"/>
      <c r="B162" s="2"/>
      <c r="C162" s="3"/>
      <c r="D162" s="4"/>
      <c r="E162" s="5"/>
      <c r="F162" s="2"/>
      <c r="G162" s="2"/>
      <c r="H162" s="2"/>
      <c r="I162" s="6"/>
      <c r="J162" s="6"/>
      <c r="K162" s="2"/>
      <c r="L162" s="2"/>
      <c r="M162" s="7"/>
      <c r="N162" s="7"/>
      <c r="O162" s="7"/>
      <c r="P162" s="7"/>
      <c r="Q162" s="7"/>
      <c r="R162" s="7"/>
      <c r="S162" s="7"/>
      <c r="T162" s="7"/>
      <c r="U162" s="7"/>
      <c r="V162" s="7"/>
      <c r="W162" s="7"/>
      <c r="X162" s="7"/>
      <c r="Y162" s="7"/>
      <c r="Z162" s="7"/>
    </row>
    <row r="163" ht="15.75" customHeight="1">
      <c r="A163" s="7"/>
      <c r="B163" s="2"/>
      <c r="C163" s="3"/>
      <c r="D163" s="4"/>
      <c r="E163" s="5"/>
      <c r="F163" s="2"/>
      <c r="G163" s="2"/>
      <c r="H163" s="2"/>
      <c r="I163" s="6"/>
      <c r="J163" s="6"/>
      <c r="K163" s="2"/>
      <c r="L163" s="2"/>
      <c r="M163" s="7"/>
      <c r="N163" s="7"/>
      <c r="O163" s="7"/>
      <c r="P163" s="7"/>
      <c r="Q163" s="7"/>
      <c r="R163" s="7"/>
      <c r="S163" s="7"/>
      <c r="T163" s="7"/>
      <c r="U163" s="7"/>
      <c r="V163" s="7"/>
      <c r="W163" s="7"/>
      <c r="X163" s="7"/>
      <c r="Y163" s="7"/>
      <c r="Z163" s="7"/>
    </row>
    <row r="164" ht="15.75" customHeight="1">
      <c r="A164" s="7"/>
      <c r="B164" s="2"/>
      <c r="C164" s="3"/>
      <c r="D164" s="4"/>
      <c r="E164" s="5"/>
      <c r="F164" s="2"/>
      <c r="G164" s="2"/>
      <c r="H164" s="2"/>
      <c r="I164" s="6"/>
      <c r="J164" s="6"/>
      <c r="K164" s="2"/>
      <c r="L164" s="2"/>
      <c r="M164" s="7"/>
      <c r="N164" s="7"/>
      <c r="O164" s="7"/>
      <c r="P164" s="7"/>
      <c r="Q164" s="7"/>
      <c r="R164" s="7"/>
      <c r="S164" s="7"/>
      <c r="T164" s="7"/>
      <c r="U164" s="7"/>
      <c r="V164" s="7"/>
      <c r="W164" s="7"/>
      <c r="X164" s="7"/>
      <c r="Y164" s="7"/>
      <c r="Z164" s="7"/>
    </row>
    <row r="165" ht="15.75" customHeight="1">
      <c r="A165" s="7"/>
      <c r="B165" s="2"/>
      <c r="C165" s="3"/>
      <c r="D165" s="4"/>
      <c r="E165" s="5"/>
      <c r="F165" s="2"/>
      <c r="G165" s="2"/>
      <c r="H165" s="2"/>
      <c r="I165" s="6"/>
      <c r="J165" s="6"/>
      <c r="K165" s="2"/>
      <c r="L165" s="2"/>
      <c r="M165" s="7"/>
      <c r="N165" s="7"/>
      <c r="O165" s="7"/>
      <c r="P165" s="7"/>
      <c r="Q165" s="7"/>
      <c r="R165" s="7"/>
      <c r="S165" s="7"/>
      <c r="T165" s="7"/>
      <c r="U165" s="7"/>
      <c r="V165" s="7"/>
      <c r="W165" s="7"/>
      <c r="X165" s="7"/>
      <c r="Y165" s="7"/>
      <c r="Z165" s="7"/>
    </row>
    <row r="166" ht="15.75" customHeight="1">
      <c r="A166" s="7"/>
      <c r="B166" s="2"/>
      <c r="C166" s="3"/>
      <c r="D166" s="4"/>
      <c r="E166" s="5"/>
      <c r="F166" s="2"/>
      <c r="G166" s="2"/>
      <c r="H166" s="2"/>
      <c r="I166" s="6"/>
      <c r="J166" s="6"/>
      <c r="K166" s="2"/>
      <c r="L166" s="2"/>
      <c r="M166" s="7"/>
      <c r="N166" s="7"/>
      <c r="O166" s="7"/>
      <c r="P166" s="7"/>
      <c r="Q166" s="7"/>
      <c r="R166" s="7"/>
      <c r="S166" s="7"/>
      <c r="T166" s="7"/>
      <c r="U166" s="7"/>
      <c r="V166" s="7"/>
      <c r="W166" s="7"/>
      <c r="X166" s="7"/>
      <c r="Y166" s="7"/>
      <c r="Z166" s="7"/>
    </row>
    <row r="167" ht="15.75" customHeight="1">
      <c r="A167" s="7"/>
      <c r="B167" s="2"/>
      <c r="C167" s="3"/>
      <c r="D167" s="4"/>
      <c r="E167" s="5"/>
      <c r="F167" s="2"/>
      <c r="G167" s="2"/>
      <c r="H167" s="2"/>
      <c r="I167" s="6"/>
      <c r="J167" s="6"/>
      <c r="K167" s="2"/>
      <c r="L167" s="2"/>
      <c r="M167" s="7"/>
      <c r="N167" s="7"/>
      <c r="O167" s="7"/>
      <c r="P167" s="7"/>
      <c r="Q167" s="7"/>
      <c r="R167" s="7"/>
      <c r="S167" s="7"/>
      <c r="T167" s="7"/>
      <c r="U167" s="7"/>
      <c r="V167" s="7"/>
      <c r="W167" s="7"/>
      <c r="X167" s="7"/>
      <c r="Y167" s="7"/>
      <c r="Z167" s="7"/>
    </row>
    <row r="168" ht="15.75" customHeight="1">
      <c r="A168" s="7"/>
      <c r="B168" s="2"/>
      <c r="C168" s="3"/>
      <c r="D168" s="4"/>
      <c r="E168" s="5"/>
      <c r="F168" s="2"/>
      <c r="G168" s="2"/>
      <c r="H168" s="2"/>
      <c r="I168" s="6"/>
      <c r="J168" s="6"/>
      <c r="K168" s="2"/>
      <c r="L168" s="2"/>
      <c r="M168" s="7"/>
      <c r="N168" s="7"/>
      <c r="O168" s="7"/>
      <c r="P168" s="7"/>
      <c r="Q168" s="7"/>
      <c r="R168" s="7"/>
      <c r="S168" s="7"/>
      <c r="T168" s="7"/>
      <c r="U168" s="7"/>
      <c r="V168" s="7"/>
      <c r="W168" s="7"/>
      <c r="X168" s="7"/>
      <c r="Y168" s="7"/>
      <c r="Z168" s="7"/>
    </row>
    <row r="169" ht="15.75" customHeight="1">
      <c r="A169" s="7"/>
      <c r="B169" s="2"/>
      <c r="C169" s="3"/>
      <c r="D169" s="4"/>
      <c r="E169" s="5"/>
      <c r="F169" s="2"/>
      <c r="G169" s="2"/>
      <c r="H169" s="2"/>
      <c r="I169" s="6"/>
      <c r="J169" s="6"/>
      <c r="K169" s="2"/>
      <c r="L169" s="2"/>
      <c r="M169" s="7"/>
      <c r="N169" s="7"/>
      <c r="O169" s="7"/>
      <c r="P169" s="7"/>
      <c r="Q169" s="7"/>
      <c r="R169" s="7"/>
      <c r="S169" s="7"/>
      <c r="T169" s="7"/>
      <c r="U169" s="7"/>
      <c r="V169" s="7"/>
      <c r="W169" s="7"/>
      <c r="X169" s="7"/>
      <c r="Y169" s="7"/>
      <c r="Z169" s="7"/>
    </row>
    <row r="170" ht="15.75" customHeight="1">
      <c r="A170" s="7"/>
      <c r="B170" s="2"/>
      <c r="C170" s="3"/>
      <c r="D170" s="4"/>
      <c r="E170" s="5"/>
      <c r="F170" s="2"/>
      <c r="G170" s="2"/>
      <c r="H170" s="2"/>
      <c r="I170" s="6"/>
      <c r="J170" s="6"/>
      <c r="K170" s="2"/>
      <c r="L170" s="2"/>
      <c r="M170" s="7"/>
      <c r="N170" s="7"/>
      <c r="O170" s="7"/>
      <c r="P170" s="7"/>
      <c r="Q170" s="7"/>
      <c r="R170" s="7"/>
      <c r="S170" s="7"/>
      <c r="T170" s="7"/>
      <c r="U170" s="7"/>
      <c r="V170" s="7"/>
      <c r="W170" s="7"/>
      <c r="X170" s="7"/>
      <c r="Y170" s="7"/>
      <c r="Z170" s="7"/>
    </row>
    <row r="171" ht="15.75" customHeight="1">
      <c r="A171" s="7"/>
      <c r="B171" s="2"/>
      <c r="C171" s="3"/>
      <c r="D171" s="4"/>
      <c r="E171" s="5"/>
      <c r="F171" s="2"/>
      <c r="G171" s="2"/>
      <c r="H171" s="2"/>
      <c r="I171" s="6"/>
      <c r="J171" s="6"/>
      <c r="K171" s="2"/>
      <c r="L171" s="2"/>
      <c r="M171" s="7"/>
      <c r="N171" s="7"/>
      <c r="O171" s="7"/>
      <c r="P171" s="7"/>
      <c r="Q171" s="7"/>
      <c r="R171" s="7"/>
      <c r="S171" s="7"/>
      <c r="T171" s="7"/>
      <c r="U171" s="7"/>
      <c r="V171" s="7"/>
      <c r="W171" s="7"/>
      <c r="X171" s="7"/>
      <c r="Y171" s="7"/>
      <c r="Z171" s="7"/>
    </row>
    <row r="172" ht="15.75" customHeight="1">
      <c r="A172" s="7"/>
      <c r="B172" s="2"/>
      <c r="C172" s="3"/>
      <c r="D172" s="4"/>
      <c r="E172" s="5"/>
      <c r="F172" s="2"/>
      <c r="G172" s="2"/>
      <c r="H172" s="2"/>
      <c r="I172" s="6"/>
      <c r="J172" s="6"/>
      <c r="K172" s="2"/>
      <c r="L172" s="2"/>
      <c r="M172" s="7"/>
      <c r="N172" s="7"/>
      <c r="O172" s="7"/>
      <c r="P172" s="7"/>
      <c r="Q172" s="7"/>
      <c r="R172" s="7"/>
      <c r="S172" s="7"/>
      <c r="T172" s="7"/>
      <c r="U172" s="7"/>
      <c r="V172" s="7"/>
      <c r="W172" s="7"/>
      <c r="X172" s="7"/>
      <c r="Y172" s="7"/>
      <c r="Z172" s="7"/>
    </row>
    <row r="173" ht="15.75" customHeight="1">
      <c r="A173" s="7"/>
      <c r="B173" s="2"/>
      <c r="C173" s="3"/>
      <c r="D173" s="4"/>
      <c r="E173" s="5"/>
      <c r="F173" s="2"/>
      <c r="G173" s="2"/>
      <c r="H173" s="2"/>
      <c r="I173" s="6"/>
      <c r="J173" s="6"/>
      <c r="K173" s="2"/>
      <c r="L173" s="2"/>
      <c r="M173" s="7"/>
      <c r="N173" s="7"/>
      <c r="O173" s="7"/>
      <c r="P173" s="7"/>
      <c r="Q173" s="7"/>
      <c r="R173" s="7"/>
      <c r="S173" s="7"/>
      <c r="T173" s="7"/>
      <c r="U173" s="7"/>
      <c r="V173" s="7"/>
      <c r="W173" s="7"/>
      <c r="X173" s="7"/>
      <c r="Y173" s="7"/>
      <c r="Z173" s="7"/>
    </row>
    <row r="174" ht="15.75" customHeight="1">
      <c r="A174" s="7"/>
      <c r="B174" s="2"/>
      <c r="C174" s="3"/>
      <c r="D174" s="4"/>
      <c r="E174" s="5"/>
      <c r="F174" s="2"/>
      <c r="G174" s="2"/>
      <c r="H174" s="2"/>
      <c r="I174" s="6"/>
      <c r="J174" s="6"/>
      <c r="K174" s="2"/>
      <c r="L174" s="2"/>
      <c r="M174" s="7"/>
      <c r="N174" s="7"/>
      <c r="O174" s="7"/>
      <c r="P174" s="7"/>
      <c r="Q174" s="7"/>
      <c r="R174" s="7"/>
      <c r="S174" s="7"/>
      <c r="T174" s="7"/>
      <c r="U174" s="7"/>
      <c r="V174" s="7"/>
      <c r="W174" s="7"/>
      <c r="X174" s="7"/>
      <c r="Y174" s="7"/>
      <c r="Z174" s="7"/>
    </row>
    <row r="175" ht="15.75" customHeight="1">
      <c r="A175" s="7"/>
      <c r="B175" s="2"/>
      <c r="C175" s="3"/>
      <c r="D175" s="4"/>
      <c r="E175" s="5"/>
      <c r="F175" s="2"/>
      <c r="G175" s="2"/>
      <c r="H175" s="2"/>
      <c r="I175" s="6"/>
      <c r="J175" s="6"/>
      <c r="K175" s="2"/>
      <c r="L175" s="2"/>
      <c r="M175" s="7"/>
      <c r="N175" s="7"/>
      <c r="O175" s="7"/>
      <c r="P175" s="7"/>
      <c r="Q175" s="7"/>
      <c r="R175" s="7"/>
      <c r="S175" s="7"/>
      <c r="T175" s="7"/>
      <c r="U175" s="7"/>
      <c r="V175" s="7"/>
      <c r="W175" s="7"/>
      <c r="X175" s="7"/>
      <c r="Y175" s="7"/>
      <c r="Z175" s="7"/>
    </row>
    <row r="176" ht="15.75" customHeight="1">
      <c r="A176" s="7"/>
      <c r="B176" s="2"/>
      <c r="C176" s="3"/>
      <c r="D176" s="4"/>
      <c r="E176" s="5"/>
      <c r="F176" s="2"/>
      <c r="G176" s="2"/>
      <c r="H176" s="2"/>
      <c r="I176" s="6"/>
      <c r="J176" s="6"/>
      <c r="K176" s="2"/>
      <c r="L176" s="2"/>
      <c r="M176" s="7"/>
      <c r="N176" s="7"/>
      <c r="O176" s="7"/>
      <c r="P176" s="7"/>
      <c r="Q176" s="7"/>
      <c r="R176" s="7"/>
      <c r="S176" s="7"/>
      <c r="T176" s="7"/>
      <c r="U176" s="7"/>
      <c r="V176" s="7"/>
      <c r="W176" s="7"/>
      <c r="X176" s="7"/>
      <c r="Y176" s="7"/>
      <c r="Z176" s="7"/>
    </row>
    <row r="177" ht="15.75" customHeight="1">
      <c r="A177" s="7"/>
      <c r="B177" s="2"/>
      <c r="C177" s="3"/>
      <c r="D177" s="4"/>
      <c r="E177" s="5"/>
      <c r="F177" s="2"/>
      <c r="G177" s="2"/>
      <c r="H177" s="2"/>
      <c r="I177" s="6"/>
      <c r="J177" s="6"/>
      <c r="K177" s="2"/>
      <c r="L177" s="2"/>
      <c r="M177" s="7"/>
      <c r="N177" s="7"/>
      <c r="O177" s="7"/>
      <c r="P177" s="7"/>
      <c r="Q177" s="7"/>
      <c r="R177" s="7"/>
      <c r="S177" s="7"/>
      <c r="T177" s="7"/>
      <c r="U177" s="7"/>
      <c r="V177" s="7"/>
      <c r="W177" s="7"/>
      <c r="X177" s="7"/>
      <c r="Y177" s="7"/>
      <c r="Z177" s="7"/>
    </row>
    <row r="178" ht="15.75" customHeight="1">
      <c r="A178" s="7"/>
      <c r="B178" s="2"/>
      <c r="C178" s="3"/>
      <c r="D178" s="4"/>
      <c r="E178" s="5"/>
      <c r="F178" s="2"/>
      <c r="G178" s="2"/>
      <c r="H178" s="2"/>
      <c r="I178" s="6"/>
      <c r="J178" s="6"/>
      <c r="K178" s="2"/>
      <c r="L178" s="2"/>
      <c r="M178" s="7"/>
      <c r="N178" s="7"/>
      <c r="O178" s="7"/>
      <c r="P178" s="7"/>
      <c r="Q178" s="7"/>
      <c r="R178" s="7"/>
      <c r="S178" s="7"/>
      <c r="T178" s="7"/>
      <c r="U178" s="7"/>
      <c r="V178" s="7"/>
      <c r="W178" s="7"/>
      <c r="X178" s="7"/>
      <c r="Y178" s="7"/>
      <c r="Z178" s="7"/>
    </row>
    <row r="179" ht="15.75" customHeight="1">
      <c r="A179" s="7"/>
      <c r="B179" s="2"/>
      <c r="C179" s="3"/>
      <c r="D179" s="4"/>
      <c r="E179" s="5"/>
      <c r="F179" s="2"/>
      <c r="G179" s="2"/>
      <c r="H179" s="2"/>
      <c r="I179" s="6"/>
      <c r="J179" s="6"/>
      <c r="K179" s="2"/>
      <c r="L179" s="2"/>
      <c r="M179" s="7"/>
      <c r="N179" s="7"/>
      <c r="O179" s="7"/>
      <c r="P179" s="7"/>
      <c r="Q179" s="7"/>
      <c r="R179" s="7"/>
      <c r="S179" s="7"/>
      <c r="T179" s="7"/>
      <c r="U179" s="7"/>
      <c r="V179" s="7"/>
      <c r="W179" s="7"/>
      <c r="X179" s="7"/>
      <c r="Y179" s="7"/>
      <c r="Z179" s="7"/>
    </row>
    <row r="180" ht="15.75" customHeight="1">
      <c r="A180" s="7"/>
      <c r="B180" s="2"/>
      <c r="C180" s="3"/>
      <c r="D180" s="4"/>
      <c r="E180" s="5"/>
      <c r="F180" s="2"/>
      <c r="G180" s="2"/>
      <c r="H180" s="2"/>
      <c r="I180" s="6"/>
      <c r="J180" s="6"/>
      <c r="K180" s="2"/>
      <c r="L180" s="2"/>
      <c r="M180" s="7"/>
      <c r="N180" s="7"/>
      <c r="O180" s="7"/>
      <c r="P180" s="7"/>
      <c r="Q180" s="7"/>
      <c r="R180" s="7"/>
      <c r="S180" s="7"/>
      <c r="T180" s="7"/>
      <c r="U180" s="7"/>
      <c r="V180" s="7"/>
      <c r="W180" s="7"/>
      <c r="X180" s="7"/>
      <c r="Y180" s="7"/>
      <c r="Z180" s="7"/>
    </row>
    <row r="181" ht="15.75" customHeight="1">
      <c r="A181" s="7"/>
      <c r="B181" s="2"/>
      <c r="C181" s="3"/>
      <c r="D181" s="4"/>
      <c r="E181" s="5"/>
      <c r="F181" s="2"/>
      <c r="G181" s="2"/>
      <c r="H181" s="2"/>
      <c r="I181" s="6"/>
      <c r="J181" s="6"/>
      <c r="K181" s="2"/>
      <c r="L181" s="2"/>
      <c r="M181" s="7"/>
      <c r="N181" s="7"/>
      <c r="O181" s="7"/>
      <c r="P181" s="7"/>
      <c r="Q181" s="7"/>
      <c r="R181" s="7"/>
      <c r="S181" s="7"/>
      <c r="T181" s="7"/>
      <c r="U181" s="7"/>
      <c r="V181" s="7"/>
      <c r="W181" s="7"/>
      <c r="X181" s="7"/>
      <c r="Y181" s="7"/>
      <c r="Z181" s="7"/>
    </row>
    <row r="182" ht="15.75" customHeight="1">
      <c r="A182" s="7"/>
      <c r="B182" s="2"/>
      <c r="C182" s="3"/>
      <c r="D182" s="4"/>
      <c r="E182" s="5"/>
      <c r="F182" s="2"/>
      <c r="G182" s="2"/>
      <c r="H182" s="2"/>
      <c r="I182" s="6"/>
      <c r="J182" s="6"/>
      <c r="K182" s="2"/>
      <c r="L182" s="2"/>
      <c r="M182" s="7"/>
      <c r="N182" s="7"/>
      <c r="O182" s="7"/>
      <c r="P182" s="7"/>
      <c r="Q182" s="7"/>
      <c r="R182" s="7"/>
      <c r="S182" s="7"/>
      <c r="T182" s="7"/>
      <c r="U182" s="7"/>
      <c r="V182" s="7"/>
      <c r="W182" s="7"/>
      <c r="X182" s="7"/>
      <c r="Y182" s="7"/>
      <c r="Z182" s="7"/>
    </row>
    <row r="183" ht="15.75" customHeight="1">
      <c r="A183" s="7"/>
      <c r="B183" s="2"/>
      <c r="C183" s="3"/>
      <c r="D183" s="4"/>
      <c r="E183" s="5"/>
      <c r="F183" s="2"/>
      <c r="G183" s="2"/>
      <c r="H183" s="2"/>
      <c r="I183" s="6"/>
      <c r="J183" s="6"/>
      <c r="K183" s="2"/>
      <c r="L183" s="2"/>
      <c r="M183" s="7"/>
      <c r="N183" s="7"/>
      <c r="O183" s="7"/>
      <c r="P183" s="7"/>
      <c r="Q183" s="7"/>
      <c r="R183" s="7"/>
      <c r="S183" s="7"/>
      <c r="T183" s="7"/>
      <c r="U183" s="7"/>
      <c r="V183" s="7"/>
      <c r="W183" s="7"/>
      <c r="X183" s="7"/>
      <c r="Y183" s="7"/>
      <c r="Z183" s="7"/>
    </row>
    <row r="184" ht="15.75" customHeight="1">
      <c r="A184" s="7"/>
      <c r="B184" s="2"/>
      <c r="C184" s="3"/>
      <c r="D184" s="4"/>
      <c r="E184" s="5"/>
      <c r="F184" s="2"/>
      <c r="G184" s="2"/>
      <c r="H184" s="2"/>
      <c r="I184" s="6"/>
      <c r="J184" s="6"/>
      <c r="K184" s="2"/>
      <c r="L184" s="2"/>
      <c r="M184" s="7"/>
      <c r="N184" s="7"/>
      <c r="O184" s="7"/>
      <c r="P184" s="7"/>
      <c r="Q184" s="7"/>
      <c r="R184" s="7"/>
      <c r="S184" s="7"/>
      <c r="T184" s="7"/>
      <c r="U184" s="7"/>
      <c r="V184" s="7"/>
      <c r="W184" s="7"/>
      <c r="X184" s="7"/>
      <c r="Y184" s="7"/>
      <c r="Z184" s="7"/>
    </row>
    <row r="185" ht="15.75" customHeight="1">
      <c r="A185" s="7"/>
      <c r="B185" s="2"/>
      <c r="C185" s="3"/>
      <c r="D185" s="4"/>
      <c r="E185" s="5"/>
      <c r="F185" s="2"/>
      <c r="G185" s="2"/>
      <c r="H185" s="2"/>
      <c r="I185" s="6"/>
      <c r="J185" s="6"/>
      <c r="K185" s="2"/>
      <c r="L185" s="2"/>
      <c r="M185" s="7"/>
      <c r="N185" s="7"/>
      <c r="O185" s="7"/>
      <c r="P185" s="7"/>
      <c r="Q185" s="7"/>
      <c r="R185" s="7"/>
      <c r="S185" s="7"/>
      <c r="T185" s="7"/>
      <c r="U185" s="7"/>
      <c r="V185" s="7"/>
      <c r="W185" s="7"/>
      <c r="X185" s="7"/>
      <c r="Y185" s="7"/>
      <c r="Z185" s="7"/>
    </row>
    <row r="186" ht="15.75" customHeight="1">
      <c r="A186" s="7"/>
      <c r="B186" s="2"/>
      <c r="C186" s="3"/>
      <c r="D186" s="4"/>
      <c r="E186" s="5"/>
      <c r="F186" s="2"/>
      <c r="G186" s="2"/>
      <c r="H186" s="2"/>
      <c r="I186" s="6"/>
      <c r="J186" s="6"/>
      <c r="K186" s="2"/>
      <c r="L186" s="2"/>
      <c r="M186" s="7"/>
      <c r="N186" s="7"/>
      <c r="O186" s="7"/>
      <c r="P186" s="7"/>
      <c r="Q186" s="7"/>
      <c r="R186" s="7"/>
      <c r="S186" s="7"/>
      <c r="T186" s="7"/>
      <c r="U186" s="7"/>
      <c r="V186" s="7"/>
      <c r="W186" s="7"/>
      <c r="X186" s="7"/>
      <c r="Y186" s="7"/>
      <c r="Z186" s="7"/>
    </row>
    <row r="187" ht="15.75" customHeight="1">
      <c r="A187" s="7"/>
      <c r="B187" s="2"/>
      <c r="C187" s="3"/>
      <c r="D187" s="4"/>
      <c r="E187" s="5"/>
      <c r="F187" s="2"/>
      <c r="G187" s="2"/>
      <c r="H187" s="2"/>
      <c r="I187" s="6"/>
      <c r="J187" s="6"/>
      <c r="K187" s="2"/>
      <c r="L187" s="2"/>
      <c r="M187" s="7"/>
      <c r="N187" s="7"/>
      <c r="O187" s="7"/>
      <c r="P187" s="7"/>
      <c r="Q187" s="7"/>
      <c r="R187" s="7"/>
      <c r="S187" s="7"/>
      <c r="T187" s="7"/>
      <c r="U187" s="7"/>
      <c r="V187" s="7"/>
      <c r="W187" s="7"/>
      <c r="X187" s="7"/>
      <c r="Y187" s="7"/>
      <c r="Z187" s="7"/>
    </row>
    <row r="188" ht="15.75" customHeight="1">
      <c r="A188" s="7"/>
      <c r="B188" s="2"/>
      <c r="C188" s="3"/>
      <c r="D188" s="4"/>
      <c r="E188" s="5"/>
      <c r="F188" s="2"/>
      <c r="G188" s="2"/>
      <c r="H188" s="2"/>
      <c r="I188" s="6"/>
      <c r="J188" s="6"/>
      <c r="K188" s="2"/>
      <c r="L188" s="2"/>
      <c r="M188" s="7"/>
      <c r="N188" s="7"/>
      <c r="O188" s="7"/>
      <c r="P188" s="7"/>
      <c r="Q188" s="7"/>
      <c r="R188" s="7"/>
      <c r="S188" s="7"/>
      <c r="T188" s="7"/>
      <c r="U188" s="7"/>
      <c r="V188" s="7"/>
      <c r="W188" s="7"/>
      <c r="X188" s="7"/>
      <c r="Y188" s="7"/>
      <c r="Z188" s="7"/>
    </row>
    <row r="189" ht="15.75" customHeight="1">
      <c r="A189" s="7"/>
      <c r="B189" s="2"/>
      <c r="C189" s="3"/>
      <c r="D189" s="4"/>
      <c r="E189" s="5"/>
      <c r="F189" s="2"/>
      <c r="G189" s="2"/>
      <c r="H189" s="2"/>
      <c r="I189" s="6"/>
      <c r="J189" s="6"/>
      <c r="K189" s="2"/>
      <c r="L189" s="2"/>
      <c r="M189" s="7"/>
      <c r="N189" s="7"/>
      <c r="O189" s="7"/>
      <c r="P189" s="7"/>
      <c r="Q189" s="7"/>
      <c r="R189" s="7"/>
      <c r="S189" s="7"/>
      <c r="T189" s="7"/>
      <c r="U189" s="7"/>
      <c r="V189" s="7"/>
      <c r="W189" s="7"/>
      <c r="X189" s="7"/>
      <c r="Y189" s="7"/>
      <c r="Z189" s="7"/>
    </row>
    <row r="190" ht="15.75" customHeight="1">
      <c r="A190" s="7"/>
      <c r="B190" s="2"/>
      <c r="C190" s="3"/>
      <c r="D190" s="4"/>
      <c r="E190" s="5"/>
      <c r="F190" s="2"/>
      <c r="G190" s="2"/>
      <c r="H190" s="2"/>
      <c r="I190" s="6"/>
      <c r="J190" s="6"/>
      <c r="K190" s="2"/>
      <c r="L190" s="2"/>
      <c r="M190" s="7"/>
      <c r="N190" s="7"/>
      <c r="O190" s="7"/>
      <c r="P190" s="7"/>
      <c r="Q190" s="7"/>
      <c r="R190" s="7"/>
      <c r="S190" s="7"/>
      <c r="T190" s="7"/>
      <c r="U190" s="7"/>
      <c r="V190" s="7"/>
      <c r="W190" s="7"/>
      <c r="X190" s="7"/>
      <c r="Y190" s="7"/>
      <c r="Z190" s="7"/>
    </row>
    <row r="191" ht="15.75" customHeight="1">
      <c r="A191" s="7"/>
      <c r="B191" s="2"/>
      <c r="C191" s="3"/>
      <c r="D191" s="4"/>
      <c r="E191" s="5"/>
      <c r="F191" s="2"/>
      <c r="G191" s="2"/>
      <c r="H191" s="2"/>
      <c r="I191" s="6"/>
      <c r="J191" s="6"/>
      <c r="K191" s="2"/>
      <c r="L191" s="2"/>
      <c r="M191" s="7"/>
      <c r="N191" s="7"/>
      <c r="O191" s="7"/>
      <c r="P191" s="7"/>
      <c r="Q191" s="7"/>
      <c r="R191" s="7"/>
      <c r="S191" s="7"/>
      <c r="T191" s="7"/>
      <c r="U191" s="7"/>
      <c r="V191" s="7"/>
      <c r="W191" s="7"/>
      <c r="X191" s="7"/>
      <c r="Y191" s="7"/>
      <c r="Z191" s="7"/>
    </row>
    <row r="192" ht="15.75" customHeight="1">
      <c r="A192" s="7"/>
      <c r="B192" s="2"/>
      <c r="C192" s="3"/>
      <c r="D192" s="4"/>
      <c r="E192" s="5"/>
      <c r="F192" s="2"/>
      <c r="G192" s="2"/>
      <c r="H192" s="2"/>
      <c r="I192" s="6"/>
      <c r="J192" s="6"/>
      <c r="K192" s="2"/>
      <c r="L192" s="2"/>
      <c r="M192" s="7"/>
      <c r="N192" s="7"/>
      <c r="O192" s="7"/>
      <c r="P192" s="7"/>
      <c r="Q192" s="7"/>
      <c r="R192" s="7"/>
      <c r="S192" s="7"/>
      <c r="T192" s="7"/>
      <c r="U192" s="7"/>
      <c r="V192" s="7"/>
      <c r="W192" s="7"/>
      <c r="X192" s="7"/>
      <c r="Y192" s="7"/>
      <c r="Z192" s="7"/>
    </row>
    <row r="193" ht="15.75" customHeight="1">
      <c r="A193" s="7"/>
      <c r="B193" s="2"/>
      <c r="C193" s="3"/>
      <c r="D193" s="4"/>
      <c r="E193" s="5"/>
      <c r="F193" s="2"/>
      <c r="G193" s="2"/>
      <c r="H193" s="2"/>
      <c r="I193" s="6"/>
      <c r="J193" s="6"/>
      <c r="K193" s="2"/>
      <c r="L193" s="2"/>
      <c r="M193" s="7"/>
      <c r="N193" s="7"/>
      <c r="O193" s="7"/>
      <c r="P193" s="7"/>
      <c r="Q193" s="7"/>
      <c r="R193" s="7"/>
      <c r="S193" s="7"/>
      <c r="T193" s="7"/>
      <c r="U193" s="7"/>
      <c r="V193" s="7"/>
      <c r="W193" s="7"/>
      <c r="X193" s="7"/>
      <c r="Y193" s="7"/>
      <c r="Z193" s="7"/>
    </row>
    <row r="194" ht="15.75" customHeight="1">
      <c r="A194" s="7"/>
      <c r="B194" s="2"/>
      <c r="C194" s="3"/>
      <c r="D194" s="4"/>
      <c r="E194" s="5"/>
      <c r="F194" s="2"/>
      <c r="G194" s="2"/>
      <c r="H194" s="2"/>
      <c r="I194" s="6"/>
      <c r="J194" s="6"/>
      <c r="K194" s="2"/>
      <c r="L194" s="2"/>
      <c r="M194" s="7"/>
      <c r="N194" s="7"/>
      <c r="O194" s="7"/>
      <c r="P194" s="7"/>
      <c r="Q194" s="7"/>
      <c r="R194" s="7"/>
      <c r="S194" s="7"/>
      <c r="T194" s="7"/>
      <c r="U194" s="7"/>
      <c r="V194" s="7"/>
      <c r="W194" s="7"/>
      <c r="X194" s="7"/>
      <c r="Y194" s="7"/>
      <c r="Z194" s="7"/>
    </row>
    <row r="195" ht="15.75" customHeight="1">
      <c r="A195" s="7"/>
      <c r="B195" s="2"/>
      <c r="C195" s="3"/>
      <c r="D195" s="4"/>
      <c r="E195" s="5"/>
      <c r="F195" s="2"/>
      <c r="G195" s="2"/>
      <c r="H195" s="2"/>
      <c r="I195" s="6"/>
      <c r="J195" s="6"/>
      <c r="K195" s="2"/>
      <c r="L195" s="2"/>
      <c r="M195" s="7"/>
      <c r="N195" s="7"/>
      <c r="O195" s="7"/>
      <c r="P195" s="7"/>
      <c r="Q195" s="7"/>
      <c r="R195" s="7"/>
      <c r="S195" s="7"/>
      <c r="T195" s="7"/>
      <c r="U195" s="7"/>
      <c r="V195" s="7"/>
      <c r="W195" s="7"/>
      <c r="X195" s="7"/>
      <c r="Y195" s="7"/>
      <c r="Z195" s="7"/>
    </row>
    <row r="196" ht="15.75" customHeight="1">
      <c r="A196" s="7"/>
      <c r="B196" s="2"/>
      <c r="C196" s="3"/>
      <c r="D196" s="4"/>
      <c r="E196" s="5"/>
      <c r="F196" s="2"/>
      <c r="G196" s="2"/>
      <c r="H196" s="2"/>
      <c r="I196" s="6"/>
      <c r="J196" s="6"/>
      <c r="K196" s="2"/>
      <c r="L196" s="2"/>
      <c r="M196" s="7"/>
      <c r="N196" s="7"/>
      <c r="O196" s="7"/>
      <c r="P196" s="7"/>
      <c r="Q196" s="7"/>
      <c r="R196" s="7"/>
      <c r="S196" s="7"/>
      <c r="T196" s="7"/>
      <c r="U196" s="7"/>
      <c r="V196" s="7"/>
      <c r="W196" s="7"/>
      <c r="X196" s="7"/>
      <c r="Y196" s="7"/>
      <c r="Z196" s="7"/>
    </row>
    <row r="197" ht="15.75" customHeight="1">
      <c r="A197" s="7"/>
      <c r="B197" s="2"/>
      <c r="C197" s="3"/>
      <c r="D197" s="4"/>
      <c r="E197" s="5"/>
      <c r="F197" s="2"/>
      <c r="G197" s="2"/>
      <c r="H197" s="2"/>
      <c r="I197" s="6"/>
      <c r="J197" s="6"/>
      <c r="K197" s="2"/>
      <c r="L197" s="2"/>
      <c r="M197" s="7"/>
      <c r="N197" s="7"/>
      <c r="O197" s="7"/>
      <c r="P197" s="7"/>
      <c r="Q197" s="7"/>
      <c r="R197" s="7"/>
      <c r="S197" s="7"/>
      <c r="T197" s="7"/>
      <c r="U197" s="7"/>
      <c r="V197" s="7"/>
      <c r="W197" s="7"/>
      <c r="X197" s="7"/>
      <c r="Y197" s="7"/>
      <c r="Z197" s="7"/>
    </row>
    <row r="198" ht="15.75" customHeight="1">
      <c r="A198" s="7"/>
      <c r="B198" s="2"/>
      <c r="C198" s="3"/>
      <c r="D198" s="4"/>
      <c r="E198" s="5"/>
      <c r="F198" s="2"/>
      <c r="G198" s="2"/>
      <c r="H198" s="2"/>
      <c r="I198" s="6"/>
      <c r="J198" s="6"/>
      <c r="K198" s="2"/>
      <c r="L198" s="2"/>
      <c r="M198" s="7"/>
      <c r="N198" s="7"/>
      <c r="O198" s="7"/>
      <c r="P198" s="7"/>
      <c r="Q198" s="7"/>
      <c r="R198" s="7"/>
      <c r="S198" s="7"/>
      <c r="T198" s="7"/>
      <c r="U198" s="7"/>
      <c r="V198" s="7"/>
      <c r="W198" s="7"/>
      <c r="X198" s="7"/>
      <c r="Y198" s="7"/>
      <c r="Z198" s="7"/>
    </row>
    <row r="199" ht="15.75" customHeight="1">
      <c r="A199" s="7"/>
      <c r="B199" s="2"/>
      <c r="C199" s="3"/>
      <c r="D199" s="4"/>
      <c r="E199" s="5"/>
      <c r="F199" s="2"/>
      <c r="G199" s="2"/>
      <c r="H199" s="2"/>
      <c r="I199" s="6"/>
      <c r="J199" s="6"/>
      <c r="K199" s="2"/>
      <c r="L199" s="2"/>
      <c r="M199" s="7"/>
      <c r="N199" s="7"/>
      <c r="O199" s="7"/>
      <c r="P199" s="7"/>
      <c r="Q199" s="7"/>
      <c r="R199" s="7"/>
      <c r="S199" s="7"/>
      <c r="T199" s="7"/>
      <c r="U199" s="7"/>
      <c r="V199" s="7"/>
      <c r="W199" s="7"/>
      <c r="X199" s="7"/>
      <c r="Y199" s="7"/>
      <c r="Z199" s="7"/>
    </row>
    <row r="200" ht="15.75" customHeight="1">
      <c r="A200" s="7"/>
      <c r="B200" s="2"/>
      <c r="C200" s="3"/>
      <c r="D200" s="4"/>
      <c r="E200" s="5"/>
      <c r="F200" s="2"/>
      <c r="G200" s="2"/>
      <c r="H200" s="2"/>
      <c r="I200" s="6"/>
      <c r="J200" s="6"/>
      <c r="K200" s="2"/>
      <c r="L200" s="2"/>
      <c r="M200" s="7"/>
      <c r="N200" s="7"/>
      <c r="O200" s="7"/>
      <c r="P200" s="7"/>
      <c r="Q200" s="7"/>
      <c r="R200" s="7"/>
      <c r="S200" s="7"/>
      <c r="T200" s="7"/>
      <c r="U200" s="7"/>
      <c r="V200" s="7"/>
      <c r="W200" s="7"/>
      <c r="X200" s="7"/>
      <c r="Y200" s="7"/>
      <c r="Z200" s="7"/>
    </row>
    <row r="201" ht="15.75" customHeight="1">
      <c r="A201" s="7"/>
      <c r="B201" s="2"/>
      <c r="C201" s="3"/>
      <c r="D201" s="4"/>
      <c r="E201" s="5"/>
      <c r="F201" s="2"/>
      <c r="G201" s="2"/>
      <c r="H201" s="2"/>
      <c r="I201" s="6"/>
      <c r="J201" s="6"/>
      <c r="K201" s="2"/>
      <c r="L201" s="2"/>
      <c r="M201" s="7"/>
      <c r="N201" s="7"/>
      <c r="O201" s="7"/>
      <c r="P201" s="7"/>
      <c r="Q201" s="7"/>
      <c r="R201" s="7"/>
      <c r="S201" s="7"/>
      <c r="T201" s="7"/>
      <c r="U201" s="7"/>
      <c r="V201" s="7"/>
      <c r="W201" s="7"/>
      <c r="X201" s="7"/>
      <c r="Y201" s="7"/>
      <c r="Z201" s="7"/>
    </row>
    <row r="202" ht="15.75" customHeight="1">
      <c r="A202" s="7"/>
      <c r="B202" s="2"/>
      <c r="C202" s="3"/>
      <c r="D202" s="4"/>
      <c r="E202" s="5"/>
      <c r="F202" s="2"/>
      <c r="G202" s="2"/>
      <c r="H202" s="2"/>
      <c r="I202" s="6"/>
      <c r="J202" s="6"/>
      <c r="K202" s="2"/>
      <c r="L202" s="2"/>
      <c r="M202" s="7"/>
      <c r="N202" s="7"/>
      <c r="O202" s="7"/>
      <c r="P202" s="7"/>
      <c r="Q202" s="7"/>
      <c r="R202" s="7"/>
      <c r="S202" s="7"/>
      <c r="T202" s="7"/>
      <c r="U202" s="7"/>
      <c r="V202" s="7"/>
      <c r="W202" s="7"/>
      <c r="X202" s="7"/>
      <c r="Y202" s="7"/>
      <c r="Z202" s="7"/>
    </row>
    <row r="203" ht="15.75" customHeight="1">
      <c r="A203" s="7"/>
      <c r="B203" s="2"/>
      <c r="C203" s="3"/>
      <c r="D203" s="4"/>
      <c r="E203" s="5"/>
      <c r="F203" s="2"/>
      <c r="G203" s="2"/>
      <c r="H203" s="2"/>
      <c r="I203" s="6"/>
      <c r="J203" s="6"/>
      <c r="K203" s="2"/>
      <c r="L203" s="2"/>
      <c r="M203" s="7"/>
      <c r="N203" s="7"/>
      <c r="O203" s="7"/>
      <c r="P203" s="7"/>
      <c r="Q203" s="7"/>
      <c r="R203" s="7"/>
      <c r="S203" s="7"/>
      <c r="T203" s="7"/>
      <c r="U203" s="7"/>
      <c r="V203" s="7"/>
      <c r="W203" s="7"/>
      <c r="X203" s="7"/>
      <c r="Y203" s="7"/>
      <c r="Z203" s="7"/>
    </row>
    <row r="204" ht="15.75" customHeight="1">
      <c r="A204" s="7"/>
      <c r="B204" s="2"/>
      <c r="C204" s="3"/>
      <c r="D204" s="4"/>
      <c r="E204" s="5"/>
      <c r="F204" s="2"/>
      <c r="G204" s="2"/>
      <c r="H204" s="2"/>
      <c r="I204" s="6"/>
      <c r="J204" s="6"/>
      <c r="K204" s="2"/>
      <c r="L204" s="2"/>
      <c r="M204" s="7"/>
      <c r="N204" s="7"/>
      <c r="O204" s="7"/>
      <c r="P204" s="7"/>
      <c r="Q204" s="7"/>
      <c r="R204" s="7"/>
      <c r="S204" s="7"/>
      <c r="T204" s="7"/>
      <c r="U204" s="7"/>
      <c r="V204" s="7"/>
      <c r="W204" s="7"/>
      <c r="X204" s="7"/>
      <c r="Y204" s="7"/>
      <c r="Z204" s="7"/>
    </row>
    <row r="205" ht="15.75" customHeight="1">
      <c r="A205" s="7"/>
      <c r="B205" s="2"/>
      <c r="C205" s="3"/>
      <c r="D205" s="4"/>
      <c r="E205" s="5"/>
      <c r="F205" s="2"/>
      <c r="G205" s="2"/>
      <c r="H205" s="2"/>
      <c r="I205" s="6"/>
      <c r="J205" s="6"/>
      <c r="K205" s="2"/>
      <c r="L205" s="2"/>
      <c r="M205" s="7"/>
      <c r="N205" s="7"/>
      <c r="O205" s="7"/>
      <c r="P205" s="7"/>
      <c r="Q205" s="7"/>
      <c r="R205" s="7"/>
      <c r="S205" s="7"/>
      <c r="T205" s="7"/>
      <c r="U205" s="7"/>
      <c r="V205" s="7"/>
      <c r="W205" s="7"/>
      <c r="X205" s="7"/>
      <c r="Y205" s="7"/>
      <c r="Z205" s="7"/>
    </row>
    <row r="206" ht="15.75" customHeight="1">
      <c r="A206" s="7"/>
      <c r="B206" s="2"/>
      <c r="C206" s="3"/>
      <c r="D206" s="4"/>
      <c r="E206" s="5"/>
      <c r="F206" s="2"/>
      <c r="G206" s="2"/>
      <c r="H206" s="2"/>
      <c r="I206" s="6"/>
      <c r="J206" s="6"/>
      <c r="K206" s="2"/>
      <c r="L206" s="2"/>
      <c r="M206" s="7"/>
      <c r="N206" s="7"/>
      <c r="O206" s="7"/>
      <c r="P206" s="7"/>
      <c r="Q206" s="7"/>
      <c r="R206" s="7"/>
      <c r="S206" s="7"/>
      <c r="T206" s="7"/>
      <c r="U206" s="7"/>
      <c r="V206" s="7"/>
      <c r="W206" s="7"/>
      <c r="X206" s="7"/>
      <c r="Y206" s="7"/>
      <c r="Z206" s="7"/>
    </row>
    <row r="207" ht="15.75" customHeight="1">
      <c r="A207" s="7"/>
      <c r="B207" s="2"/>
      <c r="C207" s="3"/>
      <c r="D207" s="4"/>
      <c r="E207" s="5"/>
      <c r="F207" s="2"/>
      <c r="G207" s="2"/>
      <c r="H207" s="2"/>
      <c r="I207" s="6"/>
      <c r="J207" s="6"/>
      <c r="K207" s="2"/>
      <c r="L207" s="2"/>
      <c r="M207" s="7"/>
      <c r="N207" s="7"/>
      <c r="O207" s="7"/>
      <c r="P207" s="7"/>
      <c r="Q207" s="7"/>
      <c r="R207" s="7"/>
      <c r="S207" s="7"/>
      <c r="T207" s="7"/>
      <c r="U207" s="7"/>
      <c r="V207" s="7"/>
      <c r="W207" s="7"/>
      <c r="X207" s="7"/>
      <c r="Y207" s="7"/>
      <c r="Z207" s="7"/>
    </row>
    <row r="208" ht="15.75" customHeight="1">
      <c r="A208" s="7"/>
      <c r="B208" s="2"/>
      <c r="C208" s="3"/>
      <c r="D208" s="4"/>
      <c r="E208" s="5"/>
      <c r="F208" s="2"/>
      <c r="G208" s="2"/>
      <c r="H208" s="2"/>
      <c r="I208" s="6"/>
      <c r="J208" s="6"/>
      <c r="K208" s="2"/>
      <c r="L208" s="2"/>
      <c r="M208" s="7"/>
      <c r="N208" s="7"/>
      <c r="O208" s="7"/>
      <c r="P208" s="7"/>
      <c r="Q208" s="7"/>
      <c r="R208" s="7"/>
      <c r="S208" s="7"/>
      <c r="T208" s="7"/>
      <c r="U208" s="7"/>
      <c r="V208" s="7"/>
      <c r="W208" s="7"/>
      <c r="X208" s="7"/>
      <c r="Y208" s="7"/>
      <c r="Z208" s="7"/>
    </row>
    <row r="209" ht="15.75" customHeight="1">
      <c r="A209" s="7"/>
      <c r="B209" s="2"/>
      <c r="C209" s="3"/>
      <c r="D209" s="4"/>
      <c r="E209" s="5"/>
      <c r="F209" s="2"/>
      <c r="G209" s="2"/>
      <c r="H209" s="2"/>
      <c r="I209" s="6"/>
      <c r="J209" s="6"/>
      <c r="K209" s="2"/>
      <c r="L209" s="2"/>
      <c r="M209" s="7"/>
      <c r="N209" s="7"/>
      <c r="O209" s="7"/>
      <c r="P209" s="7"/>
      <c r="Q209" s="7"/>
      <c r="R209" s="7"/>
      <c r="S209" s="7"/>
      <c r="T209" s="7"/>
      <c r="U209" s="7"/>
      <c r="V209" s="7"/>
      <c r="W209" s="7"/>
      <c r="X209" s="7"/>
      <c r="Y209" s="7"/>
      <c r="Z209" s="7"/>
    </row>
    <row r="210" ht="15.75" customHeight="1">
      <c r="A210" s="7"/>
      <c r="B210" s="2"/>
      <c r="C210" s="3"/>
      <c r="D210" s="4"/>
      <c r="E210" s="5"/>
      <c r="F210" s="2"/>
      <c r="G210" s="2"/>
      <c r="H210" s="2"/>
      <c r="I210" s="6"/>
      <c r="J210" s="6"/>
      <c r="K210" s="2"/>
      <c r="L210" s="2"/>
      <c r="M210" s="7"/>
      <c r="N210" s="7"/>
      <c r="O210" s="7"/>
      <c r="P210" s="7"/>
      <c r="Q210" s="7"/>
      <c r="R210" s="7"/>
      <c r="S210" s="7"/>
      <c r="T210" s="7"/>
      <c r="U210" s="7"/>
      <c r="V210" s="7"/>
      <c r="W210" s="7"/>
      <c r="X210" s="7"/>
      <c r="Y210" s="7"/>
      <c r="Z210" s="7"/>
    </row>
    <row r="211" ht="15.75" customHeight="1">
      <c r="A211" s="7"/>
      <c r="B211" s="2"/>
      <c r="C211" s="3"/>
      <c r="D211" s="4"/>
      <c r="E211" s="5"/>
      <c r="F211" s="2"/>
      <c r="G211" s="2"/>
      <c r="H211" s="2"/>
      <c r="I211" s="6"/>
      <c r="J211" s="6"/>
      <c r="K211" s="2"/>
      <c r="L211" s="2"/>
      <c r="M211" s="7"/>
      <c r="N211" s="7"/>
      <c r="O211" s="7"/>
      <c r="P211" s="7"/>
      <c r="Q211" s="7"/>
      <c r="R211" s="7"/>
      <c r="S211" s="7"/>
      <c r="T211" s="7"/>
      <c r="U211" s="7"/>
      <c r="V211" s="7"/>
      <c r="W211" s="7"/>
      <c r="X211" s="7"/>
      <c r="Y211" s="7"/>
      <c r="Z211" s="7"/>
    </row>
    <row r="212" ht="15.75" customHeight="1">
      <c r="A212" s="7"/>
      <c r="B212" s="2"/>
      <c r="C212" s="3"/>
      <c r="D212" s="4"/>
      <c r="E212" s="5"/>
      <c r="F212" s="2"/>
      <c r="G212" s="2"/>
      <c r="H212" s="2"/>
      <c r="I212" s="6"/>
      <c r="J212" s="6"/>
      <c r="K212" s="2"/>
      <c r="L212" s="2"/>
      <c r="M212" s="7"/>
      <c r="N212" s="7"/>
      <c r="O212" s="7"/>
      <c r="P212" s="7"/>
      <c r="Q212" s="7"/>
      <c r="R212" s="7"/>
      <c r="S212" s="7"/>
      <c r="T212" s="7"/>
      <c r="U212" s="7"/>
      <c r="V212" s="7"/>
      <c r="W212" s="7"/>
      <c r="X212" s="7"/>
      <c r="Y212" s="7"/>
      <c r="Z212" s="7"/>
    </row>
    <row r="213" ht="15.75" customHeight="1">
      <c r="A213" s="7"/>
      <c r="B213" s="2"/>
      <c r="C213" s="3"/>
      <c r="D213" s="4"/>
      <c r="E213" s="5"/>
      <c r="F213" s="2"/>
      <c r="G213" s="2"/>
      <c r="H213" s="2"/>
      <c r="I213" s="6"/>
      <c r="J213" s="6"/>
      <c r="K213" s="2"/>
      <c r="L213" s="2"/>
      <c r="M213" s="7"/>
      <c r="N213" s="7"/>
      <c r="O213" s="7"/>
      <c r="P213" s="7"/>
      <c r="Q213" s="7"/>
      <c r="R213" s="7"/>
      <c r="S213" s="7"/>
      <c r="T213" s="7"/>
      <c r="U213" s="7"/>
      <c r="V213" s="7"/>
      <c r="W213" s="7"/>
      <c r="X213" s="7"/>
      <c r="Y213" s="7"/>
      <c r="Z213" s="7"/>
    </row>
    <row r="214" ht="15.75" customHeight="1">
      <c r="A214" s="7"/>
      <c r="B214" s="2"/>
      <c r="C214" s="3"/>
      <c r="D214" s="4"/>
      <c r="E214" s="5"/>
      <c r="F214" s="2"/>
      <c r="G214" s="2"/>
      <c r="H214" s="2"/>
      <c r="I214" s="6"/>
      <c r="J214" s="6"/>
      <c r="K214" s="2"/>
      <c r="L214" s="2"/>
      <c r="M214" s="7"/>
      <c r="N214" s="7"/>
      <c r="O214" s="7"/>
      <c r="P214" s="7"/>
      <c r="Q214" s="7"/>
      <c r="R214" s="7"/>
      <c r="S214" s="7"/>
      <c r="T214" s="7"/>
      <c r="U214" s="7"/>
      <c r="V214" s="7"/>
      <c r="W214" s="7"/>
      <c r="X214" s="7"/>
      <c r="Y214" s="7"/>
      <c r="Z214" s="7"/>
    </row>
    <row r="215" ht="15.75" customHeight="1">
      <c r="A215" s="7"/>
      <c r="B215" s="2"/>
      <c r="C215" s="3"/>
      <c r="D215" s="4"/>
      <c r="E215" s="5"/>
      <c r="F215" s="2"/>
      <c r="G215" s="2"/>
      <c r="H215" s="2"/>
      <c r="I215" s="6"/>
      <c r="J215" s="6"/>
      <c r="K215" s="2"/>
      <c r="L215" s="2"/>
      <c r="M215" s="7"/>
      <c r="N215" s="7"/>
      <c r="O215" s="7"/>
      <c r="P215" s="7"/>
      <c r="Q215" s="7"/>
      <c r="R215" s="7"/>
      <c r="S215" s="7"/>
      <c r="T215" s="7"/>
      <c r="U215" s="7"/>
      <c r="V215" s="7"/>
      <c r="W215" s="7"/>
      <c r="X215" s="7"/>
      <c r="Y215" s="7"/>
      <c r="Z215" s="7"/>
    </row>
    <row r="216" ht="15.75" customHeight="1">
      <c r="A216" s="7"/>
      <c r="B216" s="2"/>
      <c r="C216" s="3"/>
      <c r="D216" s="4"/>
      <c r="E216" s="5"/>
      <c r="F216" s="2"/>
      <c r="G216" s="2"/>
      <c r="H216" s="2"/>
      <c r="I216" s="6"/>
      <c r="J216" s="6"/>
      <c r="K216" s="2"/>
      <c r="L216" s="2"/>
      <c r="M216" s="7"/>
      <c r="N216" s="7"/>
      <c r="O216" s="7"/>
      <c r="P216" s="7"/>
      <c r="Q216" s="7"/>
      <c r="R216" s="7"/>
      <c r="S216" s="7"/>
      <c r="T216" s="7"/>
      <c r="U216" s="7"/>
      <c r="V216" s="7"/>
      <c r="W216" s="7"/>
      <c r="X216" s="7"/>
      <c r="Y216" s="7"/>
      <c r="Z216" s="7"/>
    </row>
    <row r="217" ht="15.75" customHeight="1">
      <c r="A217" s="7"/>
      <c r="B217" s="2"/>
      <c r="C217" s="3"/>
      <c r="D217" s="4"/>
      <c r="E217" s="5"/>
      <c r="F217" s="2"/>
      <c r="G217" s="2"/>
      <c r="H217" s="2"/>
      <c r="I217" s="6"/>
      <c r="J217" s="6"/>
      <c r="K217" s="2"/>
      <c r="L217" s="2"/>
      <c r="M217" s="7"/>
      <c r="N217" s="7"/>
      <c r="O217" s="7"/>
      <c r="P217" s="7"/>
      <c r="Q217" s="7"/>
      <c r="R217" s="7"/>
      <c r="S217" s="7"/>
      <c r="T217" s="7"/>
      <c r="U217" s="7"/>
      <c r="V217" s="7"/>
      <c r="W217" s="7"/>
      <c r="X217" s="7"/>
      <c r="Y217" s="7"/>
      <c r="Z217" s="7"/>
    </row>
    <row r="218" ht="15.75" customHeight="1">
      <c r="A218" s="7"/>
      <c r="B218" s="2"/>
      <c r="C218" s="3"/>
      <c r="D218" s="4"/>
      <c r="E218" s="5"/>
      <c r="F218" s="2"/>
      <c r="G218" s="2"/>
      <c r="H218" s="2"/>
      <c r="I218" s="6"/>
      <c r="J218" s="6"/>
      <c r="K218" s="2"/>
      <c r="L218" s="2"/>
      <c r="M218" s="7"/>
      <c r="N218" s="7"/>
      <c r="O218" s="7"/>
      <c r="P218" s="7"/>
      <c r="Q218" s="7"/>
      <c r="R218" s="7"/>
      <c r="S218" s="7"/>
      <c r="T218" s="7"/>
      <c r="U218" s="7"/>
      <c r="V218" s="7"/>
      <c r="W218" s="7"/>
      <c r="X218" s="7"/>
      <c r="Y218" s="7"/>
      <c r="Z218" s="7"/>
    </row>
    <row r="219" ht="15.75" customHeight="1">
      <c r="A219" s="7"/>
      <c r="B219" s="2"/>
      <c r="C219" s="3"/>
      <c r="D219" s="4"/>
      <c r="E219" s="5"/>
      <c r="F219" s="2"/>
      <c r="G219" s="2"/>
      <c r="H219" s="2"/>
      <c r="I219" s="6"/>
      <c r="J219" s="6"/>
      <c r="K219" s="2"/>
      <c r="L219" s="2"/>
      <c r="M219" s="7"/>
      <c r="N219" s="7"/>
      <c r="O219" s="7"/>
      <c r="P219" s="7"/>
      <c r="Q219" s="7"/>
      <c r="R219" s="7"/>
      <c r="S219" s="7"/>
      <c r="T219" s="7"/>
      <c r="U219" s="7"/>
      <c r="V219" s="7"/>
      <c r="W219" s="7"/>
      <c r="X219" s="7"/>
      <c r="Y219" s="7"/>
      <c r="Z219" s="7"/>
    </row>
    <row r="220" ht="15.75" customHeight="1">
      <c r="A220" s="7"/>
      <c r="B220" s="2"/>
      <c r="C220" s="3"/>
      <c r="D220" s="4"/>
      <c r="E220" s="5"/>
      <c r="F220" s="2"/>
      <c r="G220" s="2"/>
      <c r="H220" s="2"/>
      <c r="I220" s="6"/>
      <c r="J220" s="6"/>
      <c r="K220" s="2"/>
      <c r="L220" s="2"/>
      <c r="M220" s="7"/>
      <c r="N220" s="7"/>
      <c r="O220" s="7"/>
      <c r="P220" s="7"/>
      <c r="Q220" s="7"/>
      <c r="R220" s="7"/>
      <c r="S220" s="7"/>
      <c r="T220" s="7"/>
      <c r="U220" s="7"/>
      <c r="V220" s="7"/>
      <c r="W220" s="7"/>
      <c r="X220" s="7"/>
      <c r="Y220" s="7"/>
      <c r="Z220" s="7"/>
    </row>
    <row r="221" ht="15.75" customHeight="1">
      <c r="A221" s="7"/>
      <c r="B221" s="2"/>
      <c r="C221" s="3"/>
      <c r="D221" s="4"/>
      <c r="E221" s="5"/>
      <c r="F221" s="2"/>
      <c r="G221" s="2"/>
      <c r="H221" s="2"/>
      <c r="I221" s="6"/>
      <c r="J221" s="6"/>
      <c r="K221" s="2"/>
      <c r="L221" s="2"/>
      <c r="M221" s="7"/>
      <c r="N221" s="7"/>
      <c r="O221" s="7"/>
      <c r="P221" s="7"/>
      <c r="Q221" s="7"/>
      <c r="R221" s="7"/>
      <c r="S221" s="7"/>
      <c r="T221" s="7"/>
      <c r="U221" s="7"/>
      <c r="V221" s="7"/>
      <c r="W221" s="7"/>
      <c r="X221" s="7"/>
      <c r="Y221" s="7"/>
      <c r="Z221" s="7"/>
    </row>
    <row r="222" ht="15.75" customHeight="1">
      <c r="A222" s="7"/>
      <c r="B222" s="2"/>
      <c r="C222" s="3"/>
      <c r="D222" s="4"/>
      <c r="E222" s="5"/>
      <c r="F222" s="2"/>
      <c r="G222" s="2"/>
      <c r="H222" s="2"/>
      <c r="I222" s="6"/>
      <c r="J222" s="6"/>
      <c r="K222" s="2"/>
      <c r="L222" s="2"/>
      <c r="M222" s="7"/>
      <c r="N222" s="7"/>
      <c r="O222" s="7"/>
      <c r="P222" s="7"/>
      <c r="Q222" s="7"/>
      <c r="R222" s="7"/>
      <c r="S222" s="7"/>
      <c r="T222" s="7"/>
      <c r="U222" s="7"/>
      <c r="V222" s="7"/>
      <c r="W222" s="7"/>
      <c r="X222" s="7"/>
      <c r="Y222" s="7"/>
      <c r="Z222" s="7"/>
    </row>
    <row r="223" ht="15.75" customHeight="1">
      <c r="A223" s="7"/>
      <c r="B223" s="2"/>
      <c r="C223" s="3"/>
      <c r="D223" s="4"/>
      <c r="E223" s="5"/>
      <c r="F223" s="2"/>
      <c r="G223" s="2"/>
      <c r="H223" s="2"/>
      <c r="I223" s="6"/>
      <c r="J223" s="6"/>
      <c r="K223" s="2"/>
      <c r="L223" s="2"/>
      <c r="M223" s="7"/>
      <c r="N223" s="7"/>
      <c r="O223" s="7"/>
      <c r="P223" s="7"/>
      <c r="Q223" s="7"/>
      <c r="R223" s="7"/>
      <c r="S223" s="7"/>
      <c r="T223" s="7"/>
      <c r="U223" s="7"/>
      <c r="V223" s="7"/>
      <c r="W223" s="7"/>
      <c r="X223" s="7"/>
      <c r="Y223" s="7"/>
      <c r="Z223" s="7"/>
    </row>
    <row r="224" ht="15.75" customHeight="1">
      <c r="A224" s="7"/>
      <c r="B224" s="2"/>
      <c r="C224" s="3"/>
      <c r="D224" s="4"/>
      <c r="E224" s="5"/>
      <c r="F224" s="2"/>
      <c r="G224" s="2"/>
      <c r="H224" s="2"/>
      <c r="I224" s="6"/>
      <c r="J224" s="6"/>
      <c r="K224" s="2"/>
      <c r="L224" s="2"/>
      <c r="M224" s="7"/>
      <c r="N224" s="7"/>
      <c r="O224" s="7"/>
      <c r="P224" s="7"/>
      <c r="Q224" s="7"/>
      <c r="R224" s="7"/>
      <c r="S224" s="7"/>
      <c r="T224" s="7"/>
      <c r="U224" s="7"/>
      <c r="V224" s="7"/>
      <c r="W224" s="7"/>
      <c r="X224" s="7"/>
      <c r="Y224" s="7"/>
      <c r="Z224" s="7"/>
    </row>
    <row r="225" ht="15.75" customHeight="1">
      <c r="A225" s="7"/>
      <c r="B225" s="2"/>
      <c r="C225" s="3"/>
      <c r="D225" s="4"/>
      <c r="E225" s="5"/>
      <c r="F225" s="2"/>
      <c r="G225" s="2"/>
      <c r="H225" s="2"/>
      <c r="I225" s="6"/>
      <c r="J225" s="6"/>
      <c r="K225" s="2"/>
      <c r="L225" s="2"/>
      <c r="M225" s="7"/>
      <c r="N225" s="7"/>
      <c r="O225" s="7"/>
      <c r="P225" s="7"/>
      <c r="Q225" s="7"/>
      <c r="R225" s="7"/>
      <c r="S225" s="7"/>
      <c r="T225" s="7"/>
      <c r="U225" s="7"/>
      <c r="V225" s="7"/>
      <c r="W225" s="7"/>
      <c r="X225" s="7"/>
      <c r="Y225" s="7"/>
      <c r="Z225" s="7"/>
    </row>
    <row r="226" ht="15.75" customHeight="1">
      <c r="A226" s="7"/>
      <c r="B226" s="2"/>
      <c r="C226" s="3"/>
      <c r="D226" s="4"/>
      <c r="E226" s="5"/>
      <c r="F226" s="2"/>
      <c r="G226" s="2"/>
      <c r="H226" s="2"/>
      <c r="I226" s="6"/>
      <c r="J226" s="6"/>
      <c r="K226" s="2"/>
      <c r="L226" s="2"/>
      <c r="M226" s="7"/>
      <c r="N226" s="7"/>
      <c r="O226" s="7"/>
      <c r="P226" s="7"/>
      <c r="Q226" s="7"/>
      <c r="R226" s="7"/>
      <c r="S226" s="7"/>
      <c r="T226" s="7"/>
      <c r="U226" s="7"/>
      <c r="V226" s="7"/>
      <c r="W226" s="7"/>
      <c r="X226" s="7"/>
      <c r="Y226" s="7"/>
      <c r="Z226" s="7"/>
    </row>
    <row r="227" ht="15.75" customHeight="1">
      <c r="A227" s="7"/>
      <c r="B227" s="2"/>
      <c r="C227" s="3"/>
      <c r="D227" s="4"/>
      <c r="E227" s="5"/>
      <c r="F227" s="2"/>
      <c r="G227" s="2"/>
      <c r="H227" s="2"/>
      <c r="I227" s="6"/>
      <c r="J227" s="6"/>
      <c r="K227" s="2"/>
      <c r="L227" s="2"/>
      <c r="M227" s="7"/>
      <c r="N227" s="7"/>
      <c r="O227" s="7"/>
      <c r="P227" s="7"/>
      <c r="Q227" s="7"/>
      <c r="R227" s="7"/>
      <c r="S227" s="7"/>
      <c r="T227" s="7"/>
      <c r="U227" s="7"/>
      <c r="V227" s="7"/>
      <c r="W227" s="7"/>
      <c r="X227" s="7"/>
      <c r="Y227" s="7"/>
      <c r="Z227" s="7"/>
    </row>
    <row r="228" ht="15.75" customHeight="1">
      <c r="A228" s="7"/>
      <c r="B228" s="2"/>
      <c r="C228" s="3"/>
      <c r="D228" s="4"/>
      <c r="E228" s="5"/>
      <c r="F228" s="2"/>
      <c r="G228" s="2"/>
      <c r="H228" s="2"/>
      <c r="I228" s="6"/>
      <c r="J228" s="6"/>
      <c r="K228" s="2"/>
      <c r="L228" s="2"/>
      <c r="M228" s="7"/>
      <c r="N228" s="7"/>
      <c r="O228" s="7"/>
      <c r="P228" s="7"/>
      <c r="Q228" s="7"/>
      <c r="R228" s="7"/>
      <c r="S228" s="7"/>
      <c r="T228" s="7"/>
      <c r="U228" s="7"/>
      <c r="V228" s="7"/>
      <c r="W228" s="7"/>
      <c r="X228" s="7"/>
      <c r="Y228" s="7"/>
      <c r="Z228" s="7"/>
    </row>
    <row r="229" ht="15.75" customHeight="1">
      <c r="A229" s="7"/>
      <c r="B229" s="2"/>
      <c r="C229" s="3"/>
      <c r="D229" s="4"/>
      <c r="E229" s="5"/>
      <c r="F229" s="2"/>
      <c r="G229" s="2"/>
      <c r="H229" s="2"/>
      <c r="I229" s="6"/>
      <c r="J229" s="6"/>
      <c r="K229" s="2"/>
      <c r="L229" s="2"/>
      <c r="M229" s="7"/>
      <c r="N229" s="7"/>
      <c r="O229" s="7"/>
      <c r="P229" s="7"/>
      <c r="Q229" s="7"/>
      <c r="R229" s="7"/>
      <c r="S229" s="7"/>
      <c r="T229" s="7"/>
      <c r="U229" s="7"/>
      <c r="V229" s="7"/>
      <c r="W229" s="7"/>
      <c r="X229" s="7"/>
      <c r="Y229" s="7"/>
      <c r="Z229" s="7"/>
    </row>
    <row r="230" ht="15.75" customHeight="1">
      <c r="A230" s="7"/>
      <c r="B230" s="2"/>
      <c r="C230" s="3"/>
      <c r="D230" s="4"/>
      <c r="E230" s="5"/>
      <c r="F230" s="2"/>
      <c r="G230" s="2"/>
      <c r="H230" s="2"/>
      <c r="I230" s="6"/>
      <c r="J230" s="6"/>
      <c r="K230" s="2"/>
      <c r="L230" s="2"/>
      <c r="M230" s="7"/>
      <c r="N230" s="7"/>
      <c r="O230" s="7"/>
      <c r="P230" s="7"/>
      <c r="Q230" s="7"/>
      <c r="R230" s="7"/>
      <c r="S230" s="7"/>
      <c r="T230" s="7"/>
      <c r="U230" s="7"/>
      <c r="V230" s="7"/>
      <c r="W230" s="7"/>
      <c r="X230" s="7"/>
      <c r="Y230" s="7"/>
      <c r="Z230" s="7"/>
    </row>
    <row r="231" ht="15.75" customHeight="1">
      <c r="A231" s="7"/>
      <c r="B231" s="2"/>
      <c r="C231" s="3"/>
      <c r="D231" s="4"/>
      <c r="E231" s="5"/>
      <c r="F231" s="2"/>
      <c r="G231" s="2"/>
      <c r="H231" s="2"/>
      <c r="I231" s="6"/>
      <c r="J231" s="6"/>
      <c r="K231" s="2"/>
      <c r="L231" s="2"/>
      <c r="M231" s="7"/>
      <c r="N231" s="7"/>
      <c r="O231" s="7"/>
      <c r="P231" s="7"/>
      <c r="Q231" s="7"/>
      <c r="R231" s="7"/>
      <c r="S231" s="7"/>
      <c r="T231" s="7"/>
      <c r="U231" s="7"/>
      <c r="V231" s="7"/>
      <c r="W231" s="7"/>
      <c r="X231" s="7"/>
      <c r="Y231" s="7"/>
      <c r="Z231" s="7"/>
    </row>
    <row r="232" ht="15.75" customHeight="1">
      <c r="A232" s="7"/>
      <c r="B232" s="2"/>
      <c r="C232" s="3"/>
      <c r="D232" s="4"/>
      <c r="E232" s="5"/>
      <c r="F232" s="2"/>
      <c r="G232" s="2"/>
      <c r="H232" s="2"/>
      <c r="I232" s="6"/>
      <c r="J232" s="6"/>
      <c r="K232" s="2"/>
      <c r="L232" s="2"/>
      <c r="M232" s="7"/>
      <c r="N232" s="7"/>
      <c r="O232" s="7"/>
      <c r="P232" s="7"/>
      <c r="Q232" s="7"/>
      <c r="R232" s="7"/>
      <c r="S232" s="7"/>
      <c r="T232" s="7"/>
      <c r="U232" s="7"/>
      <c r="V232" s="7"/>
      <c r="W232" s="7"/>
      <c r="X232" s="7"/>
      <c r="Y232" s="7"/>
      <c r="Z232" s="7"/>
    </row>
    <row r="233" ht="15.75" customHeight="1">
      <c r="A233" s="7"/>
      <c r="B233" s="2"/>
      <c r="C233" s="3"/>
      <c r="D233" s="4"/>
      <c r="E233" s="5"/>
      <c r="F233" s="2"/>
      <c r="G233" s="2"/>
      <c r="H233" s="2"/>
      <c r="I233" s="6"/>
      <c r="J233" s="6"/>
      <c r="K233" s="2"/>
      <c r="L233" s="2"/>
      <c r="M233" s="7"/>
      <c r="N233" s="7"/>
      <c r="O233" s="7"/>
      <c r="P233" s="7"/>
      <c r="Q233" s="7"/>
      <c r="R233" s="7"/>
      <c r="S233" s="7"/>
      <c r="T233" s="7"/>
      <c r="U233" s="7"/>
      <c r="V233" s="7"/>
      <c r="W233" s="7"/>
      <c r="X233" s="7"/>
      <c r="Y233" s="7"/>
      <c r="Z233" s="7"/>
    </row>
    <row r="234" ht="15.75" customHeight="1">
      <c r="A234" s="7"/>
      <c r="B234" s="2"/>
      <c r="C234" s="3"/>
      <c r="D234" s="4"/>
      <c r="E234" s="5"/>
      <c r="F234" s="2"/>
      <c r="G234" s="2"/>
      <c r="H234" s="2"/>
      <c r="I234" s="6"/>
      <c r="J234" s="6"/>
      <c r="K234" s="2"/>
      <c r="L234" s="2"/>
      <c r="M234" s="7"/>
      <c r="N234" s="7"/>
      <c r="O234" s="7"/>
      <c r="P234" s="7"/>
      <c r="Q234" s="7"/>
      <c r="R234" s="7"/>
      <c r="S234" s="7"/>
      <c r="T234" s="7"/>
      <c r="U234" s="7"/>
      <c r="V234" s="7"/>
      <c r="W234" s="7"/>
      <c r="X234" s="7"/>
      <c r="Y234" s="7"/>
      <c r="Z234" s="7"/>
    </row>
    <row r="235" ht="15.75" customHeight="1">
      <c r="A235" s="7"/>
      <c r="B235" s="2"/>
      <c r="C235" s="3"/>
      <c r="D235" s="4"/>
      <c r="E235" s="5"/>
      <c r="F235" s="2"/>
      <c r="G235" s="2"/>
      <c r="H235" s="2"/>
      <c r="I235" s="6"/>
      <c r="J235" s="6"/>
      <c r="K235" s="2"/>
      <c r="L235" s="2"/>
      <c r="M235" s="7"/>
      <c r="N235" s="7"/>
      <c r="O235" s="7"/>
      <c r="P235" s="7"/>
      <c r="Q235" s="7"/>
      <c r="R235" s="7"/>
      <c r="S235" s="7"/>
      <c r="T235" s="7"/>
      <c r="U235" s="7"/>
      <c r="V235" s="7"/>
      <c r="W235" s="7"/>
      <c r="X235" s="7"/>
      <c r="Y235" s="7"/>
      <c r="Z235" s="7"/>
    </row>
    <row r="236" ht="15.75" customHeight="1">
      <c r="A236" s="7"/>
      <c r="B236" s="2"/>
      <c r="C236" s="3"/>
      <c r="D236" s="4"/>
      <c r="E236" s="5"/>
      <c r="F236" s="2"/>
      <c r="G236" s="2"/>
      <c r="H236" s="2"/>
      <c r="I236" s="6"/>
      <c r="J236" s="6"/>
      <c r="K236" s="2"/>
      <c r="L236" s="2"/>
      <c r="M236" s="7"/>
      <c r="N236" s="7"/>
      <c r="O236" s="7"/>
      <c r="P236" s="7"/>
      <c r="Q236" s="7"/>
      <c r="R236" s="7"/>
      <c r="S236" s="7"/>
      <c r="T236" s="7"/>
      <c r="U236" s="7"/>
      <c r="V236" s="7"/>
      <c r="W236" s="7"/>
      <c r="X236" s="7"/>
      <c r="Y236" s="7"/>
      <c r="Z236" s="7"/>
    </row>
    <row r="237" ht="15.75" customHeight="1">
      <c r="A237" s="7"/>
      <c r="B237" s="2"/>
      <c r="C237" s="3"/>
      <c r="D237" s="4"/>
      <c r="E237" s="5"/>
      <c r="F237" s="2"/>
      <c r="G237" s="2"/>
      <c r="H237" s="2"/>
      <c r="I237" s="6"/>
      <c r="J237" s="6"/>
      <c r="K237" s="2"/>
      <c r="L237" s="2"/>
      <c r="M237" s="7"/>
      <c r="N237" s="7"/>
      <c r="O237" s="7"/>
      <c r="P237" s="7"/>
      <c r="Q237" s="7"/>
      <c r="R237" s="7"/>
      <c r="S237" s="7"/>
      <c r="T237" s="7"/>
      <c r="U237" s="7"/>
      <c r="V237" s="7"/>
      <c r="W237" s="7"/>
      <c r="X237" s="7"/>
      <c r="Y237" s="7"/>
      <c r="Z237" s="7"/>
    </row>
    <row r="238" ht="15.75" customHeight="1">
      <c r="A238" s="7"/>
      <c r="B238" s="2"/>
      <c r="C238" s="3"/>
      <c r="D238" s="4"/>
      <c r="E238" s="5"/>
      <c r="F238" s="2"/>
      <c r="G238" s="2"/>
      <c r="H238" s="2"/>
      <c r="I238" s="6"/>
      <c r="J238" s="6"/>
      <c r="K238" s="2"/>
      <c r="L238" s="2"/>
      <c r="M238" s="7"/>
      <c r="N238" s="7"/>
      <c r="O238" s="7"/>
      <c r="P238" s="7"/>
      <c r="Q238" s="7"/>
      <c r="R238" s="7"/>
      <c r="S238" s="7"/>
      <c r="T238" s="7"/>
      <c r="U238" s="7"/>
      <c r="V238" s="7"/>
      <c r="W238" s="7"/>
      <c r="X238" s="7"/>
      <c r="Y238" s="7"/>
      <c r="Z238" s="7"/>
    </row>
    <row r="239" ht="15.75" customHeight="1">
      <c r="A239" s="7"/>
      <c r="B239" s="2"/>
      <c r="C239" s="3"/>
      <c r="D239" s="4"/>
      <c r="E239" s="5"/>
      <c r="F239" s="2"/>
      <c r="G239" s="2"/>
      <c r="H239" s="2"/>
      <c r="I239" s="6"/>
      <c r="J239" s="6"/>
      <c r="K239" s="2"/>
      <c r="L239" s="2"/>
      <c r="M239" s="7"/>
      <c r="N239" s="7"/>
      <c r="O239" s="7"/>
      <c r="P239" s="7"/>
      <c r="Q239" s="7"/>
      <c r="R239" s="7"/>
      <c r="S239" s="7"/>
      <c r="T239" s="7"/>
      <c r="U239" s="7"/>
      <c r="V239" s="7"/>
      <c r="W239" s="7"/>
      <c r="X239" s="7"/>
      <c r="Y239" s="7"/>
      <c r="Z239" s="7"/>
    </row>
    <row r="240" ht="15.75" customHeight="1">
      <c r="A240" s="7"/>
      <c r="B240" s="2"/>
      <c r="C240" s="3"/>
      <c r="D240" s="4"/>
      <c r="E240" s="5"/>
      <c r="F240" s="2"/>
      <c r="G240" s="2"/>
      <c r="H240" s="2"/>
      <c r="I240" s="6"/>
      <c r="J240" s="6"/>
      <c r="K240" s="2"/>
      <c r="L240" s="2"/>
      <c r="M240" s="7"/>
      <c r="N240" s="7"/>
      <c r="O240" s="7"/>
      <c r="P240" s="7"/>
      <c r="Q240" s="7"/>
      <c r="R240" s="7"/>
      <c r="S240" s="7"/>
      <c r="T240" s="7"/>
      <c r="U240" s="7"/>
      <c r="V240" s="7"/>
      <c r="W240" s="7"/>
      <c r="X240" s="7"/>
      <c r="Y240" s="7"/>
      <c r="Z240" s="7"/>
    </row>
    <row r="241" ht="15.75" customHeight="1">
      <c r="A241" s="7"/>
      <c r="B241" s="2"/>
      <c r="C241" s="3"/>
      <c r="D241" s="4"/>
      <c r="E241" s="5"/>
      <c r="F241" s="2"/>
      <c r="G241" s="2"/>
      <c r="H241" s="2"/>
      <c r="I241" s="6"/>
      <c r="J241" s="6"/>
      <c r="K241" s="2"/>
      <c r="L241" s="2"/>
      <c r="M241" s="7"/>
      <c r="N241" s="7"/>
      <c r="O241" s="7"/>
      <c r="P241" s="7"/>
      <c r="Q241" s="7"/>
      <c r="R241" s="7"/>
      <c r="S241" s="7"/>
      <c r="T241" s="7"/>
      <c r="U241" s="7"/>
      <c r="V241" s="7"/>
      <c r="W241" s="7"/>
      <c r="X241" s="7"/>
      <c r="Y241" s="7"/>
      <c r="Z241" s="7"/>
    </row>
    <row r="242" ht="15.75" customHeight="1">
      <c r="A242" s="7"/>
      <c r="B242" s="2"/>
      <c r="C242" s="3"/>
      <c r="D242" s="4"/>
      <c r="E242" s="5"/>
      <c r="F242" s="2"/>
      <c r="G242" s="2"/>
      <c r="H242" s="2"/>
      <c r="I242" s="6"/>
      <c r="J242" s="6"/>
      <c r="K242" s="2"/>
      <c r="L242" s="2"/>
      <c r="M242" s="7"/>
      <c r="N242" s="7"/>
      <c r="O242" s="7"/>
      <c r="P242" s="7"/>
      <c r="Q242" s="7"/>
      <c r="R242" s="7"/>
      <c r="S242" s="7"/>
      <c r="T242" s="7"/>
      <c r="U242" s="7"/>
      <c r="V242" s="7"/>
      <c r="W242" s="7"/>
      <c r="X242" s="7"/>
      <c r="Y242" s="7"/>
      <c r="Z242" s="7"/>
    </row>
    <row r="243" ht="15.75" customHeight="1">
      <c r="A243" s="7"/>
      <c r="B243" s="2"/>
      <c r="C243" s="3"/>
      <c r="D243" s="4"/>
      <c r="E243" s="5"/>
      <c r="F243" s="2"/>
      <c r="G243" s="2"/>
      <c r="H243" s="2"/>
      <c r="I243" s="6"/>
      <c r="J243" s="6"/>
      <c r="K243" s="2"/>
      <c r="L243" s="2"/>
      <c r="M243" s="7"/>
      <c r="N243" s="7"/>
      <c r="O243" s="7"/>
      <c r="P243" s="7"/>
      <c r="Q243" s="7"/>
      <c r="R243" s="7"/>
      <c r="S243" s="7"/>
      <c r="T243" s="7"/>
      <c r="U243" s="7"/>
      <c r="V243" s="7"/>
      <c r="W243" s="7"/>
      <c r="X243" s="7"/>
      <c r="Y243" s="7"/>
      <c r="Z243" s="7"/>
    </row>
    <row r="244" ht="15.75" customHeight="1">
      <c r="A244" s="7"/>
      <c r="B244" s="2"/>
      <c r="C244" s="3"/>
      <c r="D244" s="4"/>
      <c r="E244" s="5"/>
      <c r="F244" s="2"/>
      <c r="G244" s="2"/>
      <c r="H244" s="2"/>
      <c r="I244" s="6"/>
      <c r="J244" s="6"/>
      <c r="K244" s="2"/>
      <c r="L244" s="2"/>
      <c r="M244" s="7"/>
      <c r="N244" s="7"/>
      <c r="O244" s="7"/>
      <c r="P244" s="7"/>
      <c r="Q244" s="7"/>
      <c r="R244" s="7"/>
      <c r="S244" s="7"/>
      <c r="T244" s="7"/>
      <c r="U244" s="7"/>
      <c r="V244" s="7"/>
      <c r="W244" s="7"/>
      <c r="X244" s="7"/>
      <c r="Y244" s="7"/>
      <c r="Z244" s="7"/>
    </row>
    <row r="245" ht="15.75" customHeight="1">
      <c r="A245" s="7"/>
      <c r="B245" s="2"/>
      <c r="C245" s="3"/>
      <c r="D245" s="4"/>
      <c r="E245" s="5"/>
      <c r="F245" s="2"/>
      <c r="G245" s="2"/>
      <c r="H245" s="2"/>
      <c r="I245" s="6"/>
      <c r="J245" s="6"/>
      <c r="K245" s="2"/>
      <c r="L245" s="2"/>
      <c r="M245" s="7"/>
      <c r="N245" s="7"/>
      <c r="O245" s="7"/>
      <c r="P245" s="7"/>
      <c r="Q245" s="7"/>
      <c r="R245" s="7"/>
      <c r="S245" s="7"/>
      <c r="T245" s="7"/>
      <c r="U245" s="7"/>
      <c r="V245" s="7"/>
      <c r="W245" s="7"/>
      <c r="X245" s="7"/>
      <c r="Y245" s="7"/>
      <c r="Z245" s="7"/>
    </row>
    <row r="246" ht="15.75" customHeight="1">
      <c r="A246" s="7"/>
      <c r="B246" s="2"/>
      <c r="C246" s="3"/>
      <c r="D246" s="4"/>
      <c r="E246" s="5"/>
      <c r="F246" s="2"/>
      <c r="G246" s="2"/>
      <c r="H246" s="2"/>
      <c r="I246" s="6"/>
      <c r="J246" s="6"/>
      <c r="K246" s="2"/>
      <c r="L246" s="2"/>
      <c r="M246" s="7"/>
      <c r="N246" s="7"/>
      <c r="O246" s="7"/>
      <c r="P246" s="7"/>
      <c r="Q246" s="7"/>
      <c r="R246" s="7"/>
      <c r="S246" s="7"/>
      <c r="T246" s="7"/>
      <c r="U246" s="7"/>
      <c r="V246" s="7"/>
      <c r="W246" s="7"/>
      <c r="X246" s="7"/>
      <c r="Y246" s="7"/>
      <c r="Z246" s="7"/>
    </row>
    <row r="247" ht="15.75" customHeight="1">
      <c r="A247" s="7"/>
      <c r="B247" s="2"/>
      <c r="C247" s="3"/>
      <c r="D247" s="4"/>
      <c r="E247" s="5"/>
      <c r="F247" s="2"/>
      <c r="G247" s="2"/>
      <c r="H247" s="2"/>
      <c r="I247" s="6"/>
      <c r="J247" s="6"/>
      <c r="K247" s="2"/>
      <c r="L247" s="2"/>
      <c r="M247" s="7"/>
      <c r="N247" s="7"/>
      <c r="O247" s="7"/>
      <c r="P247" s="7"/>
      <c r="Q247" s="7"/>
      <c r="R247" s="7"/>
      <c r="S247" s="7"/>
      <c r="T247" s="7"/>
      <c r="U247" s="7"/>
      <c r="V247" s="7"/>
      <c r="W247" s="7"/>
      <c r="X247" s="7"/>
      <c r="Y247" s="7"/>
      <c r="Z247" s="7"/>
    </row>
    <row r="248" ht="15.75" customHeight="1">
      <c r="A248" s="7"/>
      <c r="B248" s="2"/>
      <c r="C248" s="3"/>
      <c r="D248" s="4"/>
      <c r="E248" s="5"/>
      <c r="F248" s="2"/>
      <c r="G248" s="2"/>
      <c r="H248" s="2"/>
      <c r="I248" s="6"/>
      <c r="J248" s="6"/>
      <c r="K248" s="2"/>
      <c r="L248" s="2"/>
      <c r="M248" s="7"/>
      <c r="N248" s="7"/>
      <c r="O248" s="7"/>
      <c r="P248" s="7"/>
      <c r="Q248" s="7"/>
      <c r="R248" s="7"/>
      <c r="S248" s="7"/>
      <c r="T248" s="7"/>
      <c r="U248" s="7"/>
      <c r="V248" s="7"/>
      <c r="W248" s="7"/>
      <c r="X248" s="7"/>
      <c r="Y248" s="7"/>
      <c r="Z248" s="7"/>
    </row>
    <row r="249" ht="15.75" customHeight="1">
      <c r="A249" s="7"/>
      <c r="B249" s="2"/>
      <c r="C249" s="3"/>
      <c r="D249" s="4"/>
      <c r="E249" s="5"/>
      <c r="F249" s="2"/>
      <c r="G249" s="2"/>
      <c r="H249" s="2"/>
      <c r="I249" s="6"/>
      <c r="J249" s="6"/>
      <c r="K249" s="2"/>
      <c r="L249" s="2"/>
      <c r="M249" s="7"/>
      <c r="N249" s="7"/>
      <c r="O249" s="7"/>
      <c r="P249" s="7"/>
      <c r="Q249" s="7"/>
      <c r="R249" s="7"/>
      <c r="S249" s="7"/>
      <c r="T249" s="7"/>
      <c r="U249" s="7"/>
      <c r="V249" s="7"/>
      <c r="W249" s="7"/>
      <c r="X249" s="7"/>
      <c r="Y249" s="7"/>
      <c r="Z249" s="7"/>
    </row>
    <row r="250" ht="15.75" customHeight="1">
      <c r="A250" s="7"/>
      <c r="B250" s="2"/>
      <c r="C250" s="3"/>
      <c r="D250" s="4"/>
      <c r="E250" s="5"/>
      <c r="F250" s="2"/>
      <c r="G250" s="2"/>
      <c r="H250" s="2"/>
      <c r="I250" s="6"/>
      <c r="J250" s="6"/>
      <c r="K250" s="2"/>
      <c r="L250" s="2"/>
      <c r="M250" s="7"/>
      <c r="N250" s="7"/>
      <c r="O250" s="7"/>
      <c r="P250" s="7"/>
      <c r="Q250" s="7"/>
      <c r="R250" s="7"/>
      <c r="S250" s="7"/>
      <c r="T250" s="7"/>
      <c r="U250" s="7"/>
      <c r="V250" s="7"/>
      <c r="W250" s="7"/>
      <c r="X250" s="7"/>
      <c r="Y250" s="7"/>
      <c r="Z250" s="7"/>
    </row>
    <row r="251" ht="15.75" customHeight="1">
      <c r="A251" s="7"/>
      <c r="B251" s="2"/>
      <c r="C251" s="3"/>
      <c r="D251" s="4"/>
      <c r="E251" s="5"/>
      <c r="F251" s="2"/>
      <c r="G251" s="2"/>
      <c r="H251" s="2"/>
      <c r="I251" s="6"/>
      <c r="J251" s="6"/>
      <c r="K251" s="2"/>
      <c r="L251" s="2"/>
      <c r="M251" s="7"/>
      <c r="N251" s="7"/>
      <c r="O251" s="7"/>
      <c r="P251" s="7"/>
      <c r="Q251" s="7"/>
      <c r="R251" s="7"/>
      <c r="S251" s="7"/>
      <c r="T251" s="7"/>
      <c r="U251" s="7"/>
      <c r="V251" s="7"/>
      <c r="W251" s="7"/>
      <c r="X251" s="7"/>
      <c r="Y251" s="7"/>
      <c r="Z251" s="7"/>
    </row>
    <row r="252" ht="15.75" customHeight="1">
      <c r="A252" s="7"/>
      <c r="B252" s="2"/>
      <c r="C252" s="3"/>
      <c r="D252" s="4"/>
      <c r="E252" s="5"/>
      <c r="F252" s="2"/>
      <c r="G252" s="2"/>
      <c r="H252" s="2"/>
      <c r="I252" s="6"/>
      <c r="J252" s="6"/>
      <c r="K252" s="2"/>
      <c r="L252" s="2"/>
      <c r="M252" s="7"/>
      <c r="N252" s="7"/>
      <c r="O252" s="7"/>
      <c r="P252" s="7"/>
      <c r="Q252" s="7"/>
      <c r="R252" s="7"/>
      <c r="S252" s="7"/>
      <c r="T252" s="7"/>
      <c r="U252" s="7"/>
      <c r="V252" s="7"/>
      <c r="W252" s="7"/>
      <c r="X252" s="7"/>
      <c r="Y252" s="7"/>
      <c r="Z252" s="7"/>
    </row>
    <row r="253" ht="15.75" customHeight="1">
      <c r="A253" s="7"/>
      <c r="B253" s="2"/>
      <c r="C253" s="3"/>
      <c r="D253" s="4"/>
      <c r="E253" s="5"/>
      <c r="F253" s="2"/>
      <c r="G253" s="2"/>
      <c r="H253" s="2"/>
      <c r="I253" s="6"/>
      <c r="J253" s="6"/>
      <c r="K253" s="2"/>
      <c r="L253" s="2"/>
      <c r="M253" s="7"/>
      <c r="N253" s="7"/>
      <c r="O253" s="7"/>
      <c r="P253" s="7"/>
      <c r="Q253" s="7"/>
      <c r="R253" s="7"/>
      <c r="S253" s="7"/>
      <c r="T253" s="7"/>
      <c r="U253" s="7"/>
      <c r="V253" s="7"/>
      <c r="W253" s="7"/>
      <c r="X253" s="7"/>
      <c r="Y253" s="7"/>
      <c r="Z253" s="7"/>
    </row>
    <row r="254" ht="15.75" customHeight="1">
      <c r="A254" s="7"/>
      <c r="B254" s="2"/>
      <c r="C254" s="3"/>
      <c r="D254" s="4"/>
      <c r="E254" s="5"/>
      <c r="F254" s="2"/>
      <c r="G254" s="2"/>
      <c r="H254" s="2"/>
      <c r="I254" s="6"/>
      <c r="J254" s="6"/>
      <c r="K254" s="2"/>
      <c r="L254" s="2"/>
      <c r="M254" s="7"/>
      <c r="N254" s="7"/>
      <c r="O254" s="7"/>
      <c r="P254" s="7"/>
      <c r="Q254" s="7"/>
      <c r="R254" s="7"/>
      <c r="S254" s="7"/>
      <c r="T254" s="7"/>
      <c r="U254" s="7"/>
      <c r="V254" s="7"/>
      <c r="W254" s="7"/>
      <c r="X254" s="7"/>
      <c r="Y254" s="7"/>
      <c r="Z254" s="7"/>
    </row>
    <row r="255" ht="15.75" customHeight="1">
      <c r="A255" s="7"/>
      <c r="B255" s="2"/>
      <c r="C255" s="3"/>
      <c r="D255" s="4"/>
      <c r="E255" s="5"/>
      <c r="F255" s="2"/>
      <c r="G255" s="2"/>
      <c r="H255" s="2"/>
      <c r="I255" s="6"/>
      <c r="J255" s="6"/>
      <c r="K255" s="2"/>
      <c r="L255" s="2"/>
      <c r="M255" s="7"/>
      <c r="N255" s="7"/>
      <c r="O255" s="7"/>
      <c r="P255" s="7"/>
      <c r="Q255" s="7"/>
      <c r="R255" s="7"/>
      <c r="S255" s="7"/>
      <c r="T255" s="7"/>
      <c r="U255" s="7"/>
      <c r="V255" s="7"/>
      <c r="W255" s="7"/>
      <c r="X255" s="7"/>
      <c r="Y255" s="7"/>
      <c r="Z255" s="7"/>
    </row>
    <row r="256" ht="15.75" customHeight="1">
      <c r="A256" s="7"/>
      <c r="B256" s="2"/>
      <c r="C256" s="3"/>
      <c r="D256" s="4"/>
      <c r="E256" s="5"/>
      <c r="F256" s="2"/>
      <c r="G256" s="2"/>
      <c r="H256" s="2"/>
      <c r="I256" s="6"/>
      <c r="J256" s="6"/>
      <c r="K256" s="2"/>
      <c r="L256" s="2"/>
      <c r="M256" s="7"/>
      <c r="N256" s="7"/>
      <c r="O256" s="7"/>
      <c r="P256" s="7"/>
      <c r="Q256" s="7"/>
      <c r="R256" s="7"/>
      <c r="S256" s="7"/>
      <c r="T256" s="7"/>
      <c r="U256" s="7"/>
      <c r="V256" s="7"/>
      <c r="W256" s="7"/>
      <c r="X256" s="7"/>
      <c r="Y256" s="7"/>
      <c r="Z256" s="7"/>
    </row>
    <row r="257" ht="15.75" customHeight="1">
      <c r="A257" s="7"/>
      <c r="B257" s="2"/>
      <c r="C257" s="3"/>
      <c r="D257" s="4"/>
      <c r="E257" s="5"/>
      <c r="F257" s="2"/>
      <c r="G257" s="2"/>
      <c r="H257" s="2"/>
      <c r="I257" s="6"/>
      <c r="J257" s="6"/>
      <c r="K257" s="2"/>
      <c r="L257" s="2"/>
      <c r="M257" s="7"/>
      <c r="N257" s="7"/>
      <c r="O257" s="7"/>
      <c r="P257" s="7"/>
      <c r="Q257" s="7"/>
      <c r="R257" s="7"/>
      <c r="S257" s="7"/>
      <c r="T257" s="7"/>
      <c r="U257" s="7"/>
      <c r="V257" s="7"/>
      <c r="W257" s="7"/>
      <c r="X257" s="7"/>
      <c r="Y257" s="7"/>
      <c r="Z257" s="7"/>
    </row>
    <row r="258" ht="15.75" customHeight="1">
      <c r="A258" s="7"/>
      <c r="B258" s="2"/>
      <c r="C258" s="3"/>
      <c r="D258" s="4"/>
      <c r="E258" s="5"/>
      <c r="F258" s="2"/>
      <c r="G258" s="2"/>
      <c r="H258" s="2"/>
      <c r="I258" s="6"/>
      <c r="J258" s="6"/>
      <c r="K258" s="2"/>
      <c r="L258" s="2"/>
      <c r="M258" s="7"/>
      <c r="N258" s="7"/>
      <c r="O258" s="7"/>
      <c r="P258" s="7"/>
      <c r="Q258" s="7"/>
      <c r="R258" s="7"/>
      <c r="S258" s="7"/>
      <c r="T258" s="7"/>
      <c r="U258" s="7"/>
      <c r="V258" s="7"/>
      <c r="W258" s="7"/>
      <c r="X258" s="7"/>
      <c r="Y258" s="7"/>
      <c r="Z258" s="7"/>
    </row>
    <row r="259" ht="15.75" customHeight="1">
      <c r="A259" s="7"/>
      <c r="B259" s="2"/>
      <c r="C259" s="3"/>
      <c r="D259" s="4"/>
      <c r="E259" s="5"/>
      <c r="F259" s="2"/>
      <c r="G259" s="2"/>
      <c r="H259" s="2"/>
      <c r="I259" s="6"/>
      <c r="J259" s="6"/>
      <c r="K259" s="2"/>
      <c r="L259" s="2"/>
      <c r="M259" s="7"/>
      <c r="N259" s="7"/>
      <c r="O259" s="7"/>
      <c r="P259" s="7"/>
      <c r="Q259" s="7"/>
      <c r="R259" s="7"/>
      <c r="S259" s="7"/>
      <c r="T259" s="7"/>
      <c r="U259" s="7"/>
      <c r="V259" s="7"/>
      <c r="W259" s="7"/>
      <c r="X259" s="7"/>
      <c r="Y259" s="7"/>
      <c r="Z259" s="7"/>
    </row>
    <row r="260" ht="15.75" customHeight="1">
      <c r="A260" s="7"/>
      <c r="B260" s="2"/>
      <c r="C260" s="3"/>
      <c r="D260" s="4"/>
      <c r="E260" s="5"/>
      <c r="F260" s="2"/>
      <c r="G260" s="2"/>
      <c r="H260" s="2"/>
      <c r="I260" s="6"/>
      <c r="J260" s="6"/>
      <c r="K260" s="2"/>
      <c r="L260" s="2"/>
      <c r="M260" s="7"/>
      <c r="N260" s="7"/>
      <c r="O260" s="7"/>
      <c r="P260" s="7"/>
      <c r="Q260" s="7"/>
      <c r="R260" s="7"/>
      <c r="S260" s="7"/>
      <c r="T260" s="7"/>
      <c r="U260" s="7"/>
      <c r="V260" s="7"/>
      <c r="W260" s="7"/>
      <c r="X260" s="7"/>
      <c r="Y260" s="7"/>
      <c r="Z260" s="7"/>
    </row>
    <row r="261" ht="15.75" customHeight="1">
      <c r="A261" s="7"/>
      <c r="B261" s="2"/>
      <c r="C261" s="3"/>
      <c r="D261" s="4"/>
      <c r="E261" s="5"/>
      <c r="F261" s="2"/>
      <c r="G261" s="2"/>
      <c r="H261" s="2"/>
      <c r="I261" s="6"/>
      <c r="J261" s="6"/>
      <c r="K261" s="2"/>
      <c r="L261" s="2"/>
      <c r="M261" s="7"/>
      <c r="N261" s="7"/>
      <c r="O261" s="7"/>
      <c r="P261" s="7"/>
      <c r="Q261" s="7"/>
      <c r="R261" s="7"/>
      <c r="S261" s="7"/>
      <c r="T261" s="7"/>
      <c r="U261" s="7"/>
      <c r="V261" s="7"/>
      <c r="W261" s="7"/>
      <c r="X261" s="7"/>
      <c r="Y261" s="7"/>
      <c r="Z261" s="7"/>
    </row>
    <row r="262" ht="15.75" customHeight="1">
      <c r="A262" s="7"/>
      <c r="B262" s="2"/>
      <c r="C262" s="3"/>
      <c r="D262" s="4"/>
      <c r="E262" s="5"/>
      <c r="F262" s="2"/>
      <c r="G262" s="2"/>
      <c r="H262" s="2"/>
      <c r="I262" s="6"/>
      <c r="J262" s="6"/>
      <c r="K262" s="2"/>
      <c r="L262" s="2"/>
      <c r="M262" s="7"/>
      <c r="N262" s="7"/>
      <c r="O262" s="7"/>
      <c r="P262" s="7"/>
      <c r="Q262" s="7"/>
      <c r="R262" s="7"/>
      <c r="S262" s="7"/>
      <c r="T262" s="7"/>
      <c r="U262" s="7"/>
      <c r="V262" s="7"/>
      <c r="W262" s="7"/>
      <c r="X262" s="7"/>
      <c r="Y262" s="7"/>
      <c r="Z262" s="7"/>
    </row>
    <row r="263" ht="15.75" customHeight="1">
      <c r="A263" s="7"/>
      <c r="B263" s="2"/>
      <c r="C263" s="3"/>
      <c r="D263" s="4"/>
      <c r="E263" s="5"/>
      <c r="F263" s="2"/>
      <c r="G263" s="2"/>
      <c r="H263" s="2"/>
      <c r="I263" s="6"/>
      <c r="J263" s="6"/>
      <c r="K263" s="2"/>
      <c r="L263" s="2"/>
      <c r="M263" s="7"/>
      <c r="N263" s="7"/>
      <c r="O263" s="7"/>
      <c r="P263" s="7"/>
      <c r="Q263" s="7"/>
      <c r="R263" s="7"/>
      <c r="S263" s="7"/>
      <c r="T263" s="7"/>
      <c r="U263" s="7"/>
      <c r="V263" s="7"/>
      <c r="W263" s="7"/>
      <c r="X263" s="7"/>
      <c r="Y263" s="7"/>
      <c r="Z263" s="7"/>
    </row>
    <row r="264" ht="15.75" customHeight="1">
      <c r="A264" s="7"/>
      <c r="B264" s="2"/>
      <c r="C264" s="3"/>
      <c r="D264" s="4"/>
      <c r="E264" s="5"/>
      <c r="F264" s="2"/>
      <c r="G264" s="2"/>
      <c r="H264" s="2"/>
      <c r="I264" s="6"/>
      <c r="J264" s="6"/>
      <c r="K264" s="2"/>
      <c r="L264" s="2"/>
      <c r="M264" s="7"/>
      <c r="N264" s="7"/>
      <c r="O264" s="7"/>
      <c r="P264" s="7"/>
      <c r="Q264" s="7"/>
      <c r="R264" s="7"/>
      <c r="S264" s="7"/>
      <c r="T264" s="7"/>
      <c r="U264" s="7"/>
      <c r="V264" s="7"/>
      <c r="W264" s="7"/>
      <c r="X264" s="7"/>
      <c r="Y264" s="7"/>
      <c r="Z264" s="7"/>
    </row>
    <row r="265" ht="15.75" customHeight="1">
      <c r="A265" s="7"/>
      <c r="B265" s="2"/>
      <c r="C265" s="3"/>
      <c r="D265" s="4"/>
      <c r="E265" s="5"/>
      <c r="F265" s="2"/>
      <c r="G265" s="2"/>
      <c r="H265" s="2"/>
      <c r="I265" s="6"/>
      <c r="J265" s="6"/>
      <c r="K265" s="2"/>
      <c r="L265" s="2"/>
      <c r="M265" s="7"/>
      <c r="N265" s="7"/>
      <c r="O265" s="7"/>
      <c r="P265" s="7"/>
      <c r="Q265" s="7"/>
      <c r="R265" s="7"/>
      <c r="S265" s="7"/>
      <c r="T265" s="7"/>
      <c r="U265" s="7"/>
      <c r="V265" s="7"/>
      <c r="W265" s="7"/>
      <c r="X265" s="7"/>
      <c r="Y265" s="7"/>
      <c r="Z265" s="7"/>
    </row>
    <row r="266" ht="15.75" customHeight="1">
      <c r="A266" s="7"/>
      <c r="B266" s="2"/>
      <c r="C266" s="3"/>
      <c r="D266" s="4"/>
      <c r="E266" s="5"/>
      <c r="F266" s="2"/>
      <c r="G266" s="2"/>
      <c r="H266" s="2"/>
      <c r="I266" s="6"/>
      <c r="J266" s="6"/>
      <c r="K266" s="2"/>
      <c r="L266" s="2"/>
      <c r="M266" s="7"/>
      <c r="N266" s="7"/>
      <c r="O266" s="7"/>
      <c r="P266" s="7"/>
      <c r="Q266" s="7"/>
      <c r="R266" s="7"/>
      <c r="S266" s="7"/>
      <c r="T266" s="7"/>
      <c r="U266" s="7"/>
      <c r="V266" s="7"/>
      <c r="W266" s="7"/>
      <c r="X266" s="7"/>
      <c r="Y266" s="7"/>
      <c r="Z266" s="7"/>
    </row>
    <row r="267" ht="15.75" customHeight="1">
      <c r="A267" s="7"/>
      <c r="B267" s="2"/>
      <c r="C267" s="3"/>
      <c r="D267" s="4"/>
      <c r="E267" s="5"/>
      <c r="F267" s="2"/>
      <c r="G267" s="2"/>
      <c r="H267" s="2"/>
      <c r="I267" s="6"/>
      <c r="J267" s="6"/>
      <c r="K267" s="2"/>
      <c r="L267" s="2"/>
      <c r="M267" s="7"/>
      <c r="N267" s="7"/>
      <c r="O267" s="7"/>
      <c r="P267" s="7"/>
      <c r="Q267" s="7"/>
      <c r="R267" s="7"/>
      <c r="S267" s="7"/>
      <c r="T267" s="7"/>
      <c r="U267" s="7"/>
      <c r="V267" s="7"/>
      <c r="W267" s="7"/>
      <c r="X267" s="7"/>
      <c r="Y267" s="7"/>
      <c r="Z267" s="7"/>
    </row>
    <row r="268" ht="15.75" customHeight="1">
      <c r="A268" s="7"/>
      <c r="B268" s="2"/>
      <c r="C268" s="3"/>
      <c r="D268" s="4"/>
      <c r="E268" s="5"/>
      <c r="F268" s="2"/>
      <c r="G268" s="2"/>
      <c r="H268" s="2"/>
      <c r="I268" s="6"/>
      <c r="J268" s="6"/>
      <c r="K268" s="2"/>
      <c r="L268" s="2"/>
      <c r="M268" s="7"/>
      <c r="N268" s="7"/>
      <c r="O268" s="7"/>
      <c r="P268" s="7"/>
      <c r="Q268" s="7"/>
      <c r="R268" s="7"/>
      <c r="S268" s="7"/>
      <c r="T268" s="7"/>
      <c r="U268" s="7"/>
      <c r="V268" s="7"/>
      <c r="W268" s="7"/>
      <c r="X268" s="7"/>
      <c r="Y268" s="7"/>
      <c r="Z268" s="7"/>
    </row>
    <row r="269" ht="15.75" customHeight="1">
      <c r="A269" s="7"/>
      <c r="B269" s="2"/>
      <c r="C269" s="3"/>
      <c r="D269" s="4"/>
      <c r="E269" s="5"/>
      <c r="F269" s="2"/>
      <c r="G269" s="2"/>
      <c r="H269" s="2"/>
      <c r="I269" s="6"/>
      <c r="J269" s="6"/>
      <c r="K269" s="2"/>
      <c r="L269" s="2"/>
      <c r="M269" s="7"/>
      <c r="N269" s="7"/>
      <c r="O269" s="7"/>
      <c r="P269" s="7"/>
      <c r="Q269" s="7"/>
      <c r="R269" s="7"/>
      <c r="S269" s="7"/>
      <c r="T269" s="7"/>
      <c r="U269" s="7"/>
      <c r="V269" s="7"/>
      <c r="W269" s="7"/>
      <c r="X269" s="7"/>
      <c r="Y269" s="7"/>
      <c r="Z269" s="7"/>
    </row>
    <row r="270" ht="15.75" customHeight="1">
      <c r="A270" s="7"/>
      <c r="B270" s="2"/>
      <c r="C270" s="3"/>
      <c r="D270" s="4"/>
      <c r="E270" s="5"/>
      <c r="F270" s="2"/>
      <c r="G270" s="2"/>
      <c r="H270" s="2"/>
      <c r="I270" s="6"/>
      <c r="J270" s="6"/>
      <c r="K270" s="2"/>
      <c r="L270" s="2"/>
      <c r="M270" s="7"/>
      <c r="N270" s="7"/>
      <c r="O270" s="7"/>
      <c r="P270" s="7"/>
      <c r="Q270" s="7"/>
      <c r="R270" s="7"/>
      <c r="S270" s="7"/>
      <c r="T270" s="7"/>
      <c r="U270" s="7"/>
      <c r="V270" s="7"/>
      <c r="W270" s="7"/>
      <c r="X270" s="7"/>
      <c r="Y270" s="7"/>
      <c r="Z270" s="7"/>
    </row>
    <row r="271" ht="15.75" customHeight="1">
      <c r="A271" s="7"/>
      <c r="B271" s="2"/>
      <c r="C271" s="3"/>
      <c r="D271" s="4"/>
      <c r="E271" s="5"/>
      <c r="F271" s="2"/>
      <c r="G271" s="2"/>
      <c r="H271" s="2"/>
      <c r="I271" s="6"/>
      <c r="J271" s="6"/>
      <c r="K271" s="2"/>
      <c r="L271" s="2"/>
      <c r="M271" s="7"/>
      <c r="N271" s="7"/>
      <c r="O271" s="7"/>
      <c r="P271" s="7"/>
      <c r="Q271" s="7"/>
      <c r="R271" s="7"/>
      <c r="S271" s="7"/>
      <c r="T271" s="7"/>
      <c r="U271" s="7"/>
      <c r="V271" s="7"/>
      <c r="W271" s="7"/>
      <c r="X271" s="7"/>
      <c r="Y271" s="7"/>
      <c r="Z271" s="7"/>
    </row>
    <row r="272" ht="15.75" customHeight="1">
      <c r="A272" s="7"/>
      <c r="B272" s="2"/>
      <c r="C272" s="3"/>
      <c r="D272" s="4"/>
      <c r="E272" s="5"/>
      <c r="F272" s="2"/>
      <c r="G272" s="2"/>
      <c r="H272" s="2"/>
      <c r="I272" s="6"/>
      <c r="J272" s="6"/>
      <c r="K272" s="2"/>
      <c r="L272" s="2"/>
      <c r="M272" s="7"/>
      <c r="N272" s="7"/>
      <c r="O272" s="7"/>
      <c r="P272" s="7"/>
      <c r="Q272" s="7"/>
      <c r="R272" s="7"/>
      <c r="S272" s="7"/>
      <c r="T272" s="7"/>
      <c r="U272" s="7"/>
      <c r="V272" s="7"/>
      <c r="W272" s="7"/>
      <c r="X272" s="7"/>
      <c r="Y272" s="7"/>
      <c r="Z272" s="7"/>
    </row>
    <row r="273" ht="15.75" customHeight="1">
      <c r="A273" s="7"/>
      <c r="B273" s="2"/>
      <c r="C273" s="3"/>
      <c r="D273" s="4"/>
      <c r="E273" s="5"/>
      <c r="F273" s="2"/>
      <c r="G273" s="2"/>
      <c r="H273" s="2"/>
      <c r="I273" s="6"/>
      <c r="J273" s="6"/>
      <c r="K273" s="2"/>
      <c r="L273" s="2"/>
      <c r="M273" s="7"/>
      <c r="N273" s="7"/>
      <c r="O273" s="7"/>
      <c r="P273" s="7"/>
      <c r="Q273" s="7"/>
      <c r="R273" s="7"/>
      <c r="S273" s="7"/>
      <c r="T273" s="7"/>
      <c r="U273" s="7"/>
      <c r="V273" s="7"/>
      <c r="W273" s="7"/>
      <c r="X273" s="7"/>
      <c r="Y273" s="7"/>
      <c r="Z273" s="7"/>
    </row>
    <row r="274" ht="15.75" customHeight="1">
      <c r="A274" s="7"/>
      <c r="B274" s="2"/>
      <c r="C274" s="3"/>
      <c r="D274" s="4"/>
      <c r="E274" s="5"/>
      <c r="F274" s="2"/>
      <c r="G274" s="2"/>
      <c r="H274" s="2"/>
      <c r="I274" s="6"/>
      <c r="J274" s="6"/>
      <c r="K274" s="2"/>
      <c r="L274" s="2"/>
      <c r="M274" s="7"/>
      <c r="N274" s="7"/>
      <c r="O274" s="7"/>
      <c r="P274" s="7"/>
      <c r="Q274" s="7"/>
      <c r="R274" s="7"/>
      <c r="S274" s="7"/>
      <c r="T274" s="7"/>
      <c r="U274" s="7"/>
      <c r="V274" s="7"/>
      <c r="W274" s="7"/>
      <c r="X274" s="7"/>
      <c r="Y274" s="7"/>
      <c r="Z274" s="7"/>
    </row>
    <row r="275" ht="15.75" customHeight="1">
      <c r="A275" s="7"/>
      <c r="B275" s="2"/>
      <c r="C275" s="3"/>
      <c r="D275" s="4"/>
      <c r="E275" s="5"/>
      <c r="F275" s="2"/>
      <c r="G275" s="2"/>
      <c r="H275" s="2"/>
      <c r="I275" s="6"/>
      <c r="J275" s="6"/>
      <c r="K275" s="2"/>
      <c r="L275" s="2"/>
      <c r="M275" s="7"/>
      <c r="N275" s="7"/>
      <c r="O275" s="7"/>
      <c r="P275" s="7"/>
      <c r="Q275" s="7"/>
      <c r="R275" s="7"/>
      <c r="S275" s="7"/>
      <c r="T275" s="7"/>
      <c r="U275" s="7"/>
      <c r="V275" s="7"/>
      <c r="W275" s="7"/>
      <c r="X275" s="7"/>
      <c r="Y275" s="7"/>
      <c r="Z275" s="7"/>
    </row>
    <row r="276" ht="15.75" customHeight="1">
      <c r="A276" s="7"/>
      <c r="B276" s="2"/>
      <c r="C276" s="3"/>
      <c r="D276" s="4"/>
      <c r="E276" s="5"/>
      <c r="F276" s="2"/>
      <c r="G276" s="2"/>
      <c r="H276" s="2"/>
      <c r="I276" s="6"/>
      <c r="J276" s="6"/>
      <c r="K276" s="2"/>
      <c r="L276" s="2"/>
      <c r="M276" s="7"/>
      <c r="N276" s="7"/>
      <c r="O276" s="7"/>
      <c r="P276" s="7"/>
      <c r="Q276" s="7"/>
      <c r="R276" s="7"/>
      <c r="S276" s="7"/>
      <c r="T276" s="7"/>
      <c r="U276" s="7"/>
      <c r="V276" s="7"/>
      <c r="W276" s="7"/>
      <c r="X276" s="7"/>
      <c r="Y276" s="7"/>
      <c r="Z276" s="7"/>
    </row>
    <row r="277" ht="15.75" customHeight="1">
      <c r="A277" s="7"/>
      <c r="B277" s="2"/>
      <c r="C277" s="3"/>
      <c r="D277" s="4"/>
      <c r="E277" s="5"/>
      <c r="F277" s="2"/>
      <c r="G277" s="2"/>
      <c r="H277" s="2"/>
      <c r="I277" s="6"/>
      <c r="J277" s="6"/>
      <c r="K277" s="2"/>
      <c r="L277" s="2"/>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
    <mergeCell ref="D22:E22"/>
    <mergeCell ref="D30:E30"/>
    <mergeCell ref="D31:E31"/>
    <mergeCell ref="D32:E32"/>
    <mergeCell ref="D45:E45"/>
  </mergeCells>
  <dataValidations>
    <dataValidation type="list" allowBlank="1" showErrorMessage="1" sqref="C37:C38 C55:C67">
      <formula1>'Auto Responses'!$J$3:$J$5</formula1>
    </dataValidation>
    <dataValidation type="list" allowBlank="1" showErrorMessage="1" sqref="C22:C28 C30:C34 C36 C39:C51 C53:C54 C68">
      <formula1>'Auto Responses'!$J$3:$J$4</formula1>
    </dataValidation>
  </dataValidations>
  <hyperlinks>
    <hyperlink r:id="rId1" ref="D22"/>
    <hyperlink r:id="rId2" ref="D23"/>
    <hyperlink r:id="rId3" ref="D26"/>
    <hyperlink r:id="rId4" ref="D27"/>
    <hyperlink r:id="rId5" ref="D33"/>
    <hyperlink r:id="rId6" ref="D34"/>
    <hyperlink r:id="rId7" ref="D39"/>
    <hyperlink r:id="rId8" ref="D40"/>
    <hyperlink r:id="rId9" ref="D46"/>
    <hyperlink r:id="rId10" ref="D48"/>
    <hyperlink r:id="rId11" ref="D56"/>
    <hyperlink r:id="rId12" ref="D60"/>
    <hyperlink r:id="rId13" ref="D61"/>
    <hyperlink r:id="rId14" ref="D65"/>
    <hyperlink r:id="rId15" ref="D66"/>
  </hyperlinks>
  <printOptions/>
  <pageMargins bottom="1.0" footer="0.0" header="0.0" left="0.75" right="0.75" top="1.0"/>
  <pageSetup orientation="landscape"/>
  <headerFooter>
    <oddFooter>&amp;L000000_x0009_&amp;P</oddFooter>
  </headerFooter>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36C"/>
    <pageSetUpPr/>
  </sheetPr>
  <sheetViews>
    <sheetView showGridLines="0" workbookViewId="0"/>
  </sheetViews>
  <sheetFormatPr customHeight="1" defaultColWidth="9.18" defaultRowHeight="15.0"/>
  <cols>
    <col customWidth="1" min="1" max="1" width="8.27"/>
    <col customWidth="1" min="2" max="2" width="55.09"/>
    <col customWidth="1" min="3" max="3" width="18.91"/>
    <col customWidth="1" min="4" max="4" width="55.73"/>
    <col customWidth="1" min="5" max="5" width="32.0"/>
    <col customWidth="1" min="6" max="6" width="30.73"/>
    <col customWidth="1" min="7" max="7" width="18.09"/>
    <col customWidth="1" hidden="1" min="8" max="10" width="18.09"/>
    <col customWidth="1" hidden="1" min="11" max="11" width="4.45"/>
    <col customWidth="1" hidden="1" min="12" max="12" width="6.64"/>
    <col customWidth="1" min="13" max="26" width="8.45"/>
  </cols>
  <sheetData>
    <row r="1" hidden="1">
      <c r="A1" s="1" t="s">
        <v>0</v>
      </c>
      <c r="B1" s="2"/>
      <c r="C1" s="3"/>
      <c r="D1" s="4"/>
      <c r="E1" s="5"/>
      <c r="F1" s="2"/>
      <c r="G1" s="2"/>
      <c r="H1" s="2"/>
      <c r="I1" s="6"/>
      <c r="J1" s="6"/>
      <c r="K1" s="2"/>
      <c r="L1" s="2"/>
      <c r="M1" s="7"/>
      <c r="N1" s="7"/>
      <c r="O1" s="7"/>
      <c r="P1" s="7"/>
      <c r="Q1" s="7"/>
      <c r="R1" s="7"/>
      <c r="S1" s="7"/>
      <c r="T1" s="7"/>
      <c r="U1" s="7"/>
      <c r="V1" s="7"/>
      <c r="W1" s="7"/>
      <c r="X1" s="7"/>
      <c r="Y1" s="7"/>
      <c r="Z1" s="7"/>
    </row>
    <row r="2" ht="36.0" customHeight="1">
      <c r="A2" s="8" t="s">
        <v>127</v>
      </c>
      <c r="B2" s="8"/>
      <c r="C2" s="9"/>
      <c r="D2" s="10"/>
      <c r="E2" s="11"/>
      <c r="F2" s="11" t="str">
        <f>'Auto Responses'!$A$36</f>
        <v>Version 4.04</v>
      </c>
      <c r="G2" s="2"/>
      <c r="H2" s="2"/>
      <c r="I2" s="6"/>
      <c r="J2" s="2"/>
      <c r="K2" s="2"/>
      <c r="L2" s="2"/>
      <c r="M2" s="7"/>
      <c r="N2" s="7"/>
      <c r="O2" s="7"/>
      <c r="P2" s="7"/>
      <c r="Q2" s="7"/>
      <c r="R2" s="7"/>
      <c r="S2" s="7"/>
      <c r="T2" s="7"/>
      <c r="U2" s="7"/>
      <c r="V2" s="7"/>
      <c r="W2" s="7"/>
      <c r="X2" s="7"/>
      <c r="Y2" s="7"/>
      <c r="Z2" s="7"/>
    </row>
    <row r="3" ht="28.5" customHeight="1">
      <c r="A3" s="12" t="s">
        <v>2</v>
      </c>
      <c r="B3" s="13"/>
      <c r="C3" s="14">
        <f>'START HERE'!$C$3</f>
        <v>45933</v>
      </c>
      <c r="D3" s="15"/>
      <c r="E3" s="16"/>
      <c r="F3" s="17"/>
      <c r="G3" s="2"/>
      <c r="H3" s="2"/>
      <c r="I3" s="6"/>
      <c r="J3" s="2"/>
      <c r="K3" s="2"/>
      <c r="L3" s="2"/>
      <c r="M3" s="2"/>
      <c r="N3" s="2"/>
      <c r="O3" s="2"/>
      <c r="P3" s="2"/>
      <c r="Q3" s="2"/>
      <c r="R3" s="2"/>
      <c r="S3" s="2"/>
      <c r="T3" s="2"/>
      <c r="U3" s="2"/>
      <c r="V3" s="2"/>
      <c r="W3" s="2"/>
      <c r="X3" s="2"/>
      <c r="Y3" s="2"/>
      <c r="Z3" s="2"/>
    </row>
    <row r="4" ht="36.0" customHeight="1">
      <c r="A4" s="18" t="s">
        <v>3</v>
      </c>
      <c r="B4" s="19"/>
      <c r="C4" s="20"/>
      <c r="D4" s="21"/>
      <c r="E4" s="22"/>
      <c r="F4" s="22"/>
      <c r="G4" s="2"/>
      <c r="H4" s="2"/>
      <c r="I4" s="6"/>
      <c r="J4" s="2"/>
      <c r="K4" s="2"/>
      <c r="L4" s="2"/>
      <c r="M4" s="2"/>
      <c r="N4" s="2"/>
      <c r="O4" s="2"/>
      <c r="P4" s="2"/>
      <c r="Q4" s="2"/>
      <c r="R4" s="2"/>
      <c r="S4" s="2"/>
      <c r="T4" s="2"/>
      <c r="U4" s="2"/>
      <c r="V4" s="2"/>
      <c r="W4" s="2"/>
      <c r="X4" s="2"/>
      <c r="Y4" s="2"/>
      <c r="Z4" s="2"/>
    </row>
    <row r="5" ht="19.5" customHeight="1">
      <c r="A5" s="23" t="str">
        <f>HLOOKUP($A$4,'Auto Responses'!$D$2:$D$8,2,0)&amp;""</f>
        <v>1. Complete the "Start Here" tab and review the "Required Questions" guidance to find the other sections are required for your product or service.</v>
      </c>
      <c r="B5" s="24"/>
      <c r="C5" s="25"/>
      <c r="D5" s="26"/>
      <c r="E5" s="24"/>
      <c r="F5" s="24"/>
      <c r="G5" s="2"/>
      <c r="H5" s="2"/>
      <c r="I5" s="6"/>
      <c r="J5" s="2"/>
      <c r="K5" s="2"/>
      <c r="L5" s="2"/>
      <c r="M5" s="2"/>
      <c r="N5" s="2"/>
      <c r="O5" s="2"/>
      <c r="P5" s="2"/>
      <c r="Q5" s="2"/>
      <c r="R5" s="2"/>
      <c r="S5" s="2"/>
      <c r="T5" s="2"/>
      <c r="U5" s="2"/>
      <c r="V5" s="2"/>
      <c r="W5" s="2"/>
      <c r="X5" s="2"/>
      <c r="Y5" s="2"/>
      <c r="Z5" s="2"/>
    </row>
    <row r="6" ht="19.5" customHeight="1">
      <c r="A6" s="23" t="str">
        <f>HLOOKUP($A$4,'Auto Responses'!$D$2:$D$8,3,0)&amp;""</f>
        <v>2. Complete the "Organization" tab and the applicable questions in each of the next 5 tabs (Product through Privacy) that apply, based on your answers to the "Required Questions."</v>
      </c>
      <c r="B6" s="24"/>
      <c r="C6" s="25"/>
      <c r="D6" s="26"/>
      <c r="E6" s="24"/>
      <c r="F6" s="24"/>
      <c r="G6" s="2"/>
      <c r="H6" s="2"/>
      <c r="I6" s="6"/>
      <c r="J6" s="2"/>
      <c r="K6" s="2"/>
      <c r="L6" s="2"/>
      <c r="M6" s="2"/>
      <c r="N6" s="2"/>
      <c r="O6" s="2"/>
      <c r="P6" s="2"/>
      <c r="Q6" s="2"/>
      <c r="R6" s="2"/>
      <c r="S6" s="2"/>
      <c r="T6" s="2"/>
      <c r="U6" s="2"/>
      <c r="V6" s="2"/>
      <c r="W6" s="2"/>
      <c r="X6" s="2"/>
      <c r="Y6" s="2"/>
      <c r="Z6" s="2"/>
    </row>
    <row r="7" ht="19.5" customHeight="1">
      <c r="A7" s="23" t="str">
        <f>HLOOKUP($A$4,'Auto Responses'!$D$2:$D$8,4,0)&amp;""</f>
        <v>3. Guidance in column E may change based on your answers to prompt details in "Additional Information." If leaving an answer blank, you must also state why in "Additional Information". </v>
      </c>
      <c r="B7" s="24"/>
      <c r="C7" s="25"/>
      <c r="D7" s="26"/>
      <c r="E7" s="24"/>
      <c r="F7" s="24"/>
      <c r="G7" s="2"/>
      <c r="H7" s="2"/>
      <c r="I7" s="6"/>
      <c r="J7" s="2"/>
      <c r="K7" s="2"/>
      <c r="L7" s="2"/>
      <c r="M7" s="2"/>
      <c r="N7" s="2"/>
      <c r="O7" s="2"/>
      <c r="P7" s="2"/>
      <c r="Q7" s="2"/>
      <c r="R7" s="2"/>
      <c r="S7" s="2"/>
      <c r="T7" s="2"/>
      <c r="U7" s="2"/>
      <c r="V7" s="2"/>
      <c r="W7" s="2"/>
      <c r="X7" s="2"/>
      <c r="Y7" s="2"/>
      <c r="Z7" s="2"/>
    </row>
    <row r="8" ht="19.5" customHeight="1">
      <c r="A8" s="23" t="str">
        <f>HLOOKUP($A$4,'Auto Responses'!$D$2:$D$8,5,0)&amp;""</f>
        <v>4. DO NOT complete any fields in the "Evaluation" sheets or the "Analyst Notes" column.</v>
      </c>
      <c r="B8" s="24"/>
      <c r="C8" s="25"/>
      <c r="D8" s="26"/>
      <c r="E8" s="24"/>
      <c r="F8" s="24"/>
      <c r="G8" s="2"/>
      <c r="H8" s="2"/>
      <c r="I8" s="6"/>
      <c r="J8" s="2"/>
      <c r="K8" s="2"/>
      <c r="L8" s="2"/>
      <c r="M8" s="2"/>
      <c r="N8" s="2"/>
      <c r="O8" s="2"/>
      <c r="P8" s="2"/>
      <c r="Q8" s="2"/>
      <c r="R8" s="2"/>
      <c r="S8" s="2"/>
      <c r="T8" s="2"/>
      <c r="U8" s="2"/>
      <c r="V8" s="2"/>
      <c r="W8" s="2"/>
      <c r="X8" s="2"/>
      <c r="Y8" s="2"/>
      <c r="Z8" s="2"/>
    </row>
    <row r="9" ht="19.5" customHeight="1">
      <c r="A9" s="23" t="str">
        <f>HLOOKUP($A$4,'Auto Responses'!$D$2:$D$8,6,0)&amp;""</f>
        <v>5. Return the completed file to institutions.</v>
      </c>
      <c r="B9" s="24"/>
      <c r="C9" s="25"/>
      <c r="D9" s="26"/>
      <c r="E9" s="24"/>
      <c r="F9" s="24"/>
      <c r="G9" s="2"/>
      <c r="H9" s="2"/>
      <c r="I9" s="6"/>
      <c r="J9" s="2"/>
      <c r="K9" s="2"/>
      <c r="L9" s="2"/>
      <c r="M9" s="2"/>
      <c r="N9" s="2"/>
      <c r="O9" s="2"/>
      <c r="P9" s="2"/>
      <c r="Q9" s="2"/>
      <c r="R9" s="2"/>
      <c r="S9" s="2"/>
      <c r="T9" s="2"/>
      <c r="U9" s="2"/>
      <c r="V9" s="2"/>
      <c r="W9" s="2"/>
      <c r="X9" s="2"/>
      <c r="Y9" s="2"/>
      <c r="Z9" s="2"/>
    </row>
    <row r="10" ht="19.5" customHeight="1">
      <c r="A10" s="29" t="str">
        <f>HLOOKUP($A$4,'Auto Responses'!$D$2:$D$8,7,0)&amp;""</f>
        <v>* Denotes critical questions. Critical questions are those deemed most important to institutions by higher education volunteers.</v>
      </c>
      <c r="B10" s="24"/>
      <c r="C10" s="25"/>
      <c r="D10" s="26"/>
      <c r="E10" s="24"/>
      <c r="F10" s="24"/>
      <c r="G10" s="2"/>
      <c r="H10" s="2"/>
      <c r="I10" s="6"/>
      <c r="J10" s="2"/>
      <c r="K10" s="2"/>
      <c r="L10" s="2"/>
      <c r="M10" s="2"/>
      <c r="N10" s="2"/>
      <c r="O10" s="2"/>
      <c r="P10" s="2"/>
      <c r="Q10" s="2"/>
      <c r="R10" s="2"/>
      <c r="S10" s="2"/>
      <c r="T10" s="2"/>
      <c r="U10" s="2"/>
      <c r="V10" s="2"/>
      <c r="W10" s="2"/>
      <c r="X10" s="2"/>
      <c r="Y10" s="2"/>
      <c r="Z10" s="2"/>
    </row>
    <row r="11" ht="19.5" customHeight="1">
      <c r="A11" s="30" t="str">
        <f>HLOOKUP($A$4,'Auto Responses'!$D$2:$D$9,8,0)&amp;""</f>
        <v>For full instructions, please visit educause.edu/HECVAT</v>
      </c>
      <c r="B11" s="24"/>
      <c r="C11" s="25"/>
      <c r="D11" s="26"/>
      <c r="E11" s="24"/>
      <c r="F11" s="24"/>
      <c r="G11" s="2"/>
      <c r="H11" s="2"/>
      <c r="I11" s="6"/>
      <c r="J11" s="2"/>
      <c r="K11" s="2"/>
      <c r="L11" s="2"/>
      <c r="M11" s="2"/>
      <c r="N11" s="2"/>
      <c r="O11" s="2"/>
      <c r="P11" s="2"/>
      <c r="Q11" s="2"/>
      <c r="R11" s="2"/>
      <c r="S11" s="2"/>
      <c r="T11" s="2"/>
      <c r="U11" s="2"/>
      <c r="V11" s="2"/>
      <c r="W11" s="2"/>
      <c r="X11" s="2"/>
      <c r="Y11" s="2"/>
      <c r="Z11" s="2"/>
    </row>
    <row r="12" ht="36.0" customHeight="1">
      <c r="A12" s="19" t="str">
        <f>VLOOKUP(LEFT($A13,4),'Auto Responses'!$N$4:$O$38,2,0)&amp;""</f>
        <v> General Information</v>
      </c>
      <c r="B12" s="19"/>
      <c r="C12" s="20" t="s">
        <v>19</v>
      </c>
      <c r="D12" s="33"/>
      <c r="E12" s="34"/>
      <c r="F12" s="34"/>
      <c r="G12" s="2"/>
      <c r="H12" s="2"/>
      <c r="I12" s="6"/>
      <c r="J12" s="6"/>
      <c r="K12" s="2"/>
      <c r="L12" s="2"/>
      <c r="M12" s="2"/>
      <c r="N12" s="2"/>
      <c r="O12" s="2"/>
      <c r="P12" s="2"/>
      <c r="Q12" s="2"/>
      <c r="R12" s="2"/>
      <c r="S12" s="2"/>
      <c r="T12" s="2"/>
      <c r="U12" s="2"/>
      <c r="V12" s="2"/>
      <c r="W12" s="2"/>
      <c r="X12" s="2"/>
      <c r="Y12" s="2"/>
      <c r="Z12" s="2"/>
    </row>
    <row r="13" ht="21.75" customHeight="1">
      <c r="A13" s="35" t="s">
        <v>4</v>
      </c>
      <c r="B13" s="36" t="str">
        <f>VLOOKUP($A13,Questions!$A$2:$X$333,2,0)&amp;""</f>
        <v>Solution Provider Name</v>
      </c>
      <c r="C13" s="42" t="str">
        <f>VLOOKUP($A13,'START HERE'!$A$13:$C$21,3,0)&amp;""</f>
        <v>Coursedog</v>
      </c>
      <c r="D13" s="43"/>
      <c r="E13" s="43"/>
      <c r="F13" s="17"/>
      <c r="G13" s="2"/>
      <c r="H13" s="2"/>
      <c r="I13" s="6"/>
      <c r="J13" s="6"/>
      <c r="K13" s="2"/>
      <c r="L13" s="2"/>
      <c r="M13" s="2"/>
      <c r="N13" s="2"/>
      <c r="O13" s="2"/>
      <c r="P13" s="2"/>
      <c r="Q13" s="2"/>
      <c r="R13" s="2"/>
      <c r="S13" s="2"/>
      <c r="T13" s="2"/>
      <c r="U13" s="2"/>
      <c r="V13" s="2"/>
      <c r="W13" s="2"/>
      <c r="X13" s="2"/>
      <c r="Y13" s="2"/>
      <c r="Z13" s="2"/>
    </row>
    <row r="14" ht="21.75" customHeight="1">
      <c r="A14" s="35" t="s">
        <v>6</v>
      </c>
      <c r="B14" s="36" t="str">
        <f>VLOOKUP($A14,Questions!$A$2:$X$333,2,0)&amp;""</f>
        <v>Solution Name</v>
      </c>
      <c r="C14" s="42" t="str">
        <f>VLOOKUP($A14,'START HERE'!$A$13:$C$21,3,0)&amp;""</f>
        <v>Coursedog</v>
      </c>
      <c r="D14" s="43"/>
      <c r="E14" s="43"/>
      <c r="F14" s="17"/>
      <c r="G14" s="2"/>
      <c r="H14" s="2"/>
      <c r="I14" s="6"/>
      <c r="J14" s="6"/>
      <c r="K14" s="2"/>
      <c r="L14" s="2"/>
      <c r="M14" s="2"/>
      <c r="N14" s="2"/>
      <c r="O14" s="2"/>
      <c r="P14" s="2"/>
      <c r="Q14" s="2"/>
      <c r="R14" s="2"/>
      <c r="S14" s="2"/>
      <c r="T14" s="2"/>
      <c r="U14" s="2"/>
      <c r="V14" s="2"/>
      <c r="W14" s="2"/>
      <c r="X14" s="2"/>
      <c r="Y14" s="2"/>
      <c r="Z14" s="2"/>
    </row>
    <row r="15" ht="21.75" customHeight="1">
      <c r="A15" s="35" t="s">
        <v>7</v>
      </c>
      <c r="B15" s="36" t="str">
        <f>VLOOKUP($A15,Questions!$A$2:$X$333,2,0)&amp;""</f>
        <v>Solution Description</v>
      </c>
      <c r="C15" s="42" t="str">
        <f>VLOOKUP($A15,'START HERE'!$A$13:$C$21,3,0)&amp;""</f>
        <v>Coursedog is a SaaS platform designed to streamline curriculum, catalog, and scheduling management for higher education institutions, offering intuitive tools, insightful analytics, and seamless integration without requiring IT involvement.</v>
      </c>
      <c r="D15" s="43"/>
      <c r="E15" s="43"/>
      <c r="F15" s="17"/>
      <c r="G15" s="2"/>
      <c r="H15" s="2"/>
      <c r="I15" s="6"/>
      <c r="J15" s="6"/>
      <c r="K15" s="2"/>
      <c r="L15" s="2"/>
      <c r="M15" s="2"/>
      <c r="N15" s="2"/>
      <c r="O15" s="2"/>
      <c r="P15" s="2"/>
      <c r="Q15" s="2"/>
      <c r="R15" s="2"/>
      <c r="S15" s="2"/>
      <c r="T15" s="2"/>
      <c r="U15" s="2"/>
      <c r="V15" s="2"/>
      <c r="W15" s="2"/>
      <c r="X15" s="2"/>
      <c r="Y15" s="2"/>
      <c r="Z15" s="2"/>
    </row>
    <row r="16" ht="21.75" customHeight="1">
      <c r="A16" s="35" t="s">
        <v>15</v>
      </c>
      <c r="B16" s="36" t="str">
        <f>VLOOKUP($A16,Questions!$A$2:$X$333,2,0)&amp;""</f>
        <v>Country of Company Headquarters</v>
      </c>
      <c r="C16" s="42" t="str">
        <f>VLOOKUP($A16,'START HERE'!$A$13:$C$21,3,0)&amp;""</f>
        <v>United States</v>
      </c>
      <c r="D16" s="43"/>
      <c r="E16" s="43"/>
      <c r="F16" s="17"/>
      <c r="G16" s="2"/>
      <c r="H16" s="2"/>
      <c r="I16" s="6"/>
      <c r="J16" s="6"/>
      <c r="K16" s="2"/>
      <c r="L16" s="2"/>
      <c r="M16" s="2"/>
      <c r="N16" s="2"/>
      <c r="O16" s="2"/>
      <c r="P16" s="2"/>
      <c r="Q16" s="2"/>
      <c r="R16" s="2"/>
      <c r="S16" s="2"/>
      <c r="T16" s="2"/>
      <c r="U16" s="2"/>
      <c r="V16" s="2"/>
      <c r="W16" s="2"/>
      <c r="X16" s="2"/>
      <c r="Y16" s="2"/>
      <c r="Z16" s="2"/>
    </row>
    <row r="17" ht="36.75" customHeight="1">
      <c r="A17" s="19" t="str">
        <f>VLOOKUP(LEFT($A18,4),'Auto Responses'!$N$4:$O$38,2,0)&amp;""</f>
        <v> Required Questions</v>
      </c>
      <c r="B17" s="45"/>
      <c r="C17" s="20" t="s">
        <v>19</v>
      </c>
      <c r="D17" s="20"/>
      <c r="E17" s="46" t="s">
        <v>21</v>
      </c>
      <c r="F17" s="57" t="s">
        <v>22</v>
      </c>
      <c r="G17" s="2"/>
      <c r="H17" s="2"/>
      <c r="I17" s="6"/>
      <c r="J17" s="6"/>
      <c r="K17" s="2"/>
      <c r="L17" s="2"/>
      <c r="M17" s="2"/>
      <c r="N17" s="2"/>
      <c r="O17" s="2"/>
      <c r="P17" s="2"/>
      <c r="Q17" s="2"/>
      <c r="R17" s="2"/>
      <c r="S17" s="2"/>
      <c r="T17" s="2"/>
      <c r="U17" s="2"/>
      <c r="V17" s="2"/>
      <c r="W17" s="2"/>
      <c r="X17" s="2"/>
      <c r="Y17" s="2"/>
      <c r="Z17" s="2"/>
    </row>
    <row r="18" ht="38.25" customHeight="1">
      <c r="A18" s="35" t="s">
        <v>35</v>
      </c>
      <c r="B18" s="48" t="str">
        <f>VLOOKUP($A18,Questions!$A$2:$X$333,2,0)</f>
        <v>Are you offering either a product or platform, as opposed to only offering a service</v>
      </c>
      <c r="C18" s="87" t="str">
        <f>VLOOKUP($A18,'START HERE'!$A$23:$F$36,3,0)&amp;""</f>
        <v>Yes</v>
      </c>
      <c r="D18" s="88" t="str">
        <f>VLOOKUP($A18,'START HERE'!$A$23:$F$36,4,0)&amp;""</f>
        <v>Coursedog is a SaaS platform designed to streamline curriculum, catalog, and scheduling management for higher education institutions, offering intuitive tools, insightful analytics, and seamless integration without requiring IT involvement.</v>
      </c>
      <c r="E18" s="51" t="str">
        <f>IF($C18="Yes",VLOOKUP($A18,Questions!$A$2:$X$333,17,0)&amp;"",IF($C18="No",VLOOKUP($A18,Questions!$A$2:$X$333,16,0)&amp;"",VLOOKUP($A18,Questions!$A$2:$X$333,15,0)&amp;""))</f>
        <v>DO complete the Product and Infrastructure worksheets</v>
      </c>
      <c r="F18" s="52" t="str">
        <f>VLOOKUP($A18,'Institution Evaluation'!$A$56:$F$346,6,0)&amp;""</f>
        <v/>
      </c>
      <c r="G18" s="56" t="s">
        <v>34</v>
      </c>
      <c r="H18" s="2"/>
      <c r="I18" s="6"/>
      <c r="J18" s="6"/>
      <c r="K18" s="2"/>
      <c r="L18" s="2"/>
      <c r="M18" s="2"/>
      <c r="N18" s="2"/>
      <c r="O18" s="2"/>
      <c r="P18" s="2"/>
      <c r="Q18" s="2"/>
      <c r="R18" s="2"/>
      <c r="S18" s="2"/>
      <c r="T18" s="2"/>
      <c r="U18" s="2"/>
      <c r="V18" s="2"/>
      <c r="W18" s="2"/>
      <c r="X18" s="2"/>
      <c r="Y18" s="2"/>
      <c r="Z18" s="2"/>
    </row>
    <row r="19" ht="36.75" customHeight="1">
      <c r="A19" s="19" t="str">
        <f>VLOOKUP(LEFT($A20,4),'Auto Responses'!$N$4:$O$38,2,0)&amp;""</f>
        <v> Authentication, Authorization, and Account Management</v>
      </c>
      <c r="B19" s="45"/>
      <c r="C19" s="20" t="s">
        <v>19</v>
      </c>
      <c r="D19" s="20" t="s">
        <v>20</v>
      </c>
      <c r="E19" s="46" t="s">
        <v>21</v>
      </c>
      <c r="F19" s="57" t="s">
        <v>22</v>
      </c>
      <c r="G19" s="2"/>
      <c r="H19" s="2"/>
      <c r="I19" s="6"/>
      <c r="J19" s="6"/>
      <c r="K19" s="2"/>
      <c r="L19" s="2"/>
      <c r="M19" s="2"/>
      <c r="N19" s="2"/>
      <c r="O19" s="2"/>
      <c r="P19" s="2"/>
      <c r="Q19" s="2"/>
      <c r="R19" s="2"/>
      <c r="S19" s="2"/>
      <c r="T19" s="2"/>
      <c r="U19" s="2"/>
      <c r="V19" s="2"/>
      <c r="W19" s="2"/>
      <c r="X19" s="2"/>
      <c r="Y19" s="2"/>
      <c r="Z19" s="2"/>
    </row>
    <row r="20" ht="97.5" customHeight="1">
      <c r="A20" s="35" t="s">
        <v>128</v>
      </c>
      <c r="B20" s="48" t="str">
        <f>VLOOKUP($A20,Questions!$A$2:$X$333,2,0)</f>
        <v>Does your solution support single sign-on (SSO) protocols for user and administrator authentication?*</v>
      </c>
      <c r="C20" s="49" t="s">
        <v>24</v>
      </c>
      <c r="D20" s="73" t="s">
        <v>129</v>
      </c>
      <c r="E20" s="51" t="str">
        <f>IF($C$18="No",'Auto Responses'!$A$3,IF($C20="Yes",VLOOKUP($A20,Questions!$A$2:$X$333,17,0)&amp;"",IF($C20="No",VLOOKUP($A20,Questions!$A$2:$X$333,16,0)&amp;"",VLOOKUP($A20,Questions!$A$2:$X$333,15,0)&amp;"")))</f>
        <v>Describe how strong authentication is enforced (e.g., complex passwords, multifactor tokens, certificates, biometrics, aging requirements, re-use policy).</v>
      </c>
      <c r="F20" s="52" t="str">
        <f>VLOOKUP($A20,'Institution Evaluation'!$A$56:$F$346,6,0)&amp;""</f>
        <v/>
      </c>
      <c r="G20" s="2"/>
      <c r="H20" s="2"/>
      <c r="I20" s="6"/>
      <c r="J20" s="6"/>
      <c r="K20" s="2"/>
      <c r="L20" s="2"/>
      <c r="M20" s="2"/>
      <c r="N20" s="2"/>
      <c r="O20" s="2"/>
      <c r="P20" s="2"/>
      <c r="Q20" s="2"/>
      <c r="R20" s="2"/>
      <c r="S20" s="2"/>
      <c r="T20" s="2"/>
      <c r="U20" s="2"/>
      <c r="V20" s="2"/>
      <c r="W20" s="2"/>
      <c r="X20" s="2"/>
      <c r="Y20" s="2"/>
      <c r="Z20" s="2"/>
    </row>
    <row r="21" ht="45.75" customHeight="1">
      <c r="A21" s="35" t="s">
        <v>130</v>
      </c>
      <c r="B21" s="48" t="str">
        <f>VLOOKUP($A21,Questions!$A$2:$X$333,2,0)</f>
        <v>Does your solution support local authentication protocols for user and administrator authentication?*</v>
      </c>
      <c r="C21" s="49" t="s">
        <v>24</v>
      </c>
      <c r="D21" s="89" t="s">
        <v>131</v>
      </c>
      <c r="E21" s="51" t="str">
        <f>IF($C$18="No",'Auto Responses'!$A$3,IF($C21="Yes",VLOOKUP($A21,Questions!$A$2:$X$333,17,0)&amp;"",IF($C21="No",VLOOKUP($A21,Questions!$A$2:$X$333,16,0)&amp;"",VLOOKUP($A21,Questions!$A$2:$X$333,15,0)&amp;"")))</f>
        <v>Provide a detailed description of your local authentication mode practices.</v>
      </c>
      <c r="F21" s="52" t="str">
        <f>VLOOKUP($A21,'Institution Evaluation'!$A$56:$F$346,6,0)&amp;""</f>
        <v/>
      </c>
      <c r="G21" s="2"/>
      <c r="H21" s="2"/>
      <c r="I21" s="6"/>
      <c r="J21" s="6"/>
      <c r="K21" s="2"/>
      <c r="L21" s="2"/>
      <c r="M21" s="2"/>
      <c r="N21" s="2"/>
      <c r="O21" s="2"/>
      <c r="P21" s="2"/>
      <c r="Q21" s="2"/>
      <c r="R21" s="2"/>
      <c r="S21" s="2"/>
      <c r="T21" s="2"/>
      <c r="U21" s="2"/>
      <c r="V21" s="2"/>
      <c r="W21" s="2"/>
      <c r="X21" s="2"/>
      <c r="Y21" s="2"/>
      <c r="Z21" s="2"/>
    </row>
    <row r="22" ht="48.0" customHeight="1">
      <c r="A22" s="35" t="s">
        <v>132</v>
      </c>
      <c r="B22" s="48" t="str">
        <f>VLOOKUP($A22,Questions!$A$2:$X$333,2,0)</f>
        <v>Can you enforce password/passphrase complexity requirements (provided by the institution)?*</v>
      </c>
      <c r="C22" s="49" t="s">
        <v>24</v>
      </c>
      <c r="D22" s="89" t="s">
        <v>133</v>
      </c>
      <c r="E22" s="51" t="str">
        <f>IF($C$18="No",'Auto Responses'!$A$3,IF($C22="Yes",VLOOKUP($A22,Questions!$A$2:$X$333,17,0)&amp;"",IF($C22="No",VLOOKUP($A22,Questions!$A$2:$X$333,16,0)&amp;"",VLOOKUP($A22,Questions!$A$2:$X$333,15,0)&amp;"")))</f>
        <v>Describe how password/passphrase complexity requirements are implemented in the product.</v>
      </c>
      <c r="F22" s="52" t="str">
        <f>VLOOKUP($A22,'Institution Evaluation'!$A$56:$F$346,6,0)&amp;""</f>
        <v/>
      </c>
      <c r="G22" s="2"/>
      <c r="H22" s="2"/>
      <c r="I22" s="6"/>
      <c r="J22" s="6"/>
      <c r="K22" s="2"/>
      <c r="L22" s="2"/>
      <c r="M22" s="2"/>
      <c r="N22" s="2"/>
      <c r="O22" s="2"/>
      <c r="P22" s="2"/>
      <c r="Q22" s="2"/>
      <c r="R22" s="2"/>
      <c r="S22" s="2"/>
      <c r="T22" s="2"/>
      <c r="U22" s="2"/>
      <c r="V22" s="2"/>
      <c r="W22" s="2"/>
      <c r="X22" s="2"/>
      <c r="Y22" s="2"/>
      <c r="Z22" s="2"/>
    </row>
    <row r="23" ht="72.0" customHeight="1">
      <c r="A23" s="35" t="s">
        <v>134</v>
      </c>
      <c r="B23" s="48" t="str">
        <f>VLOOKUP($A23,Questions!$A$2:$X$333,2,0)</f>
        <v>Does the system have password complexity or length limitations and/or restrictions?*</v>
      </c>
      <c r="C23" s="49" t="s">
        <v>24</v>
      </c>
      <c r="D23" s="89" t="s">
        <v>133</v>
      </c>
      <c r="E23" s="51" t="str">
        <f>IF($C$18="No",'Auto Responses'!$A$3,IF($C23="Yes",VLOOKUP($A23,Questions!$A$2:$X$333,17,0)&amp;"",IF($C23="No",VLOOKUP($A23,Questions!$A$2:$X$333,16,0)&amp;"",VLOOKUP($A23,Questions!$A$2:$X$333,15,0)&amp;"")))</f>
        <v>Describe these limitations and/or restrictions and state what lengths and complexities are supported.</v>
      </c>
      <c r="F23" s="52" t="str">
        <f>VLOOKUP($A23,'Institution Evaluation'!$A$56:$F$346,6,0)&amp;""</f>
        <v/>
      </c>
      <c r="G23" s="2"/>
      <c r="H23" s="2"/>
      <c r="I23" s="6"/>
      <c r="J23" s="6"/>
      <c r="K23" s="2"/>
      <c r="L23" s="2"/>
      <c r="M23" s="2"/>
      <c r="N23" s="2"/>
      <c r="O23" s="2"/>
      <c r="P23" s="2"/>
      <c r="Q23" s="2"/>
      <c r="R23" s="2"/>
      <c r="S23" s="2"/>
      <c r="T23" s="2"/>
      <c r="U23" s="2"/>
      <c r="V23" s="2"/>
      <c r="W23" s="2"/>
      <c r="X23" s="2"/>
      <c r="Y23" s="2"/>
      <c r="Z23" s="2"/>
    </row>
    <row r="24" ht="73.5" customHeight="1">
      <c r="A24" s="35" t="s">
        <v>135</v>
      </c>
      <c r="B24" s="48" t="str">
        <f>VLOOKUP($A24,Questions!$A$2:$X$333,2,0)</f>
        <v>Do you have documented password/passphrase reset procedures that are currently implemented in the system and/or customer support?*</v>
      </c>
      <c r="C24" s="49" t="s">
        <v>24</v>
      </c>
      <c r="D24" s="73" t="s">
        <v>136</v>
      </c>
      <c r="E24" s="51" t="str">
        <f>IF($C$18="No",'Auto Responses'!$A$3,IF($C24="Yes",VLOOKUP($A24,Questions!$A$2:$X$333,17,0)&amp;"",IF($C24="No",VLOOKUP($A24,Questions!$A$2:$X$333,16,0)&amp;"",VLOOKUP($A24,Questions!$A$2:$X$333,15,0)&amp;"")))</f>
        <v>Describe your documented password/passphrase reset procedures that are currently implemented in the system and/or customer support.</v>
      </c>
      <c r="F24" s="52" t="str">
        <f>VLOOKUP($A24,'Institution Evaluation'!$A$56:$F$346,6,0)&amp;""</f>
        <v/>
      </c>
      <c r="G24" s="2"/>
      <c r="H24" s="6"/>
      <c r="I24" s="6"/>
      <c r="J24" s="6"/>
      <c r="K24" s="2"/>
      <c r="L24" s="2"/>
      <c r="M24" s="2"/>
      <c r="N24" s="2"/>
      <c r="O24" s="2"/>
      <c r="P24" s="2"/>
      <c r="Q24" s="2"/>
      <c r="R24" s="2"/>
      <c r="S24" s="2"/>
      <c r="T24" s="2"/>
      <c r="U24" s="2"/>
      <c r="V24" s="2"/>
      <c r="W24" s="2"/>
      <c r="X24" s="2"/>
      <c r="Y24" s="2"/>
      <c r="Z24" s="2"/>
    </row>
    <row r="25" ht="57.75" customHeight="1">
      <c r="A25" s="35" t="s">
        <v>137</v>
      </c>
      <c r="B25" s="48" t="str">
        <f>VLOOKUP($A25,Questions!$A$2:$X$333,2,0)</f>
        <v>Does your organization participate in InCommon or another eduGAIN-affiliated trust federation?*</v>
      </c>
      <c r="C25" s="49" t="s">
        <v>24</v>
      </c>
      <c r="D25" s="89" t="s">
        <v>138</v>
      </c>
      <c r="E25" s="51" t="str">
        <f>IF($C$18="No",'Auto Responses'!$A$3,IF($C25="Yes",VLOOKUP($A25,Questions!$A$2:$X$333,17,0)&amp;"",IF($C25="No",VLOOKUP($A25,Questions!$A$2:$X$333,16,0)&amp;"",VLOOKUP($A25,Questions!$A$2:$X$333,15,0)&amp;"")))</f>
        <v>List the entity IDs registered in the Additional Information column.</v>
      </c>
      <c r="F25" s="52" t="str">
        <f>VLOOKUP($A25,'Institution Evaluation'!$A$56:$F$346,6,0)&amp;""</f>
        <v/>
      </c>
      <c r="G25" s="2"/>
      <c r="H25" s="2"/>
      <c r="I25" s="6"/>
      <c r="J25" s="6"/>
      <c r="K25" s="2"/>
      <c r="L25" s="2"/>
      <c r="M25" s="2"/>
      <c r="N25" s="2"/>
      <c r="O25" s="2"/>
      <c r="P25" s="2"/>
      <c r="Q25" s="2"/>
      <c r="R25" s="2"/>
      <c r="S25" s="2"/>
      <c r="T25" s="2"/>
      <c r="U25" s="2"/>
      <c r="V25" s="2"/>
      <c r="W25" s="2"/>
      <c r="X25" s="2"/>
      <c r="Y25" s="2"/>
      <c r="Z25" s="2"/>
    </row>
    <row r="26" ht="38.25" customHeight="1">
      <c r="A26" s="35" t="s">
        <v>139</v>
      </c>
      <c r="B26" s="48" t="str">
        <f>VLOOKUP($A26,Questions!$A$2:$X$333,2,0)</f>
        <v>Are there any passwords/passphrases hard-coded into your systems or solutions?*</v>
      </c>
      <c r="C26" s="49" t="s">
        <v>29</v>
      </c>
      <c r="D26" s="90"/>
      <c r="E26" s="51" t="str">
        <f>IF($C$18="No",'Auto Responses'!$A$3,IF($C26="Yes",VLOOKUP($A26,Questions!$A$2:$X$333,17,0)&amp;"",IF($C26="No",VLOOKUP($A26,Questions!$A$2:$X$333,16,0)&amp;"",VLOOKUP($A26,Questions!$A$2:$X$333,15,0)&amp;"")))</f>
        <v/>
      </c>
      <c r="F26" s="52" t="str">
        <f>VLOOKUP($A26,'Institution Evaluation'!$A$56:$F$346,6,0)&amp;""</f>
        <v/>
      </c>
      <c r="G26" s="2"/>
      <c r="H26" s="2"/>
      <c r="I26" s="6"/>
      <c r="J26" s="6"/>
      <c r="K26" s="2"/>
      <c r="L26" s="2"/>
      <c r="M26" s="2"/>
      <c r="N26" s="2"/>
      <c r="O26" s="2"/>
      <c r="P26" s="2"/>
      <c r="Q26" s="2"/>
      <c r="R26" s="2"/>
      <c r="S26" s="2"/>
      <c r="T26" s="2"/>
      <c r="U26" s="2"/>
      <c r="V26" s="2"/>
      <c r="W26" s="2"/>
      <c r="X26" s="2"/>
      <c r="Y26" s="2"/>
      <c r="Z26" s="2"/>
    </row>
    <row r="27" ht="38.25" customHeight="1">
      <c r="A27" s="35" t="s">
        <v>140</v>
      </c>
      <c r="B27" s="48" t="str">
        <f>VLOOKUP($A27,Questions!$A$2:$X$333,2,0)</f>
        <v>Are you storing any passwords in plaintext?*</v>
      </c>
      <c r="C27" s="49" t="s">
        <v>29</v>
      </c>
      <c r="D27" s="54"/>
      <c r="E27" s="51" t="str">
        <f>IF($C$18="No",'Auto Responses'!$A$3,IF($C27="Yes",VLOOKUP($A27,Questions!$A$2:$X$333,17,0)&amp;"",IF($C27="No",VLOOKUP($A27,Questions!$A$2:$X$333,16,0)&amp;"",VLOOKUP($A27,Questions!$A$2:$X$333,15,0)&amp;"")))</f>
        <v/>
      </c>
      <c r="F27" s="52" t="str">
        <f>VLOOKUP($A27,'Institution Evaluation'!$A$56:$F$346,6,0)&amp;""</f>
        <v/>
      </c>
      <c r="G27" s="2"/>
      <c r="H27" s="2"/>
      <c r="I27" s="6"/>
      <c r="J27" s="6"/>
      <c r="K27" s="2"/>
      <c r="L27" s="2"/>
      <c r="M27" s="2"/>
      <c r="N27" s="2"/>
      <c r="O27" s="2"/>
      <c r="P27" s="2"/>
      <c r="Q27" s="2"/>
      <c r="R27" s="2"/>
      <c r="S27" s="2"/>
      <c r="T27" s="2"/>
      <c r="U27" s="2"/>
      <c r="V27" s="2"/>
      <c r="W27" s="2"/>
      <c r="X27" s="2"/>
      <c r="Y27" s="2"/>
      <c r="Z27" s="2"/>
    </row>
    <row r="28" ht="69.75" customHeight="1">
      <c r="A28" s="35" t="s">
        <v>141</v>
      </c>
      <c r="B28" s="48" t="str">
        <f>VLOOKUP($A28,Questions!$A$2:$X$333,2,0)</f>
        <v>Are audit logs available that include AT LEAST all of the following: login, logout, actions performed, and source IP address?*</v>
      </c>
      <c r="C28" s="49" t="s">
        <v>24</v>
      </c>
      <c r="D28" s="83" t="s">
        <v>142</v>
      </c>
      <c r="E28" s="51" t="str">
        <f>IF($C$18="No",'Auto Responses'!$A$3,IF($C28="Yes",VLOOKUP($A28,Questions!$A$2:$X$333,17,0)&amp;"",IF($C28="No",VLOOKUP($A28,Questions!$A$2:$X$333,16,0)&amp;"",VLOOKUP($A28,Questions!$A$2:$X$333,15,0)&amp;"")))</f>
        <v/>
      </c>
      <c r="F28" s="52" t="str">
        <f>VLOOKUP($A28,'Institution Evaluation'!$A$56:$F$346,6,0)&amp;""</f>
        <v/>
      </c>
      <c r="G28" s="2"/>
      <c r="H28" s="2"/>
      <c r="I28" s="6"/>
      <c r="J28" s="6"/>
      <c r="K28" s="2"/>
      <c r="L28" s="2"/>
      <c r="M28" s="2"/>
      <c r="N28" s="2"/>
      <c r="O28" s="2"/>
      <c r="P28" s="2"/>
      <c r="Q28" s="2"/>
      <c r="R28" s="2"/>
      <c r="S28" s="2"/>
      <c r="T28" s="2"/>
      <c r="U28" s="2"/>
      <c r="V28" s="2"/>
      <c r="W28" s="2"/>
      <c r="X28" s="2"/>
      <c r="Y28" s="2"/>
      <c r="Z28" s="2"/>
    </row>
    <row r="29" ht="104.25" customHeight="1">
      <c r="A29" s="35" t="s">
        <v>143</v>
      </c>
      <c r="B29" s="48" t="str">
        <f>VLOOKUP($A29,Questions!$A$2:$X$333,2,0)</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29" s="55" t="s">
        <v>144</v>
      </c>
      <c r="D29" s="39"/>
      <c r="E29" s="51" t="str">
        <f>IF($C$18="No",'Auto Responses'!$A$3,IF($C29="Yes",VLOOKUP($A29,Questions!$A$2:$X$333,17,0)&amp;"",IF($C29="No",VLOOKUP($A29,Questions!$A$2:$X$333,16,0)&amp;"",VLOOKUP($A29,Questions!$A$2:$X$333,15,0)&amp;"")))</f>
        <v>Ensure that all elements of AAAI-10 are clearly stated in your response.</v>
      </c>
      <c r="F29" s="52" t="str">
        <f>VLOOKUP($A29,'Institution Evaluation'!$A$56:$F$346,6,0)&amp;""</f>
        <v/>
      </c>
      <c r="G29" s="2"/>
      <c r="H29" s="2"/>
      <c r="I29" s="6"/>
      <c r="J29" s="6"/>
      <c r="K29" s="2"/>
      <c r="L29" s="2"/>
      <c r="M29" s="2"/>
      <c r="N29" s="2"/>
      <c r="O29" s="2"/>
      <c r="P29" s="2"/>
      <c r="Q29" s="2"/>
      <c r="R29" s="2"/>
      <c r="S29" s="2"/>
      <c r="T29" s="2"/>
      <c r="U29" s="2"/>
      <c r="V29" s="2"/>
      <c r="W29" s="2"/>
      <c r="X29" s="2"/>
      <c r="Y29" s="2"/>
      <c r="Z29" s="2"/>
    </row>
    <row r="30" ht="48.0" customHeight="1">
      <c r="A30" s="35" t="s">
        <v>145</v>
      </c>
      <c r="B30" s="48" t="str">
        <f>VLOOKUP($A30,Questions!$A$2:$X$333,2,0)</f>
        <v>Can you provide the institution documentation regarding the retention period for those logs, how logs are protected, and whether they are accessible to the customer (and if so, how)?*</v>
      </c>
      <c r="C30" s="49" t="s">
        <v>24</v>
      </c>
      <c r="D30" s="91" t="s">
        <v>146</v>
      </c>
      <c r="E30" s="51" t="str">
        <f>IF($C$18="No",'Auto Responses'!$A$3,IF($C30="Yes",VLOOKUP($A30,Questions!$A$2:$X$333,17,0)&amp;"",IF($C30="No",VLOOKUP($A30,Questions!$A$2:$X$333,16,0)&amp;"",VLOOKUP($A30,Questions!$A$2:$X$333,15,0)&amp;"")))</f>
        <v/>
      </c>
      <c r="F30" s="52" t="str">
        <f>VLOOKUP($A30,'Institution Evaluation'!$A$56:$F$346,6,0)&amp;""</f>
        <v/>
      </c>
      <c r="G30" s="2"/>
      <c r="H30" s="2"/>
      <c r="I30" s="6"/>
      <c r="J30" s="6"/>
      <c r="K30" s="2"/>
      <c r="L30" s="2"/>
      <c r="M30" s="2"/>
      <c r="N30" s="2"/>
      <c r="O30" s="2"/>
      <c r="P30" s="2"/>
      <c r="Q30" s="2"/>
      <c r="R30" s="2"/>
      <c r="S30" s="2"/>
      <c r="T30" s="2"/>
      <c r="U30" s="2"/>
      <c r="V30" s="2"/>
      <c r="W30" s="2"/>
      <c r="X30" s="2"/>
      <c r="Y30" s="2"/>
      <c r="Z30" s="2"/>
    </row>
    <row r="31" ht="55.5" customHeight="1">
      <c r="A31" s="35" t="s">
        <v>147</v>
      </c>
      <c r="B31" s="48" t="str">
        <f>VLOOKUP($A31,Questions!$A$2:$X$333,2,0)</f>
        <v>Does your application support integration with other authentication and authorization systems?</v>
      </c>
      <c r="C31" s="49" t="s">
        <v>24</v>
      </c>
      <c r="D31" s="83" t="s">
        <v>148</v>
      </c>
      <c r="E31" s="51" t="str">
        <f>IF($C$18="No",'Auto Responses'!$A$3,IF($C31="Yes",VLOOKUP($A31,Questions!$A$2:$X$333,17,0)&amp;"",IF($C31="No",VLOOKUP($A31,Questions!$A$2:$X$333,16,0)&amp;"",VLOOKUP($A31,Questions!$A$2:$X$333,15,0)&amp;"")))</f>
        <v>List which systems and versions supported (such as Active Directory, Kerberos, or other LDAP compatible directory) in Additional Info.</v>
      </c>
      <c r="F31" s="52" t="str">
        <f>VLOOKUP($A31,'Institution Evaluation'!$A$56:$F$346,6,0)&amp;""</f>
        <v/>
      </c>
      <c r="G31" s="2"/>
      <c r="H31" s="2"/>
      <c r="I31" s="6"/>
      <c r="J31" s="6"/>
      <c r="K31" s="2"/>
      <c r="L31" s="2"/>
      <c r="M31" s="2"/>
      <c r="N31" s="2"/>
      <c r="O31" s="2"/>
      <c r="P31" s="2"/>
      <c r="Q31" s="2"/>
      <c r="R31" s="2"/>
      <c r="S31" s="2"/>
      <c r="T31" s="2"/>
      <c r="U31" s="2"/>
      <c r="V31" s="2"/>
      <c r="W31" s="2"/>
      <c r="X31" s="2"/>
      <c r="Y31" s="2"/>
      <c r="Z31" s="2"/>
    </row>
    <row r="32" ht="51.75" customHeight="1">
      <c r="A32" s="35" t="s">
        <v>149</v>
      </c>
      <c r="B32" s="48" t="str">
        <f>VLOOKUP($A32,Questions!$A$2:$X$333,2,0)</f>
        <v>Do you allow the customer to specify attribute mappings for any needed information beyond a user identifier? (e.g., Reference eduPerson, ePPA/ePPN/ePE)</v>
      </c>
      <c r="C32" s="49" t="s">
        <v>24</v>
      </c>
      <c r="D32" s="54"/>
      <c r="E32" s="51" t="str">
        <f>IF($C$18="No",'Auto Responses'!$A$3,IF($C32="Yes",VLOOKUP($A32,Questions!$A$2:$X$333,17,0)&amp;"",IF($C32="No",VLOOKUP($A32,Questions!$A$2:$X$333,16,0)&amp;"",VLOOKUP($A32,Questions!$A$2:$X$333,15,0)&amp;"")))</f>
        <v/>
      </c>
      <c r="F32" s="52" t="str">
        <f>VLOOKUP($A32,'Institution Evaluation'!$A$56:$F$346,6,0)&amp;""</f>
        <v/>
      </c>
      <c r="G32" s="2"/>
      <c r="H32" s="2"/>
      <c r="I32" s="6"/>
      <c r="J32" s="6"/>
      <c r="K32" s="2"/>
      <c r="L32" s="2"/>
      <c r="M32" s="2"/>
      <c r="N32" s="2"/>
      <c r="O32" s="2"/>
      <c r="P32" s="2"/>
      <c r="Q32" s="2"/>
      <c r="R32" s="2"/>
      <c r="S32" s="2"/>
      <c r="T32" s="2"/>
      <c r="U32" s="2"/>
      <c r="V32" s="2"/>
      <c r="W32" s="2"/>
      <c r="X32" s="2"/>
      <c r="Y32" s="2"/>
      <c r="Z32" s="2"/>
    </row>
    <row r="33" ht="60.0" customHeight="1">
      <c r="A33" s="35" t="s">
        <v>150</v>
      </c>
      <c r="B33" s="48" t="str">
        <f>VLOOKUP($A33,Questions!$A$2:$X$333,2,0)</f>
        <v>Does your application support directory integration for user accounts?</v>
      </c>
      <c r="C33" s="49" t="s">
        <v>24</v>
      </c>
      <c r="D33" s="73" t="s">
        <v>151</v>
      </c>
      <c r="E33" s="51" t="str">
        <f>IF($C$18="No",'Auto Responses'!$A$3,IF($C33="Yes",VLOOKUP($A33,Questions!$A$2:$X$333,17,0)&amp;"",IF($C33="No",VLOOKUP($A33,Questions!$A$2:$X$333,16,0)&amp;"",VLOOKUP($A33,Questions!$A$2:$X$333,15,0)&amp;"")))</f>
        <v>Describe all authentication services supported by the system.</v>
      </c>
      <c r="F33" s="52" t="str">
        <f>VLOOKUP($A33,'Institution Evaluation'!$A$56:$F$346,6,0)&amp;""</f>
        <v/>
      </c>
      <c r="G33" s="2"/>
      <c r="H33" s="2"/>
      <c r="I33" s="6"/>
      <c r="J33" s="6"/>
      <c r="K33" s="2"/>
      <c r="L33" s="2"/>
      <c r="M33" s="2"/>
      <c r="N33" s="2"/>
      <c r="O33" s="2"/>
      <c r="P33" s="2"/>
      <c r="Q33" s="2"/>
      <c r="R33" s="2"/>
      <c r="S33" s="2"/>
      <c r="T33" s="2"/>
      <c r="U33" s="2"/>
      <c r="V33" s="2"/>
      <c r="W33" s="2"/>
      <c r="X33" s="2"/>
      <c r="Y33" s="2"/>
      <c r="Z33" s="2"/>
    </row>
    <row r="34" ht="75.0" customHeight="1">
      <c r="A34" s="35" t="s">
        <v>152</v>
      </c>
      <c r="B34" s="48" t="str">
        <f>VLOOKUP($A34,Questions!$A$2:$X$333,2,0)</f>
        <v>Does your solution support any of the following web SSO standards: SAML2 (with redirect flow), OIDC, CAS, or other?</v>
      </c>
      <c r="C34" s="49" t="s">
        <v>24</v>
      </c>
      <c r="D34" s="89" t="s">
        <v>138</v>
      </c>
      <c r="E34" s="51" t="str">
        <f>IF($C$18="No",'Auto Responses'!$A$3,IF($C34="Yes",VLOOKUP($A34,Questions!$A$2:$X$333,17,0)&amp;"",IF($C34="No",VLOOKUP($A34,Questions!$A$2:$X$333,16,0)&amp;"",VLOOKUP($A34,Questions!$A$2:$X$333,15,0)&amp;"")))</f>
        <v>State the web SSO standards supported by your solution and provide additional details about your support, including framework(s) in use, how information is exchanged securely, etc.</v>
      </c>
      <c r="F34" s="52" t="str">
        <f>VLOOKUP($A34,'Institution Evaluation'!$A$56:$F$346,6,0)&amp;""</f>
        <v/>
      </c>
      <c r="G34" s="2"/>
      <c r="H34" s="2"/>
      <c r="I34" s="6"/>
      <c r="J34" s="6"/>
      <c r="K34" s="2"/>
      <c r="L34" s="2"/>
      <c r="M34" s="2"/>
      <c r="N34" s="2"/>
      <c r="O34" s="2"/>
      <c r="P34" s="2"/>
      <c r="Q34" s="2"/>
      <c r="R34" s="2"/>
      <c r="S34" s="2"/>
      <c r="T34" s="2"/>
      <c r="U34" s="2"/>
      <c r="V34" s="2"/>
      <c r="W34" s="2"/>
      <c r="X34" s="2"/>
      <c r="Y34" s="2"/>
      <c r="Z34" s="2"/>
    </row>
    <row r="35" ht="70.5" customHeight="1">
      <c r="A35" s="35" t="s">
        <v>153</v>
      </c>
      <c r="B35" s="48" t="str">
        <f>VLOOKUP($A35,Questions!$A$2:$X$333,2,0)</f>
        <v>Do you support differentiation between email address and user identifier?</v>
      </c>
      <c r="C35" s="49" t="s">
        <v>24</v>
      </c>
      <c r="D35" s="54"/>
      <c r="E35" s="51" t="str">
        <f>IF($C$18="No",'Auto Responses'!$A$3,IF($C35="Yes",VLOOKUP($A35,Questions!$A$2:$X$333,17,0)&amp;"",IF($C35="No",VLOOKUP($A35,Questions!$A$2:$X$333,16,0)&amp;"",VLOOKUP($A35,Questions!$A$2:$X$333,15,0)&amp;"")))</f>
        <v/>
      </c>
      <c r="F35" s="52" t="str">
        <f>VLOOKUP($A35,'Institution Evaluation'!$A$56:$F$346,6,0)&amp;""</f>
        <v/>
      </c>
      <c r="G35" s="2"/>
      <c r="H35" s="2"/>
      <c r="I35" s="6"/>
      <c r="J35" s="6"/>
      <c r="K35" s="2"/>
      <c r="L35" s="2"/>
      <c r="M35" s="2"/>
      <c r="N35" s="2"/>
      <c r="O35" s="2"/>
      <c r="P35" s="2"/>
      <c r="Q35" s="2"/>
      <c r="R35" s="2"/>
      <c r="S35" s="2"/>
      <c r="T35" s="2"/>
      <c r="U35" s="2"/>
      <c r="V35" s="2"/>
      <c r="W35" s="2"/>
      <c r="X35" s="2"/>
      <c r="Y35" s="2"/>
      <c r="Z35" s="2"/>
    </row>
    <row r="36" ht="57.75" customHeight="1">
      <c r="A36" s="35" t="s">
        <v>154</v>
      </c>
      <c r="B36" s="48" t="str">
        <f>VLOOKUP($A36,Questions!$A$2:$X$333,2,0)</f>
        <v>If the institution does not use SSO, does your application and/or user frontend/portal support multifactor authentication (e.g., Duo, Google Authenticator, OTP, etc.)?</v>
      </c>
      <c r="C36" s="49" t="s">
        <v>29</v>
      </c>
      <c r="D36" s="73" t="s">
        <v>155</v>
      </c>
      <c r="E36" s="51" t="str">
        <f>IF($C$18="No",'Auto Responses'!$A$3,IF($C$20="No",'Auto Responses'!$A$28,IF($C36="Yes",VLOOKUP($A36,Questions!$A$2:$X$333,17,0)&amp;"",IF($C36="No",VLOOKUP($A36,Questions!$A$2:$X$333,16,0)&amp;"",VLOOKUP($A36,Questions!$A$2:$X$333,15,0)&amp;""))))</f>
        <v>Describe any plans to support multifactor authentication in your application.</v>
      </c>
      <c r="F36" s="52" t="str">
        <f>VLOOKUP($A36,'Institution Evaluation'!$A$56:$F$346,6,0)&amp;""</f>
        <v/>
      </c>
      <c r="G36" s="2"/>
      <c r="H36" s="2"/>
      <c r="I36" s="6"/>
      <c r="J36" s="6"/>
      <c r="K36" s="2"/>
      <c r="L36" s="2"/>
      <c r="M36" s="2"/>
      <c r="N36" s="2"/>
      <c r="O36" s="2"/>
      <c r="P36" s="2"/>
      <c r="Q36" s="2"/>
      <c r="R36" s="2"/>
      <c r="S36" s="2"/>
      <c r="T36" s="2"/>
      <c r="U36" s="2"/>
      <c r="V36" s="2"/>
      <c r="W36" s="2"/>
      <c r="X36" s="2"/>
      <c r="Y36" s="2"/>
      <c r="Z36" s="2"/>
    </row>
    <row r="37" ht="99.0" customHeight="1">
      <c r="A37" s="35" t="s">
        <v>156</v>
      </c>
      <c r="B37" s="48" t="str">
        <f>VLOOKUP($A37,Questions!$A$2:$X$333,2,0)</f>
        <v>Does your application automatically lock the session or log out an account after a period of inactivity?</v>
      </c>
      <c r="C37" s="49" t="s">
        <v>24</v>
      </c>
      <c r="D37" s="73" t="s">
        <v>157</v>
      </c>
      <c r="E37" s="51" t="str">
        <f>IF($C$18="No",'Auto Responses'!$A$3,IF($C37="Yes",VLOOKUP($A37,Questions!$A$2:$X$333,17,0)&amp;"",IF($C37="No",VLOOKUP($A37,Questions!$A$2:$X$333,16,0)&amp;"",VLOOKUP($A37,Questions!$A$2:$X$333,15,0)&amp;"")))</f>
        <v>Describe the default behavior of this capability.</v>
      </c>
      <c r="F37" s="52" t="str">
        <f>VLOOKUP($A37,'Institution Evaluation'!$A$56:$F$346,6,0)&amp;""</f>
        <v/>
      </c>
      <c r="G37" s="56" t="s">
        <v>34</v>
      </c>
      <c r="H37" s="2"/>
      <c r="I37" s="6"/>
      <c r="J37" s="6"/>
      <c r="K37" s="2"/>
      <c r="L37" s="2"/>
      <c r="M37" s="2"/>
      <c r="N37" s="2"/>
      <c r="O37" s="2"/>
      <c r="P37" s="2"/>
      <c r="Q37" s="2"/>
      <c r="R37" s="2"/>
      <c r="S37" s="2"/>
      <c r="T37" s="2"/>
      <c r="U37" s="2"/>
      <c r="V37" s="2"/>
      <c r="W37" s="2"/>
      <c r="X37" s="2"/>
      <c r="Y37" s="2"/>
      <c r="Z37" s="2"/>
    </row>
    <row r="38" ht="36.75" customHeight="1">
      <c r="A38" s="19" t="str">
        <f>VLOOKUP(LEFT($A39,4),'Auto Responses'!$N$4:$O$38,2,0)&amp;""</f>
        <v> Data</v>
      </c>
      <c r="B38" s="45"/>
      <c r="C38" s="20" t="s">
        <v>19</v>
      </c>
      <c r="D38" s="20" t="s">
        <v>20</v>
      </c>
      <c r="E38" s="46" t="s">
        <v>21</v>
      </c>
      <c r="F38" s="57" t="s">
        <v>22</v>
      </c>
      <c r="G38" s="2"/>
      <c r="H38" s="2"/>
      <c r="I38" s="6"/>
      <c r="J38" s="6"/>
      <c r="K38" s="2"/>
      <c r="L38" s="2"/>
      <c r="M38" s="2"/>
      <c r="N38" s="2"/>
      <c r="O38" s="2"/>
      <c r="P38" s="2"/>
      <c r="Q38" s="2"/>
      <c r="R38" s="2"/>
      <c r="S38" s="2"/>
      <c r="T38" s="2"/>
      <c r="U38" s="2"/>
      <c r="V38" s="2"/>
      <c r="W38" s="2"/>
      <c r="X38" s="2"/>
      <c r="Y38" s="2"/>
      <c r="Z38" s="2"/>
    </row>
    <row r="39" ht="72.0" customHeight="1">
      <c r="A39" s="35" t="s">
        <v>158</v>
      </c>
      <c r="B39" s="48" t="str">
        <f>VLOOKUP($A39,Questions!$A$2:$X$333,2,0)</f>
        <v>Will the institution's data be stored on any devices (database servers, file servers, SAN, NAS, etc.) configured with non-RFC 1918/4193 (i.e., publicly routable) IP addresses?*</v>
      </c>
      <c r="C39" s="49" t="s">
        <v>29</v>
      </c>
      <c r="D39" s="54"/>
      <c r="E39" s="51" t="str">
        <f>IF($C$18="No",'Auto Responses'!$A$3,IF($C39="Yes",VLOOKUP($A39,Questions!$A$2:$X$333,17,0)&amp;"",IF($C39="No",VLOOKUP($A39,Questions!$A$2:$X$333,16,0)&amp;"",VLOOKUP($A39,Questions!$A$2:$X$333,15,0)&amp;"")))</f>
        <v/>
      </c>
      <c r="F39" s="52" t="str">
        <f>VLOOKUP($A39,'Institution Evaluation'!$A$56:$F$346,6,0)&amp;""</f>
        <v/>
      </c>
      <c r="G39" s="2"/>
      <c r="H39" s="2"/>
      <c r="I39" s="6"/>
      <c r="J39" s="6"/>
      <c r="K39" s="2"/>
      <c r="L39" s="2"/>
      <c r="M39" s="2"/>
      <c r="N39" s="2"/>
      <c r="O39" s="2"/>
      <c r="P39" s="2"/>
      <c r="Q39" s="2"/>
      <c r="R39" s="2"/>
      <c r="S39" s="2"/>
      <c r="T39" s="2"/>
      <c r="U39" s="2"/>
      <c r="V39" s="2"/>
      <c r="W39" s="2"/>
      <c r="X39" s="2"/>
      <c r="Y39" s="2"/>
      <c r="Z39" s="2"/>
    </row>
    <row r="40" ht="61.5" customHeight="1">
      <c r="A40" s="35" t="s">
        <v>159</v>
      </c>
      <c r="B40" s="48" t="str">
        <f>VLOOKUP($A40,Questions!$A$2:$X$333,2,0)</f>
        <v>Is the transport of sensitive data encrypted using security protocols/algorithms (e.g., system-to-client)?*</v>
      </c>
      <c r="C40" s="49" t="s">
        <v>24</v>
      </c>
      <c r="D40" s="79" t="s">
        <v>71</v>
      </c>
      <c r="E40" s="51" t="str">
        <f>IF($C$18="No",'Auto Responses'!$A$3,IF($C40="Yes",VLOOKUP($A40,Questions!$A$2:$X$333,17,0)&amp;"",IF($C40="No",VLOOKUP($A40,Questions!$A$2:$X$333,16,0)&amp;"",VLOOKUP($A40,Questions!$A$2:$X$333,15,0)&amp;"")))</f>
        <v>Summarize your transport encryption strategy.</v>
      </c>
      <c r="F40" s="52" t="str">
        <f>VLOOKUP($A40,'Institution Evaluation'!$A$56:$F$346,6,0)&amp;""</f>
        <v/>
      </c>
      <c r="G40" s="2"/>
      <c r="H40" s="2"/>
      <c r="I40" s="6"/>
      <c r="J40" s="6"/>
      <c r="K40" s="2"/>
      <c r="L40" s="2"/>
      <c r="M40" s="2"/>
      <c r="N40" s="2"/>
      <c r="O40" s="2"/>
      <c r="P40" s="2"/>
      <c r="Q40" s="2"/>
      <c r="R40" s="2"/>
      <c r="S40" s="2"/>
      <c r="T40" s="2"/>
      <c r="U40" s="2"/>
      <c r="V40" s="2"/>
      <c r="W40" s="2"/>
      <c r="X40" s="2"/>
      <c r="Y40" s="2"/>
      <c r="Z40" s="2"/>
    </row>
    <row r="41" ht="52.5" customHeight="1">
      <c r="A41" s="35" t="s">
        <v>160</v>
      </c>
      <c r="B41" s="48" t="str">
        <f>VLOOKUP($A41,Questions!$A$2:$X$333,2,0)</f>
        <v>Is the storage of sensitive data encrypted using security protocols/algorithms (e.g., disk encryption, at-rest, files, and within a running database)?*</v>
      </c>
      <c r="C41" s="49" t="s">
        <v>24</v>
      </c>
      <c r="D41" s="79" t="s">
        <v>71</v>
      </c>
      <c r="E41" s="51" t="str">
        <f>IF($C$18="No",'Auto Responses'!$A$3,IF($C41="Yes",VLOOKUP($A41,Questions!$A$2:$X$333,17,0)&amp;"",IF($C41="No",VLOOKUP($A41,Questions!$A$2:$X$333,16,0)&amp;"",VLOOKUP($A41,Questions!$A$2:$X$333,15,0)&amp;"")))</f>
        <v>Summarize your data encryption strategy and state what encryption options are available.</v>
      </c>
      <c r="F41" s="52" t="str">
        <f>VLOOKUP($A41,'Institution Evaluation'!$A$56:$F$346,6,0)&amp;""</f>
        <v/>
      </c>
      <c r="G41" s="2"/>
      <c r="H41" s="2"/>
      <c r="I41" s="6"/>
      <c r="J41" s="6"/>
      <c r="K41" s="2"/>
      <c r="L41" s="2"/>
      <c r="M41" s="2"/>
      <c r="N41" s="2"/>
      <c r="O41" s="2"/>
      <c r="P41" s="2"/>
      <c r="Q41" s="2"/>
      <c r="R41" s="2"/>
      <c r="S41" s="2"/>
      <c r="T41" s="2"/>
      <c r="U41" s="2"/>
      <c r="V41" s="2"/>
      <c r="W41" s="2"/>
      <c r="X41" s="2"/>
      <c r="Y41" s="2"/>
      <c r="Z41" s="2"/>
    </row>
    <row r="42" ht="51.75" customHeight="1">
      <c r="A42" s="35" t="s">
        <v>161</v>
      </c>
      <c r="B42" s="48" t="str">
        <f>VLOOKUP($A42,Questions!$A$2:$X$333,2,0)</f>
        <v>Do all cryptographic modules in use in your solution conform to the Federal Information Processing Standards (FIPS PUB 140-2 or 140-3)?*</v>
      </c>
      <c r="C42" s="49" t="s">
        <v>24</v>
      </c>
      <c r="D42" s="79" t="s">
        <v>162</v>
      </c>
      <c r="E42" s="51" t="str">
        <f>IF($C$18="No",'Auto Responses'!$A$3,IF($C42="Yes",VLOOKUP($A42,Questions!$A$2:$X$333,17,0)&amp;"",IF($C42="No",VLOOKUP($A42,Questions!$A$2:$X$333,16,0)&amp;"",VLOOKUP($A42,Questions!$A$2:$X$333,15,0)&amp;"")))</f>
        <v>Provide reference to FIPS 140-3 validation certificates.</v>
      </c>
      <c r="F42" s="52" t="str">
        <f>VLOOKUP($A42,'Institution Evaluation'!$A$56:$F$346,6,0)&amp;""</f>
        <v/>
      </c>
      <c r="G42" s="2"/>
      <c r="H42" s="2"/>
      <c r="I42" s="6"/>
      <c r="J42" s="6"/>
      <c r="K42" s="2"/>
      <c r="L42" s="2"/>
      <c r="M42" s="2"/>
      <c r="N42" s="2"/>
      <c r="O42" s="2"/>
      <c r="P42" s="2"/>
      <c r="Q42" s="2"/>
      <c r="R42" s="2"/>
      <c r="S42" s="2"/>
      <c r="T42" s="2"/>
      <c r="U42" s="2"/>
      <c r="V42" s="2"/>
      <c r="W42" s="2"/>
      <c r="X42" s="2"/>
      <c r="Y42" s="2"/>
      <c r="Z42" s="2"/>
    </row>
    <row r="43" ht="38.25" customHeight="1">
      <c r="A43" s="35" t="s">
        <v>163</v>
      </c>
      <c r="B43" s="48" t="str">
        <f>VLOOKUP($A43,Questions!$A$2:$X$333,2,0)</f>
        <v>Will the institution's data be available within the system for a period of time at the completion of this contract?*</v>
      </c>
      <c r="C43" s="49" t="s">
        <v>24</v>
      </c>
      <c r="D43" s="92" t="s">
        <v>164</v>
      </c>
      <c r="E43" s="51" t="str">
        <f>IF($C$18="No",'Auto Responses'!$A$3,IF($C43="Yes",VLOOKUP($A43,Questions!$A$2:$X$333,17,0)&amp;"",IF($C43="No",VLOOKUP($A43,Questions!$A$2:$X$333,16,0)&amp;"",VLOOKUP($A43,Questions!$A$2:$X$333,15,0)&amp;"")))</f>
        <v>State the length of time that the institution's data will be available in the system at the completion of the contract.</v>
      </c>
      <c r="F43" s="52" t="str">
        <f>VLOOKUP($A43,'Institution Evaluation'!$A$56:$F$346,6,0)&amp;""</f>
        <v/>
      </c>
      <c r="G43" s="2"/>
      <c r="H43" s="2"/>
      <c r="I43" s="6"/>
      <c r="J43" s="6"/>
      <c r="K43" s="2"/>
      <c r="L43" s="2"/>
      <c r="M43" s="2"/>
      <c r="N43" s="2"/>
      <c r="O43" s="2"/>
      <c r="P43" s="2"/>
      <c r="Q43" s="2"/>
      <c r="R43" s="2"/>
      <c r="S43" s="2"/>
      <c r="T43" s="2"/>
      <c r="U43" s="2"/>
      <c r="V43" s="2"/>
      <c r="W43" s="2"/>
      <c r="X43" s="2"/>
      <c r="Y43" s="2"/>
      <c r="Z43" s="2"/>
    </row>
    <row r="44" ht="38.25" customHeight="1">
      <c r="A44" s="35" t="s">
        <v>165</v>
      </c>
      <c r="B44" s="48" t="str">
        <f>VLOOKUP($A44,Questions!$A$2:$X$333,2,0)</f>
        <v>Are these rights retained even through a provider acquisition or bankruptcy event?*</v>
      </c>
      <c r="C44" s="49" t="s">
        <v>24</v>
      </c>
      <c r="D44" s="92" t="s">
        <v>166</v>
      </c>
      <c r="E44" s="51" t="str">
        <f>IF($C$18="No",'Auto Responses'!$A$3,IF($C44="Yes",VLOOKUP($A44,Questions!$A$2:$X$333,17,0)&amp;"",IF($C44="No",VLOOKUP($A44,Questions!$A$2:$X$333,16,0)&amp;"",VLOOKUP($A44,Questions!$A$2:$X$333,15,0)&amp;"")))</f>
        <v>Provide references, as needed.</v>
      </c>
      <c r="F44" s="52" t="str">
        <f>VLOOKUP($A44,'Institution Evaluation'!$A$56:$F$346,6,0)&amp;""</f>
        <v/>
      </c>
      <c r="G44" s="2"/>
      <c r="H44" s="2"/>
      <c r="I44" s="6"/>
      <c r="J44" s="6"/>
      <c r="K44" s="2"/>
      <c r="L44" s="2"/>
      <c r="M44" s="2"/>
      <c r="N44" s="2"/>
      <c r="O44" s="2"/>
      <c r="P44" s="2"/>
      <c r="Q44" s="2"/>
      <c r="R44" s="2"/>
      <c r="S44" s="2"/>
      <c r="T44" s="2"/>
      <c r="U44" s="2"/>
      <c r="V44" s="2"/>
      <c r="W44" s="2"/>
      <c r="X44" s="2"/>
      <c r="Y44" s="2"/>
      <c r="Z44" s="2"/>
    </row>
    <row r="45" ht="38.25" customHeight="1">
      <c r="A45" s="35" t="s">
        <v>167</v>
      </c>
      <c r="B45" s="48" t="str">
        <f>VLOOKUP($A45,Questions!$A$2:$X$333,2,0)</f>
        <v>Do backups containing the institution's data ever leave the institution's data zone either physically or via network routing?*</v>
      </c>
      <c r="C45" s="49" t="s">
        <v>24</v>
      </c>
      <c r="D45" s="79" t="s">
        <v>168</v>
      </c>
      <c r="E45" s="51" t="str">
        <f>IF($C$18="No",'Auto Responses'!$A$3,IF($C45="Yes",VLOOKUP($A45,Questions!$A$2:$X$333,17,0)&amp;"",IF($C45="No",VLOOKUP($A45,Questions!$A$2:$X$333,16,0)&amp;"",VLOOKUP($A45,Questions!$A$2:$X$333,15,0)&amp;"")))</f>
        <v>Summarize why backups containing the institution's data leave the institution's data zone.</v>
      </c>
      <c r="F45" s="52" t="str">
        <f>VLOOKUP($A45,'Institution Evaluation'!$A$56:$F$346,6,0)&amp;""</f>
        <v/>
      </c>
      <c r="G45" s="2"/>
      <c r="H45" s="2"/>
      <c r="I45" s="6"/>
      <c r="J45" s="6"/>
      <c r="K45" s="2"/>
      <c r="L45" s="2"/>
      <c r="M45" s="2"/>
      <c r="N45" s="2"/>
      <c r="O45" s="2"/>
      <c r="P45" s="2"/>
      <c r="Q45" s="2"/>
      <c r="R45" s="2"/>
      <c r="S45" s="2"/>
      <c r="T45" s="2"/>
      <c r="U45" s="2"/>
      <c r="V45" s="2"/>
      <c r="W45" s="2"/>
      <c r="X45" s="2"/>
      <c r="Y45" s="2"/>
      <c r="Z45" s="2"/>
    </row>
    <row r="46" ht="38.25" customHeight="1">
      <c r="A46" s="35" t="s">
        <v>169</v>
      </c>
      <c r="B46" s="48" t="str">
        <f>VLOOKUP($A46,Questions!$A$2:$X$333,2,0)</f>
        <v>Is media used for long-term retention of business data and archival purposes stored in a secure, environmentally protected area?*</v>
      </c>
      <c r="C46" s="49" t="s">
        <v>24</v>
      </c>
      <c r="D46" s="92" t="s">
        <v>170</v>
      </c>
      <c r="E46" s="51" t="str">
        <f>IF($C$18="No",'Auto Responses'!$A$3,IF($C46="Yes",VLOOKUP($A46,Questions!$A$2:$X$333,17,0)&amp;"",IF($C46="No",VLOOKUP($A46,Questions!$A$2:$X$333,16,0)&amp;"",VLOOKUP($A46,Questions!$A$2:$X$333,15,0)&amp;"")))</f>
        <v>Provide a general summary of your archival environment.</v>
      </c>
      <c r="F46" s="52" t="str">
        <f>VLOOKUP($A46,'Institution Evaluation'!$A$56:$F$346,6,0)&amp;""</f>
        <v/>
      </c>
      <c r="G46" s="2"/>
      <c r="H46" s="2"/>
      <c r="I46" s="6"/>
      <c r="J46" s="6"/>
      <c r="K46" s="2"/>
      <c r="L46" s="2"/>
      <c r="M46" s="2"/>
      <c r="N46" s="2"/>
      <c r="O46" s="2"/>
      <c r="P46" s="2"/>
      <c r="Q46" s="2"/>
      <c r="R46" s="2"/>
      <c r="S46" s="2"/>
      <c r="T46" s="2"/>
      <c r="U46" s="2"/>
      <c r="V46" s="2"/>
      <c r="W46" s="2"/>
      <c r="X46" s="2"/>
      <c r="Y46" s="2"/>
      <c r="Z46" s="2"/>
    </row>
    <row r="47" ht="48.0" customHeight="1">
      <c r="A47" s="35" t="s">
        <v>171</v>
      </c>
      <c r="B47" s="48" t="str">
        <f>VLOOKUP($A47,Questions!$A$2:$X$333,2,0)</f>
        <v>At the completion of this contract, will data be returned to the institution and/or deleted from all your systems and archives?</v>
      </c>
      <c r="C47" s="49" t="s">
        <v>24</v>
      </c>
      <c r="D47" s="92" t="s">
        <v>172</v>
      </c>
      <c r="E47" s="51" t="str">
        <f>IF($C$18="No",'Auto Responses'!$A$3,IF($C47="Yes",VLOOKUP($A47,Questions!$A$2:$X$333,17,0)&amp;"",IF($C47="No",VLOOKUP($A47,Questions!$A$2:$X$333,16,0)&amp;"",VLOOKUP($A47,Questions!$A$2:$X$333,15,0)&amp;"")))</f>
        <v>State the length of time that the institution's data will be available in the system at the completion of the contract.</v>
      </c>
      <c r="F47" s="52" t="str">
        <f>VLOOKUP($A47,'Institution Evaluation'!$A$56:$F$346,6,0)&amp;""</f>
        <v/>
      </c>
      <c r="G47" s="2"/>
      <c r="H47" s="2"/>
      <c r="I47" s="6"/>
      <c r="J47" s="6"/>
      <c r="K47" s="2"/>
      <c r="L47" s="2"/>
      <c r="M47" s="2"/>
      <c r="N47" s="2"/>
      <c r="O47" s="2"/>
      <c r="P47" s="2"/>
      <c r="Q47" s="2"/>
      <c r="R47" s="2"/>
      <c r="S47" s="2"/>
      <c r="T47" s="2"/>
      <c r="U47" s="2"/>
      <c r="V47" s="2"/>
      <c r="W47" s="2"/>
      <c r="X47" s="2"/>
      <c r="Y47" s="2"/>
      <c r="Z47" s="2"/>
    </row>
    <row r="48" ht="38.25" customHeight="1">
      <c r="A48" s="35" t="s">
        <v>173</v>
      </c>
      <c r="B48" s="48" t="str">
        <f>VLOOKUP($A48,Questions!$A$2:$X$333,2,0)</f>
        <v>Can the institution extract a full or partial backup of data?</v>
      </c>
      <c r="C48" s="49" t="s">
        <v>24</v>
      </c>
      <c r="D48" s="79" t="s">
        <v>174</v>
      </c>
      <c r="E48" s="51" t="str">
        <f>IF($C$18="No",'Auto Responses'!$A$3,IF($C48="Yes",VLOOKUP($A48,Questions!$A$2:$X$333,17,0)&amp;"",IF($C48="No",VLOOKUP($A48,Questions!$A$2:$X$333,16,0)&amp;"",VLOOKUP($A48,Questions!$A$2:$X$333,15,0)&amp;"")))</f>
        <v>Provide a general summary of how full and partial backups of data can be extracted.</v>
      </c>
      <c r="F48" s="52" t="str">
        <f>VLOOKUP($A48,'Institution Evaluation'!$A$56:$F$346,6,0)&amp;""</f>
        <v/>
      </c>
      <c r="G48" s="2"/>
      <c r="H48" s="2"/>
      <c r="I48" s="6"/>
      <c r="J48" s="6"/>
      <c r="K48" s="2"/>
      <c r="L48" s="2"/>
      <c r="M48" s="2"/>
      <c r="N48" s="2"/>
      <c r="O48" s="2"/>
      <c r="P48" s="2"/>
      <c r="Q48" s="2"/>
      <c r="R48" s="2"/>
      <c r="S48" s="2"/>
      <c r="T48" s="2"/>
      <c r="U48" s="2"/>
      <c r="V48" s="2"/>
      <c r="W48" s="2"/>
      <c r="X48" s="2"/>
      <c r="Y48" s="2"/>
      <c r="Z48" s="2"/>
    </row>
    <row r="49" ht="54.0" customHeight="1">
      <c r="A49" s="35" t="s">
        <v>175</v>
      </c>
      <c r="B49" s="48" t="str">
        <f>VLOOKUP($A49,Questions!$A$2:$X$333,2,0)</f>
        <v>Do current backups include all operating system software, utilities, security software, application software, and data files necessary for recovery?</v>
      </c>
      <c r="C49" s="49" t="s">
        <v>24</v>
      </c>
      <c r="D49" s="79" t="s">
        <v>168</v>
      </c>
      <c r="E49" s="51" t="str">
        <f>IF($C$18="No",'Auto Responses'!$A$3,IF($C49="Yes",VLOOKUP($A49,Questions!$A$2:$X$333,17,0)&amp;"",IF($C49="No",VLOOKUP($A49,Questions!$A$2:$X$333,16,0)&amp;"",VLOOKUP($A49,Questions!$A$2:$X$333,15,0)&amp;"")))</f>
        <v>Decribe your overall strategy to accomplish these elements.</v>
      </c>
      <c r="F49" s="52" t="str">
        <f>VLOOKUP($A49,'Institution Evaluation'!$A$56:$F$346,6,0)&amp;""</f>
        <v/>
      </c>
      <c r="G49" s="2"/>
      <c r="H49" s="2"/>
      <c r="I49" s="6"/>
      <c r="J49" s="6"/>
      <c r="K49" s="2"/>
      <c r="L49" s="2"/>
      <c r="M49" s="2"/>
      <c r="N49" s="2"/>
      <c r="O49" s="2"/>
      <c r="P49" s="2"/>
      <c r="Q49" s="2"/>
      <c r="R49" s="2"/>
      <c r="S49" s="2"/>
      <c r="T49" s="2"/>
      <c r="U49" s="2"/>
      <c r="V49" s="2"/>
      <c r="W49" s="2"/>
      <c r="X49" s="2"/>
      <c r="Y49" s="2"/>
      <c r="Z49" s="2"/>
    </row>
    <row r="50" ht="53.25" customHeight="1">
      <c r="A50" s="35" t="s">
        <v>176</v>
      </c>
      <c r="B50" s="48" t="str">
        <f>VLOOKUP($A50,Questions!$A$2:$X$333,2,0)</f>
        <v>Are you performing off-site backups (i.e., digitally moved off site)?</v>
      </c>
      <c r="C50" s="49" t="s">
        <v>24</v>
      </c>
      <c r="D50" s="79" t="s">
        <v>168</v>
      </c>
      <c r="E50" s="51" t="str">
        <f>IF($C$18="No",'Auto Responses'!$A$3,IF($C50="Yes",VLOOKUP($A50,Questions!$A$2:$X$333,17,0)&amp;"",IF($C50="No",VLOOKUP($A50,Questions!$A$2:$X$333,16,0)&amp;"",VLOOKUP($A50,Questions!$A$2:$X$333,15,0)&amp;"")))</f>
        <v>Summarize your off-site backup strategy.</v>
      </c>
      <c r="F50" s="52" t="str">
        <f>VLOOKUP($A50,'Institution Evaluation'!$A$56:$F$346,6,0)&amp;""</f>
        <v/>
      </c>
      <c r="G50" s="2"/>
      <c r="H50" s="2"/>
      <c r="I50" s="6"/>
      <c r="J50" s="6"/>
      <c r="K50" s="2"/>
      <c r="L50" s="2"/>
      <c r="M50" s="2"/>
      <c r="N50" s="2"/>
      <c r="O50" s="2"/>
      <c r="P50" s="2"/>
      <c r="Q50" s="2"/>
      <c r="R50" s="2"/>
      <c r="S50" s="2"/>
      <c r="T50" s="2"/>
      <c r="U50" s="2"/>
      <c r="V50" s="2"/>
      <c r="W50" s="2"/>
      <c r="X50" s="2"/>
      <c r="Y50" s="2"/>
      <c r="Z50" s="2"/>
    </row>
    <row r="51" ht="51.75" customHeight="1">
      <c r="A51" s="35" t="s">
        <v>177</v>
      </c>
      <c r="B51" s="48" t="str">
        <f>VLOOKUP($A51,Questions!$A$2:$X$333,2,0)</f>
        <v>Are physical backups taken off-site (i.e., physically moved off site)?</v>
      </c>
      <c r="C51" s="49" t="s">
        <v>24</v>
      </c>
      <c r="D51" s="79" t="s">
        <v>168</v>
      </c>
      <c r="E51" s="51" t="str">
        <f>IF($C$18="No",'Auto Responses'!$A$3,IF($C51="Yes",VLOOKUP($A51,Questions!$A$2:$X$333,17,0)&amp;"",IF($C51="No",VLOOKUP($A51,Questions!$A$2:$X$333,16,0)&amp;"",VLOOKUP($A51,Questions!$A$2:$X$333,15,0)&amp;"")))</f>
        <v>Provide the distance (in miles) between the primary and off-site locations.</v>
      </c>
      <c r="F51" s="52" t="str">
        <f>VLOOKUP($A51,'Institution Evaluation'!$A$56:$F$346,6,0)&amp;""</f>
        <v/>
      </c>
      <c r="G51" s="2"/>
      <c r="H51" s="2"/>
      <c r="I51" s="6"/>
      <c r="J51" s="6"/>
      <c r="K51" s="2"/>
      <c r="L51" s="2"/>
      <c r="M51" s="2"/>
      <c r="N51" s="2"/>
      <c r="O51" s="2"/>
      <c r="P51" s="2"/>
      <c r="Q51" s="2"/>
      <c r="R51" s="2"/>
      <c r="S51" s="2"/>
      <c r="T51" s="2"/>
      <c r="U51" s="2"/>
      <c r="V51" s="2"/>
      <c r="W51" s="2"/>
      <c r="X51" s="2"/>
      <c r="Y51" s="2"/>
      <c r="Z51" s="2"/>
    </row>
    <row r="52" ht="75.75" customHeight="1">
      <c r="A52" s="35" t="s">
        <v>178</v>
      </c>
      <c r="B52" s="48" t="str">
        <f>VLOOKUP($A52,Questions!$A$2:$X$333,2,0)</f>
        <v>Are data backups encrypted?</v>
      </c>
      <c r="C52" s="49" t="s">
        <v>24</v>
      </c>
      <c r="D52" s="79" t="s">
        <v>168</v>
      </c>
      <c r="E52" s="51" t="str">
        <f>IF($C$18="No",'Auto Responses'!$A$3,IF($C52="Yes",VLOOKUP($A52,Questions!$A$2:$X$333,17,0)&amp;"",IF($C52="No",VLOOKUP($A52,Questions!$A$2:$X$333,16,0)&amp;"",VLOOKUP($A52,Questions!$A$2:$X$333,15,0)&amp;"")))</f>
        <v>Summarize the encryption algorithm/strategy you are using to secure backups.</v>
      </c>
      <c r="F52" s="52" t="str">
        <f>VLOOKUP($A52,'Institution Evaluation'!$A$56:$F$346,6,0)&amp;""</f>
        <v/>
      </c>
      <c r="G52" s="2"/>
      <c r="H52" s="2"/>
      <c r="I52" s="6"/>
      <c r="J52" s="6"/>
      <c r="K52" s="2"/>
      <c r="L52" s="2"/>
      <c r="M52" s="2"/>
      <c r="N52" s="2"/>
      <c r="O52" s="2"/>
      <c r="P52" s="2"/>
      <c r="Q52" s="2"/>
      <c r="R52" s="2"/>
      <c r="S52" s="2"/>
      <c r="T52" s="2"/>
      <c r="U52" s="2"/>
      <c r="V52" s="2"/>
      <c r="W52" s="2"/>
      <c r="X52" s="2"/>
      <c r="Y52" s="2"/>
      <c r="Z52" s="2"/>
    </row>
    <row r="53" ht="66.0" customHeight="1">
      <c r="A53" s="35" t="s">
        <v>179</v>
      </c>
      <c r="B53" s="48" t="str">
        <f>VLOOKUP($A53,Questions!$A$2:$X$333,2,0)</f>
        <v>Do you have a media handling process that is documented and currently implemented that meets established business needs and regulatory requirements, including end-of-life, repurposing, and data-sanitization procedures?</v>
      </c>
      <c r="C53" s="49" t="s">
        <v>24</v>
      </c>
      <c r="D53" s="92" t="s">
        <v>170</v>
      </c>
      <c r="E53" s="51" t="str">
        <f>IF($C$18="No",'Auto Responses'!$A$3,IF($C53="Yes",VLOOKUP($A53,Questions!$A$2:$X$333,17,0)&amp;"",IF($C53="No",VLOOKUP($A53,Questions!$A$2:$X$333,16,0)&amp;"",VLOOKUP($A53,Questions!$A$2:$X$333,15,0)&amp;"")))</f>
        <v>Provide documented details of this process (link or attached).</v>
      </c>
      <c r="F53" s="52" t="str">
        <f>VLOOKUP($A53,'Institution Evaluation'!$A$56:$F$346,6,0)&amp;""</f>
        <v/>
      </c>
      <c r="G53" s="2"/>
      <c r="H53" s="2"/>
      <c r="I53" s="6"/>
      <c r="J53" s="6"/>
      <c r="K53" s="2"/>
      <c r="L53" s="2"/>
      <c r="M53" s="2"/>
      <c r="N53" s="2"/>
      <c r="O53" s="2"/>
      <c r="P53" s="2"/>
      <c r="Q53" s="2"/>
      <c r="R53" s="2"/>
      <c r="S53" s="2"/>
      <c r="T53" s="2"/>
      <c r="U53" s="2"/>
      <c r="V53" s="2"/>
      <c r="W53" s="2"/>
      <c r="X53" s="2"/>
      <c r="Y53" s="2"/>
      <c r="Z53" s="2"/>
    </row>
    <row r="54" ht="44.25" customHeight="1">
      <c r="A54" s="35" t="s">
        <v>180</v>
      </c>
      <c r="B54" s="48" t="str">
        <f>VLOOKUP($A54,Questions!$A$2:$X$333,2,0)</f>
        <v>Does the process described in DATA-15 adhere to DoD 5220.22-M and/or NIST SP 800-88 standards?</v>
      </c>
      <c r="C54" s="49" t="s">
        <v>24</v>
      </c>
      <c r="D54" s="79" t="s">
        <v>168</v>
      </c>
      <c r="E54" s="51" t="str">
        <f>IF($C$18="No",'Auto Responses'!$A$3,IF($C54="Yes",VLOOKUP($A54,Questions!$A$2:$X$333,17,0)&amp;"",IF($C54="No",VLOOKUP($A54,Questions!$A$2:$X$333,16,0)&amp;"",VLOOKUP($A54,Questions!$A$2:$X$333,15,0)&amp;"")))</f>
        <v/>
      </c>
      <c r="F54" s="52" t="str">
        <f>VLOOKUP($A54,'Institution Evaluation'!$A$56:$F$346,6,0)&amp;""</f>
        <v/>
      </c>
      <c r="G54" s="2"/>
      <c r="H54" s="2"/>
      <c r="I54" s="6"/>
      <c r="J54" s="6"/>
      <c r="K54" s="2"/>
      <c r="L54" s="2"/>
      <c r="M54" s="2"/>
      <c r="N54" s="2"/>
      <c r="O54" s="2"/>
      <c r="P54" s="2"/>
      <c r="Q54" s="2"/>
      <c r="R54" s="2"/>
      <c r="S54" s="2"/>
      <c r="T54" s="2"/>
      <c r="U54" s="2"/>
      <c r="V54" s="2"/>
      <c r="W54" s="2"/>
      <c r="X54" s="2"/>
      <c r="Y54" s="2"/>
      <c r="Z54" s="2"/>
    </row>
    <row r="55" ht="46.5" customHeight="1">
      <c r="A55" s="35" t="s">
        <v>181</v>
      </c>
      <c r="B55" s="48" t="str">
        <f>VLOOKUP($A55,Questions!$A$2:$X$333,2,0)</f>
        <v>Does your staff (or third party) have access to institutional data (e.g., financial, PHI, or other sensitive information) through any means?</v>
      </c>
      <c r="C55" s="49" t="s">
        <v>29</v>
      </c>
      <c r="D55" s="54"/>
      <c r="E55" s="51" t="str">
        <f>IF($C$18="No",'Auto Responses'!$A$3,IF($C55="Yes",VLOOKUP($A55,Questions!$A$2:$X$333,17,0)&amp;"",IF($C55="No",VLOOKUP($A55,Questions!$A$2:$X$333,16,0)&amp;"",VLOOKUP($A55,Questions!$A$2:$X$333,15,0)&amp;"")))</f>
        <v/>
      </c>
      <c r="F55" s="52" t="str">
        <f>VLOOKUP($A55,'Institution Evaluation'!$A$56:$F$346,6,0)&amp;""</f>
        <v/>
      </c>
      <c r="G55" s="2"/>
      <c r="H55" s="2"/>
      <c r="I55" s="6"/>
      <c r="J55" s="6"/>
      <c r="K55" s="2"/>
      <c r="L55" s="2"/>
      <c r="M55" s="2"/>
      <c r="N55" s="2"/>
      <c r="O55" s="2"/>
      <c r="P55" s="2"/>
      <c r="Q55" s="2"/>
      <c r="R55" s="2"/>
      <c r="S55" s="2"/>
      <c r="T55" s="2"/>
      <c r="U55" s="2"/>
      <c r="V55" s="2"/>
      <c r="W55" s="2"/>
      <c r="X55" s="2"/>
      <c r="Y55" s="2"/>
      <c r="Z55" s="2"/>
    </row>
    <row r="56" ht="67.5" customHeight="1">
      <c r="A56" s="35" t="s">
        <v>182</v>
      </c>
      <c r="B56" s="48" t="str">
        <f>VLOOKUP($A56,Questions!$A$2:$X$333,2,0)</f>
        <v>Do you have a documented and currently implemented strategy for securing employee workstations when they work remotely (i.e., not in a trusted computing environment)?</v>
      </c>
      <c r="C56" s="49" t="s">
        <v>24</v>
      </c>
      <c r="D56" s="79" t="s">
        <v>183</v>
      </c>
      <c r="E56" s="51" t="str">
        <f>IF($C$18="No",'Auto Responses'!$A$3,IF($C56="Yes",VLOOKUP($A56,Questions!$A$2:$X$333,17,0)&amp;"",IF($C56="No",VLOOKUP($A56,Questions!$A$2:$X$333,16,0)&amp;"",VLOOKUP($A56,Questions!$A$2:$X$333,15,0)&amp;"")))</f>
        <v>Provide a detailed summary outlining the security controls implemented to protect the institution's data.</v>
      </c>
      <c r="F56" s="52" t="str">
        <f>VLOOKUP($A56,'Institution Evaluation'!$A$56:$F$346,6,0)&amp;""</f>
        <v/>
      </c>
      <c r="G56" s="2"/>
      <c r="H56" s="2"/>
      <c r="I56" s="6"/>
      <c r="J56" s="6"/>
      <c r="K56" s="2"/>
      <c r="L56" s="2"/>
      <c r="M56" s="2"/>
      <c r="N56" s="2"/>
      <c r="O56" s="2"/>
      <c r="P56" s="2"/>
      <c r="Q56" s="2"/>
      <c r="R56" s="2"/>
      <c r="S56" s="2"/>
      <c r="T56" s="2"/>
      <c r="U56" s="2"/>
      <c r="V56" s="2"/>
      <c r="W56" s="2"/>
      <c r="X56" s="2"/>
      <c r="Y56" s="2"/>
      <c r="Z56" s="2"/>
    </row>
    <row r="57" ht="68.25" customHeight="1">
      <c r="A57" s="35" t="s">
        <v>184</v>
      </c>
      <c r="B57" s="48" t="str">
        <f>VLOOKUP($A57,Questions!$A$2:$X$333,2,0)</f>
        <v>Does the environment provide for dedicated single-tenant capabilities? If not, describe how your solution or environment separates data from different customers (e.g., logically, physically, single tenancy, multi-tenancy).</v>
      </c>
      <c r="C57" s="49" t="s">
        <v>24</v>
      </c>
      <c r="D57" s="92" t="s">
        <v>185</v>
      </c>
      <c r="E57" s="51" t="str">
        <f>IF($C$18="No",'Auto Responses'!$A$3,IF($C57="Yes",VLOOKUP($A57,Questions!$A$2:$X$333,17,0)&amp;"",IF($C57="No",VLOOKUP($A57,Questions!$A$2:$X$333,16,0)&amp;"",VLOOKUP($A57,Questions!$A$2:$X$333,15,0)&amp;"")))</f>
        <v>Describe or provide a reference to how institution data is separated from that of other customers.</v>
      </c>
      <c r="F57" s="52" t="str">
        <f>VLOOKUP($A57,'Institution Evaluation'!$A$56:$F$346,6,0)&amp;""</f>
        <v/>
      </c>
      <c r="G57" s="2"/>
      <c r="H57" s="2"/>
      <c r="I57" s="6"/>
      <c r="J57" s="6"/>
      <c r="K57" s="2"/>
      <c r="L57" s="2"/>
      <c r="M57" s="2"/>
      <c r="N57" s="2"/>
      <c r="O57" s="2"/>
      <c r="P57" s="2"/>
      <c r="Q57" s="2"/>
      <c r="R57" s="2"/>
      <c r="S57" s="2"/>
      <c r="T57" s="2"/>
      <c r="U57" s="2"/>
      <c r="V57" s="2"/>
      <c r="W57" s="2"/>
      <c r="X57" s="2"/>
      <c r="Y57" s="2"/>
      <c r="Z57" s="2"/>
    </row>
    <row r="58" ht="55.5" customHeight="1">
      <c r="A58" s="35" t="s">
        <v>186</v>
      </c>
      <c r="B58" s="48" t="str">
        <f>VLOOKUP($A58,Questions!$A$2:$X$333,2,0)</f>
        <v>Are ownership rights to all data, inputs, outputs, and metadata retained by the institution?</v>
      </c>
      <c r="C58" s="49" t="s">
        <v>24</v>
      </c>
      <c r="D58" s="92" t="s">
        <v>187</v>
      </c>
      <c r="E58" s="51" t="str">
        <f>IF($C$18="No",'Auto Responses'!$A$3,IF($C58="Yes",VLOOKUP($A58,Questions!$A$2:$X$333,17,0)&amp;"",IF($C58="No",VLOOKUP($A58,Questions!$A$2:$X$333,16,0)&amp;"",VLOOKUP($A58,Questions!$A$2:$X$333,15,0)&amp;"")))</f>
        <v>Provide reference to your data ownership documention.</v>
      </c>
      <c r="F58" s="52" t="str">
        <f>VLOOKUP($A58,'Institution Evaluation'!$A$56:$F$346,6,0)&amp;""</f>
        <v/>
      </c>
      <c r="G58" s="2"/>
      <c r="H58" s="2"/>
      <c r="I58" s="6"/>
      <c r="J58" s="6"/>
      <c r="K58" s="2"/>
      <c r="L58" s="2"/>
      <c r="M58" s="2"/>
      <c r="N58" s="2"/>
      <c r="O58" s="2"/>
      <c r="P58" s="2"/>
      <c r="Q58" s="2"/>
      <c r="R58" s="2"/>
      <c r="S58" s="2"/>
      <c r="T58" s="2"/>
      <c r="U58" s="2"/>
      <c r="V58" s="2"/>
      <c r="W58" s="2"/>
      <c r="X58" s="2"/>
      <c r="Y58" s="2"/>
      <c r="Z58" s="2"/>
    </row>
    <row r="59" ht="45.75" customHeight="1">
      <c r="A59" s="35" t="s">
        <v>188</v>
      </c>
      <c r="B59" s="48" t="str">
        <f>VLOOKUP($A59,Questions!$A$2:$X$333,2,0)</f>
        <v>In the event of imminent bankruptcy, closing of business, or retirement of service, will you provide 90 days for customers to get their data out of the system and migrate applications?</v>
      </c>
      <c r="C59" s="49" t="s">
        <v>24</v>
      </c>
      <c r="D59" s="92" t="s">
        <v>189</v>
      </c>
      <c r="E59" s="51" t="str">
        <f>IF($C$18="No",'Auto Responses'!$A$3,IF($C59="Yes",VLOOKUP($A59,Questions!$A$2:$X$333,17,0)&amp;"",IF($C59="No",VLOOKUP($A59,Questions!$A$2:$X$333,16,0)&amp;"",VLOOKUP($A59,Questions!$A$2:$X$333,15,0)&amp;"")))</f>
        <v>State how the institution will be notified of imminent termination.</v>
      </c>
      <c r="F59" s="52" t="str">
        <f>VLOOKUP($A59,'Institution Evaluation'!$A$56:$F$346,6,0)&amp;""</f>
        <v/>
      </c>
      <c r="G59" s="2"/>
      <c r="H59" s="2"/>
      <c r="I59" s="6"/>
      <c r="J59" s="6"/>
      <c r="K59" s="2"/>
      <c r="L59" s="2"/>
      <c r="M59" s="2"/>
      <c r="N59" s="2"/>
      <c r="O59" s="2"/>
      <c r="P59" s="2"/>
      <c r="Q59" s="2"/>
      <c r="R59" s="2"/>
      <c r="S59" s="2"/>
      <c r="T59" s="2"/>
      <c r="U59" s="2"/>
      <c r="V59" s="2"/>
      <c r="W59" s="2"/>
      <c r="X59" s="2"/>
      <c r="Y59" s="2"/>
      <c r="Z59" s="2"/>
    </row>
    <row r="60" ht="54.0" customHeight="1">
      <c r="A60" s="35" t="s">
        <v>190</v>
      </c>
      <c r="B60" s="48" t="str">
        <f>VLOOKUP($A60,Questions!$A$2:$X$333,2,0)</f>
        <v>Are involatile backup copies made according to predefined schedules and securely stored and protected?</v>
      </c>
      <c r="C60" s="49" t="s">
        <v>24</v>
      </c>
      <c r="D60" s="79" t="s">
        <v>191</v>
      </c>
      <c r="E60" s="51" t="str">
        <f>IF($C$18="No",'Auto Responses'!$A$3,IF($C60="Yes",VLOOKUP($A60,Questions!$A$2:$X$333,17,0)&amp;"",IF($C60="No",VLOOKUP($A60,Questions!$A$2:$X$333,16,0)&amp;"",VLOOKUP($A60,Questions!$A$2:$X$333,15,0)&amp;"")))</f>
        <v>If your strategy uses different processes for services and data, ensure that all strategies are clearly stated and supported.</v>
      </c>
      <c r="F60" s="52" t="str">
        <f>VLOOKUP($A60,'Institution Evaluation'!$A$56:$F$346,6,0)&amp;""</f>
        <v/>
      </c>
      <c r="G60" s="2"/>
      <c r="H60" s="2"/>
      <c r="I60" s="6"/>
      <c r="J60" s="6"/>
      <c r="K60" s="2"/>
      <c r="L60" s="2"/>
      <c r="M60" s="2"/>
      <c r="N60" s="2"/>
      <c r="O60" s="2"/>
      <c r="P60" s="2"/>
      <c r="Q60" s="2"/>
      <c r="R60" s="2"/>
      <c r="S60" s="2"/>
      <c r="T60" s="2"/>
      <c r="U60" s="2"/>
      <c r="V60" s="2"/>
      <c r="W60" s="2"/>
      <c r="X60" s="2"/>
      <c r="Y60" s="2"/>
      <c r="Z60" s="2"/>
    </row>
    <row r="61" ht="76.5" customHeight="1">
      <c r="A61" s="35" t="s">
        <v>192</v>
      </c>
      <c r="B61" s="48" t="str">
        <f>VLOOKUP($A61,Questions!$A$2:$X$333,2,0)</f>
        <v>Do you have a cryptographic key management process (generation, exchange, storage, safeguards, use, vetting, and replacement) that is documented and currently implemented, for all system components (e.g., database, system, web, etc.)?</v>
      </c>
      <c r="C61" s="49" t="s">
        <v>24</v>
      </c>
      <c r="D61" s="79" t="s">
        <v>168</v>
      </c>
      <c r="E61" s="51" t="str">
        <f>IF($C$18="No",'Auto Responses'!$A$3,IF($C61="Yes",VLOOKUP($A61,Questions!$A$2:$X$333,17,0)&amp;"",IF($C61="No",VLOOKUP($A61,Questions!$A$2:$X$333,16,0)&amp;"",VLOOKUP($A61,Questions!$A$2:$X$333,15,0)&amp;"")))</f>
        <v/>
      </c>
      <c r="F61" s="52" t="str">
        <f>VLOOKUP($A61,'Institution Evaluation'!$A$56:$F$346,6,0)&amp;""</f>
        <v/>
      </c>
      <c r="G61" s="56" t="s">
        <v>34</v>
      </c>
      <c r="H61" s="2"/>
      <c r="I61" s="6"/>
      <c r="J61" s="6"/>
      <c r="K61" s="2"/>
      <c r="L61" s="2"/>
      <c r="M61" s="2"/>
      <c r="N61" s="2"/>
      <c r="O61" s="2"/>
      <c r="P61" s="2"/>
      <c r="Q61" s="2"/>
      <c r="R61" s="2"/>
      <c r="S61" s="2"/>
      <c r="T61" s="2"/>
      <c r="U61" s="2"/>
      <c r="V61" s="2"/>
      <c r="W61" s="2"/>
      <c r="X61" s="2"/>
      <c r="Y61" s="2"/>
      <c r="Z61" s="2"/>
    </row>
    <row r="62" ht="36.75" customHeight="1">
      <c r="A62" s="66" t="s">
        <v>47</v>
      </c>
      <c r="B62" s="61"/>
      <c r="C62" s="62"/>
      <c r="D62" s="63"/>
      <c r="E62" s="64"/>
      <c r="F62" s="65"/>
      <c r="G62" s="56"/>
      <c r="H62" s="2"/>
      <c r="I62" s="6"/>
      <c r="J62" s="6"/>
      <c r="K62" s="2"/>
      <c r="L62" s="2"/>
      <c r="M62" s="2"/>
      <c r="N62" s="2"/>
      <c r="O62" s="2"/>
      <c r="P62" s="2"/>
      <c r="Q62" s="2"/>
      <c r="R62" s="2"/>
      <c r="S62" s="2"/>
      <c r="T62" s="2"/>
      <c r="U62" s="2"/>
      <c r="V62" s="2"/>
      <c r="W62" s="2"/>
      <c r="X62" s="2"/>
      <c r="Y62" s="2"/>
      <c r="Z62" s="2"/>
    </row>
    <row r="63" ht="15.0" customHeight="1">
      <c r="A63" s="86"/>
      <c r="B63" s="2"/>
      <c r="C63" s="3"/>
      <c r="D63" s="4"/>
      <c r="E63" s="5"/>
      <c r="F63" s="2"/>
      <c r="G63" s="2"/>
      <c r="H63" s="2"/>
      <c r="I63" s="6"/>
      <c r="J63" s="6"/>
      <c r="K63" s="2"/>
      <c r="L63" s="2"/>
      <c r="M63" s="2"/>
      <c r="N63" s="2"/>
      <c r="O63" s="2"/>
      <c r="P63" s="2"/>
      <c r="Q63" s="2"/>
      <c r="R63" s="2"/>
      <c r="S63" s="2"/>
      <c r="T63" s="2"/>
      <c r="U63" s="2"/>
      <c r="V63" s="2"/>
      <c r="W63" s="2"/>
      <c r="X63" s="2"/>
      <c r="Y63" s="2"/>
      <c r="Z63" s="2"/>
    </row>
    <row r="64" ht="15.0" hidden="1" customHeight="1">
      <c r="A64" s="7"/>
      <c r="B64" s="2"/>
      <c r="C64" s="3"/>
      <c r="D64" s="4"/>
      <c r="E64" s="5"/>
      <c r="F64" s="2"/>
      <c r="G64" s="2"/>
      <c r="H64" s="2"/>
      <c r="I64" s="6"/>
      <c r="J64" s="6"/>
      <c r="K64" s="2"/>
      <c r="L64" s="2"/>
      <c r="M64" s="2"/>
      <c r="N64" s="2"/>
      <c r="O64" s="2"/>
      <c r="P64" s="2"/>
      <c r="Q64" s="2"/>
      <c r="R64" s="2"/>
      <c r="S64" s="2"/>
      <c r="T64" s="2"/>
      <c r="U64" s="2"/>
      <c r="V64" s="2"/>
      <c r="W64" s="2"/>
      <c r="X64" s="2"/>
      <c r="Y64" s="2"/>
      <c r="Z64" s="2"/>
    </row>
    <row r="65" ht="15.0" hidden="1" customHeight="1">
      <c r="A65" s="2"/>
      <c r="B65" s="3"/>
      <c r="C65" s="93"/>
      <c r="D65" s="5"/>
      <c r="E65" s="2"/>
      <c r="F65" s="2"/>
      <c r="G65" s="2"/>
      <c r="H65" s="6"/>
      <c r="I65" s="2"/>
      <c r="J65" s="2"/>
      <c r="K65" s="2"/>
      <c r="L65" s="7"/>
      <c r="M65" s="7"/>
      <c r="N65" s="7"/>
      <c r="O65" s="7"/>
      <c r="P65" s="7"/>
      <c r="Q65" s="7"/>
      <c r="R65" s="7"/>
      <c r="S65" s="7"/>
      <c r="T65" s="7"/>
      <c r="U65" s="7"/>
      <c r="V65" s="7"/>
      <c r="W65" s="7"/>
      <c r="X65" s="7"/>
      <c r="Y65" s="7"/>
      <c r="Z65" s="7"/>
    </row>
    <row r="66" ht="57.0" hidden="1" customHeight="1">
      <c r="A66" s="35" t="str">
        <f t="shared" ref="A66:A72" si="1">#REF!</f>
        <v>#REF!</v>
      </c>
      <c r="B66" s="2"/>
      <c r="C66" s="3"/>
      <c r="D66" s="4"/>
      <c r="E66" s="5"/>
      <c r="F66" s="2"/>
      <c r="G66" s="2"/>
      <c r="H66" s="2"/>
      <c r="I66" s="6"/>
      <c r="J66" s="6"/>
      <c r="K66" s="2"/>
      <c r="L66" s="2"/>
      <c r="M66" s="7"/>
      <c r="N66" s="7"/>
      <c r="O66" s="7"/>
      <c r="P66" s="7"/>
      <c r="Q66" s="7"/>
      <c r="R66" s="7"/>
      <c r="S66" s="7"/>
      <c r="T66" s="7"/>
      <c r="U66" s="7"/>
      <c r="V66" s="7"/>
      <c r="W66" s="7"/>
      <c r="X66" s="7"/>
      <c r="Y66" s="7"/>
      <c r="Z66" s="7"/>
    </row>
    <row r="67" ht="42.75" hidden="1" customHeight="1">
      <c r="A67" s="35" t="str">
        <f t="shared" si="1"/>
        <v>#REF!</v>
      </c>
      <c r="B67" s="2"/>
      <c r="C67" s="3"/>
      <c r="D67" s="4"/>
      <c r="E67" s="5"/>
      <c r="F67" s="2"/>
      <c r="G67" s="2"/>
      <c r="H67" s="2"/>
      <c r="I67" s="6"/>
      <c r="J67" s="6"/>
      <c r="K67" s="2"/>
      <c r="L67" s="2"/>
      <c r="M67" s="7"/>
      <c r="N67" s="7"/>
      <c r="O67" s="7"/>
      <c r="P67" s="7"/>
      <c r="Q67" s="7"/>
      <c r="R67" s="7"/>
      <c r="S67" s="7"/>
      <c r="T67" s="7"/>
      <c r="U67" s="7"/>
      <c r="V67" s="7"/>
      <c r="W67" s="7"/>
      <c r="X67" s="7"/>
      <c r="Y67" s="7"/>
      <c r="Z67" s="7"/>
    </row>
    <row r="68" ht="15.0" hidden="1" customHeight="1">
      <c r="A68" s="35" t="str">
        <f t="shared" si="1"/>
        <v>#REF!</v>
      </c>
      <c r="B68" s="2"/>
      <c r="C68" s="3"/>
      <c r="D68" s="4"/>
      <c r="E68" s="5"/>
      <c r="F68" s="2"/>
      <c r="G68" s="2"/>
      <c r="H68" s="2"/>
      <c r="I68" s="6"/>
      <c r="J68" s="6"/>
      <c r="K68" s="2"/>
      <c r="L68" s="2"/>
      <c r="M68" s="7"/>
      <c r="N68" s="7"/>
      <c r="O68" s="7"/>
      <c r="P68" s="7"/>
      <c r="Q68" s="7"/>
      <c r="R68" s="7"/>
      <c r="S68" s="7"/>
      <c r="T68" s="7"/>
      <c r="U68" s="7"/>
      <c r="V68" s="7"/>
      <c r="W68" s="7"/>
      <c r="X68" s="7"/>
      <c r="Y68" s="7"/>
      <c r="Z68" s="7"/>
    </row>
    <row r="69" ht="15.0" hidden="1" customHeight="1">
      <c r="A69" s="35" t="str">
        <f t="shared" si="1"/>
        <v>#REF!</v>
      </c>
      <c r="B69" s="2"/>
      <c r="C69" s="3"/>
      <c r="D69" s="4"/>
      <c r="E69" s="5"/>
      <c r="F69" s="2"/>
      <c r="G69" s="2"/>
      <c r="H69" s="2"/>
      <c r="I69" s="6"/>
      <c r="J69" s="6"/>
      <c r="K69" s="2"/>
      <c r="L69" s="2"/>
      <c r="M69" s="7"/>
      <c r="N69" s="7"/>
      <c r="O69" s="7"/>
      <c r="P69" s="7"/>
      <c r="Q69" s="7"/>
      <c r="R69" s="7"/>
      <c r="S69" s="7"/>
      <c r="T69" s="7"/>
      <c r="U69" s="7"/>
      <c r="V69" s="7"/>
      <c r="W69" s="7"/>
      <c r="X69" s="7"/>
      <c r="Y69" s="7"/>
      <c r="Z69" s="7"/>
    </row>
    <row r="70" ht="15.0" hidden="1" customHeight="1">
      <c r="A70" s="35" t="str">
        <f t="shared" si="1"/>
        <v>#REF!</v>
      </c>
      <c r="B70" s="2"/>
      <c r="C70" s="3"/>
      <c r="D70" s="4"/>
      <c r="E70" s="5"/>
      <c r="F70" s="2"/>
      <c r="G70" s="2"/>
      <c r="H70" s="2"/>
      <c r="I70" s="6"/>
      <c r="J70" s="6"/>
      <c r="K70" s="2"/>
      <c r="L70" s="2"/>
      <c r="M70" s="7"/>
      <c r="N70" s="7"/>
      <c r="O70" s="7"/>
      <c r="P70" s="7"/>
      <c r="Q70" s="7"/>
      <c r="R70" s="7"/>
      <c r="S70" s="7"/>
      <c r="T70" s="7"/>
      <c r="U70" s="7"/>
      <c r="V70" s="7"/>
      <c r="W70" s="7"/>
      <c r="X70" s="7"/>
      <c r="Y70" s="7"/>
      <c r="Z70" s="7"/>
    </row>
    <row r="71" ht="15.0" hidden="1" customHeight="1">
      <c r="A71" s="35" t="str">
        <f t="shared" si="1"/>
        <v>#REF!</v>
      </c>
      <c r="B71" s="2"/>
      <c r="C71" s="3"/>
      <c r="D71" s="4"/>
      <c r="E71" s="5"/>
      <c r="F71" s="2"/>
      <c r="G71" s="2"/>
      <c r="H71" s="2"/>
      <c r="I71" s="6"/>
      <c r="J71" s="6"/>
      <c r="K71" s="2"/>
      <c r="L71" s="2"/>
      <c r="M71" s="7"/>
      <c r="N71" s="7"/>
      <c r="O71" s="7"/>
      <c r="P71" s="7"/>
      <c r="Q71" s="7"/>
      <c r="R71" s="7"/>
      <c r="S71" s="7"/>
      <c r="T71" s="7"/>
      <c r="U71" s="7"/>
      <c r="V71" s="7"/>
      <c r="W71" s="7"/>
      <c r="X71" s="7"/>
      <c r="Y71" s="7"/>
      <c r="Z71" s="7"/>
    </row>
    <row r="72" ht="15.0" hidden="1" customHeight="1">
      <c r="A72" s="35" t="str">
        <f t="shared" si="1"/>
        <v>#REF!</v>
      </c>
      <c r="B72" s="2"/>
      <c r="C72" s="3"/>
      <c r="D72" s="4"/>
      <c r="E72" s="5"/>
      <c r="F72" s="2"/>
      <c r="G72" s="2"/>
      <c r="H72" s="2"/>
      <c r="I72" s="6"/>
      <c r="J72" s="6"/>
      <c r="K72" s="2"/>
      <c r="L72" s="2"/>
      <c r="M72" s="7"/>
      <c r="N72" s="7"/>
      <c r="O72" s="7"/>
      <c r="P72" s="7"/>
      <c r="Q72" s="7"/>
      <c r="R72" s="7"/>
      <c r="S72" s="7"/>
      <c r="T72" s="7"/>
      <c r="U72" s="7"/>
      <c r="V72" s="7"/>
      <c r="W72" s="7"/>
      <c r="X72" s="7"/>
      <c r="Y72" s="7"/>
      <c r="Z72" s="7"/>
    </row>
    <row r="73" ht="15.0" hidden="1" customHeight="1">
      <c r="A73" s="7"/>
      <c r="B73" s="2"/>
      <c r="C73" s="3"/>
      <c r="D73" s="4"/>
      <c r="E73" s="5"/>
      <c r="F73" s="2"/>
      <c r="G73" s="2"/>
      <c r="H73" s="2"/>
      <c r="I73" s="6"/>
      <c r="J73" s="6"/>
      <c r="K73" s="2"/>
      <c r="L73" s="2"/>
      <c r="M73" s="7"/>
      <c r="N73" s="7"/>
      <c r="O73" s="7"/>
      <c r="P73" s="7"/>
      <c r="Q73" s="7"/>
      <c r="R73" s="7"/>
      <c r="S73" s="7"/>
      <c r="T73" s="7"/>
      <c r="U73" s="7"/>
      <c r="V73" s="7"/>
      <c r="W73" s="7"/>
      <c r="X73" s="7"/>
      <c r="Y73" s="7"/>
      <c r="Z73" s="7"/>
    </row>
    <row r="74" ht="15.0" hidden="1" customHeight="1">
      <c r="A74" s="7"/>
      <c r="B74" s="2"/>
      <c r="C74" s="3"/>
      <c r="D74" s="4"/>
      <c r="E74" s="5"/>
      <c r="F74" s="2"/>
      <c r="G74" s="2"/>
      <c r="H74" s="2"/>
      <c r="I74" s="6"/>
      <c r="J74" s="6"/>
      <c r="K74" s="2"/>
      <c r="L74" s="2"/>
      <c r="M74" s="7"/>
      <c r="N74" s="7"/>
      <c r="O74" s="7"/>
      <c r="P74" s="7"/>
      <c r="Q74" s="7"/>
      <c r="R74" s="7"/>
      <c r="S74" s="7"/>
      <c r="T74" s="7"/>
      <c r="U74" s="7"/>
      <c r="V74" s="7"/>
      <c r="W74" s="7"/>
      <c r="X74" s="7"/>
      <c r="Y74" s="7"/>
      <c r="Z74" s="7"/>
    </row>
    <row r="75" ht="15.0" hidden="1" customHeight="1">
      <c r="A75" s="7"/>
      <c r="B75" s="2"/>
      <c r="C75" s="3"/>
      <c r="D75" s="4"/>
      <c r="E75" s="5"/>
      <c r="F75" s="2"/>
      <c r="G75" s="2"/>
      <c r="H75" s="2"/>
      <c r="I75" s="6"/>
      <c r="J75" s="6"/>
      <c r="K75" s="2"/>
      <c r="L75" s="2"/>
      <c r="M75" s="7"/>
      <c r="N75" s="7"/>
      <c r="O75" s="7"/>
      <c r="P75" s="7"/>
      <c r="Q75" s="7"/>
      <c r="R75" s="7"/>
      <c r="S75" s="7"/>
      <c r="T75" s="7"/>
      <c r="U75" s="7"/>
      <c r="V75" s="7"/>
      <c r="W75" s="7"/>
      <c r="X75" s="7"/>
      <c r="Y75" s="7"/>
      <c r="Z75" s="7"/>
    </row>
    <row r="76" ht="15.0" hidden="1" customHeight="1">
      <c r="A76" s="7"/>
      <c r="B76" s="2"/>
      <c r="C76" s="3"/>
      <c r="D76" s="4"/>
      <c r="E76" s="5"/>
      <c r="F76" s="2"/>
      <c r="G76" s="2"/>
      <c r="H76" s="2"/>
      <c r="I76" s="6"/>
      <c r="J76" s="6"/>
      <c r="K76" s="2"/>
      <c r="L76" s="2"/>
      <c r="M76" s="7"/>
      <c r="N76" s="7"/>
      <c r="O76" s="7"/>
      <c r="P76" s="7"/>
      <c r="Q76" s="7"/>
      <c r="R76" s="7"/>
      <c r="S76" s="7"/>
      <c r="T76" s="7"/>
      <c r="U76" s="7"/>
      <c r="V76" s="7"/>
      <c r="W76" s="7"/>
      <c r="X76" s="7"/>
      <c r="Y76" s="7"/>
      <c r="Z76" s="7"/>
    </row>
    <row r="77" ht="15.0" hidden="1" customHeight="1">
      <c r="A77" s="7"/>
      <c r="B77" s="2"/>
      <c r="C77" s="3"/>
      <c r="D77" s="4"/>
      <c r="E77" s="5"/>
      <c r="F77" s="2"/>
      <c r="G77" s="2"/>
      <c r="H77" s="2"/>
      <c r="I77" s="6"/>
      <c r="J77" s="6"/>
      <c r="K77" s="2"/>
      <c r="L77" s="2"/>
      <c r="M77" s="7"/>
      <c r="N77" s="7"/>
      <c r="O77" s="7"/>
      <c r="P77" s="7"/>
      <c r="Q77" s="7"/>
      <c r="R77" s="7"/>
      <c r="S77" s="7"/>
      <c r="T77" s="7"/>
      <c r="U77" s="7"/>
      <c r="V77" s="7"/>
      <c r="W77" s="7"/>
      <c r="X77" s="7"/>
      <c r="Y77" s="7"/>
      <c r="Z77" s="7"/>
    </row>
    <row r="78" ht="15.0" hidden="1" customHeight="1">
      <c r="A78" s="7"/>
      <c r="B78" s="2"/>
      <c r="C78" s="3"/>
      <c r="D78" s="4"/>
      <c r="E78" s="5"/>
      <c r="F78" s="2"/>
      <c r="G78" s="2"/>
      <c r="H78" s="2"/>
      <c r="I78" s="6"/>
      <c r="J78" s="6"/>
      <c r="K78" s="2"/>
      <c r="L78" s="2"/>
      <c r="M78" s="7"/>
      <c r="N78" s="7"/>
      <c r="O78" s="7"/>
      <c r="P78" s="7"/>
      <c r="Q78" s="7"/>
      <c r="R78" s="7"/>
      <c r="S78" s="7"/>
      <c r="T78" s="7"/>
      <c r="U78" s="7"/>
      <c r="V78" s="7"/>
      <c r="W78" s="7"/>
      <c r="X78" s="7"/>
      <c r="Y78" s="7"/>
      <c r="Z78" s="7"/>
    </row>
    <row r="79" ht="15.0" hidden="1" customHeight="1">
      <c r="A79" s="7"/>
      <c r="B79" s="2"/>
      <c r="C79" s="3"/>
      <c r="D79" s="4"/>
      <c r="E79" s="5"/>
      <c r="F79" s="2"/>
      <c r="G79" s="2"/>
      <c r="H79" s="2"/>
      <c r="I79" s="6"/>
      <c r="J79" s="6"/>
      <c r="K79" s="2"/>
      <c r="L79" s="2"/>
      <c r="M79" s="7"/>
      <c r="N79" s="7"/>
      <c r="O79" s="7"/>
      <c r="P79" s="7"/>
      <c r="Q79" s="7"/>
      <c r="R79" s="7"/>
      <c r="S79" s="7"/>
      <c r="T79" s="7"/>
      <c r="U79" s="7"/>
      <c r="V79" s="7"/>
      <c r="W79" s="7"/>
      <c r="X79" s="7"/>
      <c r="Y79" s="7"/>
      <c r="Z79" s="7"/>
    </row>
    <row r="80" ht="15.0" hidden="1" customHeight="1">
      <c r="A80" s="7"/>
      <c r="B80" s="2"/>
      <c r="C80" s="3"/>
      <c r="D80" s="4"/>
      <c r="E80" s="5"/>
      <c r="F80" s="2"/>
      <c r="G80" s="2"/>
      <c r="H80" s="2"/>
      <c r="I80" s="6"/>
      <c r="J80" s="6"/>
      <c r="K80" s="2"/>
      <c r="L80" s="2"/>
      <c r="M80" s="7"/>
      <c r="N80" s="7"/>
      <c r="O80" s="7"/>
      <c r="P80" s="7"/>
      <c r="Q80" s="7"/>
      <c r="R80" s="7"/>
      <c r="S80" s="7"/>
      <c r="T80" s="7"/>
      <c r="U80" s="7"/>
      <c r="V80" s="7"/>
      <c r="W80" s="7"/>
      <c r="X80" s="7"/>
      <c r="Y80" s="7"/>
      <c r="Z80" s="7"/>
    </row>
    <row r="81" ht="15.0" hidden="1" customHeight="1">
      <c r="A81" s="7"/>
      <c r="B81" s="2"/>
      <c r="C81" s="3"/>
      <c r="D81" s="4"/>
      <c r="E81" s="5"/>
      <c r="F81" s="2"/>
      <c r="G81" s="2"/>
      <c r="H81" s="2"/>
      <c r="I81" s="6"/>
      <c r="J81" s="6"/>
      <c r="K81" s="2"/>
      <c r="L81" s="2"/>
      <c r="M81" s="7"/>
      <c r="N81" s="7"/>
      <c r="O81" s="7"/>
      <c r="P81" s="7"/>
      <c r="Q81" s="7"/>
      <c r="R81" s="7"/>
      <c r="S81" s="7"/>
      <c r="T81" s="7"/>
      <c r="U81" s="7"/>
      <c r="V81" s="7"/>
      <c r="W81" s="7"/>
      <c r="X81" s="7"/>
      <c r="Y81" s="7"/>
      <c r="Z81" s="7"/>
    </row>
    <row r="82" ht="15.0" hidden="1" customHeight="1">
      <c r="A82" s="7"/>
      <c r="B82" s="2"/>
      <c r="C82" s="3"/>
      <c r="D82" s="4"/>
      <c r="E82" s="5"/>
      <c r="F82" s="2"/>
      <c r="G82" s="2"/>
      <c r="H82" s="2"/>
      <c r="I82" s="6"/>
      <c r="J82" s="6"/>
      <c r="K82" s="2"/>
      <c r="L82" s="2"/>
      <c r="M82" s="7"/>
      <c r="N82" s="7"/>
      <c r="O82" s="7"/>
      <c r="P82" s="7"/>
      <c r="Q82" s="7"/>
      <c r="R82" s="7"/>
      <c r="S82" s="7"/>
      <c r="T82" s="7"/>
      <c r="U82" s="7"/>
      <c r="V82" s="7"/>
      <c r="W82" s="7"/>
      <c r="X82" s="7"/>
      <c r="Y82" s="7"/>
      <c r="Z82" s="7"/>
    </row>
    <row r="83" ht="15.0" hidden="1" customHeight="1">
      <c r="A83" s="7"/>
      <c r="B83" s="2"/>
      <c r="C83" s="3"/>
      <c r="D83" s="4"/>
      <c r="E83" s="5"/>
      <c r="F83" s="2"/>
      <c r="G83" s="2"/>
      <c r="H83" s="2"/>
      <c r="I83" s="6"/>
      <c r="J83" s="6"/>
      <c r="K83" s="2"/>
      <c r="L83" s="2"/>
      <c r="M83" s="7"/>
      <c r="N83" s="7"/>
      <c r="O83" s="7"/>
      <c r="P83" s="7"/>
      <c r="Q83" s="7"/>
      <c r="R83" s="7"/>
      <c r="S83" s="7"/>
      <c r="T83" s="7"/>
      <c r="U83" s="7"/>
      <c r="V83" s="7"/>
      <c r="W83" s="7"/>
      <c r="X83" s="7"/>
      <c r="Y83" s="7"/>
      <c r="Z83" s="7"/>
    </row>
    <row r="84" ht="15.0" hidden="1" customHeight="1">
      <c r="A84" s="7"/>
      <c r="B84" s="2"/>
      <c r="C84" s="3"/>
      <c r="D84" s="4"/>
      <c r="E84" s="5"/>
      <c r="F84" s="2"/>
      <c r="G84" s="2"/>
      <c r="H84" s="2"/>
      <c r="I84" s="6"/>
      <c r="J84" s="6"/>
      <c r="K84" s="2"/>
      <c r="L84" s="2"/>
      <c r="M84" s="7"/>
      <c r="N84" s="7"/>
      <c r="O84" s="7"/>
      <c r="P84" s="7"/>
      <c r="Q84" s="7"/>
      <c r="R84" s="7"/>
      <c r="S84" s="7"/>
      <c r="T84" s="7"/>
      <c r="U84" s="7"/>
      <c r="V84" s="7"/>
      <c r="W84" s="7"/>
      <c r="X84" s="7"/>
      <c r="Y84" s="7"/>
      <c r="Z84" s="7"/>
    </row>
    <row r="85" ht="15.0" hidden="1" customHeight="1">
      <c r="A85" s="7"/>
      <c r="B85" s="2"/>
      <c r="C85" s="3"/>
      <c r="D85" s="4"/>
      <c r="E85" s="5"/>
      <c r="F85" s="2"/>
      <c r="G85" s="2"/>
      <c r="H85" s="2"/>
      <c r="I85" s="6"/>
      <c r="J85" s="6"/>
      <c r="K85" s="2"/>
      <c r="L85" s="2"/>
      <c r="M85" s="7"/>
      <c r="N85" s="7"/>
      <c r="O85" s="7"/>
      <c r="P85" s="7"/>
      <c r="Q85" s="7"/>
      <c r="R85" s="7"/>
      <c r="S85" s="7"/>
      <c r="T85" s="7"/>
      <c r="U85" s="7"/>
      <c r="V85" s="7"/>
      <c r="W85" s="7"/>
      <c r="X85" s="7"/>
      <c r="Y85" s="7"/>
      <c r="Z85" s="7"/>
    </row>
    <row r="86" ht="15.75" customHeight="1">
      <c r="A86" s="7"/>
      <c r="B86" s="2"/>
      <c r="C86" s="3"/>
      <c r="D86" s="4"/>
      <c r="E86" s="5"/>
      <c r="F86" s="2"/>
      <c r="G86" s="2"/>
      <c r="H86" s="2"/>
      <c r="I86" s="6"/>
      <c r="J86" s="6"/>
      <c r="K86" s="2"/>
      <c r="L86" s="2"/>
      <c r="M86" s="7"/>
      <c r="N86" s="7"/>
      <c r="O86" s="7"/>
      <c r="P86" s="7"/>
      <c r="Q86" s="7"/>
      <c r="R86" s="7"/>
      <c r="S86" s="7"/>
      <c r="T86" s="7"/>
      <c r="U86" s="7"/>
      <c r="V86" s="7"/>
      <c r="W86" s="7"/>
      <c r="X86" s="7"/>
      <c r="Y86" s="7"/>
      <c r="Z86" s="7"/>
    </row>
    <row r="87" ht="15.75" customHeight="1">
      <c r="A87" s="7"/>
      <c r="B87" s="2"/>
      <c r="C87" s="3"/>
      <c r="D87" s="4"/>
      <c r="E87" s="5"/>
      <c r="F87" s="2"/>
      <c r="G87" s="2"/>
      <c r="H87" s="2"/>
      <c r="I87" s="6"/>
      <c r="J87" s="6"/>
      <c r="K87" s="2"/>
      <c r="L87" s="2"/>
      <c r="M87" s="7"/>
      <c r="N87" s="7"/>
      <c r="O87" s="7"/>
      <c r="P87" s="7"/>
      <c r="Q87" s="7"/>
      <c r="R87" s="7"/>
      <c r="S87" s="7"/>
      <c r="T87" s="7"/>
      <c r="U87" s="7"/>
      <c r="V87" s="7"/>
      <c r="W87" s="7"/>
      <c r="X87" s="7"/>
      <c r="Y87" s="7"/>
      <c r="Z87" s="7"/>
    </row>
    <row r="88" ht="15.75" customHeight="1">
      <c r="A88" s="7"/>
      <c r="B88" s="2"/>
      <c r="C88" s="3"/>
      <c r="D88" s="4"/>
      <c r="E88" s="5"/>
      <c r="F88" s="2"/>
      <c r="G88" s="2"/>
      <c r="H88" s="2"/>
      <c r="I88" s="6"/>
      <c r="J88" s="6"/>
      <c r="K88" s="2"/>
      <c r="L88" s="2"/>
      <c r="M88" s="7"/>
      <c r="N88" s="7"/>
      <c r="O88" s="7"/>
      <c r="P88" s="7"/>
      <c r="Q88" s="7"/>
      <c r="R88" s="7"/>
      <c r="S88" s="7"/>
      <c r="T88" s="7"/>
      <c r="U88" s="7"/>
      <c r="V88" s="7"/>
      <c r="W88" s="7"/>
      <c r="X88" s="7"/>
      <c r="Y88" s="7"/>
      <c r="Z88" s="7"/>
    </row>
    <row r="89" ht="15.75" customHeight="1">
      <c r="A89" s="7"/>
      <c r="B89" s="2"/>
      <c r="C89" s="3"/>
      <c r="D89" s="4"/>
      <c r="E89" s="5"/>
      <c r="F89" s="2"/>
      <c r="G89" s="2"/>
      <c r="H89" s="2"/>
      <c r="I89" s="6"/>
      <c r="J89" s="6"/>
      <c r="K89" s="2"/>
      <c r="L89" s="2"/>
      <c r="M89" s="7"/>
      <c r="N89" s="7"/>
      <c r="O89" s="7"/>
      <c r="P89" s="7"/>
      <c r="Q89" s="7"/>
      <c r="R89" s="7"/>
      <c r="S89" s="7"/>
      <c r="T89" s="7"/>
      <c r="U89" s="7"/>
      <c r="V89" s="7"/>
      <c r="W89" s="7"/>
      <c r="X89" s="7"/>
      <c r="Y89" s="7"/>
      <c r="Z89" s="7"/>
    </row>
    <row r="90" ht="15.75" customHeight="1">
      <c r="A90" s="7"/>
      <c r="B90" s="2"/>
      <c r="C90" s="3"/>
      <c r="D90" s="4"/>
      <c r="E90" s="5"/>
      <c r="F90" s="2"/>
      <c r="G90" s="2"/>
      <c r="H90" s="2"/>
      <c r="I90" s="6"/>
      <c r="J90" s="6"/>
      <c r="K90" s="2"/>
      <c r="L90" s="2"/>
      <c r="M90" s="7"/>
      <c r="N90" s="7"/>
      <c r="O90" s="7"/>
      <c r="P90" s="7"/>
      <c r="Q90" s="7"/>
      <c r="R90" s="7"/>
      <c r="S90" s="7"/>
      <c r="T90" s="7"/>
      <c r="U90" s="7"/>
      <c r="V90" s="7"/>
      <c r="W90" s="7"/>
      <c r="X90" s="7"/>
      <c r="Y90" s="7"/>
      <c r="Z90" s="7"/>
    </row>
    <row r="91" ht="15.75" customHeight="1">
      <c r="A91" s="7"/>
      <c r="B91" s="2"/>
      <c r="C91" s="3"/>
      <c r="D91" s="4"/>
      <c r="E91" s="5"/>
      <c r="F91" s="2"/>
      <c r="G91" s="2"/>
      <c r="H91" s="2"/>
      <c r="I91" s="6"/>
      <c r="J91" s="6"/>
      <c r="K91" s="2"/>
      <c r="L91" s="2"/>
      <c r="M91" s="7"/>
      <c r="N91" s="7"/>
      <c r="O91" s="7"/>
      <c r="P91" s="7"/>
      <c r="Q91" s="7"/>
      <c r="R91" s="7"/>
      <c r="S91" s="7"/>
      <c r="T91" s="7"/>
      <c r="U91" s="7"/>
      <c r="V91" s="7"/>
      <c r="W91" s="7"/>
      <c r="X91" s="7"/>
      <c r="Y91" s="7"/>
      <c r="Z91" s="7"/>
    </row>
    <row r="92" ht="15.75" customHeight="1">
      <c r="A92" s="7"/>
      <c r="B92" s="2"/>
      <c r="C92" s="3"/>
      <c r="D92" s="4"/>
      <c r="E92" s="5"/>
      <c r="F92" s="2"/>
      <c r="G92" s="2"/>
      <c r="H92" s="2"/>
      <c r="I92" s="6"/>
      <c r="J92" s="6"/>
      <c r="K92" s="2"/>
      <c r="L92" s="2"/>
      <c r="M92" s="7"/>
      <c r="N92" s="7"/>
      <c r="O92" s="7"/>
      <c r="P92" s="7"/>
      <c r="Q92" s="7"/>
      <c r="R92" s="7"/>
      <c r="S92" s="7"/>
      <c r="T92" s="7"/>
      <c r="U92" s="7"/>
      <c r="V92" s="7"/>
      <c r="W92" s="7"/>
      <c r="X92" s="7"/>
      <c r="Y92" s="7"/>
      <c r="Z92" s="7"/>
    </row>
    <row r="93" ht="15.75" customHeight="1">
      <c r="A93" s="7"/>
      <c r="B93" s="2"/>
      <c r="C93" s="3"/>
      <c r="D93" s="4"/>
      <c r="E93" s="5"/>
      <c r="F93" s="2"/>
      <c r="G93" s="2"/>
      <c r="H93" s="2"/>
      <c r="I93" s="6"/>
      <c r="J93" s="6"/>
      <c r="K93" s="2"/>
      <c r="L93" s="2"/>
      <c r="M93" s="7"/>
      <c r="N93" s="7"/>
      <c r="O93" s="7"/>
      <c r="P93" s="7"/>
      <c r="Q93" s="7"/>
      <c r="R93" s="7"/>
      <c r="S93" s="7"/>
      <c r="T93" s="7"/>
      <c r="U93" s="7"/>
      <c r="V93" s="7"/>
      <c r="W93" s="7"/>
      <c r="X93" s="7"/>
      <c r="Y93" s="7"/>
      <c r="Z93" s="7"/>
    </row>
    <row r="94" ht="15.75" customHeight="1">
      <c r="A94" s="7"/>
      <c r="B94" s="2"/>
      <c r="C94" s="3"/>
      <c r="D94" s="4"/>
      <c r="E94" s="5"/>
      <c r="F94" s="2"/>
      <c r="G94" s="2"/>
      <c r="H94" s="2"/>
      <c r="I94" s="6"/>
      <c r="J94" s="6"/>
      <c r="K94" s="2"/>
      <c r="L94" s="2"/>
      <c r="M94" s="7"/>
      <c r="N94" s="7"/>
      <c r="O94" s="7"/>
      <c r="P94" s="7"/>
      <c r="Q94" s="7"/>
      <c r="R94" s="7"/>
      <c r="S94" s="7"/>
      <c r="T94" s="7"/>
      <c r="U94" s="7"/>
      <c r="V94" s="7"/>
      <c r="W94" s="7"/>
      <c r="X94" s="7"/>
      <c r="Y94" s="7"/>
      <c r="Z94" s="7"/>
    </row>
    <row r="95" ht="15.75" customHeight="1">
      <c r="A95" s="7"/>
      <c r="B95" s="2"/>
      <c r="C95" s="3"/>
      <c r="D95" s="4"/>
      <c r="E95" s="5"/>
      <c r="F95" s="2"/>
      <c r="G95" s="2"/>
      <c r="H95" s="2"/>
      <c r="I95" s="6"/>
      <c r="J95" s="6"/>
      <c r="K95" s="2"/>
      <c r="L95" s="2"/>
      <c r="M95" s="7"/>
      <c r="N95" s="7"/>
      <c r="O95" s="7"/>
      <c r="P95" s="7"/>
      <c r="Q95" s="7"/>
      <c r="R95" s="7"/>
      <c r="S95" s="7"/>
      <c r="T95" s="7"/>
      <c r="U95" s="7"/>
      <c r="V95" s="7"/>
      <c r="W95" s="7"/>
      <c r="X95" s="7"/>
      <c r="Y95" s="7"/>
      <c r="Z95" s="7"/>
    </row>
    <row r="96" ht="15.75" customHeight="1">
      <c r="A96" s="7"/>
      <c r="B96" s="2"/>
      <c r="C96" s="3"/>
      <c r="D96" s="4"/>
      <c r="E96" s="5"/>
      <c r="F96" s="2"/>
      <c r="G96" s="2"/>
      <c r="H96" s="2"/>
      <c r="I96" s="6"/>
      <c r="J96" s="6"/>
      <c r="K96" s="2"/>
      <c r="L96" s="2"/>
      <c r="M96" s="7"/>
      <c r="N96" s="7"/>
      <c r="O96" s="7"/>
      <c r="P96" s="7"/>
      <c r="Q96" s="7"/>
      <c r="R96" s="7"/>
      <c r="S96" s="7"/>
      <c r="T96" s="7"/>
      <c r="U96" s="7"/>
      <c r="V96" s="7"/>
      <c r="W96" s="7"/>
      <c r="X96" s="7"/>
      <c r="Y96" s="7"/>
      <c r="Z96" s="7"/>
    </row>
    <row r="97" ht="15.75" customHeight="1">
      <c r="A97" s="7"/>
      <c r="B97" s="2"/>
      <c r="C97" s="3"/>
      <c r="D97" s="4"/>
      <c r="E97" s="5"/>
      <c r="F97" s="2"/>
      <c r="G97" s="2"/>
      <c r="H97" s="2"/>
      <c r="I97" s="6"/>
      <c r="J97" s="6"/>
      <c r="K97" s="2"/>
      <c r="L97" s="2"/>
      <c r="M97" s="7"/>
      <c r="N97" s="7"/>
      <c r="O97" s="7"/>
      <c r="P97" s="7"/>
      <c r="Q97" s="7"/>
      <c r="R97" s="7"/>
      <c r="S97" s="7"/>
      <c r="T97" s="7"/>
      <c r="U97" s="7"/>
      <c r="V97" s="7"/>
      <c r="W97" s="7"/>
      <c r="X97" s="7"/>
      <c r="Y97" s="7"/>
      <c r="Z97" s="7"/>
    </row>
    <row r="98" ht="15.75" customHeight="1">
      <c r="A98" s="7"/>
      <c r="B98" s="2"/>
      <c r="C98" s="3"/>
      <c r="D98" s="4"/>
      <c r="E98" s="5"/>
      <c r="F98" s="2"/>
      <c r="G98" s="2"/>
      <c r="H98" s="2"/>
      <c r="I98" s="6"/>
      <c r="J98" s="6"/>
      <c r="K98" s="2"/>
      <c r="L98" s="2"/>
      <c r="M98" s="7"/>
      <c r="N98" s="7"/>
      <c r="O98" s="7"/>
      <c r="P98" s="7"/>
      <c r="Q98" s="7"/>
      <c r="R98" s="7"/>
      <c r="S98" s="7"/>
      <c r="T98" s="7"/>
      <c r="U98" s="7"/>
      <c r="V98" s="7"/>
      <c r="W98" s="7"/>
      <c r="X98" s="7"/>
      <c r="Y98" s="7"/>
      <c r="Z98" s="7"/>
    </row>
    <row r="99" ht="15.75" customHeight="1">
      <c r="A99" s="7"/>
      <c r="B99" s="2"/>
      <c r="C99" s="3"/>
      <c r="D99" s="4"/>
      <c r="E99" s="5"/>
      <c r="F99" s="2"/>
      <c r="G99" s="2"/>
      <c r="H99" s="2"/>
      <c r="I99" s="6"/>
      <c r="J99" s="6"/>
      <c r="K99" s="2"/>
      <c r="L99" s="2"/>
      <c r="M99" s="7"/>
      <c r="N99" s="7"/>
      <c r="O99" s="7"/>
      <c r="P99" s="7"/>
      <c r="Q99" s="7"/>
      <c r="R99" s="7"/>
      <c r="S99" s="7"/>
      <c r="T99" s="7"/>
      <c r="U99" s="7"/>
      <c r="V99" s="7"/>
      <c r="W99" s="7"/>
      <c r="X99" s="7"/>
      <c r="Y99" s="7"/>
      <c r="Z99" s="7"/>
    </row>
    <row r="100" ht="15.75" customHeight="1">
      <c r="A100" s="7"/>
      <c r="B100" s="2"/>
      <c r="C100" s="3"/>
      <c r="D100" s="4"/>
      <c r="E100" s="5"/>
      <c r="F100" s="2"/>
      <c r="G100" s="2"/>
      <c r="H100" s="2"/>
      <c r="I100" s="6"/>
      <c r="J100" s="6"/>
      <c r="K100" s="2"/>
      <c r="L100" s="2"/>
      <c r="M100" s="7"/>
      <c r="N100" s="7"/>
      <c r="O100" s="7"/>
      <c r="P100" s="7"/>
      <c r="Q100" s="7"/>
      <c r="R100" s="7"/>
      <c r="S100" s="7"/>
      <c r="T100" s="7"/>
      <c r="U100" s="7"/>
      <c r="V100" s="7"/>
      <c r="W100" s="7"/>
      <c r="X100" s="7"/>
      <c r="Y100" s="7"/>
      <c r="Z100" s="7"/>
    </row>
    <row r="101" ht="15.75" customHeight="1">
      <c r="A101" s="7"/>
      <c r="B101" s="2"/>
      <c r="C101" s="3"/>
      <c r="D101" s="4"/>
      <c r="E101" s="5"/>
      <c r="F101" s="2"/>
      <c r="G101" s="2"/>
      <c r="H101" s="2"/>
      <c r="I101" s="6"/>
      <c r="J101" s="6"/>
      <c r="K101" s="2"/>
      <c r="L101" s="2"/>
      <c r="M101" s="7"/>
      <c r="N101" s="7"/>
      <c r="O101" s="7"/>
      <c r="P101" s="7"/>
      <c r="Q101" s="7"/>
      <c r="R101" s="7"/>
      <c r="S101" s="7"/>
      <c r="T101" s="7"/>
      <c r="U101" s="7"/>
      <c r="V101" s="7"/>
      <c r="W101" s="7"/>
      <c r="X101" s="7"/>
      <c r="Y101" s="7"/>
      <c r="Z101" s="7"/>
    </row>
    <row r="102" ht="15.75" customHeight="1">
      <c r="A102" s="7"/>
      <c r="B102" s="2"/>
      <c r="C102" s="3"/>
      <c r="D102" s="4"/>
      <c r="E102" s="5"/>
      <c r="F102" s="2"/>
      <c r="G102" s="2"/>
      <c r="H102" s="2"/>
      <c r="I102" s="6"/>
      <c r="J102" s="6"/>
      <c r="K102" s="2"/>
      <c r="L102" s="2"/>
      <c r="M102" s="7"/>
      <c r="N102" s="7"/>
      <c r="O102" s="7"/>
      <c r="P102" s="7"/>
      <c r="Q102" s="7"/>
      <c r="R102" s="7"/>
      <c r="S102" s="7"/>
      <c r="T102" s="7"/>
      <c r="U102" s="7"/>
      <c r="V102" s="7"/>
      <c r="W102" s="7"/>
      <c r="X102" s="7"/>
      <c r="Y102" s="7"/>
      <c r="Z102" s="7"/>
    </row>
    <row r="103" ht="15.75" customHeight="1">
      <c r="A103" s="7"/>
      <c r="B103" s="2"/>
      <c r="C103" s="3"/>
      <c r="D103" s="4"/>
      <c r="E103" s="5"/>
      <c r="F103" s="2"/>
      <c r="G103" s="2"/>
      <c r="H103" s="2"/>
      <c r="I103" s="6"/>
      <c r="J103" s="6"/>
      <c r="K103" s="2"/>
      <c r="L103" s="2"/>
      <c r="M103" s="7"/>
      <c r="N103" s="7"/>
      <c r="O103" s="7"/>
      <c r="P103" s="7"/>
      <c r="Q103" s="7"/>
      <c r="R103" s="7"/>
      <c r="S103" s="7"/>
      <c r="T103" s="7"/>
      <c r="U103" s="7"/>
      <c r="V103" s="7"/>
      <c r="W103" s="7"/>
      <c r="X103" s="7"/>
      <c r="Y103" s="7"/>
      <c r="Z103" s="7"/>
    </row>
    <row r="104" ht="15.75" customHeight="1">
      <c r="A104" s="7"/>
      <c r="B104" s="2"/>
      <c r="C104" s="3"/>
      <c r="D104" s="4"/>
      <c r="E104" s="5"/>
      <c r="F104" s="2"/>
      <c r="G104" s="2"/>
      <c r="H104" s="2"/>
      <c r="I104" s="6"/>
      <c r="J104" s="6"/>
      <c r="K104" s="2"/>
      <c r="L104" s="2"/>
      <c r="M104" s="7"/>
      <c r="N104" s="7"/>
      <c r="O104" s="7"/>
      <c r="P104" s="7"/>
      <c r="Q104" s="7"/>
      <c r="R104" s="7"/>
      <c r="S104" s="7"/>
      <c r="T104" s="7"/>
      <c r="U104" s="7"/>
      <c r="V104" s="7"/>
      <c r="W104" s="7"/>
      <c r="X104" s="7"/>
      <c r="Y104" s="7"/>
      <c r="Z104" s="7"/>
    </row>
    <row r="105" ht="15.75" customHeight="1">
      <c r="A105" s="7"/>
      <c r="B105" s="2"/>
      <c r="C105" s="3"/>
      <c r="D105" s="4"/>
      <c r="E105" s="5"/>
      <c r="F105" s="2"/>
      <c r="G105" s="2"/>
      <c r="H105" s="2"/>
      <c r="I105" s="6"/>
      <c r="J105" s="6"/>
      <c r="K105" s="2"/>
      <c r="L105" s="2"/>
      <c r="M105" s="7"/>
      <c r="N105" s="7"/>
      <c r="O105" s="7"/>
      <c r="P105" s="7"/>
      <c r="Q105" s="7"/>
      <c r="R105" s="7"/>
      <c r="S105" s="7"/>
      <c r="T105" s="7"/>
      <c r="U105" s="7"/>
      <c r="V105" s="7"/>
      <c r="W105" s="7"/>
      <c r="X105" s="7"/>
      <c r="Y105" s="7"/>
      <c r="Z105" s="7"/>
    </row>
    <row r="106" ht="15.75" customHeight="1">
      <c r="A106" s="7"/>
      <c r="B106" s="2"/>
      <c r="C106" s="3"/>
      <c r="D106" s="4"/>
      <c r="E106" s="5"/>
      <c r="F106" s="2"/>
      <c r="G106" s="2"/>
      <c r="H106" s="2"/>
      <c r="I106" s="6"/>
      <c r="J106" s="6"/>
      <c r="K106" s="2"/>
      <c r="L106" s="2"/>
      <c r="M106" s="7"/>
      <c r="N106" s="7"/>
      <c r="O106" s="7"/>
      <c r="P106" s="7"/>
      <c r="Q106" s="7"/>
      <c r="R106" s="7"/>
      <c r="S106" s="7"/>
      <c r="T106" s="7"/>
      <c r="U106" s="7"/>
      <c r="V106" s="7"/>
      <c r="W106" s="7"/>
      <c r="X106" s="7"/>
      <c r="Y106" s="7"/>
      <c r="Z106" s="7"/>
    </row>
    <row r="107" ht="15.75" customHeight="1">
      <c r="A107" s="7"/>
      <c r="B107" s="2"/>
      <c r="C107" s="3"/>
      <c r="D107" s="4"/>
      <c r="E107" s="5"/>
      <c r="F107" s="2"/>
      <c r="G107" s="2"/>
      <c r="H107" s="2"/>
      <c r="I107" s="6"/>
      <c r="J107" s="6"/>
      <c r="K107" s="2"/>
      <c r="L107" s="2"/>
      <c r="M107" s="7"/>
      <c r="N107" s="7"/>
      <c r="O107" s="7"/>
      <c r="P107" s="7"/>
      <c r="Q107" s="7"/>
      <c r="R107" s="7"/>
      <c r="S107" s="7"/>
      <c r="T107" s="7"/>
      <c r="U107" s="7"/>
      <c r="V107" s="7"/>
      <c r="W107" s="7"/>
      <c r="X107" s="7"/>
      <c r="Y107" s="7"/>
      <c r="Z107" s="7"/>
    </row>
    <row r="108" ht="15.75" customHeight="1">
      <c r="A108" s="7"/>
      <c r="B108" s="2"/>
      <c r="C108" s="3"/>
      <c r="D108" s="4"/>
      <c r="E108" s="5"/>
      <c r="F108" s="2"/>
      <c r="G108" s="2"/>
      <c r="H108" s="2"/>
      <c r="I108" s="6"/>
      <c r="J108" s="6"/>
      <c r="K108" s="2"/>
      <c r="L108" s="2"/>
      <c r="M108" s="7"/>
      <c r="N108" s="7"/>
      <c r="O108" s="7"/>
      <c r="P108" s="7"/>
      <c r="Q108" s="7"/>
      <c r="R108" s="7"/>
      <c r="S108" s="7"/>
      <c r="T108" s="7"/>
      <c r="U108" s="7"/>
      <c r="V108" s="7"/>
      <c r="W108" s="7"/>
      <c r="X108" s="7"/>
      <c r="Y108" s="7"/>
      <c r="Z108" s="7"/>
    </row>
    <row r="109" ht="15.75" customHeight="1">
      <c r="A109" s="7"/>
      <c r="B109" s="2"/>
      <c r="C109" s="3"/>
      <c r="D109" s="4"/>
      <c r="E109" s="5"/>
      <c r="F109" s="2"/>
      <c r="G109" s="2"/>
      <c r="H109" s="2"/>
      <c r="I109" s="6"/>
      <c r="J109" s="6"/>
      <c r="K109" s="2"/>
      <c r="L109" s="2"/>
      <c r="M109" s="7"/>
      <c r="N109" s="7"/>
      <c r="O109" s="7"/>
      <c r="P109" s="7"/>
      <c r="Q109" s="7"/>
      <c r="R109" s="7"/>
      <c r="S109" s="7"/>
      <c r="T109" s="7"/>
      <c r="U109" s="7"/>
      <c r="V109" s="7"/>
      <c r="W109" s="7"/>
      <c r="X109" s="7"/>
      <c r="Y109" s="7"/>
      <c r="Z109" s="7"/>
    </row>
    <row r="110" ht="15.75" customHeight="1">
      <c r="A110" s="7"/>
      <c r="B110" s="2"/>
      <c r="C110" s="3"/>
      <c r="D110" s="4"/>
      <c r="E110" s="5"/>
      <c r="F110" s="2"/>
      <c r="G110" s="2"/>
      <c r="H110" s="2"/>
      <c r="I110" s="6"/>
      <c r="J110" s="6"/>
      <c r="K110" s="2"/>
      <c r="L110" s="2"/>
      <c r="M110" s="7"/>
      <c r="N110" s="7"/>
      <c r="O110" s="7"/>
      <c r="P110" s="7"/>
      <c r="Q110" s="7"/>
      <c r="R110" s="7"/>
      <c r="S110" s="7"/>
      <c r="T110" s="7"/>
      <c r="U110" s="7"/>
      <c r="V110" s="7"/>
      <c r="W110" s="7"/>
      <c r="X110" s="7"/>
      <c r="Y110" s="7"/>
      <c r="Z110" s="7"/>
    </row>
    <row r="111" ht="15.75" customHeight="1">
      <c r="A111" s="7"/>
      <c r="B111" s="2"/>
      <c r="C111" s="3"/>
      <c r="D111" s="4"/>
      <c r="E111" s="5"/>
      <c r="F111" s="2"/>
      <c r="G111" s="2"/>
      <c r="H111" s="2"/>
      <c r="I111" s="6"/>
      <c r="J111" s="6"/>
      <c r="K111" s="2"/>
      <c r="L111" s="2"/>
      <c r="M111" s="7"/>
      <c r="N111" s="7"/>
      <c r="O111" s="7"/>
      <c r="P111" s="7"/>
      <c r="Q111" s="7"/>
      <c r="R111" s="7"/>
      <c r="S111" s="7"/>
      <c r="T111" s="7"/>
      <c r="U111" s="7"/>
      <c r="V111" s="7"/>
      <c r="W111" s="7"/>
      <c r="X111" s="7"/>
      <c r="Y111" s="7"/>
      <c r="Z111" s="7"/>
    </row>
    <row r="112" ht="15.75" customHeight="1">
      <c r="A112" s="7"/>
      <c r="B112" s="2"/>
      <c r="C112" s="3"/>
      <c r="D112" s="4"/>
      <c r="E112" s="5"/>
      <c r="F112" s="2"/>
      <c r="G112" s="2"/>
      <c r="H112" s="2"/>
      <c r="I112" s="6"/>
      <c r="J112" s="6"/>
      <c r="K112" s="2"/>
      <c r="L112" s="2"/>
      <c r="M112" s="7"/>
      <c r="N112" s="7"/>
      <c r="O112" s="7"/>
      <c r="P112" s="7"/>
      <c r="Q112" s="7"/>
      <c r="R112" s="7"/>
      <c r="S112" s="7"/>
      <c r="T112" s="7"/>
      <c r="U112" s="7"/>
      <c r="V112" s="7"/>
      <c r="W112" s="7"/>
      <c r="X112" s="7"/>
      <c r="Y112" s="7"/>
      <c r="Z112" s="7"/>
    </row>
    <row r="113" ht="15.75" customHeight="1">
      <c r="A113" s="7"/>
      <c r="B113" s="2"/>
      <c r="C113" s="3"/>
      <c r="D113" s="4"/>
      <c r="E113" s="5"/>
      <c r="F113" s="2"/>
      <c r="G113" s="2"/>
      <c r="H113" s="2"/>
      <c r="I113" s="6"/>
      <c r="J113" s="6"/>
      <c r="K113" s="2"/>
      <c r="L113" s="2"/>
      <c r="M113" s="7"/>
      <c r="N113" s="7"/>
      <c r="O113" s="7"/>
      <c r="P113" s="7"/>
      <c r="Q113" s="7"/>
      <c r="R113" s="7"/>
      <c r="S113" s="7"/>
      <c r="T113" s="7"/>
      <c r="U113" s="7"/>
      <c r="V113" s="7"/>
      <c r="W113" s="7"/>
      <c r="X113" s="7"/>
      <c r="Y113" s="7"/>
      <c r="Z113" s="7"/>
    </row>
    <row r="114" ht="15.75" customHeight="1">
      <c r="A114" s="7"/>
      <c r="B114" s="2"/>
      <c r="C114" s="3"/>
      <c r="D114" s="4"/>
      <c r="E114" s="5"/>
      <c r="F114" s="2"/>
      <c r="G114" s="2"/>
      <c r="H114" s="2"/>
      <c r="I114" s="6"/>
      <c r="J114" s="6"/>
      <c r="K114" s="2"/>
      <c r="L114" s="2"/>
      <c r="M114" s="7"/>
      <c r="N114" s="7"/>
      <c r="O114" s="7"/>
      <c r="P114" s="7"/>
      <c r="Q114" s="7"/>
      <c r="R114" s="7"/>
      <c r="S114" s="7"/>
      <c r="T114" s="7"/>
      <c r="U114" s="7"/>
      <c r="V114" s="7"/>
      <c r="W114" s="7"/>
      <c r="X114" s="7"/>
      <c r="Y114" s="7"/>
      <c r="Z114" s="7"/>
    </row>
    <row r="115" ht="15.75" customHeight="1">
      <c r="A115" s="7"/>
      <c r="B115" s="2"/>
      <c r="C115" s="3"/>
      <c r="D115" s="4"/>
      <c r="E115" s="5"/>
      <c r="F115" s="2"/>
      <c r="G115" s="2"/>
      <c r="H115" s="2"/>
      <c r="I115" s="6"/>
      <c r="J115" s="6"/>
      <c r="K115" s="2"/>
      <c r="L115" s="2"/>
      <c r="M115" s="7"/>
      <c r="N115" s="7"/>
      <c r="O115" s="7"/>
      <c r="P115" s="7"/>
      <c r="Q115" s="7"/>
      <c r="R115" s="7"/>
      <c r="S115" s="7"/>
      <c r="T115" s="7"/>
      <c r="U115" s="7"/>
      <c r="V115" s="7"/>
      <c r="W115" s="7"/>
      <c r="X115" s="7"/>
      <c r="Y115" s="7"/>
      <c r="Z115" s="7"/>
    </row>
    <row r="116" ht="15.75" customHeight="1">
      <c r="A116" s="7"/>
      <c r="B116" s="2"/>
      <c r="C116" s="3"/>
      <c r="D116" s="4"/>
      <c r="E116" s="5"/>
      <c r="F116" s="2"/>
      <c r="G116" s="2"/>
      <c r="H116" s="2"/>
      <c r="I116" s="6"/>
      <c r="J116" s="6"/>
      <c r="K116" s="2"/>
      <c r="L116" s="2"/>
      <c r="M116" s="7"/>
      <c r="N116" s="7"/>
      <c r="O116" s="7"/>
      <c r="P116" s="7"/>
      <c r="Q116" s="7"/>
      <c r="R116" s="7"/>
      <c r="S116" s="7"/>
      <c r="T116" s="7"/>
      <c r="U116" s="7"/>
      <c r="V116" s="7"/>
      <c r="W116" s="7"/>
      <c r="X116" s="7"/>
      <c r="Y116" s="7"/>
      <c r="Z116" s="7"/>
    </row>
    <row r="117" ht="15.75" customHeight="1">
      <c r="A117" s="7"/>
      <c r="B117" s="2"/>
      <c r="C117" s="3"/>
      <c r="D117" s="4"/>
      <c r="E117" s="5"/>
      <c r="F117" s="2"/>
      <c r="G117" s="2"/>
      <c r="H117" s="2"/>
      <c r="I117" s="6"/>
      <c r="J117" s="6"/>
      <c r="K117" s="2"/>
      <c r="L117" s="2"/>
      <c r="M117" s="7"/>
      <c r="N117" s="7"/>
      <c r="O117" s="7"/>
      <c r="P117" s="7"/>
      <c r="Q117" s="7"/>
      <c r="R117" s="7"/>
      <c r="S117" s="7"/>
      <c r="T117" s="7"/>
      <c r="U117" s="7"/>
      <c r="V117" s="7"/>
      <c r="W117" s="7"/>
      <c r="X117" s="7"/>
      <c r="Y117" s="7"/>
      <c r="Z117" s="7"/>
    </row>
    <row r="118" ht="15.75" customHeight="1">
      <c r="A118" s="7"/>
      <c r="B118" s="2"/>
      <c r="C118" s="3"/>
      <c r="D118" s="4"/>
      <c r="E118" s="5"/>
      <c r="F118" s="2"/>
      <c r="G118" s="2"/>
      <c r="H118" s="2"/>
      <c r="I118" s="6"/>
      <c r="J118" s="6"/>
      <c r="K118" s="2"/>
      <c r="L118" s="2"/>
      <c r="M118" s="7"/>
      <c r="N118" s="7"/>
      <c r="O118" s="7"/>
      <c r="P118" s="7"/>
      <c r="Q118" s="7"/>
      <c r="R118" s="7"/>
      <c r="S118" s="7"/>
      <c r="T118" s="7"/>
      <c r="U118" s="7"/>
      <c r="V118" s="7"/>
      <c r="W118" s="7"/>
      <c r="X118" s="7"/>
      <c r="Y118" s="7"/>
      <c r="Z118" s="7"/>
    </row>
    <row r="119" ht="15.75" customHeight="1">
      <c r="A119" s="7"/>
      <c r="B119" s="2"/>
      <c r="C119" s="3"/>
      <c r="D119" s="4"/>
      <c r="E119" s="5"/>
      <c r="F119" s="2"/>
      <c r="G119" s="2"/>
      <c r="H119" s="2"/>
      <c r="I119" s="6"/>
      <c r="J119" s="6"/>
      <c r="K119" s="2"/>
      <c r="L119" s="2"/>
      <c r="M119" s="7"/>
      <c r="N119" s="7"/>
      <c r="O119" s="7"/>
      <c r="P119" s="7"/>
      <c r="Q119" s="7"/>
      <c r="R119" s="7"/>
      <c r="S119" s="7"/>
      <c r="T119" s="7"/>
      <c r="U119" s="7"/>
      <c r="V119" s="7"/>
      <c r="W119" s="7"/>
      <c r="X119" s="7"/>
      <c r="Y119" s="7"/>
      <c r="Z119" s="7"/>
    </row>
    <row r="120" ht="15.75" customHeight="1">
      <c r="A120" s="7"/>
      <c r="B120" s="2"/>
      <c r="C120" s="3"/>
      <c r="D120" s="4"/>
      <c r="E120" s="5"/>
      <c r="F120" s="2"/>
      <c r="G120" s="2"/>
      <c r="H120" s="2"/>
      <c r="I120" s="6"/>
      <c r="J120" s="6"/>
      <c r="K120" s="2"/>
      <c r="L120" s="2"/>
      <c r="M120" s="7"/>
      <c r="N120" s="7"/>
      <c r="O120" s="7"/>
      <c r="P120" s="7"/>
      <c r="Q120" s="7"/>
      <c r="R120" s="7"/>
      <c r="S120" s="7"/>
      <c r="T120" s="7"/>
      <c r="U120" s="7"/>
      <c r="V120" s="7"/>
      <c r="W120" s="7"/>
      <c r="X120" s="7"/>
      <c r="Y120" s="7"/>
      <c r="Z120" s="7"/>
    </row>
    <row r="121" ht="15.75" customHeight="1">
      <c r="A121" s="7"/>
      <c r="B121" s="2"/>
      <c r="C121" s="3"/>
      <c r="D121" s="4"/>
      <c r="E121" s="5"/>
      <c r="F121" s="2"/>
      <c r="G121" s="2"/>
      <c r="H121" s="2"/>
      <c r="I121" s="6"/>
      <c r="J121" s="6"/>
      <c r="K121" s="2"/>
      <c r="L121" s="2"/>
      <c r="M121" s="7"/>
      <c r="N121" s="7"/>
      <c r="O121" s="7"/>
      <c r="P121" s="7"/>
      <c r="Q121" s="7"/>
      <c r="R121" s="7"/>
      <c r="S121" s="7"/>
      <c r="T121" s="7"/>
      <c r="U121" s="7"/>
      <c r="V121" s="7"/>
      <c r="W121" s="7"/>
      <c r="X121" s="7"/>
      <c r="Y121" s="7"/>
      <c r="Z121" s="7"/>
    </row>
    <row r="122" ht="15.75" customHeight="1">
      <c r="A122" s="7"/>
      <c r="B122" s="2"/>
      <c r="C122" s="3"/>
      <c r="D122" s="4"/>
      <c r="E122" s="5"/>
      <c r="F122" s="2"/>
      <c r="G122" s="2"/>
      <c r="H122" s="2"/>
      <c r="I122" s="6"/>
      <c r="J122" s="6"/>
      <c r="K122" s="2"/>
      <c r="L122" s="2"/>
      <c r="M122" s="7"/>
      <c r="N122" s="7"/>
      <c r="O122" s="7"/>
      <c r="P122" s="7"/>
      <c r="Q122" s="7"/>
      <c r="R122" s="7"/>
      <c r="S122" s="7"/>
      <c r="T122" s="7"/>
      <c r="U122" s="7"/>
      <c r="V122" s="7"/>
      <c r="W122" s="7"/>
      <c r="X122" s="7"/>
      <c r="Y122" s="7"/>
      <c r="Z122" s="7"/>
    </row>
    <row r="123" ht="15.75" customHeight="1">
      <c r="A123" s="7"/>
      <c r="B123" s="2"/>
      <c r="C123" s="3"/>
      <c r="D123" s="4"/>
      <c r="E123" s="5"/>
      <c r="F123" s="2"/>
      <c r="G123" s="2"/>
      <c r="H123" s="2"/>
      <c r="I123" s="6"/>
      <c r="J123" s="6"/>
      <c r="K123" s="2"/>
      <c r="L123" s="2"/>
      <c r="M123" s="7"/>
      <c r="N123" s="7"/>
      <c r="O123" s="7"/>
      <c r="P123" s="7"/>
      <c r="Q123" s="7"/>
      <c r="R123" s="7"/>
      <c r="S123" s="7"/>
      <c r="T123" s="7"/>
      <c r="U123" s="7"/>
      <c r="V123" s="7"/>
      <c r="W123" s="7"/>
      <c r="X123" s="7"/>
      <c r="Y123" s="7"/>
      <c r="Z123" s="7"/>
    </row>
    <row r="124" ht="15.75" customHeight="1">
      <c r="A124" s="7"/>
      <c r="B124" s="2"/>
      <c r="C124" s="3"/>
      <c r="D124" s="4"/>
      <c r="E124" s="5"/>
      <c r="F124" s="2"/>
      <c r="G124" s="2"/>
      <c r="H124" s="2"/>
      <c r="I124" s="6"/>
      <c r="J124" s="6"/>
      <c r="K124" s="2"/>
      <c r="L124" s="2"/>
      <c r="M124" s="7"/>
      <c r="N124" s="7"/>
      <c r="O124" s="7"/>
      <c r="P124" s="7"/>
      <c r="Q124" s="7"/>
      <c r="R124" s="7"/>
      <c r="S124" s="7"/>
      <c r="T124" s="7"/>
      <c r="U124" s="7"/>
      <c r="V124" s="7"/>
      <c r="W124" s="7"/>
      <c r="X124" s="7"/>
      <c r="Y124" s="7"/>
      <c r="Z124" s="7"/>
    </row>
    <row r="125" ht="15.75" customHeight="1">
      <c r="A125" s="7"/>
      <c r="B125" s="2"/>
      <c r="C125" s="3"/>
      <c r="D125" s="4"/>
      <c r="E125" s="5"/>
      <c r="F125" s="2"/>
      <c r="G125" s="2"/>
      <c r="H125" s="2"/>
      <c r="I125" s="6"/>
      <c r="J125" s="6"/>
      <c r="K125" s="2"/>
      <c r="L125" s="2"/>
      <c r="M125" s="7"/>
      <c r="N125" s="7"/>
      <c r="O125" s="7"/>
      <c r="P125" s="7"/>
      <c r="Q125" s="7"/>
      <c r="R125" s="7"/>
      <c r="S125" s="7"/>
      <c r="T125" s="7"/>
      <c r="U125" s="7"/>
      <c r="V125" s="7"/>
      <c r="W125" s="7"/>
      <c r="X125" s="7"/>
      <c r="Y125" s="7"/>
      <c r="Z125" s="7"/>
    </row>
    <row r="126" ht="15.75" customHeight="1">
      <c r="A126" s="7"/>
      <c r="B126" s="2"/>
      <c r="C126" s="3"/>
      <c r="D126" s="4"/>
      <c r="E126" s="5"/>
      <c r="F126" s="2"/>
      <c r="G126" s="2"/>
      <c r="H126" s="2"/>
      <c r="I126" s="6"/>
      <c r="J126" s="6"/>
      <c r="K126" s="2"/>
      <c r="L126" s="2"/>
      <c r="M126" s="7"/>
      <c r="N126" s="7"/>
      <c r="O126" s="7"/>
      <c r="P126" s="7"/>
      <c r="Q126" s="7"/>
      <c r="R126" s="7"/>
      <c r="S126" s="7"/>
      <c r="T126" s="7"/>
      <c r="U126" s="7"/>
      <c r="V126" s="7"/>
      <c r="W126" s="7"/>
      <c r="X126" s="7"/>
      <c r="Y126" s="7"/>
      <c r="Z126" s="7"/>
    </row>
    <row r="127" ht="15.75" customHeight="1">
      <c r="A127" s="7"/>
      <c r="B127" s="2"/>
      <c r="C127" s="3"/>
      <c r="D127" s="4"/>
      <c r="E127" s="5"/>
      <c r="F127" s="2"/>
      <c r="G127" s="2"/>
      <c r="H127" s="2"/>
      <c r="I127" s="6"/>
      <c r="J127" s="6"/>
      <c r="K127" s="2"/>
      <c r="L127" s="2"/>
      <c r="M127" s="7"/>
      <c r="N127" s="7"/>
      <c r="O127" s="7"/>
      <c r="P127" s="7"/>
      <c r="Q127" s="7"/>
      <c r="R127" s="7"/>
      <c r="S127" s="7"/>
      <c r="T127" s="7"/>
      <c r="U127" s="7"/>
      <c r="V127" s="7"/>
      <c r="W127" s="7"/>
      <c r="X127" s="7"/>
      <c r="Y127" s="7"/>
      <c r="Z127" s="7"/>
    </row>
    <row r="128" ht="15.75" customHeight="1">
      <c r="A128" s="7"/>
      <c r="B128" s="2"/>
      <c r="C128" s="3"/>
      <c r="D128" s="4"/>
      <c r="E128" s="5"/>
      <c r="F128" s="2"/>
      <c r="G128" s="2"/>
      <c r="H128" s="2"/>
      <c r="I128" s="6"/>
      <c r="J128" s="6"/>
      <c r="K128" s="2"/>
      <c r="L128" s="2"/>
      <c r="M128" s="7"/>
      <c r="N128" s="7"/>
      <c r="O128" s="7"/>
      <c r="P128" s="7"/>
      <c r="Q128" s="7"/>
      <c r="R128" s="7"/>
      <c r="S128" s="7"/>
      <c r="T128" s="7"/>
      <c r="U128" s="7"/>
      <c r="V128" s="7"/>
      <c r="W128" s="7"/>
      <c r="X128" s="7"/>
      <c r="Y128" s="7"/>
      <c r="Z128" s="7"/>
    </row>
    <row r="129" ht="15.75" customHeight="1">
      <c r="A129" s="7"/>
      <c r="B129" s="2"/>
      <c r="C129" s="3"/>
      <c r="D129" s="4"/>
      <c r="E129" s="5"/>
      <c r="F129" s="2"/>
      <c r="G129" s="2"/>
      <c r="H129" s="2"/>
      <c r="I129" s="6"/>
      <c r="J129" s="6"/>
      <c r="K129" s="2"/>
      <c r="L129" s="2"/>
      <c r="M129" s="7"/>
      <c r="N129" s="7"/>
      <c r="O129" s="7"/>
      <c r="P129" s="7"/>
      <c r="Q129" s="7"/>
      <c r="R129" s="7"/>
      <c r="S129" s="7"/>
      <c r="T129" s="7"/>
      <c r="U129" s="7"/>
      <c r="V129" s="7"/>
      <c r="W129" s="7"/>
      <c r="X129" s="7"/>
      <c r="Y129" s="7"/>
      <c r="Z129" s="7"/>
    </row>
    <row r="130" ht="15.75" customHeight="1">
      <c r="A130" s="7"/>
      <c r="B130" s="2"/>
      <c r="C130" s="3"/>
      <c r="D130" s="4"/>
      <c r="E130" s="5"/>
      <c r="F130" s="2"/>
      <c r="G130" s="2"/>
      <c r="H130" s="2"/>
      <c r="I130" s="6"/>
      <c r="J130" s="6"/>
      <c r="K130" s="2"/>
      <c r="L130" s="2"/>
      <c r="M130" s="7"/>
      <c r="N130" s="7"/>
      <c r="O130" s="7"/>
      <c r="P130" s="7"/>
      <c r="Q130" s="7"/>
      <c r="R130" s="7"/>
      <c r="S130" s="7"/>
      <c r="T130" s="7"/>
      <c r="U130" s="7"/>
      <c r="V130" s="7"/>
      <c r="W130" s="7"/>
      <c r="X130" s="7"/>
      <c r="Y130" s="7"/>
      <c r="Z130" s="7"/>
    </row>
    <row r="131" ht="15.75" customHeight="1">
      <c r="A131" s="7"/>
      <c r="B131" s="2"/>
      <c r="C131" s="3"/>
      <c r="D131" s="4"/>
      <c r="E131" s="5"/>
      <c r="F131" s="2"/>
      <c r="G131" s="2"/>
      <c r="H131" s="2"/>
      <c r="I131" s="6"/>
      <c r="J131" s="6"/>
      <c r="K131" s="2"/>
      <c r="L131" s="2"/>
      <c r="M131" s="7"/>
      <c r="N131" s="7"/>
      <c r="O131" s="7"/>
      <c r="P131" s="7"/>
      <c r="Q131" s="7"/>
      <c r="R131" s="7"/>
      <c r="S131" s="7"/>
      <c r="T131" s="7"/>
      <c r="U131" s="7"/>
      <c r="V131" s="7"/>
      <c r="W131" s="7"/>
      <c r="X131" s="7"/>
      <c r="Y131" s="7"/>
      <c r="Z131" s="7"/>
    </row>
    <row r="132" ht="15.75" customHeight="1">
      <c r="A132" s="7"/>
      <c r="B132" s="2"/>
      <c r="C132" s="3"/>
      <c r="D132" s="4"/>
      <c r="E132" s="5"/>
      <c r="F132" s="2"/>
      <c r="G132" s="2"/>
      <c r="H132" s="2"/>
      <c r="I132" s="6"/>
      <c r="J132" s="6"/>
      <c r="K132" s="2"/>
      <c r="L132" s="2"/>
      <c r="M132" s="7"/>
      <c r="N132" s="7"/>
      <c r="O132" s="7"/>
      <c r="P132" s="7"/>
      <c r="Q132" s="7"/>
      <c r="R132" s="7"/>
      <c r="S132" s="7"/>
      <c r="T132" s="7"/>
      <c r="U132" s="7"/>
      <c r="V132" s="7"/>
      <c r="W132" s="7"/>
      <c r="X132" s="7"/>
      <c r="Y132" s="7"/>
      <c r="Z132" s="7"/>
    </row>
    <row r="133" ht="15.75" customHeight="1">
      <c r="A133" s="7"/>
      <c r="B133" s="2"/>
      <c r="C133" s="3"/>
      <c r="D133" s="4"/>
      <c r="E133" s="5"/>
      <c r="F133" s="2"/>
      <c r="G133" s="2"/>
      <c r="H133" s="2"/>
      <c r="I133" s="6"/>
      <c r="J133" s="6"/>
      <c r="K133" s="2"/>
      <c r="L133" s="2"/>
      <c r="M133" s="7"/>
      <c r="N133" s="7"/>
      <c r="O133" s="7"/>
      <c r="P133" s="7"/>
      <c r="Q133" s="7"/>
      <c r="R133" s="7"/>
      <c r="S133" s="7"/>
      <c r="T133" s="7"/>
      <c r="U133" s="7"/>
      <c r="V133" s="7"/>
      <c r="W133" s="7"/>
      <c r="X133" s="7"/>
      <c r="Y133" s="7"/>
      <c r="Z133" s="7"/>
    </row>
    <row r="134" ht="15.75" customHeight="1">
      <c r="A134" s="7"/>
      <c r="B134" s="2"/>
      <c r="C134" s="3"/>
      <c r="D134" s="4"/>
      <c r="E134" s="5"/>
      <c r="F134" s="2"/>
      <c r="G134" s="2"/>
      <c r="H134" s="2"/>
      <c r="I134" s="6"/>
      <c r="J134" s="6"/>
      <c r="K134" s="2"/>
      <c r="L134" s="2"/>
      <c r="M134" s="7"/>
      <c r="N134" s="7"/>
      <c r="O134" s="7"/>
      <c r="P134" s="7"/>
      <c r="Q134" s="7"/>
      <c r="R134" s="7"/>
      <c r="S134" s="7"/>
      <c r="T134" s="7"/>
      <c r="U134" s="7"/>
      <c r="V134" s="7"/>
      <c r="W134" s="7"/>
      <c r="X134" s="7"/>
      <c r="Y134" s="7"/>
      <c r="Z134" s="7"/>
    </row>
    <row r="135" ht="15.75" customHeight="1">
      <c r="A135" s="7"/>
      <c r="B135" s="2"/>
      <c r="C135" s="3"/>
      <c r="D135" s="4"/>
      <c r="E135" s="5"/>
      <c r="F135" s="2"/>
      <c r="G135" s="2"/>
      <c r="H135" s="2"/>
      <c r="I135" s="6"/>
      <c r="J135" s="6"/>
      <c r="K135" s="2"/>
      <c r="L135" s="2"/>
      <c r="M135" s="7"/>
      <c r="N135" s="7"/>
      <c r="O135" s="7"/>
      <c r="P135" s="7"/>
      <c r="Q135" s="7"/>
      <c r="R135" s="7"/>
      <c r="S135" s="7"/>
      <c r="T135" s="7"/>
      <c r="U135" s="7"/>
      <c r="V135" s="7"/>
      <c r="W135" s="7"/>
      <c r="X135" s="7"/>
      <c r="Y135" s="7"/>
      <c r="Z135" s="7"/>
    </row>
    <row r="136" ht="15.75" customHeight="1">
      <c r="A136" s="7"/>
      <c r="B136" s="2"/>
      <c r="C136" s="3"/>
      <c r="D136" s="4"/>
      <c r="E136" s="5"/>
      <c r="F136" s="2"/>
      <c r="G136" s="2"/>
      <c r="H136" s="2"/>
      <c r="I136" s="6"/>
      <c r="J136" s="6"/>
      <c r="K136" s="2"/>
      <c r="L136" s="2"/>
      <c r="M136" s="7"/>
      <c r="N136" s="7"/>
      <c r="O136" s="7"/>
      <c r="P136" s="7"/>
      <c r="Q136" s="7"/>
      <c r="R136" s="7"/>
      <c r="S136" s="7"/>
      <c r="T136" s="7"/>
      <c r="U136" s="7"/>
      <c r="V136" s="7"/>
      <c r="W136" s="7"/>
      <c r="X136" s="7"/>
      <c r="Y136" s="7"/>
      <c r="Z136" s="7"/>
    </row>
    <row r="137" ht="15.75" customHeight="1">
      <c r="A137" s="7"/>
      <c r="B137" s="2"/>
      <c r="C137" s="3"/>
      <c r="D137" s="4"/>
      <c r="E137" s="5"/>
      <c r="F137" s="2"/>
      <c r="G137" s="2"/>
      <c r="H137" s="2"/>
      <c r="I137" s="6"/>
      <c r="J137" s="6"/>
      <c r="K137" s="2"/>
      <c r="L137" s="2"/>
      <c r="M137" s="7"/>
      <c r="N137" s="7"/>
      <c r="O137" s="7"/>
      <c r="P137" s="7"/>
      <c r="Q137" s="7"/>
      <c r="R137" s="7"/>
      <c r="S137" s="7"/>
      <c r="T137" s="7"/>
      <c r="U137" s="7"/>
      <c r="V137" s="7"/>
      <c r="W137" s="7"/>
      <c r="X137" s="7"/>
      <c r="Y137" s="7"/>
      <c r="Z137" s="7"/>
    </row>
    <row r="138" ht="15.75" customHeight="1">
      <c r="A138" s="7"/>
      <c r="B138" s="2"/>
      <c r="C138" s="3"/>
      <c r="D138" s="4"/>
      <c r="E138" s="5"/>
      <c r="F138" s="2"/>
      <c r="G138" s="2"/>
      <c r="H138" s="2"/>
      <c r="I138" s="6"/>
      <c r="J138" s="6"/>
      <c r="K138" s="2"/>
      <c r="L138" s="2"/>
      <c r="M138" s="7"/>
      <c r="N138" s="7"/>
      <c r="O138" s="7"/>
      <c r="P138" s="7"/>
      <c r="Q138" s="7"/>
      <c r="R138" s="7"/>
      <c r="S138" s="7"/>
      <c r="T138" s="7"/>
      <c r="U138" s="7"/>
      <c r="V138" s="7"/>
      <c r="W138" s="7"/>
      <c r="X138" s="7"/>
      <c r="Y138" s="7"/>
      <c r="Z138" s="7"/>
    </row>
    <row r="139" ht="15.75" customHeight="1">
      <c r="A139" s="7"/>
      <c r="B139" s="2"/>
      <c r="C139" s="3"/>
      <c r="D139" s="4"/>
      <c r="E139" s="5"/>
      <c r="F139" s="2"/>
      <c r="G139" s="2"/>
      <c r="H139" s="2"/>
      <c r="I139" s="6"/>
      <c r="J139" s="6"/>
      <c r="K139" s="2"/>
      <c r="L139" s="2"/>
      <c r="M139" s="7"/>
      <c r="N139" s="7"/>
      <c r="O139" s="7"/>
      <c r="P139" s="7"/>
      <c r="Q139" s="7"/>
      <c r="R139" s="7"/>
      <c r="S139" s="7"/>
      <c r="T139" s="7"/>
      <c r="U139" s="7"/>
      <c r="V139" s="7"/>
      <c r="W139" s="7"/>
      <c r="X139" s="7"/>
      <c r="Y139" s="7"/>
      <c r="Z139" s="7"/>
    </row>
    <row r="140" ht="15.75" customHeight="1">
      <c r="A140" s="7"/>
      <c r="B140" s="2"/>
      <c r="C140" s="3"/>
      <c r="D140" s="4"/>
      <c r="E140" s="5"/>
      <c r="F140" s="2"/>
      <c r="G140" s="2"/>
      <c r="H140" s="2"/>
      <c r="I140" s="6"/>
      <c r="J140" s="6"/>
      <c r="K140" s="2"/>
      <c r="L140" s="2"/>
      <c r="M140" s="7"/>
      <c r="N140" s="7"/>
      <c r="O140" s="7"/>
      <c r="P140" s="7"/>
      <c r="Q140" s="7"/>
      <c r="R140" s="7"/>
      <c r="S140" s="7"/>
      <c r="T140" s="7"/>
      <c r="U140" s="7"/>
      <c r="V140" s="7"/>
      <c r="W140" s="7"/>
      <c r="X140" s="7"/>
      <c r="Y140" s="7"/>
      <c r="Z140" s="7"/>
    </row>
    <row r="141" ht="15.75" customHeight="1">
      <c r="A141" s="7"/>
      <c r="B141" s="2"/>
      <c r="C141" s="3"/>
      <c r="D141" s="4"/>
      <c r="E141" s="5"/>
      <c r="F141" s="2"/>
      <c r="G141" s="2"/>
      <c r="H141" s="2"/>
      <c r="I141" s="6"/>
      <c r="J141" s="6"/>
      <c r="K141" s="2"/>
      <c r="L141" s="2"/>
      <c r="M141" s="7"/>
      <c r="N141" s="7"/>
      <c r="O141" s="7"/>
      <c r="P141" s="7"/>
      <c r="Q141" s="7"/>
      <c r="R141" s="7"/>
      <c r="S141" s="7"/>
      <c r="T141" s="7"/>
      <c r="U141" s="7"/>
      <c r="V141" s="7"/>
      <c r="W141" s="7"/>
      <c r="X141" s="7"/>
      <c r="Y141" s="7"/>
      <c r="Z141" s="7"/>
    </row>
    <row r="142" ht="15.75" customHeight="1">
      <c r="A142" s="7"/>
      <c r="B142" s="2"/>
      <c r="C142" s="3"/>
      <c r="D142" s="4"/>
      <c r="E142" s="5"/>
      <c r="F142" s="2"/>
      <c r="G142" s="2"/>
      <c r="H142" s="2"/>
      <c r="I142" s="6"/>
      <c r="J142" s="6"/>
      <c r="K142" s="2"/>
      <c r="L142" s="2"/>
      <c r="M142" s="7"/>
      <c r="N142" s="7"/>
      <c r="O142" s="7"/>
      <c r="P142" s="7"/>
      <c r="Q142" s="7"/>
      <c r="R142" s="7"/>
      <c r="S142" s="7"/>
      <c r="T142" s="7"/>
      <c r="U142" s="7"/>
      <c r="V142" s="7"/>
      <c r="W142" s="7"/>
      <c r="X142" s="7"/>
      <c r="Y142" s="7"/>
      <c r="Z142" s="7"/>
    </row>
    <row r="143" ht="15.75" customHeight="1">
      <c r="A143" s="7"/>
      <c r="B143" s="2"/>
      <c r="C143" s="3"/>
      <c r="D143" s="4"/>
      <c r="E143" s="5"/>
      <c r="F143" s="2"/>
      <c r="G143" s="2"/>
      <c r="H143" s="2"/>
      <c r="I143" s="6"/>
      <c r="J143" s="6"/>
      <c r="K143" s="2"/>
      <c r="L143" s="2"/>
      <c r="M143" s="7"/>
      <c r="N143" s="7"/>
      <c r="O143" s="7"/>
      <c r="P143" s="7"/>
      <c r="Q143" s="7"/>
      <c r="R143" s="7"/>
      <c r="S143" s="7"/>
      <c r="T143" s="7"/>
      <c r="U143" s="7"/>
      <c r="V143" s="7"/>
      <c r="W143" s="7"/>
      <c r="X143" s="7"/>
      <c r="Y143" s="7"/>
      <c r="Z143" s="7"/>
    </row>
    <row r="144" ht="15.75" customHeight="1">
      <c r="A144" s="7"/>
      <c r="B144" s="2"/>
      <c r="C144" s="3"/>
      <c r="D144" s="4"/>
      <c r="E144" s="5"/>
      <c r="F144" s="2"/>
      <c r="G144" s="2"/>
      <c r="H144" s="2"/>
      <c r="I144" s="6"/>
      <c r="J144" s="6"/>
      <c r="K144" s="2"/>
      <c r="L144" s="2"/>
      <c r="M144" s="7"/>
      <c r="N144" s="7"/>
      <c r="O144" s="7"/>
      <c r="P144" s="7"/>
      <c r="Q144" s="7"/>
      <c r="R144" s="7"/>
      <c r="S144" s="7"/>
      <c r="T144" s="7"/>
      <c r="U144" s="7"/>
      <c r="V144" s="7"/>
      <c r="W144" s="7"/>
      <c r="X144" s="7"/>
      <c r="Y144" s="7"/>
      <c r="Z144" s="7"/>
    </row>
    <row r="145" ht="15.75" customHeight="1">
      <c r="A145" s="7"/>
      <c r="B145" s="2"/>
      <c r="C145" s="3"/>
      <c r="D145" s="4"/>
      <c r="E145" s="5"/>
      <c r="F145" s="2"/>
      <c r="G145" s="2"/>
      <c r="H145" s="2"/>
      <c r="I145" s="6"/>
      <c r="J145" s="6"/>
      <c r="K145" s="2"/>
      <c r="L145" s="2"/>
      <c r="M145" s="7"/>
      <c r="N145" s="7"/>
      <c r="O145" s="7"/>
      <c r="P145" s="7"/>
      <c r="Q145" s="7"/>
      <c r="R145" s="7"/>
      <c r="S145" s="7"/>
      <c r="T145" s="7"/>
      <c r="U145" s="7"/>
      <c r="V145" s="7"/>
      <c r="W145" s="7"/>
      <c r="X145" s="7"/>
      <c r="Y145" s="7"/>
      <c r="Z145" s="7"/>
    </row>
    <row r="146" ht="15.75" customHeight="1">
      <c r="A146" s="7"/>
      <c r="B146" s="2"/>
      <c r="C146" s="3"/>
      <c r="D146" s="4"/>
      <c r="E146" s="5"/>
      <c r="F146" s="2"/>
      <c r="G146" s="2"/>
      <c r="H146" s="2"/>
      <c r="I146" s="6"/>
      <c r="J146" s="6"/>
      <c r="K146" s="2"/>
      <c r="L146" s="2"/>
      <c r="M146" s="7"/>
      <c r="N146" s="7"/>
      <c r="O146" s="7"/>
      <c r="P146" s="7"/>
      <c r="Q146" s="7"/>
      <c r="R146" s="7"/>
      <c r="S146" s="7"/>
      <c r="T146" s="7"/>
      <c r="U146" s="7"/>
      <c r="V146" s="7"/>
      <c r="W146" s="7"/>
      <c r="X146" s="7"/>
      <c r="Y146" s="7"/>
      <c r="Z146" s="7"/>
    </row>
    <row r="147" ht="15.75" customHeight="1">
      <c r="A147" s="7"/>
      <c r="B147" s="2"/>
      <c r="C147" s="3"/>
      <c r="D147" s="4"/>
      <c r="E147" s="5"/>
      <c r="F147" s="2"/>
      <c r="G147" s="2"/>
      <c r="H147" s="2"/>
      <c r="I147" s="6"/>
      <c r="J147" s="6"/>
      <c r="K147" s="2"/>
      <c r="L147" s="2"/>
      <c r="M147" s="7"/>
      <c r="N147" s="7"/>
      <c r="O147" s="7"/>
      <c r="P147" s="7"/>
      <c r="Q147" s="7"/>
      <c r="R147" s="7"/>
      <c r="S147" s="7"/>
      <c r="T147" s="7"/>
      <c r="U147" s="7"/>
      <c r="V147" s="7"/>
      <c r="W147" s="7"/>
      <c r="X147" s="7"/>
      <c r="Y147" s="7"/>
      <c r="Z147" s="7"/>
    </row>
    <row r="148" ht="15.75" customHeight="1">
      <c r="A148" s="7"/>
      <c r="B148" s="2"/>
      <c r="C148" s="3"/>
      <c r="D148" s="4"/>
      <c r="E148" s="5"/>
      <c r="F148" s="2"/>
      <c r="G148" s="2"/>
      <c r="H148" s="2"/>
      <c r="I148" s="6"/>
      <c r="J148" s="6"/>
      <c r="K148" s="2"/>
      <c r="L148" s="2"/>
      <c r="M148" s="7"/>
      <c r="N148" s="7"/>
      <c r="O148" s="7"/>
      <c r="P148" s="7"/>
      <c r="Q148" s="7"/>
      <c r="R148" s="7"/>
      <c r="S148" s="7"/>
      <c r="T148" s="7"/>
      <c r="U148" s="7"/>
      <c r="V148" s="7"/>
      <c r="W148" s="7"/>
      <c r="X148" s="7"/>
      <c r="Y148" s="7"/>
      <c r="Z148" s="7"/>
    </row>
    <row r="149" ht="15.75" customHeight="1">
      <c r="A149" s="7"/>
      <c r="B149" s="2"/>
      <c r="C149" s="3"/>
      <c r="D149" s="4"/>
      <c r="E149" s="5"/>
      <c r="F149" s="2"/>
      <c r="G149" s="2"/>
      <c r="H149" s="2"/>
      <c r="I149" s="6"/>
      <c r="J149" s="6"/>
      <c r="K149" s="2"/>
      <c r="L149" s="2"/>
      <c r="M149" s="7"/>
      <c r="N149" s="7"/>
      <c r="O149" s="7"/>
      <c r="P149" s="7"/>
      <c r="Q149" s="7"/>
      <c r="R149" s="7"/>
      <c r="S149" s="7"/>
      <c r="T149" s="7"/>
      <c r="U149" s="7"/>
      <c r="V149" s="7"/>
      <c r="W149" s="7"/>
      <c r="X149" s="7"/>
      <c r="Y149" s="7"/>
      <c r="Z149" s="7"/>
    </row>
    <row r="150" ht="15.75" customHeight="1">
      <c r="A150" s="7"/>
      <c r="B150" s="2"/>
      <c r="C150" s="3"/>
      <c r="D150" s="4"/>
      <c r="E150" s="5"/>
      <c r="F150" s="2"/>
      <c r="G150" s="2"/>
      <c r="H150" s="2"/>
      <c r="I150" s="6"/>
      <c r="J150" s="6"/>
      <c r="K150" s="2"/>
      <c r="L150" s="2"/>
      <c r="M150" s="7"/>
      <c r="N150" s="7"/>
      <c r="O150" s="7"/>
      <c r="P150" s="7"/>
      <c r="Q150" s="7"/>
      <c r="R150" s="7"/>
      <c r="S150" s="7"/>
      <c r="T150" s="7"/>
      <c r="U150" s="7"/>
      <c r="V150" s="7"/>
      <c r="W150" s="7"/>
      <c r="X150" s="7"/>
      <c r="Y150" s="7"/>
      <c r="Z150" s="7"/>
    </row>
    <row r="151" ht="15.75" customHeight="1">
      <c r="A151" s="7"/>
      <c r="B151" s="2"/>
      <c r="C151" s="3"/>
      <c r="D151" s="4"/>
      <c r="E151" s="5"/>
      <c r="F151" s="2"/>
      <c r="G151" s="2"/>
      <c r="H151" s="2"/>
      <c r="I151" s="6"/>
      <c r="J151" s="6"/>
      <c r="K151" s="2"/>
      <c r="L151" s="2"/>
      <c r="M151" s="7"/>
      <c r="N151" s="7"/>
      <c r="O151" s="7"/>
      <c r="P151" s="7"/>
      <c r="Q151" s="7"/>
      <c r="R151" s="7"/>
      <c r="S151" s="7"/>
      <c r="T151" s="7"/>
      <c r="U151" s="7"/>
      <c r="V151" s="7"/>
      <c r="W151" s="7"/>
      <c r="X151" s="7"/>
      <c r="Y151" s="7"/>
      <c r="Z151" s="7"/>
    </row>
    <row r="152" ht="15.75" customHeight="1">
      <c r="A152" s="7"/>
      <c r="B152" s="2"/>
      <c r="C152" s="3"/>
      <c r="D152" s="4"/>
      <c r="E152" s="5"/>
      <c r="F152" s="2"/>
      <c r="G152" s="2"/>
      <c r="H152" s="2"/>
      <c r="I152" s="6"/>
      <c r="J152" s="6"/>
      <c r="K152" s="2"/>
      <c r="L152" s="2"/>
      <c r="M152" s="7"/>
      <c r="N152" s="7"/>
      <c r="O152" s="7"/>
      <c r="P152" s="7"/>
      <c r="Q152" s="7"/>
      <c r="R152" s="7"/>
      <c r="S152" s="7"/>
      <c r="T152" s="7"/>
      <c r="U152" s="7"/>
      <c r="V152" s="7"/>
      <c r="W152" s="7"/>
      <c r="X152" s="7"/>
      <c r="Y152" s="7"/>
      <c r="Z152" s="7"/>
    </row>
    <row r="153" ht="15.75" customHeight="1">
      <c r="A153" s="7"/>
      <c r="B153" s="2"/>
      <c r="C153" s="3"/>
      <c r="D153" s="4"/>
      <c r="E153" s="5"/>
      <c r="F153" s="2"/>
      <c r="G153" s="2"/>
      <c r="H153" s="2"/>
      <c r="I153" s="6"/>
      <c r="J153" s="6"/>
      <c r="K153" s="2"/>
      <c r="L153" s="2"/>
      <c r="M153" s="7"/>
      <c r="N153" s="7"/>
      <c r="O153" s="7"/>
      <c r="P153" s="7"/>
      <c r="Q153" s="7"/>
      <c r="R153" s="7"/>
      <c r="S153" s="7"/>
      <c r="T153" s="7"/>
      <c r="U153" s="7"/>
      <c r="V153" s="7"/>
      <c r="W153" s="7"/>
      <c r="X153" s="7"/>
      <c r="Y153" s="7"/>
      <c r="Z153" s="7"/>
    </row>
    <row r="154" ht="15.75" customHeight="1">
      <c r="A154" s="7"/>
      <c r="B154" s="2"/>
      <c r="C154" s="3"/>
      <c r="D154" s="4"/>
      <c r="E154" s="5"/>
      <c r="F154" s="2"/>
      <c r="G154" s="2"/>
      <c r="H154" s="2"/>
      <c r="I154" s="6"/>
      <c r="J154" s="6"/>
      <c r="K154" s="2"/>
      <c r="L154" s="2"/>
      <c r="M154" s="7"/>
      <c r="N154" s="7"/>
      <c r="O154" s="7"/>
      <c r="P154" s="7"/>
      <c r="Q154" s="7"/>
      <c r="R154" s="7"/>
      <c r="S154" s="7"/>
      <c r="T154" s="7"/>
      <c r="U154" s="7"/>
      <c r="V154" s="7"/>
      <c r="W154" s="7"/>
      <c r="X154" s="7"/>
      <c r="Y154" s="7"/>
      <c r="Z154" s="7"/>
    </row>
    <row r="155" ht="15.75" customHeight="1">
      <c r="A155" s="7"/>
      <c r="B155" s="2"/>
      <c r="C155" s="3"/>
      <c r="D155" s="4"/>
      <c r="E155" s="5"/>
      <c r="F155" s="2"/>
      <c r="G155" s="2"/>
      <c r="H155" s="2"/>
      <c r="I155" s="6"/>
      <c r="J155" s="6"/>
      <c r="K155" s="2"/>
      <c r="L155" s="2"/>
      <c r="M155" s="7"/>
      <c r="N155" s="7"/>
      <c r="O155" s="7"/>
      <c r="P155" s="7"/>
      <c r="Q155" s="7"/>
      <c r="R155" s="7"/>
      <c r="S155" s="7"/>
      <c r="T155" s="7"/>
      <c r="U155" s="7"/>
      <c r="V155" s="7"/>
      <c r="W155" s="7"/>
      <c r="X155" s="7"/>
      <c r="Y155" s="7"/>
      <c r="Z155" s="7"/>
    </row>
    <row r="156" ht="15.75" customHeight="1">
      <c r="A156" s="7"/>
      <c r="B156" s="2"/>
      <c r="C156" s="3"/>
      <c r="D156" s="4"/>
      <c r="E156" s="5"/>
      <c r="F156" s="2"/>
      <c r="G156" s="2"/>
      <c r="H156" s="2"/>
      <c r="I156" s="6"/>
      <c r="J156" s="6"/>
      <c r="K156" s="2"/>
      <c r="L156" s="2"/>
      <c r="M156" s="7"/>
      <c r="N156" s="7"/>
      <c r="O156" s="7"/>
      <c r="P156" s="7"/>
      <c r="Q156" s="7"/>
      <c r="R156" s="7"/>
      <c r="S156" s="7"/>
      <c r="T156" s="7"/>
      <c r="U156" s="7"/>
      <c r="V156" s="7"/>
      <c r="W156" s="7"/>
      <c r="X156" s="7"/>
      <c r="Y156" s="7"/>
      <c r="Z156" s="7"/>
    </row>
    <row r="157" ht="15.75" customHeight="1">
      <c r="A157" s="7"/>
      <c r="B157" s="2"/>
      <c r="C157" s="3"/>
      <c r="D157" s="4"/>
      <c r="E157" s="5"/>
      <c r="F157" s="2"/>
      <c r="G157" s="2"/>
      <c r="H157" s="2"/>
      <c r="I157" s="6"/>
      <c r="J157" s="6"/>
      <c r="K157" s="2"/>
      <c r="L157" s="2"/>
      <c r="M157" s="7"/>
      <c r="N157" s="7"/>
      <c r="O157" s="7"/>
      <c r="P157" s="7"/>
      <c r="Q157" s="7"/>
      <c r="R157" s="7"/>
      <c r="S157" s="7"/>
      <c r="T157" s="7"/>
      <c r="U157" s="7"/>
      <c r="V157" s="7"/>
      <c r="W157" s="7"/>
      <c r="X157" s="7"/>
      <c r="Y157" s="7"/>
      <c r="Z157" s="7"/>
    </row>
    <row r="158" ht="15.75" customHeight="1">
      <c r="A158" s="7"/>
      <c r="B158" s="2"/>
      <c r="C158" s="3"/>
      <c r="D158" s="4"/>
      <c r="E158" s="5"/>
      <c r="F158" s="2"/>
      <c r="G158" s="2"/>
      <c r="H158" s="2"/>
      <c r="I158" s="6"/>
      <c r="J158" s="6"/>
      <c r="K158" s="2"/>
      <c r="L158" s="2"/>
      <c r="M158" s="7"/>
      <c r="N158" s="7"/>
      <c r="O158" s="7"/>
      <c r="P158" s="7"/>
      <c r="Q158" s="7"/>
      <c r="R158" s="7"/>
      <c r="S158" s="7"/>
      <c r="T158" s="7"/>
      <c r="U158" s="7"/>
      <c r="V158" s="7"/>
      <c r="W158" s="7"/>
      <c r="X158" s="7"/>
      <c r="Y158" s="7"/>
      <c r="Z158" s="7"/>
    </row>
    <row r="159" ht="15.75" customHeight="1">
      <c r="A159" s="7"/>
      <c r="B159" s="2"/>
      <c r="C159" s="3"/>
      <c r="D159" s="4"/>
      <c r="E159" s="5"/>
      <c r="F159" s="2"/>
      <c r="G159" s="2"/>
      <c r="H159" s="2"/>
      <c r="I159" s="6"/>
      <c r="J159" s="6"/>
      <c r="K159" s="2"/>
      <c r="L159" s="2"/>
      <c r="M159" s="7"/>
      <c r="N159" s="7"/>
      <c r="O159" s="7"/>
      <c r="P159" s="7"/>
      <c r="Q159" s="7"/>
      <c r="R159" s="7"/>
      <c r="S159" s="7"/>
      <c r="T159" s="7"/>
      <c r="U159" s="7"/>
      <c r="V159" s="7"/>
      <c r="W159" s="7"/>
      <c r="X159" s="7"/>
      <c r="Y159" s="7"/>
      <c r="Z159" s="7"/>
    </row>
    <row r="160" ht="15.75" customHeight="1">
      <c r="A160" s="7"/>
      <c r="B160" s="2"/>
      <c r="C160" s="3"/>
      <c r="D160" s="4"/>
      <c r="E160" s="5"/>
      <c r="F160" s="2"/>
      <c r="G160" s="2"/>
      <c r="H160" s="2"/>
      <c r="I160" s="6"/>
      <c r="J160" s="6"/>
      <c r="K160" s="2"/>
      <c r="L160" s="2"/>
      <c r="M160" s="7"/>
      <c r="N160" s="7"/>
      <c r="O160" s="7"/>
      <c r="P160" s="7"/>
      <c r="Q160" s="7"/>
      <c r="R160" s="7"/>
      <c r="S160" s="7"/>
      <c r="T160" s="7"/>
      <c r="U160" s="7"/>
      <c r="V160" s="7"/>
      <c r="W160" s="7"/>
      <c r="X160" s="7"/>
      <c r="Y160" s="7"/>
      <c r="Z160" s="7"/>
    </row>
    <row r="161" ht="15.75" customHeight="1">
      <c r="A161" s="7"/>
      <c r="B161" s="2"/>
      <c r="C161" s="3"/>
      <c r="D161" s="4"/>
      <c r="E161" s="5"/>
      <c r="F161" s="2"/>
      <c r="G161" s="2"/>
      <c r="H161" s="2"/>
      <c r="I161" s="6"/>
      <c r="J161" s="6"/>
      <c r="K161" s="2"/>
      <c r="L161" s="2"/>
      <c r="M161" s="7"/>
      <c r="N161" s="7"/>
      <c r="O161" s="7"/>
      <c r="P161" s="7"/>
      <c r="Q161" s="7"/>
      <c r="R161" s="7"/>
      <c r="S161" s="7"/>
      <c r="T161" s="7"/>
      <c r="U161" s="7"/>
      <c r="V161" s="7"/>
      <c r="W161" s="7"/>
      <c r="X161" s="7"/>
      <c r="Y161" s="7"/>
      <c r="Z161" s="7"/>
    </row>
    <row r="162" ht="15.75" customHeight="1">
      <c r="A162" s="7"/>
      <c r="B162" s="2"/>
      <c r="C162" s="3"/>
      <c r="D162" s="4"/>
      <c r="E162" s="5"/>
      <c r="F162" s="2"/>
      <c r="G162" s="2"/>
      <c r="H162" s="2"/>
      <c r="I162" s="6"/>
      <c r="J162" s="6"/>
      <c r="K162" s="2"/>
      <c r="L162" s="2"/>
      <c r="M162" s="7"/>
      <c r="N162" s="7"/>
      <c r="O162" s="7"/>
      <c r="P162" s="7"/>
      <c r="Q162" s="7"/>
      <c r="R162" s="7"/>
      <c r="S162" s="7"/>
      <c r="T162" s="7"/>
      <c r="U162" s="7"/>
      <c r="V162" s="7"/>
      <c r="W162" s="7"/>
      <c r="X162" s="7"/>
      <c r="Y162" s="7"/>
      <c r="Z162" s="7"/>
    </row>
    <row r="163" ht="15.75" customHeight="1">
      <c r="A163" s="7"/>
      <c r="B163" s="2"/>
      <c r="C163" s="3"/>
      <c r="D163" s="4"/>
      <c r="E163" s="5"/>
      <c r="F163" s="2"/>
      <c r="G163" s="2"/>
      <c r="H163" s="2"/>
      <c r="I163" s="6"/>
      <c r="J163" s="6"/>
      <c r="K163" s="2"/>
      <c r="L163" s="2"/>
      <c r="M163" s="7"/>
      <c r="N163" s="7"/>
      <c r="O163" s="7"/>
      <c r="P163" s="7"/>
      <c r="Q163" s="7"/>
      <c r="R163" s="7"/>
      <c r="S163" s="7"/>
      <c r="T163" s="7"/>
      <c r="U163" s="7"/>
      <c r="V163" s="7"/>
      <c r="W163" s="7"/>
      <c r="X163" s="7"/>
      <c r="Y163" s="7"/>
      <c r="Z163" s="7"/>
    </row>
    <row r="164" ht="15.75" customHeight="1">
      <c r="A164" s="7"/>
      <c r="B164" s="2"/>
      <c r="C164" s="3"/>
      <c r="D164" s="4"/>
      <c r="E164" s="5"/>
      <c r="F164" s="2"/>
      <c r="G164" s="2"/>
      <c r="H164" s="2"/>
      <c r="I164" s="6"/>
      <c r="J164" s="6"/>
      <c r="K164" s="2"/>
      <c r="L164" s="2"/>
      <c r="M164" s="7"/>
      <c r="N164" s="7"/>
      <c r="O164" s="7"/>
      <c r="P164" s="7"/>
      <c r="Q164" s="7"/>
      <c r="R164" s="7"/>
      <c r="S164" s="7"/>
      <c r="T164" s="7"/>
      <c r="U164" s="7"/>
      <c r="V164" s="7"/>
      <c r="W164" s="7"/>
      <c r="X164" s="7"/>
      <c r="Y164" s="7"/>
      <c r="Z164" s="7"/>
    </row>
    <row r="165" ht="15.75" customHeight="1">
      <c r="A165" s="7"/>
      <c r="B165" s="2"/>
      <c r="C165" s="3"/>
      <c r="D165" s="4"/>
      <c r="E165" s="5"/>
      <c r="F165" s="2"/>
      <c r="G165" s="2"/>
      <c r="H165" s="2"/>
      <c r="I165" s="6"/>
      <c r="J165" s="6"/>
      <c r="K165" s="2"/>
      <c r="L165" s="2"/>
      <c r="M165" s="7"/>
      <c r="N165" s="7"/>
      <c r="O165" s="7"/>
      <c r="P165" s="7"/>
      <c r="Q165" s="7"/>
      <c r="R165" s="7"/>
      <c r="S165" s="7"/>
      <c r="T165" s="7"/>
      <c r="U165" s="7"/>
      <c r="V165" s="7"/>
      <c r="W165" s="7"/>
      <c r="X165" s="7"/>
      <c r="Y165" s="7"/>
      <c r="Z165" s="7"/>
    </row>
    <row r="166" ht="15.75" customHeight="1">
      <c r="A166" s="7"/>
      <c r="B166" s="2"/>
      <c r="C166" s="3"/>
      <c r="D166" s="4"/>
      <c r="E166" s="5"/>
      <c r="F166" s="2"/>
      <c r="G166" s="2"/>
      <c r="H166" s="2"/>
      <c r="I166" s="6"/>
      <c r="J166" s="6"/>
      <c r="K166" s="2"/>
      <c r="L166" s="2"/>
      <c r="M166" s="7"/>
      <c r="N166" s="7"/>
      <c r="O166" s="7"/>
      <c r="P166" s="7"/>
      <c r="Q166" s="7"/>
      <c r="R166" s="7"/>
      <c r="S166" s="7"/>
      <c r="T166" s="7"/>
      <c r="U166" s="7"/>
      <c r="V166" s="7"/>
      <c r="W166" s="7"/>
      <c r="X166" s="7"/>
      <c r="Y166" s="7"/>
      <c r="Z166" s="7"/>
    </row>
    <row r="167" ht="15.75" customHeight="1">
      <c r="A167" s="7"/>
      <c r="B167" s="2"/>
      <c r="C167" s="3"/>
      <c r="D167" s="4"/>
      <c r="E167" s="5"/>
      <c r="F167" s="2"/>
      <c r="G167" s="2"/>
      <c r="H167" s="2"/>
      <c r="I167" s="6"/>
      <c r="J167" s="6"/>
      <c r="K167" s="2"/>
      <c r="L167" s="2"/>
      <c r="M167" s="7"/>
      <c r="N167" s="7"/>
      <c r="O167" s="7"/>
      <c r="P167" s="7"/>
      <c r="Q167" s="7"/>
      <c r="R167" s="7"/>
      <c r="S167" s="7"/>
      <c r="T167" s="7"/>
      <c r="U167" s="7"/>
      <c r="V167" s="7"/>
      <c r="W167" s="7"/>
      <c r="X167" s="7"/>
      <c r="Y167" s="7"/>
      <c r="Z167" s="7"/>
    </row>
    <row r="168" ht="15.75" customHeight="1">
      <c r="A168" s="7"/>
      <c r="B168" s="2"/>
      <c r="C168" s="3"/>
      <c r="D168" s="4"/>
      <c r="E168" s="5"/>
      <c r="F168" s="2"/>
      <c r="G168" s="2"/>
      <c r="H168" s="2"/>
      <c r="I168" s="6"/>
      <c r="J168" s="6"/>
      <c r="K168" s="2"/>
      <c r="L168" s="2"/>
      <c r="M168" s="7"/>
      <c r="N168" s="7"/>
      <c r="O168" s="7"/>
      <c r="P168" s="7"/>
      <c r="Q168" s="7"/>
      <c r="R168" s="7"/>
      <c r="S168" s="7"/>
      <c r="T168" s="7"/>
      <c r="U168" s="7"/>
      <c r="V168" s="7"/>
      <c r="W168" s="7"/>
      <c r="X168" s="7"/>
      <c r="Y168" s="7"/>
      <c r="Z168" s="7"/>
    </row>
    <row r="169" ht="15.75" customHeight="1">
      <c r="A169" s="7"/>
      <c r="B169" s="2"/>
      <c r="C169" s="3"/>
      <c r="D169" s="4"/>
      <c r="E169" s="5"/>
      <c r="F169" s="2"/>
      <c r="G169" s="2"/>
      <c r="H169" s="2"/>
      <c r="I169" s="6"/>
      <c r="J169" s="6"/>
      <c r="K169" s="2"/>
      <c r="L169" s="2"/>
      <c r="M169" s="7"/>
      <c r="N169" s="7"/>
      <c r="O169" s="7"/>
      <c r="P169" s="7"/>
      <c r="Q169" s="7"/>
      <c r="R169" s="7"/>
      <c r="S169" s="7"/>
      <c r="T169" s="7"/>
      <c r="U169" s="7"/>
      <c r="V169" s="7"/>
      <c r="W169" s="7"/>
      <c r="X169" s="7"/>
      <c r="Y169" s="7"/>
      <c r="Z169" s="7"/>
    </row>
    <row r="170" ht="15.75" customHeight="1">
      <c r="A170" s="7"/>
      <c r="B170" s="2"/>
      <c r="C170" s="3"/>
      <c r="D170" s="4"/>
      <c r="E170" s="5"/>
      <c r="F170" s="2"/>
      <c r="G170" s="2"/>
      <c r="H170" s="2"/>
      <c r="I170" s="6"/>
      <c r="J170" s="6"/>
      <c r="K170" s="2"/>
      <c r="L170" s="2"/>
      <c r="M170" s="7"/>
      <c r="N170" s="7"/>
      <c r="O170" s="7"/>
      <c r="P170" s="7"/>
      <c r="Q170" s="7"/>
      <c r="R170" s="7"/>
      <c r="S170" s="7"/>
      <c r="T170" s="7"/>
      <c r="U170" s="7"/>
      <c r="V170" s="7"/>
      <c r="W170" s="7"/>
      <c r="X170" s="7"/>
      <c r="Y170" s="7"/>
      <c r="Z170" s="7"/>
    </row>
    <row r="171" ht="15.75" customHeight="1">
      <c r="A171" s="7"/>
      <c r="B171" s="2"/>
      <c r="C171" s="3"/>
      <c r="D171" s="4"/>
      <c r="E171" s="5"/>
      <c r="F171" s="2"/>
      <c r="G171" s="2"/>
      <c r="H171" s="2"/>
      <c r="I171" s="6"/>
      <c r="J171" s="6"/>
      <c r="K171" s="2"/>
      <c r="L171" s="2"/>
      <c r="M171" s="7"/>
      <c r="N171" s="7"/>
      <c r="O171" s="7"/>
      <c r="P171" s="7"/>
      <c r="Q171" s="7"/>
      <c r="R171" s="7"/>
      <c r="S171" s="7"/>
      <c r="T171" s="7"/>
      <c r="U171" s="7"/>
      <c r="V171" s="7"/>
      <c r="W171" s="7"/>
      <c r="X171" s="7"/>
      <c r="Y171" s="7"/>
      <c r="Z171" s="7"/>
    </row>
    <row r="172" ht="15.75" customHeight="1">
      <c r="A172" s="7"/>
      <c r="B172" s="2"/>
      <c r="C172" s="3"/>
      <c r="D172" s="4"/>
      <c r="E172" s="5"/>
      <c r="F172" s="2"/>
      <c r="G172" s="2"/>
      <c r="H172" s="2"/>
      <c r="I172" s="6"/>
      <c r="J172" s="6"/>
      <c r="K172" s="2"/>
      <c r="L172" s="2"/>
      <c r="M172" s="7"/>
      <c r="N172" s="7"/>
      <c r="O172" s="7"/>
      <c r="P172" s="7"/>
      <c r="Q172" s="7"/>
      <c r="R172" s="7"/>
      <c r="S172" s="7"/>
      <c r="T172" s="7"/>
      <c r="U172" s="7"/>
      <c r="V172" s="7"/>
      <c r="W172" s="7"/>
      <c r="X172" s="7"/>
      <c r="Y172" s="7"/>
      <c r="Z172" s="7"/>
    </row>
    <row r="173" ht="15.75" customHeight="1">
      <c r="A173" s="7"/>
      <c r="B173" s="2"/>
      <c r="C173" s="3"/>
      <c r="D173" s="4"/>
      <c r="E173" s="5"/>
      <c r="F173" s="2"/>
      <c r="G173" s="2"/>
      <c r="H173" s="2"/>
      <c r="I173" s="6"/>
      <c r="J173" s="6"/>
      <c r="K173" s="2"/>
      <c r="L173" s="2"/>
      <c r="M173" s="7"/>
      <c r="N173" s="7"/>
      <c r="O173" s="7"/>
      <c r="P173" s="7"/>
      <c r="Q173" s="7"/>
      <c r="R173" s="7"/>
      <c r="S173" s="7"/>
      <c r="T173" s="7"/>
      <c r="U173" s="7"/>
      <c r="V173" s="7"/>
      <c r="W173" s="7"/>
      <c r="X173" s="7"/>
      <c r="Y173" s="7"/>
      <c r="Z173" s="7"/>
    </row>
    <row r="174" ht="15.75" customHeight="1">
      <c r="A174" s="7"/>
      <c r="B174" s="2"/>
      <c r="C174" s="3"/>
      <c r="D174" s="4"/>
      <c r="E174" s="5"/>
      <c r="F174" s="2"/>
      <c r="G174" s="2"/>
      <c r="H174" s="2"/>
      <c r="I174" s="6"/>
      <c r="J174" s="6"/>
      <c r="K174" s="2"/>
      <c r="L174" s="2"/>
      <c r="M174" s="7"/>
      <c r="N174" s="7"/>
      <c r="O174" s="7"/>
      <c r="P174" s="7"/>
      <c r="Q174" s="7"/>
      <c r="R174" s="7"/>
      <c r="S174" s="7"/>
      <c r="T174" s="7"/>
      <c r="U174" s="7"/>
      <c r="V174" s="7"/>
      <c r="W174" s="7"/>
      <c r="X174" s="7"/>
      <c r="Y174" s="7"/>
      <c r="Z174" s="7"/>
    </row>
    <row r="175" ht="15.75" customHeight="1">
      <c r="A175" s="7"/>
      <c r="B175" s="2"/>
      <c r="C175" s="3"/>
      <c r="D175" s="4"/>
      <c r="E175" s="5"/>
      <c r="F175" s="2"/>
      <c r="G175" s="2"/>
      <c r="H175" s="2"/>
      <c r="I175" s="6"/>
      <c r="J175" s="6"/>
      <c r="K175" s="2"/>
      <c r="L175" s="2"/>
      <c r="M175" s="7"/>
      <c r="N175" s="7"/>
      <c r="O175" s="7"/>
      <c r="P175" s="7"/>
      <c r="Q175" s="7"/>
      <c r="R175" s="7"/>
      <c r="S175" s="7"/>
      <c r="T175" s="7"/>
      <c r="U175" s="7"/>
      <c r="V175" s="7"/>
      <c r="W175" s="7"/>
      <c r="X175" s="7"/>
      <c r="Y175" s="7"/>
      <c r="Z175" s="7"/>
    </row>
    <row r="176" ht="15.75" customHeight="1">
      <c r="A176" s="7"/>
      <c r="B176" s="2"/>
      <c r="C176" s="3"/>
      <c r="D176" s="4"/>
      <c r="E176" s="5"/>
      <c r="F176" s="2"/>
      <c r="G176" s="2"/>
      <c r="H176" s="2"/>
      <c r="I176" s="6"/>
      <c r="J176" s="6"/>
      <c r="K176" s="2"/>
      <c r="L176" s="2"/>
      <c r="M176" s="7"/>
      <c r="N176" s="7"/>
      <c r="O176" s="7"/>
      <c r="P176" s="7"/>
      <c r="Q176" s="7"/>
      <c r="R176" s="7"/>
      <c r="S176" s="7"/>
      <c r="T176" s="7"/>
      <c r="U176" s="7"/>
      <c r="V176" s="7"/>
      <c r="W176" s="7"/>
      <c r="X176" s="7"/>
      <c r="Y176" s="7"/>
      <c r="Z176" s="7"/>
    </row>
    <row r="177" ht="15.75" customHeight="1">
      <c r="A177" s="7"/>
      <c r="B177" s="2"/>
      <c r="C177" s="3"/>
      <c r="D177" s="4"/>
      <c r="E177" s="5"/>
      <c r="F177" s="2"/>
      <c r="G177" s="2"/>
      <c r="H177" s="2"/>
      <c r="I177" s="6"/>
      <c r="J177" s="6"/>
      <c r="K177" s="2"/>
      <c r="L177" s="2"/>
      <c r="M177" s="7"/>
      <c r="N177" s="7"/>
      <c r="O177" s="7"/>
      <c r="P177" s="7"/>
      <c r="Q177" s="7"/>
      <c r="R177" s="7"/>
      <c r="S177" s="7"/>
      <c r="T177" s="7"/>
      <c r="U177" s="7"/>
      <c r="V177" s="7"/>
      <c r="W177" s="7"/>
      <c r="X177" s="7"/>
      <c r="Y177" s="7"/>
      <c r="Z177" s="7"/>
    </row>
    <row r="178" ht="15.75" customHeight="1">
      <c r="A178" s="7"/>
      <c r="B178" s="2"/>
      <c r="C178" s="3"/>
      <c r="D178" s="4"/>
      <c r="E178" s="5"/>
      <c r="F178" s="2"/>
      <c r="G178" s="2"/>
      <c r="H178" s="2"/>
      <c r="I178" s="6"/>
      <c r="J178" s="6"/>
      <c r="K178" s="2"/>
      <c r="L178" s="2"/>
      <c r="M178" s="7"/>
      <c r="N178" s="7"/>
      <c r="O178" s="7"/>
      <c r="P178" s="7"/>
      <c r="Q178" s="7"/>
      <c r="R178" s="7"/>
      <c r="S178" s="7"/>
      <c r="T178" s="7"/>
      <c r="U178" s="7"/>
      <c r="V178" s="7"/>
      <c r="W178" s="7"/>
      <c r="X178" s="7"/>
      <c r="Y178" s="7"/>
      <c r="Z178" s="7"/>
    </row>
    <row r="179" ht="15.75" customHeight="1">
      <c r="A179" s="7"/>
      <c r="B179" s="2"/>
      <c r="C179" s="3"/>
      <c r="D179" s="4"/>
      <c r="E179" s="5"/>
      <c r="F179" s="2"/>
      <c r="G179" s="2"/>
      <c r="H179" s="2"/>
      <c r="I179" s="6"/>
      <c r="J179" s="6"/>
      <c r="K179" s="2"/>
      <c r="L179" s="2"/>
      <c r="M179" s="7"/>
      <c r="N179" s="7"/>
      <c r="O179" s="7"/>
      <c r="P179" s="7"/>
      <c r="Q179" s="7"/>
      <c r="R179" s="7"/>
      <c r="S179" s="7"/>
      <c r="T179" s="7"/>
      <c r="U179" s="7"/>
      <c r="V179" s="7"/>
      <c r="W179" s="7"/>
      <c r="X179" s="7"/>
      <c r="Y179" s="7"/>
      <c r="Z179" s="7"/>
    </row>
    <row r="180" ht="15.75" customHeight="1">
      <c r="A180" s="7"/>
      <c r="B180" s="2"/>
      <c r="C180" s="3"/>
      <c r="D180" s="4"/>
      <c r="E180" s="5"/>
      <c r="F180" s="2"/>
      <c r="G180" s="2"/>
      <c r="H180" s="2"/>
      <c r="I180" s="6"/>
      <c r="J180" s="6"/>
      <c r="K180" s="2"/>
      <c r="L180" s="2"/>
      <c r="M180" s="7"/>
      <c r="N180" s="7"/>
      <c r="O180" s="7"/>
      <c r="P180" s="7"/>
      <c r="Q180" s="7"/>
      <c r="R180" s="7"/>
      <c r="S180" s="7"/>
      <c r="T180" s="7"/>
      <c r="U180" s="7"/>
      <c r="V180" s="7"/>
      <c r="W180" s="7"/>
      <c r="X180" s="7"/>
      <c r="Y180" s="7"/>
      <c r="Z180" s="7"/>
    </row>
    <row r="181" ht="15.75" customHeight="1">
      <c r="A181" s="7"/>
      <c r="B181" s="2"/>
      <c r="C181" s="3"/>
      <c r="D181" s="4"/>
      <c r="E181" s="5"/>
      <c r="F181" s="2"/>
      <c r="G181" s="2"/>
      <c r="H181" s="2"/>
      <c r="I181" s="6"/>
      <c r="J181" s="6"/>
      <c r="K181" s="2"/>
      <c r="L181" s="2"/>
      <c r="M181" s="7"/>
      <c r="N181" s="7"/>
      <c r="O181" s="7"/>
      <c r="P181" s="7"/>
      <c r="Q181" s="7"/>
      <c r="R181" s="7"/>
      <c r="S181" s="7"/>
      <c r="T181" s="7"/>
      <c r="U181" s="7"/>
      <c r="V181" s="7"/>
      <c r="W181" s="7"/>
      <c r="X181" s="7"/>
      <c r="Y181" s="7"/>
      <c r="Z181" s="7"/>
    </row>
    <row r="182" ht="15.75" customHeight="1">
      <c r="A182" s="7"/>
      <c r="B182" s="2"/>
      <c r="C182" s="3"/>
      <c r="D182" s="4"/>
      <c r="E182" s="5"/>
      <c r="F182" s="2"/>
      <c r="G182" s="2"/>
      <c r="H182" s="2"/>
      <c r="I182" s="6"/>
      <c r="J182" s="6"/>
      <c r="K182" s="2"/>
      <c r="L182" s="2"/>
      <c r="M182" s="7"/>
      <c r="N182" s="7"/>
      <c r="O182" s="7"/>
      <c r="P182" s="7"/>
      <c r="Q182" s="7"/>
      <c r="R182" s="7"/>
      <c r="S182" s="7"/>
      <c r="T182" s="7"/>
      <c r="U182" s="7"/>
      <c r="V182" s="7"/>
      <c r="W182" s="7"/>
      <c r="X182" s="7"/>
      <c r="Y182" s="7"/>
      <c r="Z182" s="7"/>
    </row>
    <row r="183" ht="15.75" customHeight="1">
      <c r="A183" s="7"/>
      <c r="B183" s="2"/>
      <c r="C183" s="3"/>
      <c r="D183" s="4"/>
      <c r="E183" s="5"/>
      <c r="F183" s="2"/>
      <c r="G183" s="2"/>
      <c r="H183" s="2"/>
      <c r="I183" s="6"/>
      <c r="J183" s="6"/>
      <c r="K183" s="2"/>
      <c r="L183" s="2"/>
      <c r="M183" s="7"/>
      <c r="N183" s="7"/>
      <c r="O183" s="7"/>
      <c r="P183" s="7"/>
      <c r="Q183" s="7"/>
      <c r="R183" s="7"/>
      <c r="S183" s="7"/>
      <c r="T183" s="7"/>
      <c r="U183" s="7"/>
      <c r="V183" s="7"/>
      <c r="W183" s="7"/>
      <c r="X183" s="7"/>
      <c r="Y183" s="7"/>
      <c r="Z183" s="7"/>
    </row>
    <row r="184" ht="15.75" customHeight="1">
      <c r="A184" s="7"/>
      <c r="B184" s="2"/>
      <c r="C184" s="3"/>
      <c r="D184" s="4"/>
      <c r="E184" s="5"/>
      <c r="F184" s="2"/>
      <c r="G184" s="2"/>
      <c r="H184" s="2"/>
      <c r="I184" s="6"/>
      <c r="J184" s="6"/>
      <c r="K184" s="2"/>
      <c r="L184" s="2"/>
      <c r="M184" s="7"/>
      <c r="N184" s="7"/>
      <c r="O184" s="7"/>
      <c r="P184" s="7"/>
      <c r="Q184" s="7"/>
      <c r="R184" s="7"/>
      <c r="S184" s="7"/>
      <c r="T184" s="7"/>
      <c r="U184" s="7"/>
      <c r="V184" s="7"/>
      <c r="W184" s="7"/>
      <c r="X184" s="7"/>
      <c r="Y184" s="7"/>
      <c r="Z184" s="7"/>
    </row>
    <row r="185" ht="15.75" customHeight="1">
      <c r="A185" s="7"/>
      <c r="B185" s="2"/>
      <c r="C185" s="3"/>
      <c r="D185" s="4"/>
      <c r="E185" s="5"/>
      <c r="F185" s="2"/>
      <c r="G185" s="2"/>
      <c r="H185" s="2"/>
      <c r="I185" s="6"/>
      <c r="J185" s="6"/>
      <c r="K185" s="2"/>
      <c r="L185" s="2"/>
      <c r="M185" s="7"/>
      <c r="N185" s="7"/>
      <c r="O185" s="7"/>
      <c r="P185" s="7"/>
      <c r="Q185" s="7"/>
      <c r="R185" s="7"/>
      <c r="S185" s="7"/>
      <c r="T185" s="7"/>
      <c r="U185" s="7"/>
      <c r="V185" s="7"/>
      <c r="W185" s="7"/>
      <c r="X185" s="7"/>
      <c r="Y185" s="7"/>
      <c r="Z185" s="7"/>
    </row>
    <row r="186" ht="15.75" customHeight="1">
      <c r="A186" s="7"/>
      <c r="B186" s="2"/>
      <c r="C186" s="3"/>
      <c r="D186" s="4"/>
      <c r="E186" s="5"/>
      <c r="F186" s="2"/>
      <c r="G186" s="2"/>
      <c r="H186" s="2"/>
      <c r="I186" s="6"/>
      <c r="J186" s="6"/>
      <c r="K186" s="2"/>
      <c r="L186" s="2"/>
      <c r="M186" s="7"/>
      <c r="N186" s="7"/>
      <c r="O186" s="7"/>
      <c r="P186" s="7"/>
      <c r="Q186" s="7"/>
      <c r="R186" s="7"/>
      <c r="S186" s="7"/>
      <c r="T186" s="7"/>
      <c r="U186" s="7"/>
      <c r="V186" s="7"/>
      <c r="W186" s="7"/>
      <c r="X186" s="7"/>
      <c r="Y186" s="7"/>
      <c r="Z186" s="7"/>
    </row>
    <row r="187" ht="15.75" customHeight="1">
      <c r="A187" s="7"/>
      <c r="B187" s="2"/>
      <c r="C187" s="3"/>
      <c r="D187" s="4"/>
      <c r="E187" s="5"/>
      <c r="F187" s="2"/>
      <c r="G187" s="2"/>
      <c r="H187" s="2"/>
      <c r="I187" s="6"/>
      <c r="J187" s="6"/>
      <c r="K187" s="2"/>
      <c r="L187" s="2"/>
      <c r="M187" s="7"/>
      <c r="N187" s="7"/>
      <c r="O187" s="7"/>
      <c r="P187" s="7"/>
      <c r="Q187" s="7"/>
      <c r="R187" s="7"/>
      <c r="S187" s="7"/>
      <c r="T187" s="7"/>
      <c r="U187" s="7"/>
      <c r="V187" s="7"/>
      <c r="W187" s="7"/>
      <c r="X187" s="7"/>
      <c r="Y187" s="7"/>
      <c r="Z187" s="7"/>
    </row>
    <row r="188" ht="15.75" customHeight="1">
      <c r="A188" s="7"/>
      <c r="B188" s="2"/>
      <c r="C188" s="3"/>
      <c r="D188" s="4"/>
      <c r="E188" s="5"/>
      <c r="F188" s="2"/>
      <c r="G188" s="2"/>
      <c r="H188" s="2"/>
      <c r="I188" s="6"/>
      <c r="J188" s="6"/>
      <c r="K188" s="2"/>
      <c r="L188" s="2"/>
      <c r="M188" s="7"/>
      <c r="N188" s="7"/>
      <c r="O188" s="7"/>
      <c r="P188" s="7"/>
      <c r="Q188" s="7"/>
      <c r="R188" s="7"/>
      <c r="S188" s="7"/>
      <c r="T188" s="7"/>
      <c r="U188" s="7"/>
      <c r="V188" s="7"/>
      <c r="W188" s="7"/>
      <c r="X188" s="7"/>
      <c r="Y188" s="7"/>
      <c r="Z188" s="7"/>
    </row>
    <row r="189" ht="15.75" customHeight="1">
      <c r="A189" s="7"/>
      <c r="B189" s="2"/>
      <c r="C189" s="3"/>
      <c r="D189" s="4"/>
      <c r="E189" s="5"/>
      <c r="F189" s="2"/>
      <c r="G189" s="2"/>
      <c r="H189" s="2"/>
      <c r="I189" s="6"/>
      <c r="J189" s="6"/>
      <c r="K189" s="2"/>
      <c r="L189" s="2"/>
      <c r="M189" s="7"/>
      <c r="N189" s="7"/>
      <c r="O189" s="7"/>
      <c r="P189" s="7"/>
      <c r="Q189" s="7"/>
      <c r="R189" s="7"/>
      <c r="S189" s="7"/>
      <c r="T189" s="7"/>
      <c r="U189" s="7"/>
      <c r="V189" s="7"/>
      <c r="W189" s="7"/>
      <c r="X189" s="7"/>
      <c r="Y189" s="7"/>
      <c r="Z189" s="7"/>
    </row>
    <row r="190" ht="15.75" customHeight="1">
      <c r="A190" s="7"/>
      <c r="B190" s="2"/>
      <c r="C190" s="3"/>
      <c r="D190" s="4"/>
      <c r="E190" s="5"/>
      <c r="F190" s="2"/>
      <c r="G190" s="2"/>
      <c r="H190" s="2"/>
      <c r="I190" s="6"/>
      <c r="J190" s="6"/>
      <c r="K190" s="2"/>
      <c r="L190" s="2"/>
      <c r="M190" s="7"/>
      <c r="N190" s="7"/>
      <c r="O190" s="7"/>
      <c r="P190" s="7"/>
      <c r="Q190" s="7"/>
      <c r="R190" s="7"/>
      <c r="S190" s="7"/>
      <c r="T190" s="7"/>
      <c r="U190" s="7"/>
      <c r="V190" s="7"/>
      <c r="W190" s="7"/>
      <c r="X190" s="7"/>
      <c r="Y190" s="7"/>
      <c r="Z190" s="7"/>
    </row>
    <row r="191" ht="15.75" customHeight="1">
      <c r="A191" s="7"/>
      <c r="B191" s="2"/>
      <c r="C191" s="3"/>
      <c r="D191" s="4"/>
      <c r="E191" s="5"/>
      <c r="F191" s="2"/>
      <c r="G191" s="2"/>
      <c r="H191" s="2"/>
      <c r="I191" s="6"/>
      <c r="J191" s="6"/>
      <c r="K191" s="2"/>
      <c r="L191" s="2"/>
      <c r="M191" s="7"/>
      <c r="N191" s="7"/>
      <c r="O191" s="7"/>
      <c r="P191" s="7"/>
      <c r="Q191" s="7"/>
      <c r="R191" s="7"/>
      <c r="S191" s="7"/>
      <c r="T191" s="7"/>
      <c r="U191" s="7"/>
      <c r="V191" s="7"/>
      <c r="W191" s="7"/>
      <c r="X191" s="7"/>
      <c r="Y191" s="7"/>
      <c r="Z191" s="7"/>
    </row>
    <row r="192" ht="15.75" customHeight="1">
      <c r="A192" s="7"/>
      <c r="B192" s="2"/>
      <c r="C192" s="3"/>
      <c r="D192" s="4"/>
      <c r="E192" s="5"/>
      <c r="F192" s="2"/>
      <c r="G192" s="2"/>
      <c r="H192" s="2"/>
      <c r="I192" s="6"/>
      <c r="J192" s="6"/>
      <c r="K192" s="2"/>
      <c r="L192" s="2"/>
      <c r="M192" s="7"/>
      <c r="N192" s="7"/>
      <c r="O192" s="7"/>
      <c r="P192" s="7"/>
      <c r="Q192" s="7"/>
      <c r="R192" s="7"/>
      <c r="S192" s="7"/>
      <c r="T192" s="7"/>
      <c r="U192" s="7"/>
      <c r="V192" s="7"/>
      <c r="W192" s="7"/>
      <c r="X192" s="7"/>
      <c r="Y192" s="7"/>
      <c r="Z192" s="7"/>
    </row>
    <row r="193" ht="15.75" customHeight="1">
      <c r="A193" s="7"/>
      <c r="B193" s="2"/>
      <c r="C193" s="3"/>
      <c r="D193" s="4"/>
      <c r="E193" s="5"/>
      <c r="F193" s="2"/>
      <c r="G193" s="2"/>
      <c r="H193" s="2"/>
      <c r="I193" s="6"/>
      <c r="J193" s="6"/>
      <c r="K193" s="2"/>
      <c r="L193" s="2"/>
      <c r="M193" s="7"/>
      <c r="N193" s="7"/>
      <c r="O193" s="7"/>
      <c r="P193" s="7"/>
      <c r="Q193" s="7"/>
      <c r="R193" s="7"/>
      <c r="S193" s="7"/>
      <c r="T193" s="7"/>
      <c r="U193" s="7"/>
      <c r="V193" s="7"/>
      <c r="W193" s="7"/>
      <c r="X193" s="7"/>
      <c r="Y193" s="7"/>
      <c r="Z193" s="7"/>
    </row>
    <row r="194" ht="15.75" customHeight="1">
      <c r="A194" s="7"/>
      <c r="B194" s="2"/>
      <c r="C194" s="3"/>
      <c r="D194" s="4"/>
      <c r="E194" s="5"/>
      <c r="F194" s="2"/>
      <c r="G194" s="2"/>
      <c r="H194" s="2"/>
      <c r="I194" s="6"/>
      <c r="J194" s="6"/>
      <c r="K194" s="2"/>
      <c r="L194" s="2"/>
      <c r="M194" s="7"/>
      <c r="N194" s="7"/>
      <c r="O194" s="7"/>
      <c r="P194" s="7"/>
      <c r="Q194" s="7"/>
      <c r="R194" s="7"/>
      <c r="S194" s="7"/>
      <c r="T194" s="7"/>
      <c r="U194" s="7"/>
      <c r="V194" s="7"/>
      <c r="W194" s="7"/>
      <c r="X194" s="7"/>
      <c r="Y194" s="7"/>
      <c r="Z194" s="7"/>
    </row>
    <row r="195" ht="15.75" customHeight="1">
      <c r="A195" s="7"/>
      <c r="B195" s="2"/>
      <c r="C195" s="3"/>
      <c r="D195" s="4"/>
      <c r="E195" s="5"/>
      <c r="F195" s="2"/>
      <c r="G195" s="2"/>
      <c r="H195" s="2"/>
      <c r="I195" s="6"/>
      <c r="J195" s="6"/>
      <c r="K195" s="2"/>
      <c r="L195" s="2"/>
      <c r="M195" s="7"/>
      <c r="N195" s="7"/>
      <c r="O195" s="7"/>
      <c r="P195" s="7"/>
      <c r="Q195" s="7"/>
      <c r="R195" s="7"/>
      <c r="S195" s="7"/>
      <c r="T195" s="7"/>
      <c r="U195" s="7"/>
      <c r="V195" s="7"/>
      <c r="W195" s="7"/>
      <c r="X195" s="7"/>
      <c r="Y195" s="7"/>
      <c r="Z195" s="7"/>
    </row>
    <row r="196" ht="15.75" customHeight="1">
      <c r="A196" s="7"/>
      <c r="B196" s="2"/>
      <c r="C196" s="3"/>
      <c r="D196" s="4"/>
      <c r="E196" s="5"/>
      <c r="F196" s="2"/>
      <c r="G196" s="2"/>
      <c r="H196" s="2"/>
      <c r="I196" s="6"/>
      <c r="J196" s="6"/>
      <c r="K196" s="2"/>
      <c r="L196" s="2"/>
      <c r="M196" s="7"/>
      <c r="N196" s="7"/>
      <c r="O196" s="7"/>
      <c r="P196" s="7"/>
      <c r="Q196" s="7"/>
      <c r="R196" s="7"/>
      <c r="S196" s="7"/>
      <c r="T196" s="7"/>
      <c r="U196" s="7"/>
      <c r="V196" s="7"/>
      <c r="W196" s="7"/>
      <c r="X196" s="7"/>
      <c r="Y196" s="7"/>
      <c r="Z196" s="7"/>
    </row>
    <row r="197" ht="15.75" customHeight="1">
      <c r="A197" s="7"/>
      <c r="B197" s="2"/>
      <c r="C197" s="3"/>
      <c r="D197" s="4"/>
      <c r="E197" s="5"/>
      <c r="F197" s="2"/>
      <c r="G197" s="2"/>
      <c r="H197" s="2"/>
      <c r="I197" s="6"/>
      <c r="J197" s="6"/>
      <c r="K197" s="2"/>
      <c r="L197" s="2"/>
      <c r="M197" s="7"/>
      <c r="N197" s="7"/>
      <c r="O197" s="7"/>
      <c r="P197" s="7"/>
      <c r="Q197" s="7"/>
      <c r="R197" s="7"/>
      <c r="S197" s="7"/>
      <c r="T197" s="7"/>
      <c r="U197" s="7"/>
      <c r="V197" s="7"/>
      <c r="W197" s="7"/>
      <c r="X197" s="7"/>
      <c r="Y197" s="7"/>
      <c r="Z197" s="7"/>
    </row>
    <row r="198" ht="15.75" customHeight="1">
      <c r="A198" s="7"/>
      <c r="B198" s="2"/>
      <c r="C198" s="3"/>
      <c r="D198" s="4"/>
      <c r="E198" s="5"/>
      <c r="F198" s="2"/>
      <c r="G198" s="2"/>
      <c r="H198" s="2"/>
      <c r="I198" s="6"/>
      <c r="J198" s="6"/>
      <c r="K198" s="2"/>
      <c r="L198" s="2"/>
      <c r="M198" s="7"/>
      <c r="N198" s="7"/>
      <c r="O198" s="7"/>
      <c r="P198" s="7"/>
      <c r="Q198" s="7"/>
      <c r="R198" s="7"/>
      <c r="S198" s="7"/>
      <c r="T198" s="7"/>
      <c r="U198" s="7"/>
      <c r="V198" s="7"/>
      <c r="W198" s="7"/>
      <c r="X198" s="7"/>
      <c r="Y198" s="7"/>
      <c r="Z198" s="7"/>
    </row>
    <row r="199" ht="15.75" customHeight="1">
      <c r="A199" s="7"/>
      <c r="B199" s="2"/>
      <c r="C199" s="3"/>
      <c r="D199" s="4"/>
      <c r="E199" s="5"/>
      <c r="F199" s="2"/>
      <c r="G199" s="2"/>
      <c r="H199" s="2"/>
      <c r="I199" s="6"/>
      <c r="J199" s="6"/>
      <c r="K199" s="2"/>
      <c r="L199" s="2"/>
      <c r="M199" s="7"/>
      <c r="N199" s="7"/>
      <c r="O199" s="7"/>
      <c r="P199" s="7"/>
      <c r="Q199" s="7"/>
      <c r="R199" s="7"/>
      <c r="S199" s="7"/>
      <c r="T199" s="7"/>
      <c r="U199" s="7"/>
      <c r="V199" s="7"/>
      <c r="W199" s="7"/>
      <c r="X199" s="7"/>
      <c r="Y199" s="7"/>
      <c r="Z199" s="7"/>
    </row>
    <row r="200" ht="15.75" customHeight="1">
      <c r="A200" s="7"/>
      <c r="B200" s="2"/>
      <c r="C200" s="3"/>
      <c r="D200" s="4"/>
      <c r="E200" s="5"/>
      <c r="F200" s="2"/>
      <c r="G200" s="2"/>
      <c r="H200" s="2"/>
      <c r="I200" s="6"/>
      <c r="J200" s="6"/>
      <c r="K200" s="2"/>
      <c r="L200" s="2"/>
      <c r="M200" s="7"/>
      <c r="N200" s="7"/>
      <c r="O200" s="7"/>
      <c r="P200" s="7"/>
      <c r="Q200" s="7"/>
      <c r="R200" s="7"/>
      <c r="S200" s="7"/>
      <c r="T200" s="7"/>
      <c r="U200" s="7"/>
      <c r="V200" s="7"/>
      <c r="W200" s="7"/>
      <c r="X200" s="7"/>
      <c r="Y200" s="7"/>
      <c r="Z200" s="7"/>
    </row>
    <row r="201" ht="15.75" customHeight="1">
      <c r="A201" s="7"/>
      <c r="B201" s="2"/>
      <c r="C201" s="3"/>
      <c r="D201" s="4"/>
      <c r="E201" s="5"/>
      <c r="F201" s="2"/>
      <c r="G201" s="2"/>
      <c r="H201" s="2"/>
      <c r="I201" s="6"/>
      <c r="J201" s="6"/>
      <c r="K201" s="2"/>
      <c r="L201" s="2"/>
      <c r="M201" s="7"/>
      <c r="N201" s="7"/>
      <c r="O201" s="7"/>
      <c r="P201" s="7"/>
      <c r="Q201" s="7"/>
      <c r="R201" s="7"/>
      <c r="S201" s="7"/>
      <c r="T201" s="7"/>
      <c r="U201" s="7"/>
      <c r="V201" s="7"/>
      <c r="W201" s="7"/>
      <c r="X201" s="7"/>
      <c r="Y201" s="7"/>
      <c r="Z201" s="7"/>
    </row>
    <row r="202" ht="15.75" customHeight="1">
      <c r="A202" s="7"/>
      <c r="B202" s="2"/>
      <c r="C202" s="3"/>
      <c r="D202" s="4"/>
      <c r="E202" s="5"/>
      <c r="F202" s="2"/>
      <c r="G202" s="2"/>
      <c r="H202" s="2"/>
      <c r="I202" s="6"/>
      <c r="J202" s="6"/>
      <c r="K202" s="2"/>
      <c r="L202" s="2"/>
      <c r="M202" s="7"/>
      <c r="N202" s="7"/>
      <c r="O202" s="7"/>
      <c r="P202" s="7"/>
      <c r="Q202" s="7"/>
      <c r="R202" s="7"/>
      <c r="S202" s="7"/>
      <c r="T202" s="7"/>
      <c r="U202" s="7"/>
      <c r="V202" s="7"/>
      <c r="W202" s="7"/>
      <c r="X202" s="7"/>
      <c r="Y202" s="7"/>
      <c r="Z202" s="7"/>
    </row>
    <row r="203" ht="15.75" customHeight="1">
      <c r="A203" s="7"/>
      <c r="B203" s="2"/>
      <c r="C203" s="3"/>
      <c r="D203" s="4"/>
      <c r="E203" s="5"/>
      <c r="F203" s="2"/>
      <c r="G203" s="2"/>
      <c r="H203" s="2"/>
      <c r="I203" s="6"/>
      <c r="J203" s="6"/>
      <c r="K203" s="2"/>
      <c r="L203" s="2"/>
      <c r="M203" s="7"/>
      <c r="N203" s="7"/>
      <c r="O203" s="7"/>
      <c r="P203" s="7"/>
      <c r="Q203" s="7"/>
      <c r="R203" s="7"/>
      <c r="S203" s="7"/>
      <c r="T203" s="7"/>
      <c r="U203" s="7"/>
      <c r="V203" s="7"/>
      <c r="W203" s="7"/>
      <c r="X203" s="7"/>
      <c r="Y203" s="7"/>
      <c r="Z203" s="7"/>
    </row>
    <row r="204" ht="15.75" customHeight="1">
      <c r="A204" s="7"/>
      <c r="B204" s="2"/>
      <c r="C204" s="3"/>
      <c r="D204" s="4"/>
      <c r="E204" s="5"/>
      <c r="F204" s="2"/>
      <c r="G204" s="2"/>
      <c r="H204" s="2"/>
      <c r="I204" s="6"/>
      <c r="J204" s="6"/>
      <c r="K204" s="2"/>
      <c r="L204" s="2"/>
      <c r="M204" s="7"/>
      <c r="N204" s="7"/>
      <c r="O204" s="7"/>
      <c r="P204" s="7"/>
      <c r="Q204" s="7"/>
      <c r="R204" s="7"/>
      <c r="S204" s="7"/>
      <c r="T204" s="7"/>
      <c r="U204" s="7"/>
      <c r="V204" s="7"/>
      <c r="W204" s="7"/>
      <c r="X204" s="7"/>
      <c r="Y204" s="7"/>
      <c r="Z204" s="7"/>
    </row>
    <row r="205" ht="15.75" customHeight="1">
      <c r="A205" s="7"/>
      <c r="B205" s="2"/>
      <c r="C205" s="3"/>
      <c r="D205" s="4"/>
      <c r="E205" s="5"/>
      <c r="F205" s="2"/>
      <c r="G205" s="2"/>
      <c r="H205" s="2"/>
      <c r="I205" s="6"/>
      <c r="J205" s="6"/>
      <c r="K205" s="2"/>
      <c r="L205" s="2"/>
      <c r="M205" s="7"/>
      <c r="N205" s="7"/>
      <c r="O205" s="7"/>
      <c r="P205" s="7"/>
      <c r="Q205" s="7"/>
      <c r="R205" s="7"/>
      <c r="S205" s="7"/>
      <c r="T205" s="7"/>
      <c r="U205" s="7"/>
      <c r="V205" s="7"/>
      <c r="W205" s="7"/>
      <c r="X205" s="7"/>
      <c r="Y205" s="7"/>
      <c r="Z205" s="7"/>
    </row>
    <row r="206" ht="15.75" customHeight="1">
      <c r="A206" s="7"/>
      <c r="B206" s="2"/>
      <c r="C206" s="3"/>
      <c r="D206" s="4"/>
      <c r="E206" s="5"/>
      <c r="F206" s="2"/>
      <c r="G206" s="2"/>
      <c r="H206" s="2"/>
      <c r="I206" s="6"/>
      <c r="J206" s="6"/>
      <c r="K206" s="2"/>
      <c r="L206" s="2"/>
      <c r="M206" s="7"/>
      <c r="N206" s="7"/>
      <c r="O206" s="7"/>
      <c r="P206" s="7"/>
      <c r="Q206" s="7"/>
      <c r="R206" s="7"/>
      <c r="S206" s="7"/>
      <c r="T206" s="7"/>
      <c r="U206" s="7"/>
      <c r="V206" s="7"/>
      <c r="W206" s="7"/>
      <c r="X206" s="7"/>
      <c r="Y206" s="7"/>
      <c r="Z206" s="7"/>
    </row>
    <row r="207" ht="15.75" customHeight="1">
      <c r="A207" s="7"/>
      <c r="B207" s="2"/>
      <c r="C207" s="3"/>
      <c r="D207" s="4"/>
      <c r="E207" s="5"/>
      <c r="F207" s="2"/>
      <c r="G207" s="2"/>
      <c r="H207" s="2"/>
      <c r="I207" s="6"/>
      <c r="J207" s="6"/>
      <c r="K207" s="2"/>
      <c r="L207" s="2"/>
      <c r="M207" s="7"/>
      <c r="N207" s="7"/>
      <c r="O207" s="7"/>
      <c r="P207" s="7"/>
      <c r="Q207" s="7"/>
      <c r="R207" s="7"/>
      <c r="S207" s="7"/>
      <c r="T207" s="7"/>
      <c r="U207" s="7"/>
      <c r="V207" s="7"/>
      <c r="W207" s="7"/>
      <c r="X207" s="7"/>
      <c r="Y207" s="7"/>
      <c r="Z207" s="7"/>
    </row>
    <row r="208" ht="15.75" customHeight="1">
      <c r="A208" s="7"/>
      <c r="B208" s="2"/>
      <c r="C208" s="3"/>
      <c r="D208" s="4"/>
      <c r="E208" s="5"/>
      <c r="F208" s="2"/>
      <c r="G208" s="2"/>
      <c r="H208" s="2"/>
      <c r="I208" s="6"/>
      <c r="J208" s="6"/>
      <c r="K208" s="2"/>
      <c r="L208" s="2"/>
      <c r="M208" s="7"/>
      <c r="N208" s="7"/>
      <c r="O208" s="7"/>
      <c r="P208" s="7"/>
      <c r="Q208" s="7"/>
      <c r="R208" s="7"/>
      <c r="S208" s="7"/>
      <c r="T208" s="7"/>
      <c r="U208" s="7"/>
      <c r="V208" s="7"/>
      <c r="W208" s="7"/>
      <c r="X208" s="7"/>
      <c r="Y208" s="7"/>
      <c r="Z208" s="7"/>
    </row>
    <row r="209" ht="15.75" customHeight="1">
      <c r="A209" s="7"/>
      <c r="B209" s="2"/>
      <c r="C209" s="3"/>
      <c r="D209" s="4"/>
      <c r="E209" s="5"/>
      <c r="F209" s="2"/>
      <c r="G209" s="2"/>
      <c r="H209" s="2"/>
      <c r="I209" s="6"/>
      <c r="J209" s="6"/>
      <c r="K209" s="2"/>
      <c r="L209" s="2"/>
      <c r="M209" s="7"/>
      <c r="N209" s="7"/>
      <c r="O209" s="7"/>
      <c r="P209" s="7"/>
      <c r="Q209" s="7"/>
      <c r="R209" s="7"/>
      <c r="S209" s="7"/>
      <c r="T209" s="7"/>
      <c r="U209" s="7"/>
      <c r="V209" s="7"/>
      <c r="W209" s="7"/>
      <c r="X209" s="7"/>
      <c r="Y209" s="7"/>
      <c r="Z209" s="7"/>
    </row>
    <row r="210" ht="15.75" customHeight="1">
      <c r="A210" s="7"/>
      <c r="B210" s="2"/>
      <c r="C210" s="3"/>
      <c r="D210" s="4"/>
      <c r="E210" s="5"/>
      <c r="F210" s="2"/>
      <c r="G210" s="2"/>
      <c r="H210" s="2"/>
      <c r="I210" s="6"/>
      <c r="J210" s="6"/>
      <c r="K210" s="2"/>
      <c r="L210" s="2"/>
      <c r="M210" s="7"/>
      <c r="N210" s="7"/>
      <c r="O210" s="7"/>
      <c r="P210" s="7"/>
      <c r="Q210" s="7"/>
      <c r="R210" s="7"/>
      <c r="S210" s="7"/>
      <c r="T210" s="7"/>
      <c r="U210" s="7"/>
      <c r="V210" s="7"/>
      <c r="W210" s="7"/>
      <c r="X210" s="7"/>
      <c r="Y210" s="7"/>
      <c r="Z210" s="7"/>
    </row>
    <row r="211" ht="15.75" customHeight="1">
      <c r="A211" s="7"/>
      <c r="B211" s="2"/>
      <c r="C211" s="3"/>
      <c r="D211" s="4"/>
      <c r="E211" s="5"/>
      <c r="F211" s="2"/>
      <c r="G211" s="2"/>
      <c r="H211" s="2"/>
      <c r="I211" s="6"/>
      <c r="J211" s="6"/>
      <c r="K211" s="2"/>
      <c r="L211" s="2"/>
      <c r="M211" s="7"/>
      <c r="N211" s="7"/>
      <c r="O211" s="7"/>
      <c r="P211" s="7"/>
      <c r="Q211" s="7"/>
      <c r="R211" s="7"/>
      <c r="S211" s="7"/>
      <c r="T211" s="7"/>
      <c r="U211" s="7"/>
      <c r="V211" s="7"/>
      <c r="W211" s="7"/>
      <c r="X211" s="7"/>
      <c r="Y211" s="7"/>
      <c r="Z211" s="7"/>
    </row>
    <row r="212" ht="15.75" customHeight="1">
      <c r="A212" s="7"/>
      <c r="B212" s="2"/>
      <c r="C212" s="3"/>
      <c r="D212" s="4"/>
      <c r="E212" s="5"/>
      <c r="F212" s="2"/>
      <c r="G212" s="2"/>
      <c r="H212" s="2"/>
      <c r="I212" s="6"/>
      <c r="J212" s="6"/>
      <c r="K212" s="2"/>
      <c r="L212" s="2"/>
      <c r="M212" s="7"/>
      <c r="N212" s="7"/>
      <c r="O212" s="7"/>
      <c r="P212" s="7"/>
      <c r="Q212" s="7"/>
      <c r="R212" s="7"/>
      <c r="S212" s="7"/>
      <c r="T212" s="7"/>
      <c r="U212" s="7"/>
      <c r="V212" s="7"/>
      <c r="W212" s="7"/>
      <c r="X212" s="7"/>
      <c r="Y212" s="7"/>
      <c r="Z212" s="7"/>
    </row>
    <row r="213" ht="15.75" customHeight="1">
      <c r="A213" s="7"/>
      <c r="B213" s="2"/>
      <c r="C213" s="3"/>
      <c r="D213" s="4"/>
      <c r="E213" s="5"/>
      <c r="F213" s="2"/>
      <c r="G213" s="2"/>
      <c r="H213" s="2"/>
      <c r="I213" s="6"/>
      <c r="J213" s="6"/>
      <c r="K213" s="2"/>
      <c r="L213" s="2"/>
      <c r="M213" s="7"/>
      <c r="N213" s="7"/>
      <c r="O213" s="7"/>
      <c r="P213" s="7"/>
      <c r="Q213" s="7"/>
      <c r="R213" s="7"/>
      <c r="S213" s="7"/>
      <c r="T213" s="7"/>
      <c r="U213" s="7"/>
      <c r="V213" s="7"/>
      <c r="W213" s="7"/>
      <c r="X213" s="7"/>
      <c r="Y213" s="7"/>
      <c r="Z213" s="7"/>
    </row>
    <row r="214" ht="15.75" customHeight="1">
      <c r="A214" s="7"/>
      <c r="B214" s="2"/>
      <c r="C214" s="3"/>
      <c r="D214" s="4"/>
      <c r="E214" s="5"/>
      <c r="F214" s="2"/>
      <c r="G214" s="2"/>
      <c r="H214" s="2"/>
      <c r="I214" s="6"/>
      <c r="J214" s="6"/>
      <c r="K214" s="2"/>
      <c r="L214" s="2"/>
      <c r="M214" s="7"/>
      <c r="N214" s="7"/>
      <c r="O214" s="7"/>
      <c r="P214" s="7"/>
      <c r="Q214" s="7"/>
      <c r="R214" s="7"/>
      <c r="S214" s="7"/>
      <c r="T214" s="7"/>
      <c r="U214" s="7"/>
      <c r="V214" s="7"/>
      <c r="W214" s="7"/>
      <c r="X214" s="7"/>
      <c r="Y214" s="7"/>
      <c r="Z214" s="7"/>
    </row>
    <row r="215" ht="15.75" customHeight="1">
      <c r="A215" s="7"/>
      <c r="B215" s="2"/>
      <c r="C215" s="3"/>
      <c r="D215" s="4"/>
      <c r="E215" s="5"/>
      <c r="F215" s="2"/>
      <c r="G215" s="2"/>
      <c r="H215" s="2"/>
      <c r="I215" s="6"/>
      <c r="J215" s="6"/>
      <c r="K215" s="2"/>
      <c r="L215" s="2"/>
      <c r="M215" s="7"/>
      <c r="N215" s="7"/>
      <c r="O215" s="7"/>
      <c r="P215" s="7"/>
      <c r="Q215" s="7"/>
      <c r="R215" s="7"/>
      <c r="S215" s="7"/>
      <c r="T215" s="7"/>
      <c r="U215" s="7"/>
      <c r="V215" s="7"/>
      <c r="W215" s="7"/>
      <c r="X215" s="7"/>
      <c r="Y215" s="7"/>
      <c r="Z215" s="7"/>
    </row>
    <row r="216" ht="15.75" customHeight="1">
      <c r="A216" s="7"/>
      <c r="B216" s="2"/>
      <c r="C216" s="3"/>
      <c r="D216" s="4"/>
      <c r="E216" s="5"/>
      <c r="F216" s="2"/>
      <c r="G216" s="2"/>
      <c r="H216" s="2"/>
      <c r="I216" s="6"/>
      <c r="J216" s="6"/>
      <c r="K216" s="2"/>
      <c r="L216" s="2"/>
      <c r="M216" s="7"/>
      <c r="N216" s="7"/>
      <c r="O216" s="7"/>
      <c r="P216" s="7"/>
      <c r="Q216" s="7"/>
      <c r="R216" s="7"/>
      <c r="S216" s="7"/>
      <c r="T216" s="7"/>
      <c r="U216" s="7"/>
      <c r="V216" s="7"/>
      <c r="W216" s="7"/>
      <c r="X216" s="7"/>
      <c r="Y216" s="7"/>
      <c r="Z216" s="7"/>
    </row>
    <row r="217" ht="15.75" customHeight="1">
      <c r="A217" s="7"/>
      <c r="B217" s="2"/>
      <c r="C217" s="3"/>
      <c r="D217" s="4"/>
      <c r="E217" s="5"/>
      <c r="F217" s="2"/>
      <c r="G217" s="2"/>
      <c r="H217" s="2"/>
      <c r="I217" s="6"/>
      <c r="J217" s="6"/>
      <c r="K217" s="2"/>
      <c r="L217" s="2"/>
      <c r="M217" s="7"/>
      <c r="N217" s="7"/>
      <c r="O217" s="7"/>
      <c r="P217" s="7"/>
      <c r="Q217" s="7"/>
      <c r="R217" s="7"/>
      <c r="S217" s="7"/>
      <c r="T217" s="7"/>
      <c r="U217" s="7"/>
      <c r="V217" s="7"/>
      <c r="W217" s="7"/>
      <c r="X217" s="7"/>
      <c r="Y217" s="7"/>
      <c r="Z217" s="7"/>
    </row>
    <row r="218" ht="15.75" customHeight="1">
      <c r="A218" s="7"/>
      <c r="B218" s="2"/>
      <c r="C218" s="3"/>
      <c r="D218" s="4"/>
      <c r="E218" s="5"/>
      <c r="F218" s="2"/>
      <c r="G218" s="2"/>
      <c r="H218" s="2"/>
      <c r="I218" s="6"/>
      <c r="J218" s="6"/>
      <c r="K218" s="2"/>
      <c r="L218" s="2"/>
      <c r="M218" s="7"/>
      <c r="N218" s="7"/>
      <c r="O218" s="7"/>
      <c r="P218" s="7"/>
      <c r="Q218" s="7"/>
      <c r="R218" s="7"/>
      <c r="S218" s="7"/>
      <c r="T218" s="7"/>
      <c r="U218" s="7"/>
      <c r="V218" s="7"/>
      <c r="W218" s="7"/>
      <c r="X218" s="7"/>
      <c r="Y218" s="7"/>
      <c r="Z218" s="7"/>
    </row>
    <row r="219" ht="15.75" customHeight="1">
      <c r="A219" s="7"/>
      <c r="B219" s="2"/>
      <c r="C219" s="3"/>
      <c r="D219" s="4"/>
      <c r="E219" s="5"/>
      <c r="F219" s="2"/>
      <c r="G219" s="2"/>
      <c r="H219" s="2"/>
      <c r="I219" s="6"/>
      <c r="J219" s="6"/>
      <c r="K219" s="2"/>
      <c r="L219" s="2"/>
      <c r="M219" s="7"/>
      <c r="N219" s="7"/>
      <c r="O219" s="7"/>
      <c r="P219" s="7"/>
      <c r="Q219" s="7"/>
      <c r="R219" s="7"/>
      <c r="S219" s="7"/>
      <c r="T219" s="7"/>
      <c r="U219" s="7"/>
      <c r="V219" s="7"/>
      <c r="W219" s="7"/>
      <c r="X219" s="7"/>
      <c r="Y219" s="7"/>
      <c r="Z219" s="7"/>
    </row>
    <row r="220" ht="15.75" customHeight="1">
      <c r="A220" s="7"/>
      <c r="B220" s="2"/>
      <c r="C220" s="3"/>
      <c r="D220" s="4"/>
      <c r="E220" s="5"/>
      <c r="F220" s="2"/>
      <c r="G220" s="2"/>
      <c r="H220" s="2"/>
      <c r="I220" s="6"/>
      <c r="J220" s="6"/>
      <c r="K220" s="2"/>
      <c r="L220" s="2"/>
      <c r="M220" s="7"/>
      <c r="N220" s="7"/>
      <c r="O220" s="7"/>
      <c r="P220" s="7"/>
      <c r="Q220" s="7"/>
      <c r="R220" s="7"/>
      <c r="S220" s="7"/>
      <c r="T220" s="7"/>
      <c r="U220" s="7"/>
      <c r="V220" s="7"/>
      <c r="W220" s="7"/>
      <c r="X220" s="7"/>
      <c r="Y220" s="7"/>
      <c r="Z220" s="7"/>
    </row>
    <row r="221" ht="15.75" customHeight="1">
      <c r="A221" s="7"/>
      <c r="B221" s="2"/>
      <c r="C221" s="3"/>
      <c r="D221" s="4"/>
      <c r="E221" s="5"/>
      <c r="F221" s="2"/>
      <c r="G221" s="2"/>
      <c r="H221" s="2"/>
      <c r="I221" s="6"/>
      <c r="J221" s="6"/>
      <c r="K221" s="2"/>
      <c r="L221" s="2"/>
      <c r="M221" s="7"/>
      <c r="N221" s="7"/>
      <c r="O221" s="7"/>
      <c r="P221" s="7"/>
      <c r="Q221" s="7"/>
      <c r="R221" s="7"/>
      <c r="S221" s="7"/>
      <c r="T221" s="7"/>
      <c r="U221" s="7"/>
      <c r="V221" s="7"/>
      <c r="W221" s="7"/>
      <c r="X221" s="7"/>
      <c r="Y221" s="7"/>
      <c r="Z221" s="7"/>
    </row>
    <row r="222" ht="15.75" customHeight="1">
      <c r="A222" s="7"/>
      <c r="B222" s="2"/>
      <c r="C222" s="3"/>
      <c r="D222" s="4"/>
      <c r="E222" s="5"/>
      <c r="F222" s="2"/>
      <c r="G222" s="2"/>
      <c r="H222" s="2"/>
      <c r="I222" s="6"/>
      <c r="J222" s="6"/>
      <c r="K222" s="2"/>
      <c r="L222" s="2"/>
      <c r="M222" s="7"/>
      <c r="N222" s="7"/>
      <c r="O222" s="7"/>
      <c r="P222" s="7"/>
      <c r="Q222" s="7"/>
      <c r="R222" s="7"/>
      <c r="S222" s="7"/>
      <c r="T222" s="7"/>
      <c r="U222" s="7"/>
      <c r="V222" s="7"/>
      <c r="W222" s="7"/>
      <c r="X222" s="7"/>
      <c r="Y222" s="7"/>
      <c r="Z222" s="7"/>
    </row>
    <row r="223" ht="15.75" customHeight="1">
      <c r="A223" s="7"/>
      <c r="B223" s="2"/>
      <c r="C223" s="3"/>
      <c r="D223" s="4"/>
      <c r="E223" s="5"/>
      <c r="F223" s="2"/>
      <c r="G223" s="2"/>
      <c r="H223" s="2"/>
      <c r="I223" s="6"/>
      <c r="J223" s="6"/>
      <c r="K223" s="2"/>
      <c r="L223" s="2"/>
      <c r="M223" s="7"/>
      <c r="N223" s="7"/>
      <c r="O223" s="7"/>
      <c r="P223" s="7"/>
      <c r="Q223" s="7"/>
      <c r="R223" s="7"/>
      <c r="S223" s="7"/>
      <c r="T223" s="7"/>
      <c r="U223" s="7"/>
      <c r="V223" s="7"/>
      <c r="W223" s="7"/>
      <c r="X223" s="7"/>
      <c r="Y223" s="7"/>
      <c r="Z223" s="7"/>
    </row>
    <row r="224" ht="15.75" customHeight="1">
      <c r="A224" s="7"/>
      <c r="B224" s="2"/>
      <c r="C224" s="3"/>
      <c r="D224" s="4"/>
      <c r="E224" s="5"/>
      <c r="F224" s="2"/>
      <c r="G224" s="2"/>
      <c r="H224" s="2"/>
      <c r="I224" s="6"/>
      <c r="J224" s="6"/>
      <c r="K224" s="2"/>
      <c r="L224" s="2"/>
      <c r="M224" s="7"/>
      <c r="N224" s="7"/>
      <c r="O224" s="7"/>
      <c r="P224" s="7"/>
      <c r="Q224" s="7"/>
      <c r="R224" s="7"/>
      <c r="S224" s="7"/>
      <c r="T224" s="7"/>
      <c r="U224" s="7"/>
      <c r="V224" s="7"/>
      <c r="W224" s="7"/>
      <c r="X224" s="7"/>
      <c r="Y224" s="7"/>
      <c r="Z224" s="7"/>
    </row>
    <row r="225" ht="15.75" customHeight="1">
      <c r="A225" s="7"/>
      <c r="B225" s="2"/>
      <c r="C225" s="3"/>
      <c r="D225" s="4"/>
      <c r="E225" s="5"/>
      <c r="F225" s="2"/>
      <c r="G225" s="2"/>
      <c r="H225" s="2"/>
      <c r="I225" s="6"/>
      <c r="J225" s="6"/>
      <c r="K225" s="2"/>
      <c r="L225" s="2"/>
      <c r="M225" s="7"/>
      <c r="N225" s="7"/>
      <c r="O225" s="7"/>
      <c r="P225" s="7"/>
      <c r="Q225" s="7"/>
      <c r="R225" s="7"/>
      <c r="S225" s="7"/>
      <c r="T225" s="7"/>
      <c r="U225" s="7"/>
      <c r="V225" s="7"/>
      <c r="W225" s="7"/>
      <c r="X225" s="7"/>
      <c r="Y225" s="7"/>
      <c r="Z225" s="7"/>
    </row>
    <row r="226" ht="15.75" customHeight="1">
      <c r="A226" s="7"/>
      <c r="B226" s="2"/>
      <c r="C226" s="3"/>
      <c r="D226" s="4"/>
      <c r="E226" s="5"/>
      <c r="F226" s="2"/>
      <c r="G226" s="2"/>
      <c r="H226" s="2"/>
      <c r="I226" s="6"/>
      <c r="J226" s="6"/>
      <c r="K226" s="2"/>
      <c r="L226" s="2"/>
      <c r="M226" s="7"/>
      <c r="N226" s="7"/>
      <c r="O226" s="7"/>
      <c r="P226" s="7"/>
      <c r="Q226" s="7"/>
      <c r="R226" s="7"/>
      <c r="S226" s="7"/>
      <c r="T226" s="7"/>
      <c r="U226" s="7"/>
      <c r="V226" s="7"/>
      <c r="W226" s="7"/>
      <c r="X226" s="7"/>
      <c r="Y226" s="7"/>
      <c r="Z226" s="7"/>
    </row>
    <row r="227" ht="15.75" customHeight="1">
      <c r="A227" s="7"/>
      <c r="B227" s="2"/>
      <c r="C227" s="3"/>
      <c r="D227" s="4"/>
      <c r="E227" s="5"/>
      <c r="F227" s="2"/>
      <c r="G227" s="2"/>
      <c r="H227" s="2"/>
      <c r="I227" s="6"/>
      <c r="J227" s="6"/>
      <c r="K227" s="2"/>
      <c r="L227" s="2"/>
      <c r="M227" s="7"/>
      <c r="N227" s="7"/>
      <c r="O227" s="7"/>
      <c r="P227" s="7"/>
      <c r="Q227" s="7"/>
      <c r="R227" s="7"/>
      <c r="S227" s="7"/>
      <c r="T227" s="7"/>
      <c r="U227" s="7"/>
      <c r="V227" s="7"/>
      <c r="W227" s="7"/>
      <c r="X227" s="7"/>
      <c r="Y227" s="7"/>
      <c r="Z227" s="7"/>
    </row>
    <row r="228" ht="15.75" customHeight="1">
      <c r="A228" s="7"/>
      <c r="B228" s="2"/>
      <c r="C228" s="3"/>
      <c r="D228" s="4"/>
      <c r="E228" s="5"/>
      <c r="F228" s="2"/>
      <c r="G228" s="2"/>
      <c r="H228" s="2"/>
      <c r="I228" s="6"/>
      <c r="J228" s="6"/>
      <c r="K228" s="2"/>
      <c r="L228" s="2"/>
      <c r="M228" s="7"/>
      <c r="N228" s="7"/>
      <c r="O228" s="7"/>
      <c r="P228" s="7"/>
      <c r="Q228" s="7"/>
      <c r="R228" s="7"/>
      <c r="S228" s="7"/>
      <c r="T228" s="7"/>
      <c r="U228" s="7"/>
      <c r="V228" s="7"/>
      <c r="W228" s="7"/>
      <c r="X228" s="7"/>
      <c r="Y228" s="7"/>
      <c r="Z228" s="7"/>
    </row>
    <row r="229" ht="15.75" customHeight="1">
      <c r="A229" s="7"/>
      <c r="B229" s="2"/>
      <c r="C229" s="3"/>
      <c r="D229" s="4"/>
      <c r="E229" s="5"/>
      <c r="F229" s="2"/>
      <c r="G229" s="2"/>
      <c r="H229" s="2"/>
      <c r="I229" s="6"/>
      <c r="J229" s="6"/>
      <c r="K229" s="2"/>
      <c r="L229" s="2"/>
      <c r="M229" s="7"/>
      <c r="N229" s="7"/>
      <c r="O229" s="7"/>
      <c r="P229" s="7"/>
      <c r="Q229" s="7"/>
      <c r="R229" s="7"/>
      <c r="S229" s="7"/>
      <c r="T229" s="7"/>
      <c r="U229" s="7"/>
      <c r="V229" s="7"/>
      <c r="W229" s="7"/>
      <c r="X229" s="7"/>
      <c r="Y229" s="7"/>
      <c r="Z229" s="7"/>
    </row>
    <row r="230" ht="15.75" customHeight="1">
      <c r="A230" s="7"/>
      <c r="B230" s="2"/>
      <c r="C230" s="3"/>
      <c r="D230" s="4"/>
      <c r="E230" s="5"/>
      <c r="F230" s="2"/>
      <c r="G230" s="2"/>
      <c r="H230" s="2"/>
      <c r="I230" s="6"/>
      <c r="J230" s="6"/>
      <c r="K230" s="2"/>
      <c r="L230" s="2"/>
      <c r="M230" s="7"/>
      <c r="N230" s="7"/>
      <c r="O230" s="7"/>
      <c r="P230" s="7"/>
      <c r="Q230" s="7"/>
      <c r="R230" s="7"/>
      <c r="S230" s="7"/>
      <c r="T230" s="7"/>
      <c r="U230" s="7"/>
      <c r="V230" s="7"/>
      <c r="W230" s="7"/>
      <c r="X230" s="7"/>
      <c r="Y230" s="7"/>
      <c r="Z230" s="7"/>
    </row>
    <row r="231" ht="15.75" customHeight="1">
      <c r="A231" s="7"/>
      <c r="B231" s="2"/>
      <c r="C231" s="3"/>
      <c r="D231" s="4"/>
      <c r="E231" s="5"/>
      <c r="F231" s="2"/>
      <c r="G231" s="2"/>
      <c r="H231" s="2"/>
      <c r="I231" s="6"/>
      <c r="J231" s="6"/>
      <c r="K231" s="2"/>
      <c r="L231" s="2"/>
      <c r="M231" s="7"/>
      <c r="N231" s="7"/>
      <c r="O231" s="7"/>
      <c r="P231" s="7"/>
      <c r="Q231" s="7"/>
      <c r="R231" s="7"/>
      <c r="S231" s="7"/>
      <c r="T231" s="7"/>
      <c r="U231" s="7"/>
      <c r="V231" s="7"/>
      <c r="W231" s="7"/>
      <c r="X231" s="7"/>
      <c r="Y231" s="7"/>
      <c r="Z231" s="7"/>
    </row>
    <row r="232" ht="15.75" customHeight="1">
      <c r="A232" s="7"/>
      <c r="B232" s="2"/>
      <c r="C232" s="3"/>
      <c r="D232" s="4"/>
      <c r="E232" s="5"/>
      <c r="F232" s="2"/>
      <c r="G232" s="2"/>
      <c r="H232" s="2"/>
      <c r="I232" s="6"/>
      <c r="J232" s="6"/>
      <c r="K232" s="2"/>
      <c r="L232" s="2"/>
      <c r="M232" s="7"/>
      <c r="N232" s="7"/>
      <c r="O232" s="7"/>
      <c r="P232" s="7"/>
      <c r="Q232" s="7"/>
      <c r="R232" s="7"/>
      <c r="S232" s="7"/>
      <c r="T232" s="7"/>
      <c r="U232" s="7"/>
      <c r="V232" s="7"/>
      <c r="W232" s="7"/>
      <c r="X232" s="7"/>
      <c r="Y232" s="7"/>
      <c r="Z232" s="7"/>
    </row>
    <row r="233" ht="15.75" customHeight="1">
      <c r="A233" s="7"/>
      <c r="B233" s="2"/>
      <c r="C233" s="3"/>
      <c r="D233" s="4"/>
      <c r="E233" s="5"/>
      <c r="F233" s="2"/>
      <c r="G233" s="2"/>
      <c r="H233" s="2"/>
      <c r="I233" s="6"/>
      <c r="J233" s="6"/>
      <c r="K233" s="2"/>
      <c r="L233" s="2"/>
      <c r="M233" s="7"/>
      <c r="N233" s="7"/>
      <c r="O233" s="7"/>
      <c r="P233" s="7"/>
      <c r="Q233" s="7"/>
      <c r="R233" s="7"/>
      <c r="S233" s="7"/>
      <c r="T233" s="7"/>
      <c r="U233" s="7"/>
      <c r="V233" s="7"/>
      <c r="W233" s="7"/>
      <c r="X233" s="7"/>
      <c r="Y233" s="7"/>
      <c r="Z233" s="7"/>
    </row>
    <row r="234" ht="15.75" customHeight="1">
      <c r="A234" s="7"/>
      <c r="B234" s="2"/>
      <c r="C234" s="3"/>
      <c r="D234" s="4"/>
      <c r="E234" s="5"/>
      <c r="F234" s="2"/>
      <c r="G234" s="2"/>
      <c r="H234" s="2"/>
      <c r="I234" s="6"/>
      <c r="J234" s="6"/>
      <c r="K234" s="2"/>
      <c r="L234" s="2"/>
      <c r="M234" s="7"/>
      <c r="N234" s="7"/>
      <c r="O234" s="7"/>
      <c r="P234" s="7"/>
      <c r="Q234" s="7"/>
      <c r="R234" s="7"/>
      <c r="S234" s="7"/>
      <c r="T234" s="7"/>
      <c r="U234" s="7"/>
      <c r="V234" s="7"/>
      <c r="W234" s="7"/>
      <c r="X234" s="7"/>
      <c r="Y234" s="7"/>
      <c r="Z234" s="7"/>
    </row>
    <row r="235" ht="15.75" customHeight="1">
      <c r="A235" s="7"/>
      <c r="B235" s="2"/>
      <c r="C235" s="3"/>
      <c r="D235" s="4"/>
      <c r="E235" s="5"/>
      <c r="F235" s="2"/>
      <c r="G235" s="2"/>
      <c r="H235" s="2"/>
      <c r="I235" s="6"/>
      <c r="J235" s="6"/>
      <c r="K235" s="2"/>
      <c r="L235" s="2"/>
      <c r="M235" s="7"/>
      <c r="N235" s="7"/>
      <c r="O235" s="7"/>
      <c r="P235" s="7"/>
      <c r="Q235" s="7"/>
      <c r="R235" s="7"/>
      <c r="S235" s="7"/>
      <c r="T235" s="7"/>
      <c r="U235" s="7"/>
      <c r="V235" s="7"/>
      <c r="W235" s="7"/>
      <c r="X235" s="7"/>
      <c r="Y235" s="7"/>
      <c r="Z235" s="7"/>
    </row>
    <row r="236" ht="15.75" customHeight="1">
      <c r="A236" s="7"/>
      <c r="B236" s="2"/>
      <c r="C236" s="3"/>
      <c r="D236" s="4"/>
      <c r="E236" s="5"/>
      <c r="F236" s="2"/>
      <c r="G236" s="2"/>
      <c r="H236" s="2"/>
      <c r="I236" s="6"/>
      <c r="J236" s="6"/>
      <c r="K236" s="2"/>
      <c r="L236" s="2"/>
      <c r="M236" s="7"/>
      <c r="N236" s="7"/>
      <c r="O236" s="7"/>
      <c r="P236" s="7"/>
      <c r="Q236" s="7"/>
      <c r="R236" s="7"/>
      <c r="S236" s="7"/>
      <c r="T236" s="7"/>
      <c r="U236" s="7"/>
      <c r="V236" s="7"/>
      <c r="W236" s="7"/>
      <c r="X236" s="7"/>
      <c r="Y236" s="7"/>
      <c r="Z236" s="7"/>
    </row>
    <row r="237" ht="15.75" customHeight="1">
      <c r="A237" s="7"/>
      <c r="B237" s="2"/>
      <c r="C237" s="3"/>
      <c r="D237" s="4"/>
      <c r="E237" s="5"/>
      <c r="F237" s="2"/>
      <c r="G237" s="2"/>
      <c r="H237" s="2"/>
      <c r="I237" s="6"/>
      <c r="J237" s="6"/>
      <c r="K237" s="2"/>
      <c r="L237" s="2"/>
      <c r="M237" s="7"/>
      <c r="N237" s="7"/>
      <c r="O237" s="7"/>
      <c r="P237" s="7"/>
      <c r="Q237" s="7"/>
      <c r="R237" s="7"/>
      <c r="S237" s="7"/>
      <c r="T237" s="7"/>
      <c r="U237" s="7"/>
      <c r="V237" s="7"/>
      <c r="W237" s="7"/>
      <c r="X237" s="7"/>
      <c r="Y237" s="7"/>
      <c r="Z237" s="7"/>
    </row>
    <row r="238" ht="15.75" customHeight="1">
      <c r="A238" s="7"/>
      <c r="B238" s="2"/>
      <c r="C238" s="3"/>
      <c r="D238" s="4"/>
      <c r="E238" s="5"/>
      <c r="F238" s="2"/>
      <c r="G238" s="2"/>
      <c r="H238" s="2"/>
      <c r="I238" s="6"/>
      <c r="J238" s="6"/>
      <c r="K238" s="2"/>
      <c r="L238" s="2"/>
      <c r="M238" s="7"/>
      <c r="N238" s="7"/>
      <c r="O238" s="7"/>
      <c r="P238" s="7"/>
      <c r="Q238" s="7"/>
      <c r="R238" s="7"/>
      <c r="S238" s="7"/>
      <c r="T238" s="7"/>
      <c r="U238" s="7"/>
      <c r="V238" s="7"/>
      <c r="W238" s="7"/>
      <c r="X238" s="7"/>
      <c r="Y238" s="7"/>
      <c r="Z238" s="7"/>
    </row>
    <row r="239" ht="15.75" customHeight="1">
      <c r="A239" s="7"/>
      <c r="B239" s="2"/>
      <c r="C239" s="3"/>
      <c r="D239" s="4"/>
      <c r="E239" s="5"/>
      <c r="F239" s="2"/>
      <c r="G239" s="2"/>
      <c r="H239" s="2"/>
      <c r="I239" s="6"/>
      <c r="J239" s="6"/>
      <c r="K239" s="2"/>
      <c r="L239" s="2"/>
      <c r="M239" s="7"/>
      <c r="N239" s="7"/>
      <c r="O239" s="7"/>
      <c r="P239" s="7"/>
      <c r="Q239" s="7"/>
      <c r="R239" s="7"/>
      <c r="S239" s="7"/>
      <c r="T239" s="7"/>
      <c r="U239" s="7"/>
      <c r="V239" s="7"/>
      <c r="W239" s="7"/>
      <c r="X239" s="7"/>
      <c r="Y239" s="7"/>
      <c r="Z239" s="7"/>
    </row>
    <row r="240" ht="15.75" customHeight="1">
      <c r="A240" s="7"/>
      <c r="B240" s="2"/>
      <c r="C240" s="3"/>
      <c r="D240" s="4"/>
      <c r="E240" s="5"/>
      <c r="F240" s="2"/>
      <c r="G240" s="2"/>
      <c r="H240" s="2"/>
      <c r="I240" s="6"/>
      <c r="J240" s="6"/>
      <c r="K240" s="2"/>
      <c r="L240" s="2"/>
      <c r="M240" s="7"/>
      <c r="N240" s="7"/>
      <c r="O240" s="7"/>
      <c r="P240" s="7"/>
      <c r="Q240" s="7"/>
      <c r="R240" s="7"/>
      <c r="S240" s="7"/>
      <c r="T240" s="7"/>
      <c r="U240" s="7"/>
      <c r="V240" s="7"/>
      <c r="W240" s="7"/>
      <c r="X240" s="7"/>
      <c r="Y240" s="7"/>
      <c r="Z240" s="7"/>
    </row>
    <row r="241" ht="15.75" customHeight="1">
      <c r="A241" s="7"/>
      <c r="B241" s="2"/>
      <c r="C241" s="3"/>
      <c r="D241" s="4"/>
      <c r="E241" s="5"/>
      <c r="F241" s="2"/>
      <c r="G241" s="2"/>
      <c r="H241" s="2"/>
      <c r="I241" s="6"/>
      <c r="J241" s="6"/>
      <c r="K241" s="2"/>
      <c r="L241" s="2"/>
      <c r="M241" s="7"/>
      <c r="N241" s="7"/>
      <c r="O241" s="7"/>
      <c r="P241" s="7"/>
      <c r="Q241" s="7"/>
      <c r="R241" s="7"/>
      <c r="S241" s="7"/>
      <c r="T241" s="7"/>
      <c r="U241" s="7"/>
      <c r="V241" s="7"/>
      <c r="W241" s="7"/>
      <c r="X241" s="7"/>
      <c r="Y241" s="7"/>
      <c r="Z241" s="7"/>
    </row>
    <row r="242" ht="15.75" customHeight="1">
      <c r="A242" s="7"/>
      <c r="B242" s="2"/>
      <c r="C242" s="3"/>
      <c r="D242" s="4"/>
      <c r="E242" s="5"/>
      <c r="F242" s="2"/>
      <c r="G242" s="2"/>
      <c r="H242" s="2"/>
      <c r="I242" s="6"/>
      <c r="J242" s="6"/>
      <c r="K242" s="2"/>
      <c r="L242" s="2"/>
      <c r="M242" s="7"/>
      <c r="N242" s="7"/>
      <c r="O242" s="7"/>
      <c r="P242" s="7"/>
      <c r="Q242" s="7"/>
      <c r="R242" s="7"/>
      <c r="S242" s="7"/>
      <c r="T242" s="7"/>
      <c r="U242" s="7"/>
      <c r="V242" s="7"/>
      <c r="W242" s="7"/>
      <c r="X242" s="7"/>
      <c r="Y242" s="7"/>
      <c r="Z242" s="7"/>
    </row>
    <row r="243" ht="15.75" customHeight="1">
      <c r="A243" s="7"/>
      <c r="B243" s="2"/>
      <c r="C243" s="3"/>
      <c r="D243" s="4"/>
      <c r="E243" s="5"/>
      <c r="F243" s="2"/>
      <c r="G243" s="2"/>
      <c r="H243" s="2"/>
      <c r="I243" s="6"/>
      <c r="J243" s="6"/>
      <c r="K243" s="2"/>
      <c r="L243" s="2"/>
      <c r="M243" s="7"/>
      <c r="N243" s="7"/>
      <c r="O243" s="7"/>
      <c r="P243" s="7"/>
      <c r="Q243" s="7"/>
      <c r="R243" s="7"/>
      <c r="S243" s="7"/>
      <c r="T243" s="7"/>
      <c r="U243" s="7"/>
      <c r="V243" s="7"/>
      <c r="W243" s="7"/>
      <c r="X243" s="7"/>
      <c r="Y243" s="7"/>
      <c r="Z243" s="7"/>
    </row>
    <row r="244" ht="15.75" customHeight="1">
      <c r="A244" s="7"/>
      <c r="B244" s="2"/>
      <c r="C244" s="3"/>
      <c r="D244" s="4"/>
      <c r="E244" s="5"/>
      <c r="F244" s="2"/>
      <c r="G244" s="2"/>
      <c r="H244" s="2"/>
      <c r="I244" s="6"/>
      <c r="J244" s="6"/>
      <c r="K244" s="2"/>
      <c r="L244" s="2"/>
      <c r="M244" s="7"/>
      <c r="N244" s="7"/>
      <c r="O244" s="7"/>
      <c r="P244" s="7"/>
      <c r="Q244" s="7"/>
      <c r="R244" s="7"/>
      <c r="S244" s="7"/>
      <c r="T244" s="7"/>
      <c r="U244" s="7"/>
      <c r="V244" s="7"/>
      <c r="W244" s="7"/>
      <c r="X244" s="7"/>
      <c r="Y244" s="7"/>
      <c r="Z244" s="7"/>
    </row>
    <row r="245" ht="15.75" customHeight="1">
      <c r="A245" s="7"/>
      <c r="B245" s="2"/>
      <c r="C245" s="3"/>
      <c r="D245" s="4"/>
      <c r="E245" s="5"/>
      <c r="F245" s="2"/>
      <c r="G245" s="2"/>
      <c r="H245" s="2"/>
      <c r="I245" s="6"/>
      <c r="J245" s="6"/>
      <c r="K245" s="2"/>
      <c r="L245" s="2"/>
      <c r="M245" s="7"/>
      <c r="N245" s="7"/>
      <c r="O245" s="7"/>
      <c r="P245" s="7"/>
      <c r="Q245" s="7"/>
      <c r="R245" s="7"/>
      <c r="S245" s="7"/>
      <c r="T245" s="7"/>
      <c r="U245" s="7"/>
      <c r="V245" s="7"/>
      <c r="W245" s="7"/>
      <c r="X245" s="7"/>
      <c r="Y245" s="7"/>
      <c r="Z245" s="7"/>
    </row>
    <row r="246" ht="15.75" customHeight="1">
      <c r="A246" s="7"/>
      <c r="B246" s="2"/>
      <c r="C246" s="3"/>
      <c r="D246" s="4"/>
      <c r="E246" s="5"/>
      <c r="F246" s="2"/>
      <c r="G246" s="2"/>
      <c r="H246" s="2"/>
      <c r="I246" s="6"/>
      <c r="J246" s="6"/>
      <c r="K246" s="2"/>
      <c r="L246" s="2"/>
      <c r="M246" s="7"/>
      <c r="N246" s="7"/>
      <c r="O246" s="7"/>
      <c r="P246" s="7"/>
      <c r="Q246" s="7"/>
      <c r="R246" s="7"/>
      <c r="S246" s="7"/>
      <c r="T246" s="7"/>
      <c r="U246" s="7"/>
      <c r="V246" s="7"/>
      <c r="W246" s="7"/>
      <c r="X246" s="7"/>
      <c r="Y246" s="7"/>
      <c r="Z246" s="7"/>
    </row>
    <row r="247" ht="15.75" customHeight="1">
      <c r="A247" s="7"/>
      <c r="B247" s="2"/>
      <c r="C247" s="3"/>
      <c r="D247" s="4"/>
      <c r="E247" s="5"/>
      <c r="F247" s="2"/>
      <c r="G247" s="2"/>
      <c r="H247" s="2"/>
      <c r="I247" s="6"/>
      <c r="J247" s="6"/>
      <c r="K247" s="2"/>
      <c r="L247" s="2"/>
      <c r="M247" s="7"/>
      <c r="N247" s="7"/>
      <c r="O247" s="7"/>
      <c r="P247" s="7"/>
      <c r="Q247" s="7"/>
      <c r="R247" s="7"/>
      <c r="S247" s="7"/>
      <c r="T247" s="7"/>
      <c r="U247" s="7"/>
      <c r="V247" s="7"/>
      <c r="W247" s="7"/>
      <c r="X247" s="7"/>
      <c r="Y247" s="7"/>
      <c r="Z247" s="7"/>
    </row>
    <row r="248" ht="15.75" customHeight="1">
      <c r="A248" s="7"/>
      <c r="B248" s="2"/>
      <c r="C248" s="3"/>
      <c r="D248" s="4"/>
      <c r="E248" s="5"/>
      <c r="F248" s="2"/>
      <c r="G248" s="2"/>
      <c r="H248" s="2"/>
      <c r="I248" s="6"/>
      <c r="J248" s="6"/>
      <c r="K248" s="2"/>
      <c r="L248" s="2"/>
      <c r="M248" s="7"/>
      <c r="N248" s="7"/>
      <c r="O248" s="7"/>
      <c r="P248" s="7"/>
      <c r="Q248" s="7"/>
      <c r="R248" s="7"/>
      <c r="S248" s="7"/>
      <c r="T248" s="7"/>
      <c r="U248" s="7"/>
      <c r="V248" s="7"/>
      <c r="W248" s="7"/>
      <c r="X248" s="7"/>
      <c r="Y248" s="7"/>
      <c r="Z248" s="7"/>
    </row>
    <row r="249" ht="15.75" customHeight="1">
      <c r="A249" s="7"/>
      <c r="B249" s="2"/>
      <c r="C249" s="3"/>
      <c r="D249" s="4"/>
      <c r="E249" s="5"/>
      <c r="F249" s="2"/>
      <c r="G249" s="2"/>
      <c r="H249" s="2"/>
      <c r="I249" s="6"/>
      <c r="J249" s="6"/>
      <c r="K249" s="2"/>
      <c r="L249" s="2"/>
      <c r="M249" s="7"/>
      <c r="N249" s="7"/>
      <c r="O249" s="7"/>
      <c r="P249" s="7"/>
      <c r="Q249" s="7"/>
      <c r="R249" s="7"/>
      <c r="S249" s="7"/>
      <c r="T249" s="7"/>
      <c r="U249" s="7"/>
      <c r="V249" s="7"/>
      <c r="W249" s="7"/>
      <c r="X249" s="7"/>
      <c r="Y249" s="7"/>
      <c r="Z249" s="7"/>
    </row>
    <row r="250" ht="15.75" customHeight="1">
      <c r="A250" s="7"/>
      <c r="B250" s="2"/>
      <c r="C250" s="3"/>
      <c r="D250" s="4"/>
      <c r="E250" s="5"/>
      <c r="F250" s="2"/>
      <c r="G250" s="2"/>
      <c r="H250" s="2"/>
      <c r="I250" s="6"/>
      <c r="J250" s="6"/>
      <c r="K250" s="2"/>
      <c r="L250" s="2"/>
      <c r="M250" s="7"/>
      <c r="N250" s="7"/>
      <c r="O250" s="7"/>
      <c r="P250" s="7"/>
      <c r="Q250" s="7"/>
      <c r="R250" s="7"/>
      <c r="S250" s="7"/>
      <c r="T250" s="7"/>
      <c r="U250" s="7"/>
      <c r="V250" s="7"/>
      <c r="W250" s="7"/>
      <c r="X250" s="7"/>
      <c r="Y250" s="7"/>
      <c r="Z250" s="7"/>
    </row>
    <row r="251" ht="15.75" customHeight="1">
      <c r="A251" s="7"/>
      <c r="B251" s="2"/>
      <c r="C251" s="3"/>
      <c r="D251" s="4"/>
      <c r="E251" s="5"/>
      <c r="F251" s="2"/>
      <c r="G251" s="2"/>
      <c r="H251" s="2"/>
      <c r="I251" s="6"/>
      <c r="J251" s="6"/>
      <c r="K251" s="2"/>
      <c r="L251" s="2"/>
      <c r="M251" s="7"/>
      <c r="N251" s="7"/>
      <c r="O251" s="7"/>
      <c r="P251" s="7"/>
      <c r="Q251" s="7"/>
      <c r="R251" s="7"/>
      <c r="S251" s="7"/>
      <c r="T251" s="7"/>
      <c r="U251" s="7"/>
      <c r="V251" s="7"/>
      <c r="W251" s="7"/>
      <c r="X251" s="7"/>
      <c r="Y251" s="7"/>
      <c r="Z251" s="7"/>
    </row>
    <row r="252" ht="15.75" customHeight="1">
      <c r="A252" s="7"/>
      <c r="B252" s="2"/>
      <c r="C252" s="3"/>
      <c r="D252" s="4"/>
      <c r="E252" s="5"/>
      <c r="F252" s="2"/>
      <c r="G252" s="2"/>
      <c r="H252" s="2"/>
      <c r="I252" s="6"/>
      <c r="J252" s="6"/>
      <c r="K252" s="2"/>
      <c r="L252" s="2"/>
      <c r="M252" s="7"/>
      <c r="N252" s="7"/>
      <c r="O252" s="7"/>
      <c r="P252" s="7"/>
      <c r="Q252" s="7"/>
      <c r="R252" s="7"/>
      <c r="S252" s="7"/>
      <c r="T252" s="7"/>
      <c r="U252" s="7"/>
      <c r="V252" s="7"/>
      <c r="W252" s="7"/>
      <c r="X252" s="7"/>
      <c r="Y252" s="7"/>
      <c r="Z252" s="7"/>
    </row>
    <row r="253" ht="15.75" customHeight="1">
      <c r="A253" s="7"/>
      <c r="B253" s="2"/>
      <c r="C253" s="3"/>
      <c r="D253" s="4"/>
      <c r="E253" s="5"/>
      <c r="F253" s="2"/>
      <c r="G253" s="2"/>
      <c r="H253" s="2"/>
      <c r="I253" s="6"/>
      <c r="J253" s="6"/>
      <c r="K253" s="2"/>
      <c r="L253" s="2"/>
      <c r="M253" s="7"/>
      <c r="N253" s="7"/>
      <c r="O253" s="7"/>
      <c r="P253" s="7"/>
      <c r="Q253" s="7"/>
      <c r="R253" s="7"/>
      <c r="S253" s="7"/>
      <c r="T253" s="7"/>
      <c r="U253" s="7"/>
      <c r="V253" s="7"/>
      <c r="W253" s="7"/>
      <c r="X253" s="7"/>
      <c r="Y253" s="7"/>
      <c r="Z253" s="7"/>
    </row>
    <row r="254" ht="15.75" customHeight="1">
      <c r="A254" s="7"/>
      <c r="B254" s="2"/>
      <c r="C254" s="3"/>
      <c r="D254" s="4"/>
      <c r="E254" s="5"/>
      <c r="F254" s="2"/>
      <c r="G254" s="2"/>
      <c r="H254" s="2"/>
      <c r="I254" s="6"/>
      <c r="J254" s="6"/>
      <c r="K254" s="2"/>
      <c r="L254" s="2"/>
      <c r="M254" s="7"/>
      <c r="N254" s="7"/>
      <c r="O254" s="7"/>
      <c r="P254" s="7"/>
      <c r="Q254" s="7"/>
      <c r="R254" s="7"/>
      <c r="S254" s="7"/>
      <c r="T254" s="7"/>
      <c r="U254" s="7"/>
      <c r="V254" s="7"/>
      <c r="W254" s="7"/>
      <c r="X254" s="7"/>
      <c r="Y254" s="7"/>
      <c r="Z254" s="7"/>
    </row>
    <row r="255" ht="15.75" customHeight="1">
      <c r="A255" s="7"/>
      <c r="B255" s="2"/>
      <c r="C255" s="3"/>
      <c r="D255" s="4"/>
      <c r="E255" s="5"/>
      <c r="F255" s="2"/>
      <c r="G255" s="2"/>
      <c r="H255" s="2"/>
      <c r="I255" s="6"/>
      <c r="J255" s="6"/>
      <c r="K255" s="2"/>
      <c r="L255" s="2"/>
      <c r="M255" s="7"/>
      <c r="N255" s="7"/>
      <c r="O255" s="7"/>
      <c r="P255" s="7"/>
      <c r="Q255" s="7"/>
      <c r="R255" s="7"/>
      <c r="S255" s="7"/>
      <c r="T255" s="7"/>
      <c r="U255" s="7"/>
      <c r="V255" s="7"/>
      <c r="W255" s="7"/>
      <c r="X255" s="7"/>
      <c r="Y255" s="7"/>
      <c r="Z255" s="7"/>
    </row>
    <row r="256" ht="15.75" customHeight="1">
      <c r="A256" s="7"/>
      <c r="B256" s="2"/>
      <c r="C256" s="3"/>
      <c r="D256" s="4"/>
      <c r="E256" s="5"/>
      <c r="F256" s="2"/>
      <c r="G256" s="2"/>
      <c r="H256" s="2"/>
      <c r="I256" s="6"/>
      <c r="J256" s="6"/>
      <c r="K256" s="2"/>
      <c r="L256" s="2"/>
      <c r="M256" s="7"/>
      <c r="N256" s="7"/>
      <c r="O256" s="7"/>
      <c r="P256" s="7"/>
      <c r="Q256" s="7"/>
      <c r="R256" s="7"/>
      <c r="S256" s="7"/>
      <c r="T256" s="7"/>
      <c r="U256" s="7"/>
      <c r="V256" s="7"/>
      <c r="W256" s="7"/>
      <c r="X256" s="7"/>
      <c r="Y256" s="7"/>
      <c r="Z256" s="7"/>
    </row>
    <row r="257" ht="15.75" customHeight="1">
      <c r="A257" s="7"/>
      <c r="B257" s="2"/>
      <c r="C257" s="3"/>
      <c r="D257" s="4"/>
      <c r="E257" s="5"/>
      <c r="F257" s="2"/>
      <c r="G257" s="2"/>
      <c r="H257" s="2"/>
      <c r="I257" s="6"/>
      <c r="J257" s="6"/>
      <c r="K257" s="2"/>
      <c r="L257" s="2"/>
      <c r="M257" s="7"/>
      <c r="N257" s="7"/>
      <c r="O257" s="7"/>
      <c r="P257" s="7"/>
      <c r="Q257" s="7"/>
      <c r="R257" s="7"/>
      <c r="S257" s="7"/>
      <c r="T257" s="7"/>
      <c r="U257" s="7"/>
      <c r="V257" s="7"/>
      <c r="W257" s="7"/>
      <c r="X257" s="7"/>
      <c r="Y257" s="7"/>
      <c r="Z257" s="7"/>
    </row>
    <row r="258" ht="15.75" customHeight="1">
      <c r="A258" s="7"/>
      <c r="B258" s="2"/>
      <c r="C258" s="3"/>
      <c r="D258" s="4"/>
      <c r="E258" s="5"/>
      <c r="F258" s="2"/>
      <c r="G258" s="2"/>
      <c r="H258" s="2"/>
      <c r="I258" s="6"/>
      <c r="J258" s="6"/>
      <c r="K258" s="2"/>
      <c r="L258" s="2"/>
      <c r="M258" s="7"/>
      <c r="N258" s="7"/>
      <c r="O258" s="7"/>
      <c r="P258" s="7"/>
      <c r="Q258" s="7"/>
      <c r="R258" s="7"/>
      <c r="S258" s="7"/>
      <c r="T258" s="7"/>
      <c r="U258" s="7"/>
      <c r="V258" s="7"/>
      <c r="W258" s="7"/>
      <c r="X258" s="7"/>
      <c r="Y258" s="7"/>
      <c r="Z258" s="7"/>
    </row>
    <row r="259" ht="15.75" customHeight="1">
      <c r="A259" s="7"/>
      <c r="B259" s="2"/>
      <c r="C259" s="3"/>
      <c r="D259" s="4"/>
      <c r="E259" s="5"/>
      <c r="F259" s="2"/>
      <c r="G259" s="2"/>
      <c r="H259" s="2"/>
      <c r="I259" s="6"/>
      <c r="J259" s="6"/>
      <c r="K259" s="2"/>
      <c r="L259" s="2"/>
      <c r="M259" s="7"/>
      <c r="N259" s="7"/>
      <c r="O259" s="7"/>
      <c r="P259" s="7"/>
      <c r="Q259" s="7"/>
      <c r="R259" s="7"/>
      <c r="S259" s="7"/>
      <c r="T259" s="7"/>
      <c r="U259" s="7"/>
      <c r="V259" s="7"/>
      <c r="W259" s="7"/>
      <c r="X259" s="7"/>
      <c r="Y259" s="7"/>
      <c r="Z259" s="7"/>
    </row>
    <row r="260" ht="15.75" customHeight="1">
      <c r="A260" s="7"/>
      <c r="B260" s="2"/>
      <c r="C260" s="3"/>
      <c r="D260" s="4"/>
      <c r="E260" s="5"/>
      <c r="F260" s="2"/>
      <c r="G260" s="2"/>
      <c r="H260" s="2"/>
      <c r="I260" s="6"/>
      <c r="J260" s="6"/>
      <c r="K260" s="2"/>
      <c r="L260" s="2"/>
      <c r="M260" s="7"/>
      <c r="N260" s="7"/>
      <c r="O260" s="7"/>
      <c r="P260" s="7"/>
      <c r="Q260" s="7"/>
      <c r="R260" s="7"/>
      <c r="S260" s="7"/>
      <c r="T260" s="7"/>
      <c r="U260" s="7"/>
      <c r="V260" s="7"/>
      <c r="W260" s="7"/>
      <c r="X260" s="7"/>
      <c r="Y260" s="7"/>
      <c r="Z260" s="7"/>
    </row>
    <row r="261" ht="15.75" customHeight="1">
      <c r="A261" s="7"/>
      <c r="B261" s="2"/>
      <c r="C261" s="3"/>
      <c r="D261" s="4"/>
      <c r="E261" s="5"/>
      <c r="F261" s="2"/>
      <c r="G261" s="2"/>
      <c r="H261" s="2"/>
      <c r="I261" s="6"/>
      <c r="J261" s="6"/>
      <c r="K261" s="2"/>
      <c r="L261" s="2"/>
      <c r="M261" s="7"/>
      <c r="N261" s="7"/>
      <c r="O261" s="7"/>
      <c r="P261" s="7"/>
      <c r="Q261" s="7"/>
      <c r="R261" s="7"/>
      <c r="S261" s="7"/>
      <c r="T261" s="7"/>
      <c r="U261" s="7"/>
      <c r="V261" s="7"/>
      <c r="W261" s="7"/>
      <c r="X261" s="7"/>
      <c r="Y261" s="7"/>
      <c r="Z261" s="7"/>
    </row>
    <row r="262" ht="15.75" customHeight="1">
      <c r="A262" s="7"/>
      <c r="B262" s="2"/>
      <c r="C262" s="3"/>
      <c r="D262" s="4"/>
      <c r="E262" s="5"/>
      <c r="F262" s="2"/>
      <c r="G262" s="2"/>
      <c r="H262" s="2"/>
      <c r="I262" s="6"/>
      <c r="J262" s="6"/>
      <c r="K262" s="2"/>
      <c r="L262" s="2"/>
      <c r="M262" s="7"/>
      <c r="N262" s="7"/>
      <c r="O262" s="7"/>
      <c r="P262" s="7"/>
      <c r="Q262" s="7"/>
      <c r="R262" s="7"/>
      <c r="S262" s="7"/>
      <c r="T262" s="7"/>
      <c r="U262" s="7"/>
      <c r="V262" s="7"/>
      <c r="W262" s="7"/>
      <c r="X262" s="7"/>
      <c r="Y262" s="7"/>
      <c r="Z262" s="7"/>
    </row>
    <row r="263" ht="15.75" customHeight="1">
      <c r="A263" s="7"/>
      <c r="B263" s="2"/>
      <c r="C263" s="3"/>
      <c r="D263" s="4"/>
      <c r="E263" s="5"/>
      <c r="F263" s="2"/>
      <c r="G263" s="2"/>
      <c r="H263" s="2"/>
      <c r="I263" s="6"/>
      <c r="J263" s="6"/>
      <c r="K263" s="2"/>
      <c r="L263" s="2"/>
      <c r="M263" s="7"/>
      <c r="N263" s="7"/>
      <c r="O263" s="7"/>
      <c r="P263" s="7"/>
      <c r="Q263" s="7"/>
      <c r="R263" s="7"/>
      <c r="S263" s="7"/>
      <c r="T263" s="7"/>
      <c r="U263" s="7"/>
      <c r="V263" s="7"/>
      <c r="W263" s="7"/>
      <c r="X263" s="7"/>
      <c r="Y263" s="7"/>
      <c r="Z263" s="7"/>
    </row>
    <row r="264" ht="15.75" customHeight="1">
      <c r="A264" s="7"/>
      <c r="B264" s="2"/>
      <c r="C264" s="3"/>
      <c r="D264" s="4"/>
      <c r="E264" s="5"/>
      <c r="F264" s="2"/>
      <c r="G264" s="2"/>
      <c r="H264" s="2"/>
      <c r="I264" s="6"/>
      <c r="J264" s="6"/>
      <c r="K264" s="2"/>
      <c r="L264" s="2"/>
      <c r="M264" s="7"/>
      <c r="N264" s="7"/>
      <c r="O264" s="7"/>
      <c r="P264" s="7"/>
      <c r="Q264" s="7"/>
      <c r="R264" s="7"/>
      <c r="S264" s="7"/>
      <c r="T264" s="7"/>
      <c r="U264" s="7"/>
      <c r="V264" s="7"/>
      <c r="W264" s="7"/>
      <c r="X264" s="7"/>
      <c r="Y264" s="7"/>
      <c r="Z264" s="7"/>
    </row>
    <row r="265" ht="15.75" customHeight="1">
      <c r="A265" s="7"/>
      <c r="B265" s="2"/>
      <c r="C265" s="3"/>
      <c r="D265" s="4"/>
      <c r="E265" s="5"/>
      <c r="F265" s="2"/>
      <c r="G265" s="2"/>
      <c r="H265" s="2"/>
      <c r="I265" s="6"/>
      <c r="J265" s="6"/>
      <c r="K265" s="2"/>
      <c r="L265" s="2"/>
      <c r="M265" s="7"/>
      <c r="N265" s="7"/>
      <c r="O265" s="7"/>
      <c r="P265" s="7"/>
      <c r="Q265" s="7"/>
      <c r="R265" s="7"/>
      <c r="S265" s="7"/>
      <c r="T265" s="7"/>
      <c r="U265" s="7"/>
      <c r="V265" s="7"/>
      <c r="W265" s="7"/>
      <c r="X265" s="7"/>
      <c r="Y265" s="7"/>
      <c r="Z265" s="7"/>
    </row>
    <row r="266" ht="15.75" customHeight="1">
      <c r="A266" s="7"/>
      <c r="B266" s="2"/>
      <c r="C266" s="3"/>
      <c r="D266" s="4"/>
      <c r="E266" s="5"/>
      <c r="F266" s="2"/>
      <c r="G266" s="2"/>
      <c r="H266" s="2"/>
      <c r="I266" s="6"/>
      <c r="J266" s="6"/>
      <c r="K266" s="2"/>
      <c r="L266" s="2"/>
      <c r="M266" s="7"/>
      <c r="N266" s="7"/>
      <c r="O266" s="7"/>
      <c r="P266" s="7"/>
      <c r="Q266" s="7"/>
      <c r="R266" s="7"/>
      <c r="S266" s="7"/>
      <c r="T266" s="7"/>
      <c r="U266" s="7"/>
      <c r="V266" s="7"/>
      <c r="W266" s="7"/>
      <c r="X266" s="7"/>
      <c r="Y266" s="7"/>
      <c r="Z266" s="7"/>
    </row>
    <row r="267" ht="15.75" customHeight="1">
      <c r="A267" s="7"/>
      <c r="B267" s="2"/>
      <c r="C267" s="3"/>
      <c r="D267" s="4"/>
      <c r="E267" s="5"/>
      <c r="F267" s="2"/>
      <c r="G267" s="2"/>
      <c r="H267" s="2"/>
      <c r="I267" s="6"/>
      <c r="J267" s="6"/>
      <c r="K267" s="2"/>
      <c r="L267" s="2"/>
      <c r="M267" s="7"/>
      <c r="N267" s="7"/>
      <c r="O267" s="7"/>
      <c r="P267" s="7"/>
      <c r="Q267" s="7"/>
      <c r="R267" s="7"/>
      <c r="S267" s="7"/>
      <c r="T267" s="7"/>
      <c r="U267" s="7"/>
      <c r="V267" s="7"/>
      <c r="W267" s="7"/>
      <c r="X267" s="7"/>
      <c r="Y267" s="7"/>
      <c r="Z267" s="7"/>
    </row>
    <row r="268" ht="15.75" customHeight="1">
      <c r="A268" s="7"/>
      <c r="B268" s="2"/>
      <c r="C268" s="3"/>
      <c r="D268" s="4"/>
      <c r="E268" s="5"/>
      <c r="F268" s="2"/>
      <c r="G268" s="2"/>
      <c r="H268" s="2"/>
      <c r="I268" s="6"/>
      <c r="J268" s="6"/>
      <c r="K268" s="2"/>
      <c r="L268" s="2"/>
      <c r="M268" s="7"/>
      <c r="N268" s="7"/>
      <c r="O268" s="7"/>
      <c r="P268" s="7"/>
      <c r="Q268" s="7"/>
      <c r="R268" s="7"/>
      <c r="S268" s="7"/>
      <c r="T268" s="7"/>
      <c r="U268" s="7"/>
      <c r="V268" s="7"/>
      <c r="W268" s="7"/>
      <c r="X268" s="7"/>
      <c r="Y268" s="7"/>
      <c r="Z268" s="7"/>
    </row>
    <row r="269" ht="15.75" customHeight="1">
      <c r="A269" s="7"/>
      <c r="B269" s="2"/>
      <c r="C269" s="3"/>
      <c r="D269" s="4"/>
      <c r="E269" s="5"/>
      <c r="F269" s="2"/>
      <c r="G269" s="2"/>
      <c r="H269" s="2"/>
      <c r="I269" s="6"/>
      <c r="J269" s="6"/>
      <c r="K269" s="2"/>
      <c r="L269" s="2"/>
      <c r="M269" s="7"/>
      <c r="N269" s="7"/>
      <c r="O269" s="7"/>
      <c r="P269" s="7"/>
      <c r="Q269" s="7"/>
      <c r="R269" s="7"/>
      <c r="S269" s="7"/>
      <c r="T269" s="7"/>
      <c r="U269" s="7"/>
      <c r="V269" s="7"/>
      <c r="W269" s="7"/>
      <c r="X269" s="7"/>
      <c r="Y269" s="7"/>
      <c r="Z269" s="7"/>
    </row>
    <row r="270" ht="15.75" customHeight="1">
      <c r="A270" s="7"/>
      <c r="B270" s="2"/>
      <c r="C270" s="3"/>
      <c r="D270" s="4"/>
      <c r="E270" s="5"/>
      <c r="F270" s="2"/>
      <c r="G270" s="2"/>
      <c r="H270" s="2"/>
      <c r="I270" s="6"/>
      <c r="J270" s="6"/>
      <c r="K270" s="2"/>
      <c r="L270" s="2"/>
      <c r="M270" s="7"/>
      <c r="N270" s="7"/>
      <c r="O270" s="7"/>
      <c r="P270" s="7"/>
      <c r="Q270" s="7"/>
      <c r="R270" s="7"/>
      <c r="S270" s="7"/>
      <c r="T270" s="7"/>
      <c r="U270" s="7"/>
      <c r="V270" s="7"/>
      <c r="W270" s="7"/>
      <c r="X270" s="7"/>
      <c r="Y270" s="7"/>
      <c r="Z270" s="7"/>
    </row>
    <row r="271" ht="15.75" customHeight="1">
      <c r="A271" s="7"/>
      <c r="B271" s="2"/>
      <c r="C271" s="3"/>
      <c r="D271" s="4"/>
      <c r="E271" s="5"/>
      <c r="F271" s="2"/>
      <c r="G271" s="2"/>
      <c r="H271" s="2"/>
      <c r="I271" s="6"/>
      <c r="J271" s="6"/>
      <c r="K271" s="2"/>
      <c r="L271" s="2"/>
      <c r="M271" s="7"/>
      <c r="N271" s="7"/>
      <c r="O271" s="7"/>
      <c r="P271" s="7"/>
      <c r="Q271" s="7"/>
      <c r="R271" s="7"/>
      <c r="S271" s="7"/>
      <c r="T271" s="7"/>
      <c r="U271" s="7"/>
      <c r="V271" s="7"/>
      <c r="W271" s="7"/>
      <c r="X271" s="7"/>
      <c r="Y271" s="7"/>
      <c r="Z271" s="7"/>
    </row>
    <row r="272" ht="15.75" customHeight="1">
      <c r="A272" s="7"/>
      <c r="B272" s="2"/>
      <c r="C272" s="3"/>
      <c r="D272" s="4"/>
      <c r="E272" s="5"/>
      <c r="F272" s="2"/>
      <c r="G272" s="2"/>
      <c r="H272" s="2"/>
      <c r="I272" s="6"/>
      <c r="J272" s="6"/>
      <c r="K272" s="2"/>
      <c r="L272" s="2"/>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C29:D29"/>
  </mergeCells>
  <dataValidations>
    <dataValidation type="list" allowBlank="1" showErrorMessage="1" sqref="C20:C28 C30:C37 C39:C62">
      <formula1>'Auto Responses'!$J$3:$J$4</formula1>
    </dataValidation>
  </dataValidations>
  <hyperlinks>
    <hyperlink r:id="rId1" ref="D20"/>
    <hyperlink r:id="rId2" ref="D21"/>
    <hyperlink r:id="rId3" ref="D22"/>
    <hyperlink r:id="rId4" ref="D23"/>
    <hyperlink r:id="rId5" ref="D24"/>
    <hyperlink r:id="rId6" ref="D25"/>
    <hyperlink r:id="rId7" location="orgs_cloudtrail-integration" ref="C29"/>
    <hyperlink r:id="rId8" location="User-Activity" ref="D30"/>
    <hyperlink r:id="rId9" ref="D33"/>
    <hyperlink r:id="rId10" ref="D34"/>
    <hyperlink r:id="rId11" ref="D36"/>
    <hyperlink r:id="rId12" ref="D37"/>
    <hyperlink r:id="rId13" ref="D40"/>
    <hyperlink r:id="rId14" ref="D41"/>
    <hyperlink r:id="rId15" ref="D42"/>
    <hyperlink r:id="rId16" ref="D45"/>
    <hyperlink r:id="rId17" ref="D48"/>
    <hyperlink r:id="rId18" ref="D49"/>
    <hyperlink r:id="rId19" ref="D50"/>
    <hyperlink r:id="rId20" ref="D51"/>
    <hyperlink r:id="rId21" ref="D52"/>
    <hyperlink r:id="rId22" ref="D54"/>
    <hyperlink r:id="rId23" ref="D56"/>
    <hyperlink r:id="rId24" ref="D60"/>
    <hyperlink r:id="rId25" ref="D61"/>
  </hyperlinks>
  <printOptions/>
  <pageMargins bottom="1.0" footer="0.0" header="0.0" left="0.75" right="0.75" top="1.0"/>
  <pageSetup orientation="landscape"/>
  <headerFooter>
    <oddFooter>&amp;L000000_x0009_&amp;P</oddFooter>
  </headerFooter>
  <drawing r:id="rId2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36C"/>
    <pageSetUpPr/>
  </sheetPr>
  <sheetViews>
    <sheetView showGridLines="0" workbookViewId="0"/>
  </sheetViews>
  <sheetFormatPr customHeight="1" defaultColWidth="9.18" defaultRowHeight="15.0"/>
  <cols>
    <col customWidth="1" min="1" max="1" width="8.27"/>
    <col customWidth="1" min="2" max="2" width="55.09"/>
    <col customWidth="1" min="3" max="3" width="18.91"/>
    <col customWidth="1" min="4" max="4" width="55.73"/>
    <col customWidth="1" min="5" max="5" width="32.0"/>
    <col customWidth="1" min="6" max="6" width="30.73"/>
    <col customWidth="1" min="7" max="7" width="18.09"/>
    <col customWidth="1" hidden="1" min="8" max="10" width="18.09"/>
    <col customWidth="1" hidden="1" min="11" max="11" width="4.45"/>
    <col customWidth="1" hidden="1" min="12" max="12" width="6.64"/>
    <col customWidth="1" min="13" max="26" width="8.45"/>
  </cols>
  <sheetData>
    <row r="1" hidden="1">
      <c r="A1" s="65" t="s">
        <v>0</v>
      </c>
      <c r="B1" s="2"/>
      <c r="C1" s="3"/>
      <c r="D1" s="4"/>
      <c r="E1" s="5"/>
      <c r="F1" s="2"/>
      <c r="G1" s="2"/>
      <c r="H1" s="2"/>
      <c r="I1" s="6"/>
      <c r="J1" s="6"/>
      <c r="K1" s="2"/>
      <c r="L1" s="2"/>
      <c r="M1" s="65"/>
      <c r="N1" s="65"/>
      <c r="O1" s="65"/>
      <c r="P1" s="65"/>
      <c r="Q1" s="65"/>
      <c r="R1" s="65"/>
      <c r="S1" s="65"/>
      <c r="T1" s="65"/>
      <c r="U1" s="65"/>
      <c r="V1" s="65"/>
      <c r="W1" s="65"/>
      <c r="X1" s="65"/>
      <c r="Y1" s="65"/>
      <c r="Z1" s="65"/>
    </row>
    <row r="2" ht="36.0" customHeight="1">
      <c r="A2" s="8" t="s">
        <v>193</v>
      </c>
      <c r="B2" s="8"/>
      <c r="C2" s="9"/>
      <c r="D2" s="10"/>
      <c r="E2" s="11"/>
      <c r="F2" s="11" t="str">
        <f>'Auto Responses'!$A$36</f>
        <v>Version 4.04</v>
      </c>
      <c r="G2" s="2"/>
      <c r="H2" s="2"/>
      <c r="I2" s="6"/>
      <c r="J2" s="2"/>
      <c r="K2" s="2"/>
      <c r="L2" s="2"/>
      <c r="M2" s="65"/>
      <c r="N2" s="65"/>
      <c r="O2" s="65"/>
      <c r="P2" s="65"/>
      <c r="Q2" s="65"/>
      <c r="R2" s="65"/>
      <c r="S2" s="65"/>
      <c r="T2" s="65"/>
      <c r="U2" s="65"/>
      <c r="V2" s="65"/>
      <c r="W2" s="65"/>
      <c r="X2" s="65"/>
      <c r="Y2" s="65"/>
      <c r="Z2" s="65"/>
    </row>
    <row r="3" ht="28.5" customHeight="1">
      <c r="A3" s="12" t="s">
        <v>2</v>
      </c>
      <c r="B3" s="13"/>
      <c r="C3" s="14">
        <f>'START HERE'!$C$3</f>
        <v>45933</v>
      </c>
      <c r="D3" s="15"/>
      <c r="E3" s="16"/>
      <c r="F3" s="17"/>
      <c r="G3" s="2"/>
      <c r="H3" s="2"/>
      <c r="I3" s="6"/>
      <c r="J3" s="2"/>
      <c r="K3" s="2"/>
      <c r="L3" s="2"/>
      <c r="M3" s="2"/>
      <c r="N3" s="2"/>
      <c r="O3" s="2"/>
      <c r="P3" s="2"/>
      <c r="Q3" s="2"/>
      <c r="R3" s="2"/>
      <c r="S3" s="2"/>
      <c r="T3" s="2"/>
      <c r="U3" s="2"/>
      <c r="V3" s="2"/>
      <c r="W3" s="2"/>
      <c r="X3" s="2"/>
      <c r="Y3" s="2"/>
      <c r="Z3" s="2"/>
    </row>
    <row r="4" ht="36.0" customHeight="1">
      <c r="A4" s="18" t="s">
        <v>3</v>
      </c>
      <c r="B4" s="19"/>
      <c r="C4" s="20"/>
      <c r="D4" s="21"/>
      <c r="E4" s="22"/>
      <c r="F4" s="22"/>
      <c r="G4" s="2"/>
      <c r="H4" s="2"/>
      <c r="I4" s="6"/>
      <c r="J4" s="2"/>
      <c r="K4" s="2"/>
      <c r="L4" s="2"/>
      <c r="M4" s="2"/>
      <c r="N4" s="2"/>
      <c r="O4" s="2"/>
      <c r="P4" s="2"/>
      <c r="Q4" s="2"/>
      <c r="R4" s="2"/>
      <c r="S4" s="2"/>
      <c r="T4" s="2"/>
      <c r="U4" s="2"/>
      <c r="V4" s="2"/>
      <c r="W4" s="2"/>
      <c r="X4" s="2"/>
      <c r="Y4" s="2"/>
      <c r="Z4" s="2"/>
    </row>
    <row r="5" ht="19.5" customHeight="1">
      <c r="A5" s="23" t="str">
        <f>HLOOKUP($A$4,'Auto Responses'!$D$2:$D$8,2,0)&amp;""</f>
        <v>1. Complete the "Start Here" tab and review the "Required Questions" guidance to find the other sections are required for your product or service.</v>
      </c>
      <c r="B5" s="24"/>
      <c r="C5" s="25"/>
      <c r="D5" s="26"/>
      <c r="E5" s="24"/>
      <c r="F5" s="27"/>
      <c r="G5" s="2"/>
      <c r="H5" s="2"/>
      <c r="I5" s="6"/>
      <c r="J5" s="2"/>
      <c r="K5" s="2"/>
      <c r="L5" s="2"/>
      <c r="M5" s="2"/>
      <c r="N5" s="2"/>
      <c r="O5" s="2"/>
      <c r="P5" s="2"/>
      <c r="Q5" s="2"/>
      <c r="R5" s="2"/>
      <c r="S5" s="2"/>
      <c r="T5" s="2"/>
      <c r="U5" s="2"/>
      <c r="V5" s="2"/>
      <c r="W5" s="2"/>
      <c r="X5" s="2"/>
      <c r="Y5" s="2"/>
      <c r="Z5" s="2"/>
    </row>
    <row r="6" ht="19.5" customHeight="1">
      <c r="A6" s="23" t="str">
        <f>HLOOKUP($A$4,'Auto Responses'!$D$2:$D$8,3,0)&amp;""</f>
        <v>2. Complete the "Organization" tab and the applicable questions in each of the next 5 tabs (Product through Privacy) that apply, based on your answers to the "Required Questions."</v>
      </c>
      <c r="B6" s="24"/>
      <c r="C6" s="25"/>
      <c r="D6" s="26"/>
      <c r="E6" s="24"/>
      <c r="F6" s="28"/>
      <c r="G6" s="2"/>
      <c r="H6" s="2"/>
      <c r="I6" s="6"/>
      <c r="J6" s="2"/>
      <c r="K6" s="2"/>
      <c r="L6" s="2"/>
      <c r="M6" s="2"/>
      <c r="N6" s="2"/>
      <c r="O6" s="2"/>
      <c r="P6" s="2"/>
      <c r="Q6" s="2"/>
      <c r="R6" s="2"/>
      <c r="S6" s="2"/>
      <c r="T6" s="2"/>
      <c r="U6" s="2"/>
      <c r="V6" s="2"/>
      <c r="W6" s="2"/>
      <c r="X6" s="2"/>
      <c r="Y6" s="2"/>
      <c r="Z6" s="2"/>
    </row>
    <row r="7" ht="19.5" customHeight="1">
      <c r="A7" s="23" t="str">
        <f>HLOOKUP($A$4,'Auto Responses'!$D$2:$D$8,4,0)&amp;""</f>
        <v>3. Guidance in column E may change based on your answers to prompt details in "Additional Information." If leaving an answer blank, you must also state why in "Additional Information". </v>
      </c>
      <c r="B7" s="24"/>
      <c r="C7" s="25"/>
      <c r="D7" s="26"/>
      <c r="E7" s="24"/>
      <c r="F7" s="28"/>
      <c r="G7" s="2"/>
      <c r="H7" s="2"/>
      <c r="I7" s="6"/>
      <c r="J7" s="2"/>
      <c r="K7" s="2"/>
      <c r="L7" s="2"/>
      <c r="M7" s="2"/>
      <c r="N7" s="2"/>
      <c r="O7" s="2"/>
      <c r="P7" s="2"/>
      <c r="Q7" s="2"/>
      <c r="R7" s="2"/>
      <c r="S7" s="2"/>
      <c r="T7" s="2"/>
      <c r="U7" s="2"/>
      <c r="V7" s="2"/>
      <c r="W7" s="2"/>
      <c r="X7" s="2"/>
      <c r="Y7" s="2"/>
      <c r="Z7" s="2"/>
    </row>
    <row r="8" ht="19.5" customHeight="1">
      <c r="A8" s="23" t="str">
        <f>HLOOKUP($A$4,'Auto Responses'!$D$2:$D$8,5,0)&amp;""</f>
        <v>4. DO NOT complete any fields in the "Evaluation" sheets or the "Analyst Notes" column.</v>
      </c>
      <c r="B8" s="24"/>
      <c r="C8" s="25"/>
      <c r="D8" s="26"/>
      <c r="E8" s="24"/>
      <c r="F8" s="28"/>
      <c r="G8" s="2"/>
      <c r="H8" s="2"/>
      <c r="I8" s="6"/>
      <c r="J8" s="2"/>
      <c r="K8" s="2"/>
      <c r="L8" s="2"/>
      <c r="M8" s="2"/>
      <c r="N8" s="2"/>
      <c r="O8" s="2"/>
      <c r="P8" s="2"/>
      <c r="Q8" s="2"/>
      <c r="R8" s="2"/>
      <c r="S8" s="2"/>
      <c r="T8" s="2"/>
      <c r="U8" s="2"/>
      <c r="V8" s="2"/>
      <c r="W8" s="2"/>
      <c r="X8" s="2"/>
      <c r="Y8" s="2"/>
      <c r="Z8" s="2"/>
    </row>
    <row r="9" ht="19.5" customHeight="1">
      <c r="A9" s="23" t="str">
        <f>HLOOKUP($A$4,'Auto Responses'!$D$2:$D$8,6,0)&amp;""</f>
        <v>5. Return the completed file to institutions.</v>
      </c>
      <c r="B9" s="24"/>
      <c r="C9" s="25"/>
      <c r="D9" s="26"/>
      <c r="E9" s="24"/>
      <c r="F9" s="28"/>
      <c r="G9" s="2"/>
      <c r="H9" s="2"/>
      <c r="I9" s="6"/>
      <c r="J9" s="2"/>
      <c r="K9" s="2"/>
      <c r="L9" s="2"/>
      <c r="M9" s="2"/>
      <c r="N9" s="2"/>
      <c r="O9" s="2"/>
      <c r="P9" s="2"/>
      <c r="Q9" s="2"/>
      <c r="R9" s="2"/>
      <c r="S9" s="2"/>
      <c r="T9" s="2"/>
      <c r="U9" s="2"/>
      <c r="V9" s="2"/>
      <c r="W9" s="2"/>
      <c r="X9" s="2"/>
      <c r="Y9" s="2"/>
      <c r="Z9" s="2"/>
    </row>
    <row r="10" ht="19.5" customHeight="1">
      <c r="A10" s="29" t="str">
        <f>HLOOKUP($A$4,'Auto Responses'!$D$2:$D$8,7,0)&amp;""</f>
        <v>* Denotes critical questions. Critical questions are those deemed most important to institutions by higher education volunteers.</v>
      </c>
      <c r="B10" s="24"/>
      <c r="C10" s="25"/>
      <c r="D10" s="26"/>
      <c r="E10" s="24"/>
      <c r="F10" s="28"/>
      <c r="G10" s="2"/>
      <c r="H10" s="2"/>
      <c r="I10" s="6"/>
      <c r="J10" s="2"/>
      <c r="K10" s="2"/>
      <c r="L10" s="2"/>
      <c r="M10" s="2"/>
      <c r="N10" s="2"/>
      <c r="O10" s="2"/>
      <c r="P10" s="2"/>
      <c r="Q10" s="2"/>
      <c r="R10" s="2"/>
      <c r="S10" s="2"/>
      <c r="T10" s="2"/>
      <c r="U10" s="2"/>
      <c r="V10" s="2"/>
      <c r="W10" s="2"/>
      <c r="X10" s="2"/>
      <c r="Y10" s="2"/>
      <c r="Z10" s="2"/>
    </row>
    <row r="11" ht="19.5" customHeight="1">
      <c r="A11" s="30" t="str">
        <f>HLOOKUP($A$4,'Auto Responses'!$D$2:$D$9,8,0)&amp;""</f>
        <v>For full instructions, please visit educause.edu/HECVAT</v>
      </c>
      <c r="B11" s="24"/>
      <c r="C11" s="25"/>
      <c r="D11" s="26"/>
      <c r="E11" s="24"/>
      <c r="F11" s="31"/>
      <c r="G11" s="2"/>
      <c r="H11" s="2"/>
      <c r="I11" s="6"/>
      <c r="J11" s="2"/>
      <c r="K11" s="2"/>
      <c r="L11" s="2"/>
      <c r="M11" s="2"/>
      <c r="N11" s="2"/>
      <c r="O11" s="2"/>
      <c r="P11" s="2"/>
      <c r="Q11" s="2"/>
      <c r="R11" s="2"/>
      <c r="S11" s="2"/>
      <c r="T11" s="2"/>
      <c r="U11" s="2"/>
      <c r="V11" s="2"/>
      <c r="W11" s="2"/>
      <c r="X11" s="2"/>
      <c r="Y11" s="2"/>
      <c r="Z11" s="2"/>
    </row>
    <row r="12" ht="36.0" customHeight="1">
      <c r="A12" s="19" t="str">
        <f>VLOOKUP(LEFT($A13,4),'Auto Responses'!$N$4:$O$38,2,0)&amp;""</f>
        <v> General Information</v>
      </c>
      <c r="B12" s="19"/>
      <c r="C12" s="20" t="s">
        <v>19</v>
      </c>
      <c r="D12" s="33"/>
      <c r="E12" s="34"/>
      <c r="F12" s="34"/>
      <c r="G12" s="2"/>
      <c r="H12" s="2"/>
      <c r="I12" s="6"/>
      <c r="J12" s="6"/>
      <c r="K12" s="2"/>
      <c r="L12" s="2"/>
      <c r="M12" s="2"/>
      <c r="N12" s="2"/>
      <c r="O12" s="2"/>
      <c r="P12" s="2"/>
      <c r="Q12" s="2"/>
      <c r="R12" s="2"/>
      <c r="S12" s="2"/>
      <c r="T12" s="2"/>
      <c r="U12" s="2"/>
      <c r="V12" s="2"/>
      <c r="W12" s="2"/>
      <c r="X12" s="2"/>
      <c r="Y12" s="2"/>
      <c r="Z12" s="2"/>
    </row>
    <row r="13" ht="21.75" customHeight="1">
      <c r="A13" s="35" t="s">
        <v>4</v>
      </c>
      <c r="B13" s="36" t="str">
        <f>VLOOKUP($A13,Questions!$A$2:$X$333,2,0)&amp;""</f>
        <v>Solution Provider Name</v>
      </c>
      <c r="C13" s="42" t="str">
        <f>VLOOKUP($A13,'START HERE'!$A$13:$C$21,3,0)&amp;""</f>
        <v>Coursedog</v>
      </c>
      <c r="D13" s="43"/>
      <c r="E13" s="43"/>
      <c r="F13" s="17"/>
      <c r="G13" s="2"/>
      <c r="H13" s="2"/>
      <c r="I13" s="6"/>
      <c r="J13" s="6"/>
      <c r="K13" s="2"/>
      <c r="L13" s="2"/>
      <c r="M13" s="2"/>
      <c r="N13" s="2"/>
      <c r="O13" s="2"/>
      <c r="P13" s="2"/>
      <c r="Q13" s="2"/>
      <c r="R13" s="2"/>
      <c r="S13" s="2"/>
      <c r="T13" s="2"/>
      <c r="U13" s="2"/>
      <c r="V13" s="2"/>
      <c r="W13" s="2"/>
      <c r="X13" s="2"/>
      <c r="Y13" s="2"/>
      <c r="Z13" s="2"/>
    </row>
    <row r="14" ht="21.75" customHeight="1">
      <c r="A14" s="35" t="s">
        <v>6</v>
      </c>
      <c r="B14" s="36" t="str">
        <f>VLOOKUP($A14,Questions!$A$2:$X$333,2,0)&amp;""</f>
        <v>Solution Name</v>
      </c>
      <c r="C14" s="42" t="str">
        <f>VLOOKUP($A14,'START HERE'!$A$13:$C$21,3,0)&amp;""</f>
        <v>Coursedog</v>
      </c>
      <c r="D14" s="43"/>
      <c r="E14" s="43"/>
      <c r="F14" s="17"/>
      <c r="G14" s="2"/>
      <c r="H14" s="2"/>
      <c r="I14" s="6"/>
      <c r="J14" s="6"/>
      <c r="K14" s="2"/>
      <c r="L14" s="2"/>
      <c r="M14" s="2"/>
      <c r="N14" s="2"/>
      <c r="O14" s="2"/>
      <c r="P14" s="2"/>
      <c r="Q14" s="2"/>
      <c r="R14" s="2"/>
      <c r="S14" s="2"/>
      <c r="T14" s="2"/>
      <c r="U14" s="2"/>
      <c r="V14" s="2"/>
      <c r="W14" s="2"/>
      <c r="X14" s="2"/>
      <c r="Y14" s="2"/>
      <c r="Z14" s="2"/>
    </row>
    <row r="15" ht="21.75" customHeight="1">
      <c r="A15" s="35" t="s">
        <v>7</v>
      </c>
      <c r="B15" s="36" t="str">
        <f>VLOOKUP($A15,Questions!$A$2:$X$333,2,0)&amp;""</f>
        <v>Solution Description</v>
      </c>
      <c r="C15" s="42" t="str">
        <f>VLOOKUP($A15,'START HERE'!$A$13:$C$21,3,0)&amp;""</f>
        <v>Coursedog is a SaaS platform designed to streamline curriculum, catalog, and scheduling management for higher education institutions, offering intuitive tools, insightful analytics, and seamless integration without requiring IT involvement.</v>
      </c>
      <c r="D15" s="43"/>
      <c r="E15" s="43"/>
      <c r="F15" s="17"/>
      <c r="G15" s="2"/>
      <c r="H15" s="2"/>
      <c r="I15" s="6"/>
      <c r="J15" s="6"/>
      <c r="K15" s="2"/>
      <c r="L15" s="2"/>
      <c r="M15" s="2"/>
      <c r="N15" s="2"/>
      <c r="O15" s="2"/>
      <c r="P15" s="2"/>
      <c r="Q15" s="2"/>
      <c r="R15" s="2"/>
      <c r="S15" s="2"/>
      <c r="T15" s="2"/>
      <c r="U15" s="2"/>
      <c r="V15" s="2"/>
      <c r="W15" s="2"/>
      <c r="X15" s="2"/>
      <c r="Y15" s="2"/>
      <c r="Z15" s="2"/>
    </row>
    <row r="16" ht="21.75" customHeight="1">
      <c r="A16" s="35" t="s">
        <v>15</v>
      </c>
      <c r="B16" s="36" t="str">
        <f>VLOOKUP($A16,Questions!$A$2:$X$333,2,0)&amp;""</f>
        <v>Country of Company Headquarters</v>
      </c>
      <c r="C16" s="42" t="str">
        <f>VLOOKUP($A16,'START HERE'!$A$13:$C$21,3,0)&amp;""</f>
        <v>United States</v>
      </c>
      <c r="D16" s="43"/>
      <c r="E16" s="43"/>
      <c r="F16" s="17"/>
      <c r="G16" s="2"/>
      <c r="H16" s="2"/>
      <c r="I16" s="6"/>
      <c r="J16" s="6"/>
      <c r="K16" s="2"/>
      <c r="L16" s="2"/>
      <c r="M16" s="2"/>
      <c r="N16" s="2"/>
      <c r="O16" s="2"/>
      <c r="P16" s="2"/>
      <c r="Q16" s="2"/>
      <c r="R16" s="2"/>
      <c r="S16" s="2"/>
      <c r="T16" s="2"/>
      <c r="U16" s="2"/>
      <c r="V16" s="2"/>
      <c r="W16" s="2"/>
      <c r="X16" s="2"/>
      <c r="Y16" s="2"/>
      <c r="Z16" s="2"/>
    </row>
    <row r="17" ht="36.75" customHeight="1">
      <c r="A17" s="19" t="str">
        <f>VLOOKUP(LEFT($A18,4),'Auto Responses'!$N$4:$O$38,2,0)&amp;""</f>
        <v> Required Questions</v>
      </c>
      <c r="B17" s="45"/>
      <c r="C17" s="20" t="s">
        <v>19</v>
      </c>
      <c r="D17" s="20"/>
      <c r="E17" s="46" t="s">
        <v>21</v>
      </c>
      <c r="F17" s="57" t="s">
        <v>22</v>
      </c>
      <c r="G17" s="2"/>
      <c r="H17" s="2"/>
      <c r="I17" s="6"/>
      <c r="J17" s="6"/>
      <c r="K17" s="2"/>
      <c r="L17" s="2"/>
      <c r="M17" s="2"/>
      <c r="N17" s="2"/>
      <c r="O17" s="2"/>
      <c r="P17" s="2"/>
      <c r="Q17" s="2"/>
      <c r="R17" s="2"/>
      <c r="S17" s="2"/>
      <c r="T17" s="2"/>
      <c r="U17" s="2"/>
      <c r="V17" s="2"/>
      <c r="W17" s="2"/>
      <c r="X17" s="2"/>
      <c r="Y17" s="2"/>
      <c r="Z17" s="2"/>
    </row>
    <row r="18" ht="38.25" customHeight="1">
      <c r="A18" s="35" t="s">
        <v>35</v>
      </c>
      <c r="B18" s="48" t="str">
        <f>VLOOKUP($A18,Questions!$A$2:$X$333,2,0)</f>
        <v>Are you offering either a product or platform, as opposed to only offering a service</v>
      </c>
      <c r="C18" s="87" t="str">
        <f>VLOOKUP($A18,'START HERE'!$A$23:$F$36,3,0)&amp;""</f>
        <v>Yes</v>
      </c>
      <c r="D18" s="88" t="str">
        <f>VLOOKUP($A18,'START HERE'!$A$23:$F$36,4,0)&amp;""</f>
        <v>Coursedog is a SaaS platform designed to streamline curriculum, catalog, and scheduling management for higher education institutions, offering intuitive tools, insightful analytics, and seamless integration without requiring IT involvement.</v>
      </c>
      <c r="E18" s="51" t="str">
        <f>IF($C18="Yes",VLOOKUP($A18,Questions!$A$2:$X$333,17,0)&amp;"",IF($C18="No",VLOOKUP($A18,Questions!$A$2:$X$333,16,0)&amp;"",VLOOKUP($A18,Questions!$A$2:$X$333,15,0)&amp;""))</f>
        <v>DO complete the Product and Infrastructure worksheets</v>
      </c>
      <c r="F18" s="52" t="str">
        <f>VLOOKUP($A18,'Institution Evaluation'!$A$56:$F$346,6,0)&amp;""</f>
        <v/>
      </c>
      <c r="G18" s="56" t="s">
        <v>34</v>
      </c>
      <c r="H18" s="2"/>
      <c r="I18" s="6"/>
      <c r="J18" s="6"/>
      <c r="K18" s="2"/>
      <c r="L18" s="2"/>
      <c r="M18" s="2"/>
      <c r="N18" s="2"/>
      <c r="O18" s="2"/>
      <c r="P18" s="2"/>
      <c r="Q18" s="2"/>
      <c r="R18" s="2"/>
      <c r="S18" s="2"/>
      <c r="T18" s="2"/>
      <c r="U18" s="2"/>
      <c r="V18" s="2"/>
      <c r="W18" s="2"/>
      <c r="X18" s="2"/>
      <c r="Y18" s="2"/>
      <c r="Z18" s="2"/>
    </row>
    <row r="19" ht="36.75" customHeight="1">
      <c r="A19" s="19" t="str">
        <f>VLOOKUP(LEFT($A20,4),'Auto Responses'!$N$4:$O$38,2,0)&amp;""</f>
        <v> Application/Service Security</v>
      </c>
      <c r="B19" s="45"/>
      <c r="C19" s="20" t="s">
        <v>19</v>
      </c>
      <c r="D19" s="20" t="s">
        <v>20</v>
      </c>
      <c r="E19" s="46" t="s">
        <v>21</v>
      </c>
      <c r="F19" s="57" t="s">
        <v>22</v>
      </c>
      <c r="G19" s="2"/>
      <c r="H19" s="2"/>
      <c r="I19" s="6"/>
      <c r="J19" s="6"/>
      <c r="K19" s="2"/>
      <c r="L19" s="2"/>
      <c r="M19" s="2"/>
      <c r="N19" s="2"/>
      <c r="O19" s="2"/>
      <c r="P19" s="2"/>
      <c r="Q19" s="2"/>
      <c r="R19" s="2"/>
      <c r="S19" s="2"/>
      <c r="T19" s="2"/>
      <c r="U19" s="2"/>
      <c r="V19" s="2"/>
      <c r="W19" s="2"/>
      <c r="X19" s="2"/>
      <c r="Y19" s="2"/>
      <c r="Z19" s="2"/>
    </row>
    <row r="20" ht="97.5" customHeight="1">
      <c r="A20" s="35" t="s">
        <v>194</v>
      </c>
      <c r="B20" s="48" t="str">
        <f>VLOOKUP($A20,Questions!$A$2:$X$333,2,0)</f>
        <v>Are access controls for institutional accounts based on structured rules, such as role-based access control (RBAC), attribute-based access control (ABAC), or policy-based access control (PBAC)?*</v>
      </c>
      <c r="C20" s="49" t="s">
        <v>24</v>
      </c>
      <c r="D20" s="74" t="s">
        <v>195</v>
      </c>
      <c r="E20" s="51" t="str">
        <f>IF($C$18="No",'Auto Responses'!$A$3,IF($C20="Yes",VLOOKUP($A20,Questions!$A$2:$X$333,17,0)&amp;"",IF($C20="No",VLOOKUP($A20,Questions!$A$2:$X$333,16,0)&amp;"",VLOOKUP($A20,Questions!$A$2:$X$333,15,0)&amp;"")))</f>
        <v>Describe available roles.</v>
      </c>
      <c r="F20" s="52" t="str">
        <f>VLOOKUP($A20,'Institution Evaluation'!$A$56:$F$346,6,0)&amp;""</f>
        <v/>
      </c>
      <c r="G20" s="2"/>
      <c r="H20" s="2"/>
      <c r="I20" s="6"/>
      <c r="J20" s="6"/>
      <c r="K20" s="2"/>
      <c r="L20" s="2"/>
      <c r="M20" s="2"/>
      <c r="N20" s="2"/>
      <c r="O20" s="2"/>
      <c r="P20" s="2"/>
      <c r="Q20" s="2"/>
      <c r="R20" s="2"/>
      <c r="S20" s="2"/>
      <c r="T20" s="2"/>
      <c r="U20" s="2"/>
      <c r="V20" s="2"/>
      <c r="W20" s="2"/>
      <c r="X20" s="2"/>
      <c r="Y20" s="2"/>
      <c r="Z20" s="2"/>
    </row>
    <row r="21" ht="120.75" customHeight="1">
      <c r="A21" s="35" t="s">
        <v>196</v>
      </c>
      <c r="B21" s="48" t="str">
        <f>VLOOKUP($A21,Questions!$A$2:$X$333,2,0)</f>
        <v>Are you using a web application firewall (WAF)?*</v>
      </c>
      <c r="C21" s="49" t="s">
        <v>24</v>
      </c>
      <c r="D21" s="89" t="s">
        <v>197</v>
      </c>
      <c r="E21" s="51" t="str">
        <f>IF($C$18="No",'Auto Responses'!$A$3,IF($C21="Yes",VLOOKUP($A21,Questions!$A$2:$X$333,17,0)&amp;"",IF($C21="No",VLOOKUP($A21,Questions!$A$2:$X$333,16,0)&amp;"",VLOOKUP($A21,Questions!$A$2:$X$333,15,0)&amp;"")))</f>
        <v>Describe the currently implemented WAF.</v>
      </c>
      <c r="F21" s="52" t="str">
        <f>VLOOKUP($A21,'Institution Evaluation'!$A$56:$F$346,6,0)&amp;""</f>
        <v/>
      </c>
      <c r="G21" s="2"/>
      <c r="H21" s="2"/>
      <c r="I21" s="6"/>
      <c r="J21" s="6"/>
      <c r="K21" s="2"/>
      <c r="L21" s="2"/>
      <c r="M21" s="2"/>
      <c r="N21" s="2"/>
      <c r="O21" s="2"/>
      <c r="P21" s="2"/>
      <c r="Q21" s="2"/>
      <c r="R21" s="2"/>
      <c r="S21" s="2"/>
      <c r="T21" s="2"/>
      <c r="U21" s="2"/>
      <c r="V21" s="2"/>
      <c r="W21" s="2"/>
      <c r="X21" s="2"/>
      <c r="Y21" s="2"/>
      <c r="Z21" s="2"/>
    </row>
    <row r="22" ht="66.75" customHeight="1">
      <c r="A22" s="35" t="s">
        <v>198</v>
      </c>
      <c r="B22" s="48" t="str">
        <f>VLOOKUP($A22,Questions!$A$2:$X$333,2,0)</f>
        <v>Are only currently supported operating system(s), software, and libraries leveraged by the system(s)/application(s) that will have access to institution's data?*</v>
      </c>
      <c r="C22" s="49" t="s">
        <v>24</v>
      </c>
      <c r="D22" s="72" t="s">
        <v>199</v>
      </c>
      <c r="E22" s="39"/>
      <c r="F22" s="52" t="str">
        <f>VLOOKUP($A22,'Institution Evaluation'!$A$56:$F$346,6,0)&amp;""</f>
        <v/>
      </c>
      <c r="G22" s="2"/>
      <c r="H22" s="2"/>
      <c r="I22" s="6"/>
      <c r="J22" s="6"/>
      <c r="K22" s="2"/>
      <c r="L22" s="2"/>
      <c r="M22" s="2"/>
      <c r="N22" s="2"/>
      <c r="O22" s="2"/>
      <c r="P22" s="2"/>
      <c r="Q22" s="2"/>
      <c r="R22" s="2"/>
      <c r="S22" s="2"/>
      <c r="T22" s="2"/>
      <c r="U22" s="2"/>
      <c r="V22" s="2"/>
      <c r="W22" s="2"/>
      <c r="X22" s="2"/>
      <c r="Y22" s="2"/>
      <c r="Z22" s="2"/>
    </row>
    <row r="23" ht="38.25" customHeight="1">
      <c r="A23" s="35" t="s">
        <v>200</v>
      </c>
      <c r="B23" s="48" t="str">
        <f>VLOOKUP($A23,Questions!$A$2:$X$333,2,0)</f>
        <v>Does your application require access to location or GPS data?</v>
      </c>
      <c r="C23" s="49" t="s">
        <v>29</v>
      </c>
      <c r="D23" s="89" t="s">
        <v>201</v>
      </c>
      <c r="E23" s="51" t="str">
        <f>IF($C$18="No",'Auto Responses'!$A$3,IF($C23="Yes",VLOOKUP($A23,Questions!$A$2:$X$333,17,0)&amp;"",IF($C23="No",VLOOKUP($A23,Questions!$A$2:$X$333,16,0)&amp;"",VLOOKUP($A23,Questions!$A$2:$X$333,15,0)&amp;"")))</f>
        <v>Please indicate any future plans that would require access to this data</v>
      </c>
      <c r="F23" s="52" t="str">
        <f>VLOOKUP($A23,'Institution Evaluation'!$A$56:$F$346,6,0)&amp;""</f>
        <v/>
      </c>
      <c r="G23" s="2"/>
      <c r="H23" s="2"/>
      <c r="I23" s="6"/>
      <c r="J23" s="6"/>
      <c r="K23" s="2"/>
      <c r="L23" s="2"/>
      <c r="M23" s="2"/>
      <c r="N23" s="2"/>
      <c r="O23" s="2"/>
      <c r="P23" s="2"/>
      <c r="Q23" s="2"/>
      <c r="R23" s="2"/>
      <c r="S23" s="2"/>
      <c r="T23" s="2"/>
      <c r="U23" s="2"/>
      <c r="V23" s="2"/>
      <c r="W23" s="2"/>
      <c r="X23" s="2"/>
      <c r="Y23" s="2"/>
      <c r="Z23" s="2"/>
    </row>
    <row r="24" ht="50.25" customHeight="1">
      <c r="A24" s="35" t="s">
        <v>202</v>
      </c>
      <c r="B24" s="48" t="str">
        <f>VLOOKUP($A24,Questions!$A$2:$X$333,2,0)</f>
        <v>Does your application provide separation of duties between security administration, system administration, and standard user functions?*</v>
      </c>
      <c r="C24" s="49" t="s">
        <v>24</v>
      </c>
      <c r="D24" s="72" t="s">
        <v>203</v>
      </c>
      <c r="E24" s="39"/>
      <c r="F24" s="52" t="str">
        <f>VLOOKUP($A24,'Institution Evaluation'!$A$56:$F$346,6,0)&amp;""</f>
        <v/>
      </c>
      <c r="G24" s="2"/>
      <c r="H24" s="2"/>
      <c r="I24" s="6"/>
      <c r="J24" s="6"/>
      <c r="K24" s="2"/>
      <c r="L24" s="2"/>
      <c r="M24" s="2"/>
      <c r="N24" s="2"/>
      <c r="O24" s="2"/>
      <c r="P24" s="2"/>
      <c r="Q24" s="2"/>
      <c r="R24" s="2"/>
      <c r="S24" s="2"/>
      <c r="T24" s="2"/>
      <c r="U24" s="2"/>
      <c r="V24" s="2"/>
      <c r="W24" s="2"/>
      <c r="X24" s="2"/>
      <c r="Y24" s="2"/>
      <c r="Z24" s="2"/>
    </row>
    <row r="25" ht="57.75" customHeight="1">
      <c r="A25" s="35" t="s">
        <v>204</v>
      </c>
      <c r="B25" s="48" t="str">
        <f>VLOOKUP($A25,Questions!$A$2:$X$333,2,0)</f>
        <v>Do you subject your code to static code analysis and/or static application security testing prior to release?*</v>
      </c>
      <c r="C25" s="49" t="s">
        <v>24</v>
      </c>
      <c r="D25" s="94" t="s">
        <v>205</v>
      </c>
      <c r="E25" s="51" t="str">
        <f>IF($C$18="No",'Auto Responses'!$A$3,IF($C25="Yes",VLOOKUP($A25,Questions!$A$2:$X$333,17,0)&amp;"",IF($C25="No",VLOOKUP($A25,Questions!$A$2:$X$333,16,0)&amp;"",VLOOKUP($A25,Questions!$A$2:$X$333,15,0)&amp;"")))</f>
        <v>Provide a list of all tools utilized during static code analysis or static application security testing.</v>
      </c>
      <c r="F25" s="52" t="str">
        <f>VLOOKUP($A25,'Institution Evaluation'!$A$56:$F$346,6,0)&amp;""</f>
        <v/>
      </c>
      <c r="G25" s="2"/>
      <c r="H25" s="2"/>
      <c r="I25" s="6"/>
      <c r="J25" s="6"/>
      <c r="K25" s="2"/>
      <c r="L25" s="2"/>
      <c r="M25" s="2"/>
      <c r="N25" s="2"/>
      <c r="O25" s="2"/>
      <c r="P25" s="2"/>
      <c r="Q25" s="2"/>
      <c r="R25" s="2"/>
      <c r="S25" s="2"/>
      <c r="T25" s="2"/>
      <c r="U25" s="2"/>
      <c r="V25" s="2"/>
      <c r="W25" s="2"/>
      <c r="X25" s="2"/>
      <c r="Y25" s="2"/>
      <c r="Z25" s="2"/>
    </row>
    <row r="26" ht="38.25" customHeight="1">
      <c r="A26" s="35" t="s">
        <v>206</v>
      </c>
      <c r="B26" s="48" t="str">
        <f>VLOOKUP($A26,Questions!$A$2:$X$333,2,0)</f>
        <v>Do you have software testing processes (dynamic or static) that are established and followed?*</v>
      </c>
      <c r="C26" s="49" t="s">
        <v>24</v>
      </c>
      <c r="D26" s="94" t="s">
        <v>207</v>
      </c>
      <c r="E26" s="51" t="str">
        <f>IF($C$18="No",'Auto Responses'!$A$3,IF($C26="Yes",VLOOKUP($A26,Questions!$A$2:$X$333,17,0)&amp;"",IF($C26="No",VLOOKUP($A26,Questions!$A$2:$X$333,16,0)&amp;"",VLOOKUP($A26,Questions!$A$2:$X$333,15,0)&amp;"")))</f>
        <v>Describe testing processes, including but not limited to, development of test plans, personnel involved in the testing process, and authorized individual accountable for approval and certification of test results.</v>
      </c>
      <c r="F26" s="52" t="str">
        <f>VLOOKUP($A26,'Institution Evaluation'!$A$56:$F$346,6,0)&amp;""</f>
        <v/>
      </c>
      <c r="G26" s="2"/>
      <c r="H26" s="2"/>
      <c r="I26" s="6"/>
      <c r="J26" s="6"/>
      <c r="K26" s="2"/>
      <c r="L26" s="2"/>
      <c r="M26" s="2"/>
      <c r="N26" s="2"/>
      <c r="O26" s="2"/>
      <c r="P26" s="2"/>
      <c r="Q26" s="2"/>
      <c r="R26" s="2"/>
      <c r="S26" s="2"/>
      <c r="T26" s="2"/>
      <c r="U26" s="2"/>
      <c r="V26" s="2"/>
      <c r="W26" s="2"/>
      <c r="X26" s="2"/>
      <c r="Y26" s="2"/>
      <c r="Z26" s="2"/>
    </row>
    <row r="27" ht="111.0" customHeight="1">
      <c r="A27" s="35" t="s">
        <v>208</v>
      </c>
      <c r="B27" s="48" t="str">
        <f>VLOOKUP($A27,Questions!$A$2:$X$333,2,0)</f>
        <v>Are access controls for staff within your organization based on structured rules, such as RBAC, ABAC, or PBAC?</v>
      </c>
      <c r="C27" s="49" t="s">
        <v>24</v>
      </c>
      <c r="D27" s="74" t="s">
        <v>209</v>
      </c>
      <c r="E27" s="51" t="str">
        <f>IF($C$18="No",'Auto Responses'!$A$3,IF($C27="Yes",VLOOKUP($A27,Questions!$A$2:$X$333,17,0)&amp;"",IF($C27="No",VLOOKUP($A27,Questions!$A$2:$X$333,16,0)&amp;"",VLOOKUP($A27,Questions!$A$2:$X$333,15,0)&amp;"")))</f>
        <v/>
      </c>
      <c r="F27" s="52" t="str">
        <f>VLOOKUP($A27,'Institution Evaluation'!$A$56:$F$346,6,0)&amp;""</f>
        <v/>
      </c>
      <c r="G27" s="2"/>
      <c r="H27" s="2"/>
      <c r="I27" s="6"/>
      <c r="J27" s="6"/>
      <c r="K27" s="2"/>
      <c r="L27" s="2"/>
      <c r="M27" s="2"/>
      <c r="N27" s="2"/>
      <c r="O27" s="2"/>
      <c r="P27" s="2"/>
      <c r="Q27" s="2"/>
      <c r="R27" s="2"/>
      <c r="S27" s="2"/>
      <c r="T27" s="2"/>
      <c r="U27" s="2"/>
      <c r="V27" s="2"/>
      <c r="W27" s="2"/>
      <c r="X27" s="2"/>
      <c r="Y27" s="2"/>
      <c r="Z27" s="2"/>
    </row>
    <row r="28" ht="38.25" customHeight="1">
      <c r="A28" s="35" t="s">
        <v>210</v>
      </c>
      <c r="B28" s="48" t="str">
        <f>VLOOKUP($A28,Questions!$A$2:$X$333,2,0)</f>
        <v>Does the system provide data input validation and error messages?</v>
      </c>
      <c r="C28" s="49" t="s">
        <v>24</v>
      </c>
      <c r="D28" s="95" t="s">
        <v>211</v>
      </c>
      <c r="E28" s="51" t="str">
        <f>IF($C$18="No",'Auto Responses'!$A$3,IF($C28="Yes",VLOOKUP($A28,Questions!$A$2:$X$333,17,0)&amp;"",IF($C28="No",VLOOKUP($A28,Questions!$A$2:$X$333,16,0)&amp;"",VLOOKUP($A28,Questions!$A$2:$X$333,15,0)&amp;"")))</f>
        <v>Describe how your system(s) provide data input validation and error messages.</v>
      </c>
      <c r="F28" s="52" t="str">
        <f>VLOOKUP($A28,'Institution Evaluation'!$A$56:$F$346,6,0)&amp;""</f>
        <v/>
      </c>
      <c r="G28" s="2"/>
      <c r="H28" s="2"/>
      <c r="I28" s="6"/>
      <c r="J28" s="6"/>
      <c r="K28" s="2"/>
      <c r="L28" s="2"/>
      <c r="M28" s="2"/>
      <c r="N28" s="2"/>
      <c r="O28" s="2"/>
      <c r="P28" s="2"/>
      <c r="Q28" s="2"/>
      <c r="R28" s="2"/>
      <c r="S28" s="2"/>
      <c r="T28" s="2"/>
      <c r="U28" s="2"/>
      <c r="V28" s="2"/>
      <c r="W28" s="2"/>
      <c r="X28" s="2"/>
      <c r="Y28" s="2"/>
      <c r="Z28" s="2"/>
    </row>
    <row r="29" ht="51.75" customHeight="1">
      <c r="A29" s="35" t="s">
        <v>212</v>
      </c>
      <c r="B29" s="48" t="str">
        <f>VLOOKUP($A29,Questions!$A$2:$X$333,2,0)</f>
        <v>Do you have a process and implemented procedures for managing your software supply chain (e.g., libraries, repositories, frameworks, etc.)</v>
      </c>
      <c r="C29" s="49" t="s">
        <v>24</v>
      </c>
      <c r="D29" s="79" t="s">
        <v>213</v>
      </c>
      <c r="E29" s="51" t="str">
        <f>IF($C$18="No",'Auto Responses'!$A$3,IF($C29="Yes",VLOOKUP($A29,Questions!$A$2:$X$333,17,0)&amp;"",IF($C29="No",VLOOKUP($A29,Questions!$A$2:$X$333,16,0)&amp;"",VLOOKUP($A29,Questions!$A$2:$X$333,15,0)&amp;"")))</f>
        <v>Provide supporting documentation of your processes.</v>
      </c>
      <c r="F29" s="52" t="str">
        <f>VLOOKUP($A29,'Institution Evaluation'!$A$56:$F$346,6,0)&amp;""</f>
        <v/>
      </c>
      <c r="G29" s="2"/>
      <c r="H29" s="2"/>
      <c r="I29" s="6"/>
      <c r="J29" s="6"/>
      <c r="K29" s="2"/>
      <c r="L29" s="2"/>
      <c r="M29" s="2"/>
      <c r="N29" s="2"/>
      <c r="O29" s="2"/>
      <c r="P29" s="2"/>
      <c r="Q29" s="2"/>
      <c r="R29" s="2"/>
      <c r="S29" s="2"/>
      <c r="T29" s="2"/>
      <c r="U29" s="2"/>
      <c r="V29" s="2"/>
      <c r="W29" s="2"/>
      <c r="X29" s="2"/>
      <c r="Y29" s="2"/>
      <c r="Z29" s="2"/>
    </row>
    <row r="30" ht="38.25" customHeight="1">
      <c r="A30" s="35" t="s">
        <v>214</v>
      </c>
      <c r="B30" s="48" t="str">
        <f>VLOOKUP($A30,Questions!$A$2:$X$333,2,0)</f>
        <v>Have your developers been trained in secure coding techniques?</v>
      </c>
      <c r="C30" s="49" t="s">
        <v>24</v>
      </c>
      <c r="D30" s="89" t="s">
        <v>116</v>
      </c>
      <c r="E30" s="51" t="str">
        <f>IF($C$18="No",'Auto Responses'!$A$3,IF($C30="Yes",VLOOKUP($A30,Questions!$A$2:$X$333,17,0)&amp;"",IF($C30="No",VLOOKUP($A30,Questions!$A$2:$X$333,16,0)&amp;"",VLOOKUP($A30,Questions!$A$2:$X$333,15,0)&amp;"")))</f>
        <v>Summarize your secure coding training.</v>
      </c>
      <c r="F30" s="52" t="str">
        <f>VLOOKUP($A30,'Institution Evaluation'!$A$56:$F$346,6,0)&amp;""</f>
        <v/>
      </c>
      <c r="G30" s="2"/>
      <c r="H30" s="2"/>
      <c r="I30" s="6"/>
      <c r="J30" s="6"/>
      <c r="K30" s="2"/>
      <c r="L30" s="2"/>
      <c r="M30" s="2"/>
      <c r="N30" s="2"/>
      <c r="O30" s="2"/>
      <c r="P30" s="2"/>
      <c r="Q30" s="2"/>
      <c r="R30" s="2"/>
      <c r="S30" s="2"/>
      <c r="T30" s="2"/>
      <c r="U30" s="2"/>
      <c r="V30" s="2"/>
      <c r="W30" s="2"/>
      <c r="X30" s="2"/>
      <c r="Y30" s="2"/>
      <c r="Z30" s="2"/>
    </row>
    <row r="31" ht="45.75" customHeight="1">
      <c r="A31" s="35" t="s">
        <v>215</v>
      </c>
      <c r="B31" s="48" t="str">
        <f>VLOOKUP($A31,Questions!$A$2:$X$333,2,0)</f>
        <v>Was your application developed using secure coding techniques?</v>
      </c>
      <c r="C31" s="49" t="s">
        <v>24</v>
      </c>
      <c r="D31" s="89" t="s">
        <v>116</v>
      </c>
      <c r="E31" s="51" t="str">
        <f>IF($C$18="No",'Auto Responses'!$A$3,IF($C31="Yes",VLOOKUP($A31,Questions!$A$2:$X$333,17,0)&amp;"",IF($C31="No",VLOOKUP($A31,Questions!$A$2:$X$333,16,0)&amp;"",VLOOKUP($A31,Questions!$A$2:$X$333,15,0)&amp;"")))</f>
        <v>Summarize your secure coding practices.</v>
      </c>
      <c r="F31" s="52" t="str">
        <f>VLOOKUP($A31,'Institution Evaluation'!$A$56:$F$346,6,0)&amp;""</f>
        <v/>
      </c>
      <c r="G31" s="2"/>
      <c r="H31" s="2"/>
      <c r="I31" s="6"/>
      <c r="J31" s="6"/>
      <c r="K31" s="2"/>
      <c r="L31" s="2"/>
      <c r="M31" s="2"/>
      <c r="N31" s="2"/>
      <c r="O31" s="2"/>
      <c r="P31" s="2"/>
      <c r="Q31" s="2"/>
      <c r="R31" s="2"/>
      <c r="S31" s="2"/>
      <c r="T31" s="2"/>
      <c r="U31" s="2"/>
      <c r="V31" s="2"/>
      <c r="W31" s="2"/>
      <c r="X31" s="2"/>
      <c r="Y31" s="2"/>
      <c r="Z31" s="2"/>
    </row>
    <row r="32" ht="48.0" customHeight="1">
      <c r="A32" s="35" t="s">
        <v>216</v>
      </c>
      <c r="B32" s="48" t="str">
        <f>VLOOKUP($A32,Questions!$A$2:$X$333,2,0)</f>
        <v>If mobile, is the application available from a trusted source (e.g., App Store, Google Play Store)?</v>
      </c>
      <c r="C32" s="49" t="s">
        <v>83</v>
      </c>
      <c r="D32" s="54"/>
      <c r="E32" s="51" t="str">
        <f>IF($C$18="No",'Auto Responses'!$A$3,IF($C32="Yes",VLOOKUP($A32,Questions!$A$2:$X$333,17,0)&amp;"",IF($C32="No",VLOOKUP($A32,Questions!$A$2:$X$333,16,0)&amp;"",VLOOKUP($A32,Questions!$A$2:$X$333,15,0)&amp;"")))</f>
        <v>Select N/A if there is no mobile version of your app.</v>
      </c>
      <c r="F32" s="52" t="str">
        <f>VLOOKUP($A32,'Institution Evaluation'!$A$56:$F$346,6,0)&amp;""</f>
        <v/>
      </c>
      <c r="G32" s="2"/>
      <c r="H32" s="2"/>
      <c r="I32" s="6"/>
      <c r="J32" s="6"/>
      <c r="K32" s="2"/>
      <c r="L32" s="2"/>
      <c r="M32" s="2"/>
      <c r="N32" s="2"/>
      <c r="O32" s="2"/>
      <c r="P32" s="2"/>
      <c r="Q32" s="2"/>
      <c r="R32" s="2"/>
      <c r="S32" s="2"/>
      <c r="T32" s="2"/>
      <c r="U32" s="2"/>
      <c r="V32" s="2"/>
      <c r="W32" s="2"/>
      <c r="X32" s="2"/>
      <c r="Y32" s="2"/>
      <c r="Z32" s="2"/>
    </row>
    <row r="33" ht="61.5" customHeight="1">
      <c r="A33" s="35" t="s">
        <v>217</v>
      </c>
      <c r="B33" s="48" t="str">
        <f>VLOOKUP($A33,Questions!$A$2:$X$333,2,0)</f>
        <v>Do you have a fully implemented policy or procedure that details how your employees obtain administrator access to institutional instance of the application?</v>
      </c>
      <c r="C33" s="49" t="s">
        <v>24</v>
      </c>
      <c r="D33" s="89" t="s">
        <v>218</v>
      </c>
      <c r="E33" s="51" t="str">
        <f>IF($C$18="No",'Auto Responses'!$A$3,IF($C33="Yes",VLOOKUP($A33,Questions!$A$2:$X$333,17,0)&amp;"",IF($C33="No",VLOOKUP($A33,Questions!$A$2:$X$333,16,0)&amp;"",VLOOKUP($A33,Questions!$A$2:$X$333,15,0)&amp;"")))</f>
        <v>Describe or provide a reference that details how administrator access is handled (e.g., provisioning, principle of least privilege, deprovisioning, etc.).</v>
      </c>
      <c r="F33" s="52" t="str">
        <f>VLOOKUP($A33,'Institution Evaluation'!$A$56:$F$346,6,0)&amp;""</f>
        <v/>
      </c>
      <c r="G33" s="56" t="s">
        <v>34</v>
      </c>
      <c r="H33" s="2"/>
      <c r="I33" s="6"/>
      <c r="J33" s="6"/>
      <c r="K33" s="2"/>
      <c r="L33" s="2"/>
      <c r="M33" s="2"/>
      <c r="N33" s="2"/>
      <c r="O33" s="2"/>
      <c r="P33" s="2"/>
      <c r="Q33" s="2"/>
      <c r="R33" s="2"/>
      <c r="S33" s="2"/>
      <c r="T33" s="2"/>
      <c r="U33" s="2"/>
      <c r="V33" s="2"/>
      <c r="W33" s="2"/>
      <c r="X33" s="2"/>
      <c r="Y33" s="2"/>
      <c r="Z33" s="2"/>
    </row>
    <row r="34" ht="36.75" customHeight="1">
      <c r="A34" s="19" t="str">
        <f>VLOOKUP(LEFT($A35,4),'Auto Responses'!$N$4:$O$38,2,0)&amp;""</f>
        <v> Datacenter</v>
      </c>
      <c r="B34" s="45"/>
      <c r="C34" s="20" t="s">
        <v>19</v>
      </c>
      <c r="D34" s="20" t="s">
        <v>20</v>
      </c>
      <c r="E34" s="46" t="s">
        <v>21</v>
      </c>
      <c r="F34" s="57" t="s">
        <v>22</v>
      </c>
      <c r="G34" s="2"/>
      <c r="H34" s="2"/>
      <c r="I34" s="6"/>
      <c r="J34" s="6"/>
      <c r="K34" s="2"/>
      <c r="L34" s="2"/>
      <c r="M34" s="2"/>
      <c r="N34" s="2"/>
      <c r="O34" s="2"/>
      <c r="P34" s="2"/>
      <c r="Q34" s="2"/>
      <c r="R34" s="2"/>
      <c r="S34" s="2"/>
      <c r="T34" s="2"/>
      <c r="U34" s="2"/>
      <c r="V34" s="2"/>
      <c r="W34" s="2"/>
      <c r="X34" s="2"/>
      <c r="Y34" s="2"/>
      <c r="Z34" s="2"/>
    </row>
    <row r="35" ht="84.0" customHeight="1">
      <c r="A35" s="35" t="s">
        <v>219</v>
      </c>
      <c r="B35" s="48" t="str">
        <f>VLOOKUP($A35,Questions!$A$2:$X$333,2,0)</f>
        <v>Select your hosting option.</v>
      </c>
      <c r="C35" s="96" t="s">
        <v>77</v>
      </c>
      <c r="D35" s="54"/>
      <c r="E35" s="51" t="str">
        <f>IF(OR($C35="",$C35="Other"),VLOOKUP($A35,Questions!$A$2:$X$333,15,0),"")&amp;""</f>
        <v/>
      </c>
      <c r="F35" s="52" t="str">
        <f>VLOOKUP($A35,'Institution Evaluation'!$A$56:$F$346,6,0)&amp;""</f>
        <v/>
      </c>
      <c r="G35" s="2"/>
      <c r="H35" s="2"/>
      <c r="I35" s="6"/>
      <c r="J35" s="6"/>
      <c r="K35" s="2"/>
      <c r="L35" s="2"/>
      <c r="M35" s="2"/>
      <c r="N35" s="2"/>
      <c r="O35" s="2"/>
      <c r="P35" s="2"/>
      <c r="Q35" s="2"/>
      <c r="R35" s="2"/>
      <c r="S35" s="2"/>
      <c r="T35" s="2"/>
      <c r="U35" s="2"/>
      <c r="V35" s="2"/>
      <c r="W35" s="2"/>
      <c r="X35" s="2"/>
      <c r="Y35" s="2"/>
      <c r="Z35" s="2"/>
    </row>
    <row r="36" ht="53.25" customHeight="1">
      <c r="A36" s="35" t="s">
        <v>220</v>
      </c>
      <c r="B36" s="48" t="str">
        <f>VLOOKUP($A36,Questions!$A$2:$X$333,2,0)</f>
        <v>Is a SOC 2 Type 2 report available for the hosting environment?</v>
      </c>
      <c r="C36" s="49" t="s">
        <v>24</v>
      </c>
      <c r="D36" s="73" t="s">
        <v>221</v>
      </c>
      <c r="E36" s="51" t="str">
        <f>IF($C$35="","",IF(OR($C$35='Auto Responses'!$J$20,$C$35='Auto Responses'!$J$21,$C$35='Auto Responses'!$J$22),'Auto Responses'!$A$26,IF($C36="Yes",VLOOKUP($A36,Questions!$A$2:$X$333,17,0)&amp;"",IF($C36="No",VLOOKUP($A36,Questions!$A$2:$X$333,16,0)&amp;"",VLOOKUP($A36,Questions!$A$2:$X$333,15,0)&amp;""))))</f>
        <v>Based on the response to DCTR-01, this question does not apply to this product or service.</v>
      </c>
      <c r="F36" s="52" t="str">
        <f>VLOOKUP($A36,'Institution Evaluation'!$A$56:$F$346,6,0)&amp;""</f>
        <v/>
      </c>
      <c r="G36" s="2"/>
      <c r="H36" s="2"/>
      <c r="I36" s="6"/>
      <c r="J36" s="6"/>
      <c r="K36" s="2"/>
      <c r="L36" s="2"/>
      <c r="M36" s="2"/>
      <c r="N36" s="2"/>
      <c r="O36" s="2"/>
      <c r="P36" s="2"/>
      <c r="Q36" s="2"/>
      <c r="R36" s="2"/>
      <c r="S36" s="2"/>
      <c r="T36" s="2"/>
      <c r="U36" s="2"/>
      <c r="V36" s="2"/>
      <c r="W36" s="2"/>
      <c r="X36" s="2"/>
      <c r="Y36" s="2"/>
      <c r="Z36" s="2"/>
    </row>
    <row r="37" ht="58.5" customHeight="1">
      <c r="A37" s="35" t="s">
        <v>222</v>
      </c>
      <c r="B37" s="48" t="str">
        <f>VLOOKUP($A37,Questions!$A$2:$X$333,2,0)</f>
        <v>Are you generally able to accommodate storing each institution's data within its geographic region?</v>
      </c>
      <c r="C37" s="49" t="s">
        <v>24</v>
      </c>
      <c r="D37" s="73" t="s">
        <v>223</v>
      </c>
      <c r="E37" s="51" t="str">
        <f>IF($C$35="","",IF($C37="Yes",VLOOKUP($A37,Questions!$A$2:$X$333,17,0)&amp;"",IF($C37="No",VLOOKUP($A37,Questions!$A$2:$X$333,16,0)&amp;"",VLOOKUP($A37,Questions!$A$2:$X$333,15,0)&amp;"")))</f>
        <v/>
      </c>
      <c r="F37" s="52" t="str">
        <f>VLOOKUP($A37,'Institution Evaluation'!$A$56:$F$346,6,0)&amp;""</f>
        <v/>
      </c>
      <c r="G37" s="2"/>
      <c r="H37" s="2"/>
      <c r="I37" s="6"/>
      <c r="J37" s="6"/>
      <c r="K37" s="2"/>
      <c r="L37" s="2"/>
      <c r="M37" s="2"/>
      <c r="N37" s="2"/>
      <c r="O37" s="2"/>
      <c r="P37" s="2"/>
      <c r="Q37" s="2"/>
      <c r="R37" s="2"/>
      <c r="S37" s="2"/>
      <c r="T37" s="2"/>
      <c r="U37" s="2"/>
      <c r="V37" s="2"/>
      <c r="W37" s="2"/>
      <c r="X37" s="2"/>
      <c r="Y37" s="2"/>
      <c r="Z37" s="2"/>
    </row>
    <row r="38" ht="53.25" customHeight="1">
      <c r="A38" s="35" t="s">
        <v>224</v>
      </c>
      <c r="B38" s="48" t="str">
        <f>VLOOKUP($A38,Questions!$A$2:$X$333,2,0)</f>
        <v>Are the data centers staffed 24 hours a day, seven days a week (i.e., 24 x 7 x 365)?</v>
      </c>
      <c r="C38" s="49" t="s">
        <v>24</v>
      </c>
      <c r="D38" s="73" t="s">
        <v>126</v>
      </c>
      <c r="E38" s="51" t="str">
        <f>IF($C$35="","",IF(OR($C$35='Auto Responses'!$J$20,$C$35='Auto Responses'!$J$21,$C$35='Auto Responses'!$J$22),'Auto Responses'!$A$26,IF($C38="Yes",VLOOKUP($A38,Questions!$A$2:$X$333,17,0)&amp;"",IF($C38="No",VLOOKUP($A38,Questions!$A$2:$X$333,16,0)&amp;"",VLOOKUP($A38,Questions!$A$2:$X$333,15,0)&amp;""))))</f>
        <v>Based on the response to DCTR-01, this question does not apply to this product or service.</v>
      </c>
      <c r="F38" s="52" t="str">
        <f>VLOOKUP($A38,'Institution Evaluation'!$A$56:$F$346,6,0)&amp;""</f>
        <v/>
      </c>
      <c r="G38" s="2"/>
      <c r="H38" s="2"/>
      <c r="I38" s="6"/>
      <c r="J38" s="6"/>
      <c r="K38" s="2"/>
      <c r="L38" s="2"/>
      <c r="M38" s="2"/>
      <c r="N38" s="2"/>
      <c r="O38" s="2"/>
      <c r="P38" s="2"/>
      <c r="Q38" s="2"/>
      <c r="R38" s="2"/>
      <c r="S38" s="2"/>
      <c r="T38" s="2"/>
      <c r="U38" s="2"/>
      <c r="V38" s="2"/>
      <c r="W38" s="2"/>
      <c r="X38" s="2"/>
      <c r="Y38" s="2"/>
      <c r="Z38" s="2"/>
    </row>
    <row r="39" ht="55.5" customHeight="1">
      <c r="A39" s="35" t="s">
        <v>225</v>
      </c>
      <c r="B39" s="48" t="str">
        <f>VLOOKUP($A39,Questions!$A$2:$X$333,2,0)</f>
        <v>Are your servers separated from other companies via a physical barrier, such as a cage or hard walls?</v>
      </c>
      <c r="C39" s="49" t="s">
        <v>24</v>
      </c>
      <c r="D39" s="73" t="s">
        <v>223</v>
      </c>
      <c r="E39" s="51" t="str">
        <f>IF($C$35="","",IF(OR($C$35='Auto Responses'!$J$17,$C$35='Auto Responses'!$J$19,$C$35='Auto Responses'!$J$20,$C$35='Auto Responses'!$J$21,$C$35='Auto Responses'!$J$22),'Auto Responses'!$A$26,IF($C39="Yes",VLOOKUP($A39,Questions!$A$2:$X$333,17,0)&amp;"",IF($C39="No",VLOOKUP($A39,Questions!$A$2:$X$333,16,0)&amp;"",VLOOKUP($A39,Questions!$A$2:$X$333,15,0)&amp;""))))</f>
        <v>Based on the response to DCTR-01, this question does not apply to this product or service.</v>
      </c>
      <c r="F39" s="52" t="str">
        <f>VLOOKUP($A39,'Institution Evaluation'!$A$56:$F$346,6,0)&amp;""</f>
        <v/>
      </c>
      <c r="G39" s="2"/>
      <c r="H39" s="2"/>
      <c r="I39" s="6"/>
      <c r="J39" s="6"/>
      <c r="K39" s="2"/>
      <c r="L39" s="2"/>
      <c r="M39" s="2"/>
      <c r="N39" s="2"/>
      <c r="O39" s="2"/>
      <c r="P39" s="2"/>
      <c r="Q39" s="2"/>
      <c r="R39" s="2"/>
      <c r="S39" s="2"/>
      <c r="T39" s="2"/>
      <c r="U39" s="2"/>
      <c r="V39" s="2"/>
      <c r="W39" s="2"/>
      <c r="X39" s="2"/>
      <c r="Y39" s="2"/>
      <c r="Z39" s="2"/>
    </row>
    <row r="40" ht="56.25" customHeight="1">
      <c r="A40" s="35" t="s">
        <v>226</v>
      </c>
      <c r="B40" s="48" t="str">
        <f>VLOOKUP($A40,Questions!$A$2:$X$333,2,0)</f>
        <v>Does a physical barrier fully enclose the physical space, preventing unauthorized physical contact with any of your devices?*</v>
      </c>
      <c r="C40" s="49" t="s">
        <v>24</v>
      </c>
      <c r="D40" s="73" t="s">
        <v>223</v>
      </c>
      <c r="E40" s="51" t="str">
        <f>IF($C$35="","",IF(OR($C$35='Auto Responses'!$J$19,$C$35='Auto Responses'!$J$20,$C$35='Auto Responses'!$J$21,$C$35='Auto Responses'!$J$22),'Auto Responses'!$A$26,IF($C40="Yes",VLOOKUP($A40,Questions!$A$2:$X$333,17,0)&amp;"",IF($C40="No",VLOOKUP($A40,Questions!$A$2:$X$333,16,0)&amp;"",VLOOKUP($A40,Questions!$A$2:$X$333,15,0)&amp;""))))</f>
        <v>Based on the response to DCTR-01, this question does not apply to this product or service.</v>
      </c>
      <c r="F40" s="52" t="str">
        <f>VLOOKUP($A40,'Institution Evaluation'!$A$56:$F$346,6,0)&amp;""</f>
        <v/>
      </c>
      <c r="G40" s="2"/>
      <c r="H40" s="2"/>
      <c r="I40" s="6"/>
      <c r="J40" s="6"/>
      <c r="K40" s="2"/>
      <c r="L40" s="2"/>
      <c r="M40" s="2"/>
      <c r="N40" s="2"/>
      <c r="O40" s="2"/>
      <c r="P40" s="2"/>
      <c r="Q40" s="2"/>
      <c r="R40" s="2"/>
      <c r="S40" s="2"/>
      <c r="T40" s="2"/>
      <c r="U40" s="2"/>
      <c r="V40" s="2"/>
      <c r="W40" s="2"/>
      <c r="X40" s="2"/>
      <c r="Y40" s="2"/>
      <c r="Z40" s="2"/>
    </row>
    <row r="41" ht="48.75" customHeight="1">
      <c r="A41" s="35" t="s">
        <v>227</v>
      </c>
      <c r="B41" s="48" t="str">
        <f>VLOOKUP($A41,Questions!$A$2:$X$333,2,0)</f>
        <v>Are your primary and secondary data centers geographically diverse?</v>
      </c>
      <c r="C41" s="49" t="s">
        <v>24</v>
      </c>
      <c r="D41" s="83" t="s">
        <v>228</v>
      </c>
      <c r="E41" s="51" t="str">
        <f>IF($C$35="","",IF($C41="Yes",VLOOKUP($A41,Questions!$A$2:$X$333,17,0)&amp;"",IF($C41="No",VLOOKUP($A41,Questions!$A$2:$X$333,16,0)&amp;"",VLOOKUP($A41,Questions!$A$2:$X$333,15,0)&amp;"")))</f>
        <v>State your primary and secondary data center locations. For cloud infrastructures, state the primary and secondary zones.</v>
      </c>
      <c r="F41" s="52" t="str">
        <f>VLOOKUP($A41,'Institution Evaluation'!$A$56:$F$346,6,0)&amp;""</f>
        <v/>
      </c>
      <c r="G41" s="2"/>
      <c r="H41" s="2"/>
      <c r="I41" s="6"/>
      <c r="J41" s="6"/>
      <c r="K41" s="2"/>
      <c r="L41" s="2"/>
      <c r="M41" s="2"/>
      <c r="N41" s="2"/>
      <c r="O41" s="2"/>
      <c r="P41" s="2"/>
      <c r="Q41" s="2"/>
      <c r="R41" s="2"/>
      <c r="S41" s="2"/>
      <c r="T41" s="2"/>
      <c r="U41" s="2"/>
      <c r="V41" s="2"/>
      <c r="W41" s="2"/>
      <c r="X41" s="2"/>
      <c r="Y41" s="2"/>
      <c r="Z41" s="2"/>
    </row>
    <row r="42" ht="48.0" customHeight="1">
      <c r="A42" s="35" t="s">
        <v>229</v>
      </c>
      <c r="B42" s="48" t="str">
        <f>VLOOKUP($A42,Questions!$A$2:$X$333,2,0)</f>
        <v>Is the service hosted in a high-availability environment?</v>
      </c>
      <c r="C42" s="49" t="s">
        <v>24</v>
      </c>
      <c r="D42" s="73" t="s">
        <v>52</v>
      </c>
      <c r="E42" s="51" t="str">
        <f>IF($C$35="","",IF($C42="Yes",VLOOKUP($A42,Questions!$A$2:$X$333,17,0)&amp;"",IF($C42="No",VLOOKUP($A42,Questions!$A$2:$X$333,16,0)&amp;"",VLOOKUP($A42,Questions!$A$2:$X$333,15,0)&amp;"")))</f>
        <v>Provide a summary to support your response selection.</v>
      </c>
      <c r="F42" s="52" t="str">
        <f>VLOOKUP($A42,'Institution Evaluation'!$A$56:$F$346,6,0)&amp;""</f>
        <v/>
      </c>
      <c r="G42" s="2"/>
      <c r="H42" s="2"/>
      <c r="I42" s="6"/>
      <c r="J42" s="6"/>
      <c r="K42" s="2"/>
      <c r="L42" s="2"/>
      <c r="M42" s="2"/>
      <c r="N42" s="2"/>
      <c r="O42" s="2"/>
      <c r="P42" s="2"/>
      <c r="Q42" s="2"/>
      <c r="R42" s="2"/>
      <c r="S42" s="2"/>
      <c r="T42" s="2"/>
      <c r="U42" s="2"/>
      <c r="V42" s="2"/>
      <c r="W42" s="2"/>
      <c r="X42" s="2"/>
      <c r="Y42" s="2"/>
      <c r="Z42" s="2"/>
    </row>
    <row r="43" ht="55.5" customHeight="1">
      <c r="A43" s="35" t="s">
        <v>230</v>
      </c>
      <c r="B43" s="48" t="str">
        <f>VLOOKUP($A43,Questions!$A$2:$X$333,2,0)</f>
        <v>Is redundant power available for all data centers where institutional data will reside?</v>
      </c>
      <c r="C43" s="49" t="s">
        <v>24</v>
      </c>
      <c r="D43" s="73" t="s">
        <v>52</v>
      </c>
      <c r="E43" s="51" t="str">
        <f>IF($C$35="","",IF(OR($C$35='Auto Responses'!$J$20,$C$35='Auto Responses'!$J$21,$C$35='Auto Responses'!$J$22),'Auto Responses'!$A$26,IF($C43="Yes",VLOOKUP($A43,Questions!$A$2:$X$333,17,0)&amp;"",IF($C43="No",VLOOKUP($A43,Questions!$A$2:$X$333,16,0)&amp;"",VLOOKUP($A43,Questions!$A$2:$X$333,15,0)&amp;""))))</f>
        <v>Based on the response to DCTR-01, this question does not apply to this product or service.</v>
      </c>
      <c r="F43" s="52" t="str">
        <f>VLOOKUP($A43,'Institution Evaluation'!$A$56:$F$346,6,0)&amp;""</f>
        <v/>
      </c>
      <c r="G43" s="2"/>
      <c r="H43" s="2"/>
      <c r="I43" s="6"/>
      <c r="J43" s="6"/>
      <c r="K43" s="2"/>
      <c r="L43" s="2"/>
      <c r="M43" s="2"/>
      <c r="N43" s="2"/>
      <c r="O43" s="2"/>
      <c r="P43" s="2"/>
      <c r="Q43" s="2"/>
      <c r="R43" s="2"/>
      <c r="S43" s="2"/>
      <c r="T43" s="2"/>
      <c r="U43" s="2"/>
      <c r="V43" s="2"/>
      <c r="W43" s="2"/>
      <c r="X43" s="2"/>
      <c r="Y43" s="2"/>
      <c r="Z43" s="2"/>
    </row>
    <row r="44" ht="56.25" customHeight="1">
      <c r="A44" s="35" t="s">
        <v>231</v>
      </c>
      <c r="B44" s="48" t="str">
        <f>VLOOKUP($A44,Questions!$A$2:$X$333,2,0)</f>
        <v>Are redundant power strategies tested?*</v>
      </c>
      <c r="C44" s="49" t="s">
        <v>24</v>
      </c>
      <c r="D44" s="73" t="s">
        <v>52</v>
      </c>
      <c r="E44" s="51" t="str">
        <f>IF($C$35="","",IF(OR($C$35='Auto Responses'!$J$20,$C$35='Auto Responses'!$J$21,$C$35='Auto Responses'!$J$22),'Auto Responses'!$A$26,IF($C44="Yes",VLOOKUP($A44,Questions!$A$2:$X$333,17,0)&amp;"",IF($C44="No",VLOOKUP($A44,Questions!$A$2:$X$333,16,0)&amp;"",VLOOKUP($A44,Questions!$A$2:$X$333,15,0)&amp;""))))</f>
        <v>Based on the response to DCTR-01, this question does not apply to this product or service.</v>
      </c>
      <c r="F44" s="52" t="str">
        <f>VLOOKUP($A44,'Institution Evaluation'!$A$56:$F$346,6,0)&amp;""</f>
        <v/>
      </c>
      <c r="G44" s="2"/>
      <c r="H44" s="2"/>
      <c r="I44" s="6"/>
      <c r="J44" s="6"/>
      <c r="K44" s="2"/>
      <c r="L44" s="2"/>
      <c r="M44" s="2"/>
      <c r="N44" s="2"/>
      <c r="O44" s="2"/>
      <c r="P44" s="2"/>
      <c r="Q44" s="2"/>
      <c r="R44" s="2"/>
      <c r="S44" s="2"/>
      <c r="T44" s="2"/>
      <c r="U44" s="2"/>
      <c r="V44" s="2"/>
      <c r="W44" s="2"/>
      <c r="X44" s="2"/>
      <c r="Y44" s="2"/>
      <c r="Z44" s="2"/>
    </row>
    <row r="45" ht="60.0" customHeight="1">
      <c r="A45" s="35" t="s">
        <v>232</v>
      </c>
      <c r="B45" s="48" t="str">
        <f>VLOOKUP($A45,Questions!$A$2:$X$333,2,0)</f>
        <v>Does the center where the data will reside have cooling and fire-suppression systems that are active and regularly tested?</v>
      </c>
      <c r="C45" s="49" t="s">
        <v>24</v>
      </c>
      <c r="D45" s="73" t="s">
        <v>52</v>
      </c>
      <c r="E45" s="51" t="str">
        <f>IF($C$35="","",IF(OR($C$35='Auto Responses'!$J$19,$C$35='Auto Responses'!$J$20,$C$35='Auto Responses'!$J$21,$C$35='Auto Responses'!$J$22,$C$35='Auto Responses'!$J$23),'Auto Responses'!$A$26,IF($C45="Yes",VLOOKUP($A45,Questions!$A$2:$X$333,17,0)&amp;"",IF($C45="No",VLOOKUP($A45,Questions!$A$2:$X$333,16,0)&amp;"",VLOOKUP($A45,Questions!$A$2:$X$333,15,0)&amp;""))))</f>
        <v>Based on the response to DCTR-01, this question does not apply to this product or service.</v>
      </c>
      <c r="F45" s="52" t="str">
        <f>VLOOKUP($A45,'Institution Evaluation'!$A$56:$F$346,6,0)&amp;""</f>
        <v/>
      </c>
      <c r="G45" s="2"/>
      <c r="H45" s="2"/>
      <c r="I45" s="6"/>
      <c r="J45" s="6"/>
      <c r="K45" s="2"/>
      <c r="L45" s="2"/>
      <c r="M45" s="2"/>
      <c r="N45" s="2"/>
      <c r="O45" s="2"/>
      <c r="P45" s="2"/>
      <c r="Q45" s="2"/>
      <c r="R45" s="2"/>
      <c r="S45" s="2"/>
      <c r="T45" s="2"/>
      <c r="U45" s="2"/>
      <c r="V45" s="2"/>
      <c r="W45" s="2"/>
      <c r="X45" s="2"/>
      <c r="Y45" s="2"/>
      <c r="Z45" s="2"/>
    </row>
    <row r="46" ht="55.5" customHeight="1">
      <c r="A46" s="35" t="s">
        <v>233</v>
      </c>
      <c r="B46" s="48" t="str">
        <f>VLOOKUP($A46,Questions!$A$2:$X$333,2,0)</f>
        <v>Do you have Internet Service Provider (ISP) redundancy?</v>
      </c>
      <c r="C46" s="49" t="s">
        <v>24</v>
      </c>
      <c r="D46" s="73" t="s">
        <v>52</v>
      </c>
      <c r="E46" s="51" t="str">
        <f>IF($C$35="","",IF(OR($C$35='Auto Responses'!$J$20,$C$35='Auto Responses'!$J$21,$C$35='Auto Responses'!$J$22),'Auto Responses'!$A$26,IF($C46="Yes",VLOOKUP($A46,Questions!$A$2:$X$333,17,0)&amp;"",IF($C46="No",VLOOKUP($A46,Questions!$A$2:$X$333,16,0)&amp;"",VLOOKUP($A46,Questions!$A$2:$X$333,15,0)&amp;""))))</f>
        <v>Based on the response to DCTR-01, this question does not apply to this product or service.</v>
      </c>
      <c r="F46" s="52" t="str">
        <f>VLOOKUP($A46,'Institution Evaluation'!$A$56:$F$346,6,0)&amp;""</f>
        <v/>
      </c>
      <c r="G46" s="2"/>
      <c r="H46" s="2"/>
      <c r="I46" s="6"/>
      <c r="J46" s="6"/>
      <c r="K46" s="2"/>
      <c r="L46" s="2"/>
      <c r="M46" s="2"/>
      <c r="N46" s="2"/>
      <c r="O46" s="2"/>
      <c r="P46" s="2"/>
      <c r="Q46" s="2"/>
      <c r="R46" s="2"/>
      <c r="S46" s="2"/>
      <c r="T46" s="2"/>
      <c r="U46" s="2"/>
      <c r="V46" s="2"/>
      <c r="W46" s="2"/>
      <c r="X46" s="2"/>
      <c r="Y46" s="2"/>
      <c r="Z46" s="2"/>
    </row>
    <row r="47" ht="56.25" customHeight="1">
      <c r="A47" s="35" t="s">
        <v>234</v>
      </c>
      <c r="B47" s="48" t="str">
        <f>VLOOKUP($A47,Questions!$A$2:$X$333,2,0)</f>
        <v>Does every data center where the institution's data will reside have multiple telephone company or network provider entrances to the facility?</v>
      </c>
      <c r="C47" s="49" t="s">
        <v>24</v>
      </c>
      <c r="D47" s="72" t="s">
        <v>52</v>
      </c>
      <c r="E47" s="39"/>
      <c r="F47" s="52" t="str">
        <f>VLOOKUP($A47,'Institution Evaluation'!$A$56:$F$346,6,0)&amp;""</f>
        <v/>
      </c>
      <c r="G47" s="2"/>
      <c r="H47" s="2"/>
      <c r="I47" s="6"/>
      <c r="J47" s="6"/>
      <c r="K47" s="2"/>
      <c r="L47" s="2"/>
      <c r="M47" s="2"/>
      <c r="N47" s="2"/>
      <c r="O47" s="2"/>
      <c r="P47" s="2"/>
      <c r="Q47" s="2"/>
      <c r="R47" s="2"/>
      <c r="S47" s="2"/>
      <c r="T47" s="2"/>
      <c r="U47" s="2"/>
      <c r="V47" s="2"/>
      <c r="W47" s="2"/>
      <c r="X47" s="2"/>
      <c r="Y47" s="2"/>
      <c r="Z47" s="2"/>
    </row>
    <row r="48" ht="49.5" customHeight="1">
      <c r="A48" s="35" t="s">
        <v>235</v>
      </c>
      <c r="B48" s="48" t="str">
        <f>VLOOKUP($A48,Questions!$A$2:$X$333,2,0)</f>
        <v>Do you require multifactor authentication for all administrative accounts in your environment?</v>
      </c>
      <c r="C48" s="49" t="s">
        <v>29</v>
      </c>
      <c r="D48" s="84" t="s">
        <v>236</v>
      </c>
      <c r="E48" s="51" t="str">
        <f>IF($C$35="","",IF($C48="Yes",VLOOKUP($A48,Questions!$A$2:$X$333,17,0)&amp;"",IF($C48="No",VLOOKUP($A48,Questions!$A$2:$X$333,16,0)&amp;"",VLOOKUP($A48,Questions!$A$2:$X$333,15,0)&amp;"")))</f>
        <v>Describe plans to implement MFA.</v>
      </c>
      <c r="F48" s="52" t="str">
        <f>VLOOKUP($A48,'Institution Evaluation'!$A$56:$F$346,6,0)&amp;""</f>
        <v/>
      </c>
      <c r="G48" s="2"/>
      <c r="H48" s="2"/>
      <c r="I48" s="6"/>
      <c r="J48" s="6"/>
      <c r="K48" s="2"/>
      <c r="L48" s="2"/>
      <c r="M48" s="2"/>
      <c r="N48" s="2"/>
      <c r="O48" s="2"/>
      <c r="P48" s="2"/>
      <c r="Q48" s="2"/>
      <c r="R48" s="2"/>
      <c r="S48" s="2"/>
      <c r="T48" s="2"/>
      <c r="U48" s="2"/>
      <c r="V48" s="2"/>
      <c r="W48" s="2"/>
      <c r="X48" s="2"/>
      <c r="Y48" s="2"/>
      <c r="Z48" s="2"/>
    </row>
    <row r="49" ht="54.0" customHeight="1">
      <c r="A49" s="35" t="s">
        <v>237</v>
      </c>
      <c r="B49" s="48" t="str">
        <f>VLOOKUP($A49,Questions!$A$2:$X$333,2,0)</f>
        <v>Are you using your cloud provider's available hardening tools or pre-hardened images?</v>
      </c>
      <c r="C49" s="49" t="s">
        <v>24</v>
      </c>
      <c r="D49" s="84" t="s">
        <v>238</v>
      </c>
      <c r="E49" s="51" t="str">
        <f>IF($C$35="","",IF(OR($C$35='Auto Responses'!$J$17,$C$35='Auto Responses'!$J$18),'Auto Responses'!$A$26,IF($C49="Yes",VLOOKUP($A49,Questions!$A$2:$X$333,17,0)&amp;"",IF($C49="No",VLOOKUP($A49,Questions!$A$2:$X$333,16,0)&amp;"",VLOOKUP($A49,Questions!$A$2:$X$333,15,0)&amp;""))))</f>
        <v/>
      </c>
      <c r="F49" s="52" t="str">
        <f>VLOOKUP($A49,'Institution Evaluation'!$A$56:$F$346,6,0)&amp;""</f>
        <v/>
      </c>
      <c r="G49" s="2"/>
      <c r="H49" s="2"/>
      <c r="I49" s="6"/>
      <c r="J49" s="6"/>
      <c r="K49" s="2"/>
      <c r="L49" s="2"/>
      <c r="M49" s="2"/>
      <c r="N49" s="2"/>
      <c r="O49" s="2"/>
      <c r="P49" s="2"/>
      <c r="Q49" s="2"/>
      <c r="R49" s="2"/>
      <c r="S49" s="2"/>
      <c r="T49" s="2"/>
      <c r="U49" s="2"/>
      <c r="V49" s="2"/>
      <c r="W49" s="2"/>
      <c r="X49" s="2"/>
      <c r="Y49" s="2"/>
      <c r="Z49" s="2"/>
    </row>
    <row r="50" ht="52.5" customHeight="1">
      <c r="A50" s="35" t="s">
        <v>239</v>
      </c>
      <c r="B50" s="48" t="str">
        <f>VLOOKUP($A50,Questions!$A$2:$X$333,2,0)</f>
        <v>Does your cloud solution provider have access to your encryption keys?</v>
      </c>
      <c r="C50" s="49" t="s">
        <v>29</v>
      </c>
      <c r="D50" s="54"/>
      <c r="E50" s="51" t="str">
        <f>IF($C$35="","",IF(OR($C$35='Auto Responses'!$J$17,$C$35='Auto Responses'!$J$18),'Auto Responses'!$A$26,IF($C50="Yes",VLOOKUP($A50,Questions!$A$2:$X$333,17,0)&amp;"",IF($C50="No",VLOOKUP($A50,Questions!$A$2:$X$333,16,0)&amp;"",VLOOKUP($A50,Questions!$A$2:$X$333,15,0)&amp;""))))</f>
        <v/>
      </c>
      <c r="F50" s="52" t="str">
        <f>VLOOKUP($A50,'Institution Evaluation'!$A$56:$F$346,6,0)&amp;""</f>
        <v/>
      </c>
      <c r="G50" s="2"/>
      <c r="H50" s="2"/>
      <c r="I50" s="6"/>
      <c r="J50" s="6"/>
      <c r="K50" s="2"/>
      <c r="L50" s="2"/>
      <c r="M50" s="2"/>
      <c r="N50" s="2"/>
      <c r="O50" s="2"/>
      <c r="P50" s="2"/>
      <c r="Q50" s="2"/>
      <c r="R50" s="2"/>
      <c r="S50" s="2"/>
      <c r="T50" s="2"/>
      <c r="U50" s="2"/>
      <c r="V50" s="2"/>
      <c r="W50" s="2"/>
      <c r="X50" s="2"/>
      <c r="Y50" s="2"/>
      <c r="Z50" s="2"/>
    </row>
    <row r="51" ht="36.75" customHeight="1">
      <c r="A51" s="19" t="str">
        <f>VLOOKUP(LEFT($A52,4),'Auto Responses'!$N$4:$O$38,2,0)&amp;""</f>
        <v> Firewalls, IDS, IPS, and Networking</v>
      </c>
      <c r="B51" s="45"/>
      <c r="C51" s="20" t="s">
        <v>19</v>
      </c>
      <c r="D51" s="20" t="s">
        <v>20</v>
      </c>
      <c r="E51" s="46" t="s">
        <v>21</v>
      </c>
      <c r="F51" s="57" t="s">
        <v>22</v>
      </c>
      <c r="G51" s="2"/>
      <c r="H51" s="2"/>
      <c r="I51" s="6"/>
      <c r="J51" s="6"/>
      <c r="K51" s="2"/>
      <c r="L51" s="2"/>
      <c r="M51" s="2"/>
      <c r="N51" s="2"/>
      <c r="O51" s="2"/>
      <c r="P51" s="2"/>
      <c r="Q51" s="2"/>
      <c r="R51" s="2"/>
      <c r="S51" s="2"/>
      <c r="T51" s="2"/>
      <c r="U51" s="2"/>
      <c r="V51" s="2"/>
      <c r="W51" s="2"/>
      <c r="X51" s="2"/>
      <c r="Y51" s="2"/>
      <c r="Z51" s="2"/>
    </row>
    <row r="52" ht="38.25" customHeight="1">
      <c r="A52" s="35" t="s">
        <v>240</v>
      </c>
      <c r="B52" s="48" t="str">
        <f>VLOOKUP($A52,Questions!$A$2:$X$333,2,0)</f>
        <v>Are you utilizing a stateful packet inspection (SPI) firewall?*</v>
      </c>
      <c r="C52" s="49" t="s">
        <v>24</v>
      </c>
      <c r="D52" s="73" t="s">
        <v>197</v>
      </c>
      <c r="E52" s="51" t="str">
        <f>IF($C$18="No",'Auto Responses'!$A$3,IF($C52="Yes",VLOOKUP($A52,Questions!$A$2:$X$333,17,0)&amp;"",IF($C52="No",VLOOKUP($A52,Questions!$A$2:$X$333,16,0)&amp;"",VLOOKUP($A52,Questions!$A$2:$X$333,15,0)&amp;"")))</f>
        <v>Describe the currently implemented SPI firewall.</v>
      </c>
      <c r="F52" s="52" t="str">
        <f>VLOOKUP($A52,'Institution Evaluation'!$A$56:$F$346,6,0)&amp;""</f>
        <v/>
      </c>
      <c r="G52" s="2"/>
      <c r="H52" s="2"/>
      <c r="I52" s="6"/>
      <c r="J52" s="6"/>
      <c r="K52" s="2"/>
      <c r="L52" s="2"/>
      <c r="M52" s="2"/>
      <c r="N52" s="2"/>
      <c r="O52" s="2"/>
      <c r="P52" s="2"/>
      <c r="Q52" s="2"/>
      <c r="R52" s="2"/>
      <c r="S52" s="2"/>
      <c r="T52" s="2"/>
      <c r="U52" s="2"/>
      <c r="V52" s="2"/>
      <c r="W52" s="2"/>
      <c r="X52" s="2"/>
      <c r="Y52" s="2"/>
      <c r="Z52" s="2"/>
    </row>
    <row r="53" ht="38.25" customHeight="1">
      <c r="A53" s="35" t="s">
        <v>241</v>
      </c>
      <c r="B53" s="48" t="str">
        <f>VLOOKUP($A53,Questions!$A$2:$X$333,2,0)</f>
        <v>Do you have a documented policy for firewall change requests?*</v>
      </c>
      <c r="C53" s="49" t="s">
        <v>24</v>
      </c>
      <c r="D53" s="83" t="s">
        <v>242</v>
      </c>
      <c r="E53" s="51" t="str">
        <f>IF($C$18="No",'Auto Responses'!$A$3,IF($C53="Yes",VLOOKUP($A53,Questions!$A$2:$X$333,17,0)&amp;"",IF($C53="No",VLOOKUP($A53,Questions!$A$2:$X$333,16,0)&amp;"",VLOOKUP($A53,Questions!$A$2:$X$333,15,0)&amp;"")))</f>
        <v>Describe your documented firewall change request policy.</v>
      </c>
      <c r="F53" s="52" t="str">
        <f>VLOOKUP($A53,'Institution Evaluation'!$A$56:$F$346,6,0)&amp;""</f>
        <v/>
      </c>
      <c r="G53" s="2"/>
      <c r="H53" s="2"/>
      <c r="I53" s="6"/>
      <c r="J53" s="6"/>
      <c r="K53" s="2"/>
      <c r="L53" s="2"/>
      <c r="M53" s="2"/>
      <c r="N53" s="2"/>
      <c r="O53" s="2"/>
      <c r="P53" s="2"/>
      <c r="Q53" s="2"/>
      <c r="R53" s="2"/>
      <c r="S53" s="2"/>
      <c r="T53" s="2"/>
      <c r="U53" s="2"/>
      <c r="V53" s="2"/>
      <c r="W53" s="2"/>
      <c r="X53" s="2"/>
      <c r="Y53" s="2"/>
      <c r="Z53" s="2"/>
    </row>
    <row r="54" ht="38.25" customHeight="1">
      <c r="A54" s="35" t="s">
        <v>243</v>
      </c>
      <c r="B54" s="48" t="str">
        <f>VLOOKUP($A54,Questions!$A$2:$X$333,2,0)</f>
        <v>Have you implemented an intrusion detection system (network-based)?*</v>
      </c>
      <c r="C54" s="49" t="s">
        <v>24</v>
      </c>
      <c r="D54" s="73" t="s">
        <v>244</v>
      </c>
      <c r="E54" s="51" t="str">
        <f>IF($C$18="No",'Auto Responses'!$A$3,IF($C54="Yes",VLOOKUP($A54,Questions!$A$2:$X$333,17,0)&amp;"",IF($C54="No",VLOOKUP($A54,Questions!$A$2:$X$333,16,0)&amp;"",VLOOKUP($A54,Questions!$A$2:$X$333,15,0)&amp;"")))</f>
        <v>Describe the currently implemented IDS.</v>
      </c>
      <c r="F54" s="52" t="str">
        <f>VLOOKUP($A54,'Institution Evaluation'!$A$56:$F$346,6,0)&amp;""</f>
        <v/>
      </c>
      <c r="G54" s="2"/>
      <c r="H54" s="2"/>
      <c r="I54" s="6"/>
      <c r="J54" s="6"/>
      <c r="K54" s="2"/>
      <c r="L54" s="2"/>
      <c r="M54" s="2"/>
      <c r="N54" s="2"/>
      <c r="O54" s="2"/>
      <c r="P54" s="2"/>
      <c r="Q54" s="2"/>
      <c r="R54" s="2"/>
      <c r="S54" s="2"/>
      <c r="T54" s="2"/>
      <c r="U54" s="2"/>
      <c r="V54" s="2"/>
      <c r="W54" s="2"/>
      <c r="X54" s="2"/>
      <c r="Y54" s="2"/>
      <c r="Z54" s="2"/>
    </row>
    <row r="55" ht="38.25" customHeight="1">
      <c r="A55" s="35" t="s">
        <v>245</v>
      </c>
      <c r="B55" s="48" t="str">
        <f>VLOOKUP($A55,Questions!$A$2:$X$333,2,0)</f>
        <v>Do you employ host-based intrusion detection?*</v>
      </c>
      <c r="C55" s="49" t="s">
        <v>24</v>
      </c>
      <c r="D55" s="73" t="s">
        <v>244</v>
      </c>
      <c r="E55" s="51" t="str">
        <f>IF($C$18="No",'Auto Responses'!$A$3,IF($C55="Yes",VLOOKUP($A55,Questions!$A$2:$X$333,17,0)&amp;"",IF($C55="No",VLOOKUP($A55,Questions!$A$2:$X$333,16,0)&amp;"",VLOOKUP($A55,Questions!$A$2:$X$333,15,0)&amp;"")))</f>
        <v>Describe the currently implemented host-based IDS solution(s).</v>
      </c>
      <c r="F55" s="52" t="str">
        <f>VLOOKUP($A55,'Institution Evaluation'!$A$56:$F$346,6,0)&amp;""</f>
        <v/>
      </c>
      <c r="G55" s="2"/>
      <c r="H55" s="2"/>
      <c r="I55" s="6"/>
      <c r="J55" s="6"/>
      <c r="K55" s="2"/>
      <c r="L55" s="2"/>
      <c r="M55" s="2"/>
      <c r="N55" s="2"/>
      <c r="O55" s="2"/>
      <c r="P55" s="2"/>
      <c r="Q55" s="2"/>
      <c r="R55" s="2"/>
      <c r="S55" s="2"/>
      <c r="T55" s="2"/>
      <c r="U55" s="2"/>
      <c r="V55" s="2"/>
      <c r="W55" s="2"/>
      <c r="X55" s="2"/>
      <c r="Y55" s="2"/>
      <c r="Z55" s="2"/>
    </row>
    <row r="56" ht="38.25" customHeight="1">
      <c r="A56" s="35" t="s">
        <v>246</v>
      </c>
      <c r="B56" s="48" t="str">
        <f>VLOOKUP($A56,Questions!$A$2:$X$333,2,0)</f>
        <v>Are audit logs available for all changes to the network, firewall, IDS, and IPS systems?*</v>
      </c>
      <c r="C56" s="49" t="s">
        <v>24</v>
      </c>
      <c r="D56" s="73" t="s">
        <v>247</v>
      </c>
      <c r="E56" s="51" t="str">
        <f>IF($C$18="No",'Auto Responses'!$A$3,IF($C56="Yes",VLOOKUP($A56,Questions!$A$2:$X$333,17,0)&amp;"",IF($C56="No",VLOOKUP($A56,Questions!$A$2:$X$333,16,0)&amp;"",VLOOKUP($A56,Questions!$A$2:$X$333,15,0)&amp;"")))</f>
        <v>Describe your current network systems logging strategy.</v>
      </c>
      <c r="F56" s="52" t="str">
        <f>VLOOKUP($A56,'Institution Evaluation'!$A$56:$F$346,6,0)&amp;""</f>
        <v/>
      </c>
      <c r="G56" s="2"/>
      <c r="H56" s="2"/>
      <c r="I56" s="6"/>
      <c r="J56" s="6"/>
      <c r="K56" s="2"/>
      <c r="L56" s="2"/>
      <c r="M56" s="2"/>
      <c r="N56" s="2"/>
      <c r="O56" s="2"/>
      <c r="P56" s="2"/>
      <c r="Q56" s="2"/>
      <c r="R56" s="2"/>
      <c r="S56" s="2"/>
      <c r="T56" s="2"/>
      <c r="U56" s="2"/>
      <c r="V56" s="2"/>
      <c r="W56" s="2"/>
      <c r="X56" s="2"/>
      <c r="Y56" s="2"/>
      <c r="Z56" s="2"/>
    </row>
    <row r="57" ht="48.0" customHeight="1">
      <c r="A57" s="35" t="s">
        <v>248</v>
      </c>
      <c r="B57" s="48" t="str">
        <f>VLOOKUP($A57,Questions!$A$2:$X$333,2,0)</f>
        <v>Is authority for firewall change approval documented? Please list approver names or titles in Additional Info.</v>
      </c>
      <c r="C57" s="49" t="s">
        <v>24</v>
      </c>
      <c r="D57" s="97" t="s">
        <v>244</v>
      </c>
      <c r="E57" s="39"/>
      <c r="F57" s="52" t="str">
        <f>VLOOKUP($A57,'Institution Evaluation'!$A$56:$F$346,6,0)&amp;""</f>
        <v/>
      </c>
      <c r="G57" s="2"/>
      <c r="H57" s="2"/>
      <c r="I57" s="6"/>
      <c r="J57" s="6"/>
      <c r="K57" s="2"/>
      <c r="L57" s="2"/>
      <c r="M57" s="2"/>
      <c r="N57" s="2"/>
      <c r="O57" s="2"/>
      <c r="P57" s="2"/>
      <c r="Q57" s="2"/>
      <c r="R57" s="2"/>
      <c r="S57" s="2"/>
      <c r="T57" s="2"/>
      <c r="U57" s="2"/>
      <c r="V57" s="2"/>
      <c r="W57" s="2"/>
      <c r="X57" s="2"/>
      <c r="Y57" s="2"/>
      <c r="Z57" s="2"/>
    </row>
    <row r="58" ht="38.25" customHeight="1">
      <c r="A58" s="35" t="s">
        <v>249</v>
      </c>
      <c r="B58" s="48" t="str">
        <f>VLOOKUP($A58,Questions!$A$2:$X$333,2,0)</f>
        <v>Have you implemented an intrusion prevention system (network-based)?</v>
      </c>
      <c r="C58" s="49" t="s">
        <v>24</v>
      </c>
      <c r="D58" s="73" t="s">
        <v>244</v>
      </c>
      <c r="E58" s="51" t="str">
        <f>IF($C$18="No",'Auto Responses'!$A$3,IF($C58="Yes",VLOOKUP($A58,Questions!$A$2:$X$333,17,0)&amp;"",IF($C58="No",VLOOKUP($A58,Questions!$A$2:$X$333,16,0)&amp;"",VLOOKUP($A58,Questions!$A$2:$X$333,15,0)&amp;"")))</f>
        <v>Describe the currently implemented IPS.</v>
      </c>
      <c r="F58" s="52" t="str">
        <f>VLOOKUP($A58,'Institution Evaluation'!$A$56:$F$346,6,0)&amp;""</f>
        <v/>
      </c>
      <c r="G58" s="2"/>
      <c r="H58" s="2"/>
      <c r="I58" s="6"/>
      <c r="J58" s="6"/>
      <c r="K58" s="2"/>
      <c r="L58" s="2"/>
      <c r="M58" s="2"/>
      <c r="N58" s="2"/>
      <c r="O58" s="2"/>
      <c r="P58" s="2"/>
      <c r="Q58" s="2"/>
      <c r="R58" s="2"/>
      <c r="S58" s="2"/>
      <c r="T58" s="2"/>
      <c r="U58" s="2"/>
      <c r="V58" s="2"/>
      <c r="W58" s="2"/>
      <c r="X58" s="2"/>
      <c r="Y58" s="2"/>
      <c r="Z58" s="2"/>
    </row>
    <row r="59" ht="38.25" customHeight="1">
      <c r="A59" s="35" t="s">
        <v>250</v>
      </c>
      <c r="B59" s="48" t="str">
        <f>VLOOKUP($A59,Questions!$A$2:$X$333,2,0)</f>
        <v>Do you employ host-based intrusion prevention?</v>
      </c>
      <c r="C59" s="49" t="s">
        <v>24</v>
      </c>
      <c r="D59" s="73" t="s">
        <v>244</v>
      </c>
      <c r="E59" s="51" t="str">
        <f>IF($C$18="No",'Auto Responses'!$A$3,IF($C59="Yes",VLOOKUP($A59,Questions!$A$2:$X$333,17,0)&amp;"",IF($C59="No",VLOOKUP($A59,Questions!$A$2:$X$333,16,0)&amp;"",VLOOKUP($A59,Questions!$A$2:$X$333,15,0)&amp;"")))</f>
        <v>Describe the currently implemented host-based IPS solution(s).</v>
      </c>
      <c r="F59" s="52" t="str">
        <f>VLOOKUP($A59,'Institution Evaluation'!$A$56:$F$346,6,0)&amp;""</f>
        <v/>
      </c>
      <c r="G59" s="2"/>
      <c r="H59" s="2"/>
      <c r="I59" s="6"/>
      <c r="J59" s="6"/>
      <c r="K59" s="2"/>
      <c r="L59" s="2"/>
      <c r="M59" s="2"/>
      <c r="N59" s="2"/>
      <c r="O59" s="2"/>
      <c r="P59" s="2"/>
      <c r="Q59" s="2"/>
      <c r="R59" s="2"/>
      <c r="S59" s="2"/>
      <c r="T59" s="2"/>
      <c r="U59" s="2"/>
      <c r="V59" s="2"/>
      <c r="W59" s="2"/>
      <c r="X59" s="2"/>
      <c r="Y59" s="2"/>
      <c r="Z59" s="2"/>
    </row>
    <row r="60" ht="38.25" customHeight="1">
      <c r="A60" s="35" t="s">
        <v>251</v>
      </c>
      <c r="B60" s="48" t="str">
        <f>VLOOKUP($A60,Questions!$A$2:$X$333,2,0)</f>
        <v>Are you employing any next-generation persistent threat (NGPT) monitoring?</v>
      </c>
      <c r="C60" s="49" t="s">
        <v>24</v>
      </c>
      <c r="D60" s="73" t="s">
        <v>244</v>
      </c>
      <c r="E60" s="51" t="str">
        <f>IF($C$18="No",'Auto Responses'!$A$3,IF($C60="Yes",VLOOKUP($A60,Questions!$A$2:$X$333,17,0)&amp;"",IF($C60="No",VLOOKUP($A60,Questions!$A$2:$X$333,16,0)&amp;"",VLOOKUP($A60,Questions!$A$2:$X$333,15,0)&amp;"")))</f>
        <v>Describe your NGPT monitoring strategy.</v>
      </c>
      <c r="F60" s="52" t="str">
        <f>VLOOKUP($A60,'Institution Evaluation'!$A$56:$F$346,6,0)&amp;""</f>
        <v/>
      </c>
      <c r="G60" s="2"/>
      <c r="H60" s="2"/>
      <c r="I60" s="6"/>
      <c r="J60" s="6"/>
      <c r="K60" s="2"/>
      <c r="L60" s="2"/>
      <c r="M60" s="2"/>
      <c r="N60" s="2"/>
      <c r="O60" s="2"/>
      <c r="P60" s="2"/>
      <c r="Q60" s="2"/>
      <c r="R60" s="2"/>
      <c r="S60" s="2"/>
      <c r="T60" s="2"/>
      <c r="U60" s="2"/>
      <c r="V60" s="2"/>
      <c r="W60" s="2"/>
      <c r="X60" s="2"/>
      <c r="Y60" s="2"/>
      <c r="Z60" s="2"/>
    </row>
    <row r="61" ht="60.0" customHeight="1">
      <c r="A61" s="35" t="s">
        <v>252</v>
      </c>
      <c r="B61" s="48" t="str">
        <f>VLOOKUP($A61,Questions!$A$2:$X$333,2,0)</f>
        <v>Is intrusion monitoring performed internally or by a third-party service?</v>
      </c>
      <c r="C61" s="49" t="s">
        <v>24</v>
      </c>
      <c r="D61" s="73" t="s">
        <v>244</v>
      </c>
      <c r="E61" s="51" t="str">
        <f>IF($C$18="No",'Auto Responses'!$A$3,IF($C61="Yes",VLOOKUP($A61,Questions!$A$2:$X$333,17,0)&amp;"",IF($C61="No",VLOOKUP($A61,Questions!$A$2:$X$333,16,0)&amp;"",VLOOKUP($A61,Questions!$A$2:$X$333,15,0)&amp;"")))</f>
        <v/>
      </c>
      <c r="F61" s="52" t="str">
        <f>VLOOKUP($A61,'Institution Evaluation'!$A$56:$F$346,6,0)&amp;""</f>
        <v/>
      </c>
      <c r="G61" s="2"/>
      <c r="H61" s="2"/>
      <c r="I61" s="6"/>
      <c r="J61" s="6"/>
      <c r="K61" s="2"/>
      <c r="L61" s="2"/>
      <c r="M61" s="2"/>
      <c r="N61" s="2"/>
      <c r="O61" s="2"/>
      <c r="P61" s="2"/>
      <c r="Q61" s="2"/>
      <c r="R61" s="2"/>
      <c r="S61" s="2"/>
      <c r="T61" s="2"/>
      <c r="U61" s="2"/>
      <c r="V61" s="2"/>
      <c r="W61" s="2"/>
      <c r="X61" s="2"/>
      <c r="Y61" s="2"/>
      <c r="Z61" s="2"/>
    </row>
    <row r="62" ht="36.0" customHeight="1">
      <c r="A62" s="35" t="s">
        <v>253</v>
      </c>
      <c r="B62" s="48" t="str">
        <f>VLOOKUP($A62,Questions!$A$2:$X$333,2,0)</f>
        <v>Do you monitor for intrusions on a 24 x 7 x 365 basis?</v>
      </c>
      <c r="C62" s="49" t="s">
        <v>24</v>
      </c>
      <c r="D62" s="73" t="s">
        <v>244</v>
      </c>
      <c r="E62" s="51" t="str">
        <f>IF($C$18="No",'Auto Responses'!$A$3,IF($C62="Yes",VLOOKUP($A62,Questions!$A$2:$X$333,17,0)&amp;"",IF($C62="No",VLOOKUP($A62,Questions!$A$2:$X$333,16,0)&amp;"",VLOOKUP($A62,Questions!$A$2:$X$333,15,0)&amp;"")))</f>
        <v>Provide a brief summary of this activity.</v>
      </c>
      <c r="F62" s="52" t="str">
        <f>VLOOKUP($A62,'Institution Evaluation'!$A$56:$F$346,6,0)&amp;""</f>
        <v/>
      </c>
      <c r="G62" s="56" t="s">
        <v>34</v>
      </c>
      <c r="H62" s="2"/>
      <c r="I62" s="6"/>
      <c r="J62" s="6"/>
      <c r="K62" s="2"/>
      <c r="L62" s="2"/>
      <c r="M62" s="2"/>
      <c r="N62" s="2"/>
      <c r="O62" s="2"/>
      <c r="P62" s="2"/>
      <c r="Q62" s="2"/>
      <c r="R62" s="2"/>
      <c r="S62" s="2"/>
      <c r="T62" s="2"/>
      <c r="U62" s="2"/>
      <c r="V62" s="2"/>
      <c r="W62" s="2"/>
      <c r="X62" s="2"/>
      <c r="Y62" s="2"/>
      <c r="Z62" s="2"/>
    </row>
    <row r="63" ht="36.75" customHeight="1">
      <c r="A63" s="19" t="str">
        <f>VLOOKUP(LEFT($A64,4),'Auto Responses'!$N$4:$O$38,2,0)&amp;""</f>
        <v> Incident Handling</v>
      </c>
      <c r="B63" s="45"/>
      <c r="C63" s="20" t="s">
        <v>19</v>
      </c>
      <c r="D63" s="20" t="s">
        <v>20</v>
      </c>
      <c r="E63" s="46" t="s">
        <v>21</v>
      </c>
      <c r="F63" s="57" t="s">
        <v>22</v>
      </c>
      <c r="G63" s="2"/>
      <c r="H63" s="2"/>
      <c r="I63" s="6"/>
      <c r="J63" s="6"/>
      <c r="K63" s="2"/>
      <c r="L63" s="2"/>
      <c r="M63" s="2"/>
      <c r="N63" s="2"/>
      <c r="O63" s="2"/>
      <c r="P63" s="2"/>
      <c r="Q63" s="2"/>
      <c r="R63" s="2"/>
      <c r="S63" s="2"/>
      <c r="T63" s="2"/>
      <c r="U63" s="2"/>
      <c r="V63" s="2"/>
      <c r="W63" s="2"/>
      <c r="X63" s="2"/>
      <c r="Y63" s="2"/>
      <c r="Z63" s="2"/>
    </row>
    <row r="64" ht="27.0" customHeight="1">
      <c r="A64" s="35" t="s">
        <v>254</v>
      </c>
      <c r="B64" s="48" t="str">
        <f>VLOOKUP($A64,Questions!$A$2:$X$333,2,0)</f>
        <v>Do you have a formal incident response plan?</v>
      </c>
      <c r="C64" s="49" t="s">
        <v>24</v>
      </c>
      <c r="D64" s="83" t="s">
        <v>103</v>
      </c>
      <c r="E64" s="51" t="str">
        <f>IF($C$18="No",'Auto Responses'!$A$3,IF($C64="Yes",VLOOKUP($A64,Questions!$A$2:$X$333,17,0)&amp;"",IF($C64="No",VLOOKUP($A64,Questions!$A$2:$X$333,16,0)&amp;"",VLOOKUP($A64,Questions!$A$2:$X$333,15,0)&amp;"")))</f>
        <v>Summarize or provide a link to your formal incident response plan.</v>
      </c>
      <c r="F64" s="52" t="str">
        <f>VLOOKUP($A64,'Institution Evaluation'!$A$56:$F$346,6,0)&amp;""</f>
        <v/>
      </c>
      <c r="G64" s="2"/>
      <c r="H64" s="2"/>
      <c r="I64" s="6"/>
      <c r="J64" s="6"/>
      <c r="K64" s="2"/>
      <c r="L64" s="2"/>
      <c r="M64" s="2"/>
      <c r="N64" s="2"/>
      <c r="O64" s="2"/>
      <c r="P64" s="2"/>
      <c r="Q64" s="2"/>
      <c r="R64" s="2"/>
      <c r="S64" s="2"/>
      <c r="T64" s="2"/>
      <c r="U64" s="2"/>
      <c r="V64" s="2"/>
      <c r="W64" s="2"/>
      <c r="X64" s="2"/>
      <c r="Y64" s="2"/>
      <c r="Z64" s="2"/>
    </row>
    <row r="65" ht="40.5" customHeight="1">
      <c r="A65" s="35" t="s">
        <v>255</v>
      </c>
      <c r="B65" s="48" t="str">
        <f>VLOOKUP($A65,Questions!$A$2:$X$333,2,0)</f>
        <v>Do you either have an internal incident response team or retain an external team?</v>
      </c>
      <c r="C65" s="49" t="s">
        <v>24</v>
      </c>
      <c r="D65" s="89" t="s">
        <v>256</v>
      </c>
      <c r="E65" s="51" t="str">
        <f>IF($C$18="No",'Auto Responses'!$A$3,IF($C65="Yes",VLOOKUP($A65,Questions!$A$2:$X$333,17,0)&amp;"",IF($C65="No",VLOOKUP($A65,Questions!$A$2:$X$333,16,0)&amp;"",VLOOKUP($A65,Questions!$A$2:$X$333,15,0)&amp;"")))</f>
        <v>Summarize your incident response and reporting processes.</v>
      </c>
      <c r="F65" s="52" t="str">
        <f>VLOOKUP($A65,'Institution Evaluation'!$A$56:$F$346,6,0)&amp;""</f>
        <v/>
      </c>
      <c r="G65" s="2"/>
      <c r="H65" s="2"/>
      <c r="I65" s="6"/>
      <c r="J65" s="6"/>
      <c r="K65" s="2"/>
      <c r="L65" s="2"/>
      <c r="M65" s="2"/>
      <c r="N65" s="2"/>
      <c r="O65" s="2"/>
      <c r="P65" s="2"/>
      <c r="Q65" s="2"/>
      <c r="R65" s="2"/>
      <c r="S65" s="2"/>
      <c r="T65" s="2"/>
      <c r="U65" s="2"/>
      <c r="V65" s="2"/>
      <c r="W65" s="2"/>
      <c r="X65" s="2"/>
      <c r="Y65" s="2"/>
      <c r="Z65" s="2"/>
    </row>
    <row r="66" ht="46.5" customHeight="1">
      <c r="A66" s="35" t="s">
        <v>257</v>
      </c>
      <c r="B66" s="48" t="str">
        <f>VLOOKUP($A66,Questions!$A$2:$X$333,2,0)</f>
        <v>Do you have the capability to respond to incidents on a 24 x 7 x 365 basis?</v>
      </c>
      <c r="C66" s="49" t="s">
        <v>24</v>
      </c>
      <c r="D66" s="89" t="s">
        <v>126</v>
      </c>
      <c r="E66" s="51" t="str">
        <f>IF($C$18="No",'Auto Responses'!$A$3,IF($C66="Yes",VLOOKUP($A66,Questions!$A$2:$X$333,17,0)&amp;"",IF($C66="No",VLOOKUP($A66,Questions!$A$2:$X$333,16,0)&amp;"",VLOOKUP($A66,Questions!$A$2:$X$333,15,0)&amp;"")))</f>
        <v>Summarize your internal approach or reference your third-party contractor.</v>
      </c>
      <c r="F66" s="52" t="str">
        <f>VLOOKUP($A66,'Institution Evaluation'!$A$56:$F$346,6,0)&amp;""</f>
        <v/>
      </c>
      <c r="G66" s="2"/>
      <c r="H66" s="2"/>
      <c r="I66" s="6"/>
      <c r="J66" s="6"/>
      <c r="K66" s="2"/>
      <c r="L66" s="2"/>
      <c r="M66" s="2"/>
      <c r="N66" s="2"/>
      <c r="O66" s="2"/>
      <c r="P66" s="2"/>
      <c r="Q66" s="2"/>
      <c r="R66" s="2"/>
      <c r="S66" s="2"/>
      <c r="T66" s="2"/>
      <c r="U66" s="2"/>
      <c r="V66" s="2"/>
      <c r="W66" s="2"/>
      <c r="X66" s="2"/>
      <c r="Y66" s="2"/>
      <c r="Z66" s="2"/>
    </row>
    <row r="67" ht="48.0" customHeight="1">
      <c r="A67" s="35" t="s">
        <v>258</v>
      </c>
      <c r="B67" s="48" t="str">
        <f>VLOOKUP($A67,Questions!$A$2:$X$333,2,0)</f>
        <v>Do you carry cyber-risk insurance to protect against unforeseen service outages, data that is lost or stolen, and security incidents?</v>
      </c>
      <c r="C67" s="49" t="s">
        <v>24</v>
      </c>
      <c r="D67" s="94" t="s">
        <v>259</v>
      </c>
      <c r="E67" s="51" t="str">
        <f>IF($C$18="No",'Auto Responses'!$A$3,IF($C67="Yes",VLOOKUP($A67,Questions!$A$2:$X$333,17,0)&amp;"",IF($C67="No",VLOOKUP($A67,Questions!$A$2:$X$333,16,0)&amp;"",VLOOKUP($A67,Questions!$A$2:$X$333,15,0)&amp;"")))</f>
        <v>Describe the coverage in place for this solution.</v>
      </c>
      <c r="F67" s="52" t="str">
        <f>VLOOKUP($A67,'Institution Evaluation'!$A$56:$F$346,6,0)&amp;""</f>
        <v/>
      </c>
      <c r="G67" s="56" t="s">
        <v>34</v>
      </c>
      <c r="H67" s="2"/>
      <c r="I67" s="6"/>
      <c r="J67" s="6"/>
      <c r="K67" s="2"/>
      <c r="L67" s="2"/>
      <c r="M67" s="2"/>
      <c r="N67" s="2"/>
      <c r="O67" s="2"/>
      <c r="P67" s="2"/>
      <c r="Q67" s="2"/>
      <c r="R67" s="2"/>
      <c r="S67" s="2"/>
      <c r="T67" s="2"/>
      <c r="U67" s="2"/>
      <c r="V67" s="2"/>
      <c r="W67" s="2"/>
      <c r="X67" s="2"/>
      <c r="Y67" s="2"/>
      <c r="Z67" s="2"/>
    </row>
    <row r="68" ht="36.75" customHeight="1">
      <c r="A68" s="19" t="str">
        <f>VLOOKUP(LEFT($A69,4),'Auto Responses'!$N$4:$O$38,2,0)&amp;""</f>
        <v> Vulnerability Management</v>
      </c>
      <c r="B68" s="45"/>
      <c r="C68" s="20" t="s">
        <v>19</v>
      </c>
      <c r="D68" s="20" t="s">
        <v>20</v>
      </c>
      <c r="E68" s="46" t="s">
        <v>21</v>
      </c>
      <c r="F68" s="57" t="s">
        <v>22</v>
      </c>
      <c r="G68" s="2"/>
      <c r="H68" s="2"/>
      <c r="I68" s="6"/>
      <c r="J68" s="6"/>
      <c r="K68" s="2"/>
      <c r="L68" s="2"/>
      <c r="M68" s="2"/>
      <c r="N68" s="2"/>
      <c r="O68" s="2"/>
      <c r="P68" s="2"/>
      <c r="Q68" s="2"/>
      <c r="R68" s="2"/>
      <c r="S68" s="2"/>
      <c r="T68" s="2"/>
      <c r="U68" s="2"/>
      <c r="V68" s="2"/>
      <c r="W68" s="2"/>
      <c r="X68" s="2"/>
      <c r="Y68" s="2"/>
      <c r="Z68" s="2"/>
    </row>
    <row r="69" ht="60.75" customHeight="1">
      <c r="A69" s="35" t="s">
        <v>260</v>
      </c>
      <c r="B69" s="48" t="str">
        <f>VLOOKUP($A69,Questions!$A$2:$X$333,2,0)</f>
        <v>Are your systems and applications scanned with an authenticated user account for vulnerabilities (that are remediated) prior to new releases?*</v>
      </c>
      <c r="C69" s="49" t="s">
        <v>24</v>
      </c>
      <c r="D69" s="83" t="s">
        <v>261</v>
      </c>
      <c r="E69" s="51" t="str">
        <f>IF($C$18="No",'Auto Responses'!$A$3,IF($C69="Yes",VLOOKUP($A69,Questions!$A$2:$X$333,17,0)&amp;"",IF($C69="No",VLOOKUP($A69,Questions!$A$2:$X$333,16,0)&amp;"",VLOOKUP($A69,Questions!$A$2:$X$333,15,0)&amp;"")))</f>
        <v>Provide a brief description.</v>
      </c>
      <c r="F69" s="52" t="str">
        <f>VLOOKUP($A69,'Institution Evaluation'!$A$56:$F$346,6,0)&amp;""</f>
        <v/>
      </c>
      <c r="G69" s="2"/>
      <c r="H69" s="2"/>
      <c r="I69" s="6"/>
      <c r="J69" s="6"/>
      <c r="K69" s="2"/>
      <c r="L69" s="2"/>
      <c r="M69" s="2"/>
      <c r="N69" s="2"/>
      <c r="O69" s="2"/>
      <c r="P69" s="2"/>
      <c r="Q69" s="2"/>
      <c r="R69" s="2"/>
      <c r="S69" s="2"/>
      <c r="T69" s="2"/>
      <c r="U69" s="2"/>
      <c r="V69" s="2"/>
      <c r="W69" s="2"/>
      <c r="X69" s="2"/>
      <c r="Y69" s="2"/>
      <c r="Z69" s="2"/>
    </row>
    <row r="70" ht="36.75" customHeight="1">
      <c r="A70" s="35" t="s">
        <v>262</v>
      </c>
      <c r="B70" s="48" t="str">
        <f>VLOOKUP($A70,Questions!$A$2:$X$333,2,0)</f>
        <v>Will you provide results of application and system vulnerability scans to the institution?*</v>
      </c>
      <c r="C70" s="49" t="s">
        <v>24</v>
      </c>
      <c r="D70" s="83" t="s">
        <v>263</v>
      </c>
      <c r="E70" s="51" t="str">
        <f>IF($C$18="No",'Auto Responses'!$A$3,IF($C70="Yes",VLOOKUP($A70,Questions!$A$2:$X$333,17,0)&amp;"",IF($C70="No",VLOOKUP($A70,Questions!$A$2:$X$333,16,0)&amp;"",VLOOKUP($A70,Questions!$A$2:$X$333,15,0)&amp;"")))</f>
        <v>Provide a reference to security scan documentation.</v>
      </c>
      <c r="F70" s="52" t="str">
        <f>VLOOKUP($A70,'Institution Evaluation'!$A$56:$F$346,6,0)&amp;""</f>
        <v/>
      </c>
      <c r="G70" s="2"/>
      <c r="H70" s="2"/>
      <c r="I70" s="6"/>
      <c r="J70" s="6"/>
      <c r="K70" s="2"/>
      <c r="L70" s="2"/>
      <c r="M70" s="2"/>
      <c r="N70" s="2"/>
      <c r="O70" s="2"/>
      <c r="P70" s="2"/>
      <c r="Q70" s="2"/>
      <c r="R70" s="2"/>
      <c r="S70" s="2"/>
      <c r="T70" s="2"/>
      <c r="U70" s="2"/>
      <c r="V70" s="2"/>
      <c r="W70" s="2"/>
      <c r="X70" s="2"/>
      <c r="Y70" s="2"/>
      <c r="Z70" s="2"/>
    </row>
    <row r="71" ht="51.75" customHeight="1">
      <c r="A71" s="35" t="s">
        <v>264</v>
      </c>
      <c r="B71" s="48" t="str">
        <f>VLOOKUP($A71,Questions!$A$2:$X$333,2,0)</f>
        <v>Will you allow the institution to perform its own vulnerability testing and/or scanning of your systems and/or application, provided that testing is performed at a mutually agreed upon time and date?*</v>
      </c>
      <c r="C71" s="49" t="s">
        <v>24</v>
      </c>
      <c r="D71" s="83" t="s">
        <v>265</v>
      </c>
      <c r="E71" s="51" t="str">
        <f>IF($C$18="No",'Auto Responses'!$A$3,IF($C71="Yes",VLOOKUP($A71,Questions!$A$2:$X$333,17,0)&amp;"",IF($C71="No",VLOOKUP($A71,Questions!$A$2:$X$333,16,0)&amp;"",VLOOKUP($A71,Questions!$A$2:$X$333,15,0)&amp;"")))</f>
        <v>Provide reference to the process or procedure to set up security testing times and scopes.</v>
      </c>
      <c r="F71" s="52" t="str">
        <f>VLOOKUP($A71,'Institution Evaluation'!$A$56:$F$346,6,0)&amp;""</f>
        <v/>
      </c>
      <c r="G71" s="2"/>
      <c r="H71" s="2"/>
      <c r="I71" s="6"/>
      <c r="J71" s="6"/>
      <c r="K71" s="2"/>
      <c r="L71" s="2"/>
      <c r="M71" s="2"/>
      <c r="N71" s="2"/>
      <c r="O71" s="2"/>
      <c r="P71" s="2"/>
      <c r="Q71" s="2"/>
      <c r="R71" s="2"/>
      <c r="S71" s="2"/>
      <c r="T71" s="2"/>
      <c r="U71" s="2"/>
      <c r="V71" s="2"/>
      <c r="W71" s="2"/>
      <c r="X71" s="2"/>
      <c r="Y71" s="2"/>
      <c r="Z71" s="2"/>
    </row>
    <row r="72" ht="54.0" customHeight="1">
      <c r="A72" s="35" t="s">
        <v>266</v>
      </c>
      <c r="B72" s="48" t="str">
        <f>VLOOKUP($A72,Questions!$A$2:$X$333,2,0)</f>
        <v>Have your systems and applications had a third-party security assessment completed in the last year?</v>
      </c>
      <c r="C72" s="49" t="s">
        <v>24</v>
      </c>
      <c r="D72" s="83" t="s">
        <v>267</v>
      </c>
      <c r="E72" s="51" t="str">
        <f>IF($C$18="No",'Auto Responses'!$A$3,IF($C72="Yes",VLOOKUP($A72,Questions!$A$2:$X$333,17,0)&amp;"",IF($C72="No",VLOOKUP($A72,Questions!$A$2:$X$333,16,0)&amp;"",VLOOKUP($A72,Questions!$A$2:$X$333,15,0)&amp;"")))</f>
        <v>Provide the results with this document (link or attached), if possible. State the date of the last completed third-party security assessment.</v>
      </c>
      <c r="F72" s="52" t="str">
        <f>VLOOKUP($A72,'Institution Evaluation'!$A$56:$F$346,6,0)&amp;""</f>
        <v/>
      </c>
      <c r="G72" s="2"/>
      <c r="H72" s="2"/>
      <c r="I72" s="6"/>
      <c r="J72" s="6"/>
      <c r="K72" s="2"/>
      <c r="L72" s="2"/>
      <c r="M72" s="2"/>
      <c r="N72" s="2"/>
      <c r="O72" s="2"/>
      <c r="P72" s="2"/>
      <c r="Q72" s="2"/>
      <c r="R72" s="2"/>
      <c r="S72" s="2"/>
      <c r="T72" s="2"/>
      <c r="U72" s="2"/>
      <c r="V72" s="2"/>
      <c r="W72" s="2"/>
      <c r="X72" s="2"/>
      <c r="Y72" s="2"/>
      <c r="Z72" s="2"/>
    </row>
    <row r="73" ht="60.0" customHeight="1">
      <c r="A73" s="35" t="s">
        <v>268</v>
      </c>
      <c r="B73" s="48" t="str">
        <f>VLOOKUP($A73,Questions!$A$2:$X$333,2,0)</f>
        <v>Do you regularly scan for common web application security vulnerabilities (e.g., SQL injection, XSS, XSRF, etc.)?</v>
      </c>
      <c r="C73" s="49" t="s">
        <v>24</v>
      </c>
      <c r="D73" s="53" t="s">
        <v>269</v>
      </c>
      <c r="E73" s="39"/>
      <c r="F73" s="52" t="str">
        <f>VLOOKUP($A73,'Institution Evaluation'!$A$56:$F$346,6,0)&amp;""</f>
        <v/>
      </c>
      <c r="G73" s="2"/>
      <c r="H73" s="2"/>
      <c r="I73" s="6"/>
      <c r="J73" s="6"/>
      <c r="K73" s="2"/>
      <c r="L73" s="2"/>
      <c r="M73" s="2"/>
      <c r="N73" s="2"/>
      <c r="O73" s="2"/>
      <c r="P73" s="2"/>
      <c r="Q73" s="2"/>
      <c r="R73" s="2"/>
      <c r="S73" s="2"/>
      <c r="T73" s="2"/>
      <c r="U73" s="2"/>
      <c r="V73" s="2"/>
      <c r="W73" s="2"/>
      <c r="X73" s="2"/>
      <c r="Y73" s="2"/>
      <c r="Z73" s="2"/>
    </row>
    <row r="74" ht="56.25" customHeight="1">
      <c r="A74" s="35" t="s">
        <v>270</v>
      </c>
      <c r="B74" s="48" t="str">
        <f>VLOOKUP($A74,Questions!$A$2:$X$333,2,0)</f>
        <v>Are your systems and applications regularly scanned externally for vulnerabilities?</v>
      </c>
      <c r="C74" s="49" t="s">
        <v>24</v>
      </c>
      <c r="D74" s="73" t="s">
        <v>271</v>
      </c>
      <c r="E74" s="51" t="str">
        <f>IF($C$18="No",'Auto Responses'!$A$3,IF($C74="Yes",VLOOKUP($A74,Questions!$A$2:$X$333,17,0)&amp;"",IF($C74="No",VLOOKUP($A74,Questions!$A$2:$X$333,16,0)&amp;"",VLOOKUP($A74,Questions!$A$2:$X$333,15,0)&amp;"")))</f>
        <v>Decribe your external application vulnerability scanning strategy.</v>
      </c>
      <c r="F74" s="52" t="str">
        <f>VLOOKUP($A74,'Institution Evaluation'!$A$56:$F$346,6,0)&amp;""</f>
        <v/>
      </c>
      <c r="G74" s="56" t="s">
        <v>34</v>
      </c>
      <c r="H74" s="6"/>
      <c r="I74" s="2"/>
      <c r="J74" s="2"/>
      <c r="K74" s="2"/>
      <c r="L74" s="2"/>
      <c r="M74" s="2"/>
      <c r="N74" s="2"/>
      <c r="O74" s="2"/>
      <c r="P74" s="2"/>
      <c r="Q74" s="2"/>
      <c r="R74" s="2"/>
      <c r="S74" s="2"/>
      <c r="T74" s="2"/>
      <c r="U74" s="2"/>
      <c r="V74" s="2"/>
      <c r="W74" s="2"/>
      <c r="X74" s="2"/>
      <c r="Y74" s="2"/>
      <c r="Z74" s="2"/>
    </row>
    <row r="75" ht="36.75" customHeight="1">
      <c r="A75" s="66" t="s">
        <v>47</v>
      </c>
      <c r="B75" s="61"/>
      <c r="C75" s="62"/>
      <c r="D75" s="63"/>
      <c r="E75" s="64"/>
      <c r="F75" s="65"/>
      <c r="G75" s="56"/>
      <c r="H75" s="6"/>
      <c r="I75" s="2"/>
      <c r="J75" s="2"/>
      <c r="K75" s="2"/>
      <c r="L75" s="2"/>
      <c r="M75" s="2"/>
      <c r="N75" s="2"/>
      <c r="O75" s="2"/>
      <c r="P75" s="2"/>
      <c r="Q75" s="2"/>
      <c r="R75" s="2"/>
      <c r="S75" s="2"/>
      <c r="T75" s="2"/>
      <c r="U75" s="2"/>
      <c r="V75" s="2"/>
      <c r="W75" s="2"/>
      <c r="X75" s="2"/>
      <c r="Y75" s="2"/>
      <c r="Z75" s="2"/>
    </row>
    <row r="76" ht="15.0" hidden="1" customHeight="1">
      <c r="A76" s="65"/>
      <c r="B76" s="2"/>
      <c r="C76" s="3"/>
      <c r="D76" s="4"/>
      <c r="E76" s="5"/>
      <c r="F76" s="2"/>
      <c r="G76" s="2"/>
      <c r="H76" s="2"/>
      <c r="I76" s="6"/>
      <c r="J76" s="6"/>
      <c r="K76" s="2"/>
      <c r="L76" s="2"/>
      <c r="M76" s="2"/>
      <c r="N76" s="2"/>
      <c r="O76" s="2"/>
      <c r="P76" s="2"/>
      <c r="Q76" s="2"/>
      <c r="R76" s="2"/>
      <c r="S76" s="2"/>
      <c r="T76" s="2"/>
      <c r="U76" s="2"/>
      <c r="V76" s="2"/>
      <c r="W76" s="2"/>
      <c r="X76" s="2"/>
      <c r="Y76" s="2"/>
      <c r="Z76" s="2"/>
    </row>
    <row r="77" ht="15.0" hidden="1" customHeight="1">
      <c r="A77" s="2"/>
      <c r="B77" s="3"/>
      <c r="C77" s="93"/>
      <c r="D77" s="5"/>
      <c r="E77" s="2"/>
      <c r="F77" s="2"/>
      <c r="G77" s="2"/>
      <c r="H77" s="6"/>
      <c r="I77" s="2"/>
      <c r="J77" s="2"/>
      <c r="K77" s="2"/>
      <c r="L77" s="65"/>
      <c r="M77" s="65"/>
      <c r="N77" s="65"/>
      <c r="O77" s="65"/>
      <c r="P77" s="65"/>
      <c r="Q77" s="65"/>
      <c r="R77" s="65"/>
      <c r="S77" s="65"/>
      <c r="T77" s="65"/>
      <c r="U77" s="65"/>
      <c r="V77" s="65"/>
      <c r="W77" s="65"/>
      <c r="X77" s="65"/>
      <c r="Y77" s="65"/>
      <c r="Z77" s="65"/>
    </row>
    <row r="78" ht="15.75" hidden="1" customHeight="1">
      <c r="A78" s="35" t="str">
        <f t="shared" ref="A78:A84" si="1">#REF!</f>
        <v>#REF!</v>
      </c>
      <c r="B78" s="2"/>
      <c r="C78" s="3"/>
      <c r="D78" s="4"/>
      <c r="E78" s="5"/>
      <c r="F78" s="2"/>
      <c r="G78" s="2"/>
      <c r="H78" s="2"/>
      <c r="I78" s="6"/>
      <c r="J78" s="6"/>
      <c r="K78" s="2"/>
      <c r="L78" s="2"/>
      <c r="M78" s="65"/>
      <c r="N78" s="65"/>
      <c r="O78" s="65"/>
      <c r="P78" s="65"/>
      <c r="Q78" s="65"/>
      <c r="R78" s="65"/>
      <c r="S78" s="65"/>
      <c r="T78" s="65"/>
      <c r="U78" s="65"/>
      <c r="V78" s="65"/>
      <c r="W78" s="65"/>
      <c r="X78" s="65"/>
      <c r="Y78" s="65"/>
      <c r="Z78" s="65"/>
    </row>
    <row r="79" ht="15.75" hidden="1" customHeight="1">
      <c r="A79" s="35" t="str">
        <f t="shared" si="1"/>
        <v>#REF!</v>
      </c>
      <c r="B79" s="2"/>
      <c r="C79" s="3"/>
      <c r="D79" s="4"/>
      <c r="E79" s="5"/>
      <c r="F79" s="2"/>
      <c r="G79" s="2"/>
      <c r="H79" s="2"/>
      <c r="I79" s="6"/>
      <c r="J79" s="6"/>
      <c r="K79" s="2"/>
      <c r="L79" s="2"/>
      <c r="M79" s="65"/>
      <c r="N79" s="65"/>
      <c r="O79" s="65"/>
      <c r="P79" s="65"/>
      <c r="Q79" s="65"/>
      <c r="R79" s="65"/>
      <c r="S79" s="65"/>
      <c r="T79" s="65"/>
      <c r="U79" s="65"/>
      <c r="V79" s="65"/>
      <c r="W79" s="65"/>
      <c r="X79" s="65"/>
      <c r="Y79" s="65"/>
      <c r="Z79" s="65"/>
    </row>
    <row r="80" ht="15.75" hidden="1" customHeight="1">
      <c r="A80" s="35" t="str">
        <f t="shared" si="1"/>
        <v>#REF!</v>
      </c>
      <c r="B80" s="2"/>
      <c r="C80" s="3"/>
      <c r="D80" s="4"/>
      <c r="E80" s="5"/>
      <c r="F80" s="2"/>
      <c r="G80" s="2"/>
      <c r="H80" s="2"/>
      <c r="I80" s="6"/>
      <c r="J80" s="6"/>
      <c r="K80" s="2"/>
      <c r="L80" s="2"/>
      <c r="M80" s="65"/>
      <c r="N80" s="65"/>
      <c r="O80" s="65"/>
      <c r="P80" s="65"/>
      <c r="Q80" s="65"/>
      <c r="R80" s="65"/>
      <c r="S80" s="65"/>
      <c r="T80" s="65"/>
      <c r="U80" s="65"/>
      <c r="V80" s="65"/>
      <c r="W80" s="65"/>
      <c r="X80" s="65"/>
      <c r="Y80" s="65"/>
      <c r="Z80" s="65"/>
    </row>
    <row r="81" ht="15.75" hidden="1" customHeight="1">
      <c r="A81" s="35" t="str">
        <f t="shared" si="1"/>
        <v>#REF!</v>
      </c>
      <c r="B81" s="2"/>
      <c r="C81" s="3"/>
      <c r="D81" s="4"/>
      <c r="E81" s="5"/>
      <c r="F81" s="2"/>
      <c r="G81" s="2"/>
      <c r="H81" s="2"/>
      <c r="I81" s="6"/>
      <c r="J81" s="6"/>
      <c r="K81" s="2"/>
      <c r="L81" s="2"/>
      <c r="M81" s="65"/>
      <c r="N81" s="65"/>
      <c r="O81" s="65"/>
      <c r="P81" s="65"/>
      <c r="Q81" s="65"/>
      <c r="R81" s="65"/>
      <c r="S81" s="65"/>
      <c r="T81" s="65"/>
      <c r="U81" s="65"/>
      <c r="V81" s="65"/>
      <c r="W81" s="65"/>
      <c r="X81" s="65"/>
      <c r="Y81" s="65"/>
      <c r="Z81" s="65"/>
    </row>
    <row r="82" ht="15.75" hidden="1" customHeight="1">
      <c r="A82" s="35" t="str">
        <f t="shared" si="1"/>
        <v>#REF!</v>
      </c>
      <c r="B82" s="2"/>
      <c r="C82" s="3"/>
      <c r="D82" s="4"/>
      <c r="E82" s="5"/>
      <c r="F82" s="2"/>
      <c r="G82" s="2"/>
      <c r="H82" s="2"/>
      <c r="I82" s="6"/>
      <c r="J82" s="6"/>
      <c r="K82" s="2"/>
      <c r="L82" s="2"/>
      <c r="M82" s="65"/>
      <c r="N82" s="65"/>
      <c r="O82" s="65"/>
      <c r="P82" s="65"/>
      <c r="Q82" s="65"/>
      <c r="R82" s="65"/>
      <c r="S82" s="65"/>
      <c r="T82" s="65"/>
      <c r="U82" s="65"/>
      <c r="V82" s="65"/>
      <c r="W82" s="65"/>
      <c r="X82" s="65"/>
      <c r="Y82" s="65"/>
      <c r="Z82" s="65"/>
    </row>
    <row r="83" ht="15.75" hidden="1" customHeight="1">
      <c r="A83" s="35" t="str">
        <f t="shared" si="1"/>
        <v>#REF!</v>
      </c>
      <c r="B83" s="2"/>
      <c r="C83" s="3"/>
      <c r="D83" s="4"/>
      <c r="E83" s="5"/>
      <c r="F83" s="2"/>
      <c r="G83" s="2"/>
      <c r="H83" s="2"/>
      <c r="I83" s="6"/>
      <c r="J83" s="6"/>
      <c r="K83" s="2"/>
      <c r="L83" s="2"/>
      <c r="M83" s="65"/>
      <c r="N83" s="65"/>
      <c r="O83" s="65"/>
      <c r="P83" s="65"/>
      <c r="Q83" s="65"/>
      <c r="R83" s="65"/>
      <c r="S83" s="65"/>
      <c r="T83" s="65"/>
      <c r="U83" s="65"/>
      <c r="V83" s="65"/>
      <c r="W83" s="65"/>
      <c r="X83" s="65"/>
      <c r="Y83" s="65"/>
      <c r="Z83" s="65"/>
    </row>
    <row r="84" ht="15.75" hidden="1" customHeight="1">
      <c r="A84" s="35" t="str">
        <f t="shared" si="1"/>
        <v>#REF!</v>
      </c>
      <c r="B84" s="2"/>
      <c r="C84" s="3"/>
      <c r="D84" s="4"/>
      <c r="E84" s="5"/>
      <c r="F84" s="2"/>
      <c r="G84" s="2"/>
      <c r="H84" s="2"/>
      <c r="I84" s="6"/>
      <c r="J84" s="6"/>
      <c r="K84" s="2"/>
      <c r="L84" s="2"/>
      <c r="M84" s="65"/>
      <c r="N84" s="65"/>
      <c r="O84" s="65"/>
      <c r="P84" s="65"/>
      <c r="Q84" s="65"/>
      <c r="R84" s="65"/>
      <c r="S84" s="65"/>
      <c r="T84" s="65"/>
      <c r="U84" s="65"/>
      <c r="V84" s="65"/>
      <c r="W84" s="65"/>
      <c r="X84" s="65"/>
      <c r="Y84" s="65"/>
      <c r="Z84" s="65"/>
    </row>
    <row r="85" ht="15.75" customHeight="1">
      <c r="A85" s="65"/>
      <c r="B85" s="2"/>
      <c r="C85" s="3"/>
      <c r="D85" s="4"/>
      <c r="E85" s="5"/>
      <c r="F85" s="2"/>
      <c r="G85" s="2"/>
      <c r="H85" s="2"/>
      <c r="I85" s="6"/>
      <c r="J85" s="6"/>
      <c r="K85" s="2"/>
      <c r="L85" s="2"/>
      <c r="M85" s="65"/>
      <c r="N85" s="65"/>
      <c r="O85" s="65"/>
      <c r="P85" s="65"/>
      <c r="Q85" s="65"/>
      <c r="R85" s="65"/>
      <c r="S85" s="65"/>
      <c r="T85" s="65"/>
      <c r="U85" s="65"/>
      <c r="V85" s="65"/>
      <c r="W85" s="65"/>
      <c r="X85" s="65"/>
      <c r="Y85" s="65"/>
      <c r="Z85" s="65"/>
    </row>
    <row r="86" ht="15.75" customHeight="1">
      <c r="A86" s="65"/>
      <c r="B86" s="2"/>
      <c r="C86" s="3"/>
      <c r="D86" s="4"/>
      <c r="E86" s="5"/>
      <c r="F86" s="2"/>
      <c r="G86" s="2"/>
      <c r="H86" s="2"/>
      <c r="I86" s="6"/>
      <c r="J86" s="6"/>
      <c r="K86" s="2"/>
      <c r="L86" s="2"/>
      <c r="M86" s="65"/>
      <c r="N86" s="65"/>
      <c r="O86" s="65"/>
      <c r="P86" s="65"/>
      <c r="Q86" s="65"/>
      <c r="R86" s="65"/>
      <c r="S86" s="65"/>
      <c r="T86" s="65"/>
      <c r="U86" s="65"/>
      <c r="V86" s="65"/>
      <c r="W86" s="65"/>
      <c r="X86" s="65"/>
      <c r="Y86" s="65"/>
      <c r="Z86" s="65"/>
    </row>
    <row r="87" ht="15.75" customHeight="1">
      <c r="A87" s="65"/>
      <c r="B87" s="2"/>
      <c r="C87" s="3"/>
      <c r="D87" s="4"/>
      <c r="E87" s="5"/>
      <c r="F87" s="2"/>
      <c r="G87" s="2"/>
      <c r="H87" s="2"/>
      <c r="I87" s="6"/>
      <c r="J87" s="6"/>
      <c r="K87" s="2"/>
      <c r="L87" s="2"/>
      <c r="M87" s="65"/>
      <c r="N87" s="65"/>
      <c r="O87" s="65"/>
      <c r="P87" s="65"/>
      <c r="Q87" s="65"/>
      <c r="R87" s="65"/>
      <c r="S87" s="65"/>
      <c r="T87" s="65"/>
      <c r="U87" s="65"/>
      <c r="V87" s="65"/>
      <c r="W87" s="65"/>
      <c r="X87" s="65"/>
      <c r="Y87" s="65"/>
      <c r="Z87" s="65"/>
    </row>
    <row r="88" ht="15.75" customHeight="1">
      <c r="A88" s="65"/>
      <c r="B88" s="2"/>
      <c r="C88" s="3"/>
      <c r="D88" s="4"/>
      <c r="E88" s="5"/>
      <c r="F88" s="2"/>
      <c r="G88" s="2"/>
      <c r="H88" s="2"/>
      <c r="I88" s="6"/>
      <c r="J88" s="6"/>
      <c r="K88" s="2"/>
      <c r="L88" s="2"/>
      <c r="M88" s="65"/>
      <c r="N88" s="65"/>
      <c r="O88" s="65"/>
      <c r="P88" s="65"/>
      <c r="Q88" s="65"/>
      <c r="R88" s="65"/>
      <c r="S88" s="65"/>
      <c r="T88" s="65"/>
      <c r="U88" s="65"/>
      <c r="V88" s="65"/>
      <c r="W88" s="65"/>
      <c r="X88" s="65"/>
      <c r="Y88" s="65"/>
      <c r="Z88" s="65"/>
    </row>
    <row r="89" ht="15.75" customHeight="1">
      <c r="A89" s="65"/>
      <c r="B89" s="2"/>
      <c r="C89" s="3"/>
      <c r="D89" s="4"/>
      <c r="E89" s="5"/>
      <c r="F89" s="2"/>
      <c r="G89" s="2"/>
      <c r="H89" s="2"/>
      <c r="I89" s="6"/>
      <c r="J89" s="6"/>
      <c r="K89" s="2"/>
      <c r="L89" s="2"/>
      <c r="M89" s="65"/>
      <c r="N89" s="65"/>
      <c r="O89" s="65"/>
      <c r="P89" s="65"/>
      <c r="Q89" s="65"/>
      <c r="R89" s="65"/>
      <c r="S89" s="65"/>
      <c r="T89" s="65"/>
      <c r="U89" s="65"/>
      <c r="V89" s="65"/>
      <c r="W89" s="65"/>
      <c r="X89" s="65"/>
      <c r="Y89" s="65"/>
      <c r="Z89" s="65"/>
    </row>
    <row r="90" ht="15.75" customHeight="1">
      <c r="A90" s="65"/>
      <c r="B90" s="2"/>
      <c r="C90" s="3"/>
      <c r="D90" s="4"/>
      <c r="E90" s="5"/>
      <c r="F90" s="2"/>
      <c r="G90" s="2"/>
      <c r="H90" s="2"/>
      <c r="I90" s="6"/>
      <c r="J90" s="6"/>
      <c r="K90" s="2"/>
      <c r="L90" s="2"/>
      <c r="M90" s="65"/>
      <c r="N90" s="65"/>
      <c r="O90" s="65"/>
      <c r="P90" s="65"/>
      <c r="Q90" s="65"/>
      <c r="R90" s="65"/>
      <c r="S90" s="65"/>
      <c r="T90" s="65"/>
      <c r="U90" s="65"/>
      <c r="V90" s="65"/>
      <c r="W90" s="65"/>
      <c r="X90" s="65"/>
      <c r="Y90" s="65"/>
      <c r="Z90" s="65"/>
    </row>
    <row r="91" ht="15.75" customHeight="1">
      <c r="A91" s="65"/>
      <c r="B91" s="2"/>
      <c r="C91" s="3"/>
      <c r="D91" s="4"/>
      <c r="E91" s="5"/>
      <c r="F91" s="2"/>
      <c r="G91" s="2"/>
      <c r="H91" s="2"/>
      <c r="I91" s="6"/>
      <c r="J91" s="6"/>
      <c r="K91" s="2"/>
      <c r="L91" s="2"/>
      <c r="M91" s="65"/>
      <c r="N91" s="65"/>
      <c r="O91" s="65"/>
      <c r="P91" s="65"/>
      <c r="Q91" s="65"/>
      <c r="R91" s="65"/>
      <c r="S91" s="65"/>
      <c r="T91" s="65"/>
      <c r="U91" s="65"/>
      <c r="V91" s="65"/>
      <c r="W91" s="65"/>
      <c r="X91" s="65"/>
      <c r="Y91" s="65"/>
      <c r="Z91" s="65"/>
    </row>
    <row r="92" ht="15.75" customHeight="1">
      <c r="A92" s="65"/>
      <c r="B92" s="2"/>
      <c r="C92" s="3"/>
      <c r="D92" s="4"/>
      <c r="E92" s="5"/>
      <c r="F92" s="2"/>
      <c r="G92" s="2"/>
      <c r="H92" s="2"/>
      <c r="I92" s="6"/>
      <c r="J92" s="6"/>
      <c r="K92" s="2"/>
      <c r="L92" s="2"/>
      <c r="M92" s="65"/>
      <c r="N92" s="65"/>
      <c r="O92" s="65"/>
      <c r="P92" s="65"/>
      <c r="Q92" s="65"/>
      <c r="R92" s="65"/>
      <c r="S92" s="65"/>
      <c r="T92" s="65"/>
      <c r="U92" s="65"/>
      <c r="V92" s="65"/>
      <c r="W92" s="65"/>
      <c r="X92" s="65"/>
      <c r="Y92" s="65"/>
      <c r="Z92" s="65"/>
    </row>
    <row r="93" ht="15.75" customHeight="1">
      <c r="A93" s="65"/>
      <c r="B93" s="2"/>
      <c r="C93" s="3"/>
      <c r="D93" s="4"/>
      <c r="E93" s="5"/>
      <c r="F93" s="2"/>
      <c r="G93" s="2"/>
      <c r="H93" s="2"/>
      <c r="I93" s="6"/>
      <c r="J93" s="6"/>
      <c r="K93" s="2"/>
      <c r="L93" s="2"/>
      <c r="M93" s="65"/>
      <c r="N93" s="65"/>
      <c r="O93" s="65"/>
      <c r="P93" s="65"/>
      <c r="Q93" s="65"/>
      <c r="R93" s="65"/>
      <c r="S93" s="65"/>
      <c r="T93" s="65"/>
      <c r="U93" s="65"/>
      <c r="V93" s="65"/>
      <c r="W93" s="65"/>
      <c r="X93" s="65"/>
      <c r="Y93" s="65"/>
      <c r="Z93" s="65"/>
    </row>
    <row r="94" ht="15.75" customHeight="1">
      <c r="A94" s="65"/>
      <c r="B94" s="2"/>
      <c r="C94" s="3"/>
      <c r="D94" s="4"/>
      <c r="E94" s="5"/>
      <c r="F94" s="2"/>
      <c r="G94" s="2"/>
      <c r="H94" s="2"/>
      <c r="I94" s="6"/>
      <c r="J94" s="6"/>
      <c r="K94" s="2"/>
      <c r="L94" s="2"/>
      <c r="M94" s="65"/>
      <c r="N94" s="65"/>
      <c r="O94" s="65"/>
      <c r="P94" s="65"/>
      <c r="Q94" s="65"/>
      <c r="R94" s="65"/>
      <c r="S94" s="65"/>
      <c r="T94" s="65"/>
      <c r="U94" s="65"/>
      <c r="V94" s="65"/>
      <c r="W94" s="65"/>
      <c r="X94" s="65"/>
      <c r="Y94" s="65"/>
      <c r="Z94" s="65"/>
    </row>
    <row r="95" ht="15.75" customHeight="1">
      <c r="A95" s="65"/>
      <c r="B95" s="2"/>
      <c r="C95" s="3"/>
      <c r="D95" s="4"/>
      <c r="E95" s="5"/>
      <c r="F95" s="2"/>
      <c r="G95" s="2"/>
      <c r="H95" s="2"/>
      <c r="I95" s="6"/>
      <c r="J95" s="6"/>
      <c r="K95" s="2"/>
      <c r="L95" s="2"/>
      <c r="M95" s="65"/>
      <c r="N95" s="65"/>
      <c r="O95" s="65"/>
      <c r="P95" s="65"/>
      <c r="Q95" s="65"/>
      <c r="R95" s="65"/>
      <c r="S95" s="65"/>
      <c r="T95" s="65"/>
      <c r="U95" s="65"/>
      <c r="V95" s="65"/>
      <c r="W95" s="65"/>
      <c r="X95" s="65"/>
      <c r="Y95" s="65"/>
      <c r="Z95" s="65"/>
    </row>
    <row r="96" ht="15.75" customHeight="1">
      <c r="A96" s="65"/>
      <c r="B96" s="2"/>
      <c r="C96" s="3"/>
      <c r="D96" s="4"/>
      <c r="E96" s="5"/>
      <c r="F96" s="2"/>
      <c r="G96" s="2"/>
      <c r="H96" s="2"/>
      <c r="I96" s="6"/>
      <c r="J96" s="6"/>
      <c r="K96" s="2"/>
      <c r="L96" s="2"/>
      <c r="M96" s="65"/>
      <c r="N96" s="65"/>
      <c r="O96" s="65"/>
      <c r="P96" s="65"/>
      <c r="Q96" s="65"/>
      <c r="R96" s="65"/>
      <c r="S96" s="65"/>
      <c r="T96" s="65"/>
      <c r="U96" s="65"/>
      <c r="V96" s="65"/>
      <c r="W96" s="65"/>
      <c r="X96" s="65"/>
      <c r="Y96" s="65"/>
      <c r="Z96" s="65"/>
    </row>
    <row r="97" ht="15.75" customHeight="1">
      <c r="A97" s="65"/>
      <c r="B97" s="2"/>
      <c r="C97" s="3"/>
      <c r="D97" s="4"/>
      <c r="E97" s="5"/>
      <c r="F97" s="2"/>
      <c r="G97" s="2"/>
      <c r="H97" s="2"/>
      <c r="I97" s="6"/>
      <c r="J97" s="6"/>
      <c r="K97" s="2"/>
      <c r="L97" s="2"/>
      <c r="M97" s="65"/>
      <c r="N97" s="65"/>
      <c r="O97" s="65"/>
      <c r="P97" s="65"/>
      <c r="Q97" s="65"/>
      <c r="R97" s="65"/>
      <c r="S97" s="65"/>
      <c r="T97" s="65"/>
      <c r="U97" s="65"/>
      <c r="V97" s="65"/>
      <c r="W97" s="65"/>
      <c r="X97" s="65"/>
      <c r="Y97" s="65"/>
      <c r="Z97" s="65"/>
    </row>
    <row r="98" ht="15.75" customHeight="1">
      <c r="A98" s="65"/>
      <c r="B98" s="2"/>
      <c r="C98" s="3"/>
      <c r="D98" s="4"/>
      <c r="E98" s="5"/>
      <c r="F98" s="2"/>
      <c r="G98" s="2"/>
      <c r="H98" s="2"/>
      <c r="I98" s="6"/>
      <c r="J98" s="6"/>
      <c r="K98" s="2"/>
      <c r="L98" s="2"/>
      <c r="M98" s="65"/>
      <c r="N98" s="65"/>
      <c r="O98" s="65"/>
      <c r="P98" s="65"/>
      <c r="Q98" s="65"/>
      <c r="R98" s="65"/>
      <c r="S98" s="65"/>
      <c r="T98" s="65"/>
      <c r="U98" s="65"/>
      <c r="V98" s="65"/>
      <c r="W98" s="65"/>
      <c r="X98" s="65"/>
      <c r="Y98" s="65"/>
      <c r="Z98" s="65"/>
    </row>
    <row r="99" ht="15.75" customHeight="1">
      <c r="A99" s="65"/>
      <c r="B99" s="2"/>
      <c r="C99" s="3"/>
      <c r="D99" s="4"/>
      <c r="E99" s="5"/>
      <c r="F99" s="2"/>
      <c r="G99" s="2"/>
      <c r="H99" s="2"/>
      <c r="I99" s="6"/>
      <c r="J99" s="6"/>
      <c r="K99" s="2"/>
      <c r="L99" s="2"/>
      <c r="M99" s="65"/>
      <c r="N99" s="65"/>
      <c r="O99" s="65"/>
      <c r="P99" s="65"/>
      <c r="Q99" s="65"/>
      <c r="R99" s="65"/>
      <c r="S99" s="65"/>
      <c r="T99" s="65"/>
      <c r="U99" s="65"/>
      <c r="V99" s="65"/>
      <c r="W99" s="65"/>
      <c r="X99" s="65"/>
      <c r="Y99" s="65"/>
      <c r="Z99" s="65"/>
    </row>
    <row r="100" ht="15.75" customHeight="1">
      <c r="A100" s="65"/>
      <c r="B100" s="2"/>
      <c r="C100" s="3"/>
      <c r="D100" s="4"/>
      <c r="E100" s="5"/>
      <c r="F100" s="2"/>
      <c r="G100" s="2"/>
      <c r="H100" s="2"/>
      <c r="I100" s="6"/>
      <c r="J100" s="6"/>
      <c r="K100" s="2"/>
      <c r="L100" s="2"/>
      <c r="M100" s="65"/>
      <c r="N100" s="65"/>
      <c r="O100" s="65"/>
      <c r="P100" s="65"/>
      <c r="Q100" s="65"/>
      <c r="R100" s="65"/>
      <c r="S100" s="65"/>
      <c r="T100" s="65"/>
      <c r="U100" s="65"/>
      <c r="V100" s="65"/>
      <c r="W100" s="65"/>
      <c r="X100" s="65"/>
      <c r="Y100" s="65"/>
      <c r="Z100" s="65"/>
    </row>
    <row r="101" ht="15.75" customHeight="1">
      <c r="A101" s="65"/>
      <c r="B101" s="2"/>
      <c r="C101" s="3"/>
      <c r="D101" s="4"/>
      <c r="E101" s="5"/>
      <c r="F101" s="2"/>
      <c r="G101" s="2"/>
      <c r="H101" s="2"/>
      <c r="I101" s="6"/>
      <c r="J101" s="6"/>
      <c r="K101" s="2"/>
      <c r="L101" s="2"/>
      <c r="M101" s="65"/>
      <c r="N101" s="65"/>
      <c r="O101" s="65"/>
      <c r="P101" s="65"/>
      <c r="Q101" s="65"/>
      <c r="R101" s="65"/>
      <c r="S101" s="65"/>
      <c r="T101" s="65"/>
      <c r="U101" s="65"/>
      <c r="V101" s="65"/>
      <c r="W101" s="65"/>
      <c r="X101" s="65"/>
      <c r="Y101" s="65"/>
      <c r="Z101" s="65"/>
    </row>
    <row r="102" ht="15.75" customHeight="1">
      <c r="A102" s="65"/>
      <c r="B102" s="2"/>
      <c r="C102" s="3"/>
      <c r="D102" s="4"/>
      <c r="E102" s="5"/>
      <c r="F102" s="2"/>
      <c r="G102" s="2"/>
      <c r="H102" s="2"/>
      <c r="I102" s="6"/>
      <c r="J102" s="6"/>
      <c r="K102" s="2"/>
      <c r="L102" s="2"/>
      <c r="M102" s="65"/>
      <c r="N102" s="65"/>
      <c r="O102" s="65"/>
      <c r="P102" s="65"/>
      <c r="Q102" s="65"/>
      <c r="R102" s="65"/>
      <c r="S102" s="65"/>
      <c r="T102" s="65"/>
      <c r="U102" s="65"/>
      <c r="V102" s="65"/>
      <c r="W102" s="65"/>
      <c r="X102" s="65"/>
      <c r="Y102" s="65"/>
      <c r="Z102" s="65"/>
    </row>
    <row r="103" ht="15.75" customHeight="1">
      <c r="A103" s="65"/>
      <c r="B103" s="2"/>
      <c r="C103" s="3"/>
      <c r="D103" s="4"/>
      <c r="E103" s="5"/>
      <c r="F103" s="2"/>
      <c r="G103" s="2"/>
      <c r="H103" s="2"/>
      <c r="I103" s="6"/>
      <c r="J103" s="6"/>
      <c r="K103" s="2"/>
      <c r="L103" s="2"/>
      <c r="M103" s="65"/>
      <c r="N103" s="65"/>
      <c r="O103" s="65"/>
      <c r="P103" s="65"/>
      <c r="Q103" s="65"/>
      <c r="R103" s="65"/>
      <c r="S103" s="65"/>
      <c r="T103" s="65"/>
      <c r="U103" s="65"/>
      <c r="V103" s="65"/>
      <c r="W103" s="65"/>
      <c r="X103" s="65"/>
      <c r="Y103" s="65"/>
      <c r="Z103" s="65"/>
    </row>
    <row r="104" ht="15.75" customHeight="1">
      <c r="A104" s="65"/>
      <c r="B104" s="2"/>
      <c r="C104" s="3"/>
      <c r="D104" s="4"/>
      <c r="E104" s="5"/>
      <c r="F104" s="2"/>
      <c r="G104" s="2"/>
      <c r="H104" s="2"/>
      <c r="I104" s="6"/>
      <c r="J104" s="6"/>
      <c r="K104" s="2"/>
      <c r="L104" s="2"/>
      <c r="M104" s="65"/>
      <c r="N104" s="65"/>
      <c r="O104" s="65"/>
      <c r="P104" s="65"/>
      <c r="Q104" s="65"/>
      <c r="R104" s="65"/>
      <c r="S104" s="65"/>
      <c r="T104" s="65"/>
      <c r="U104" s="65"/>
      <c r="V104" s="65"/>
      <c r="W104" s="65"/>
      <c r="X104" s="65"/>
      <c r="Y104" s="65"/>
      <c r="Z104" s="65"/>
    </row>
    <row r="105" ht="15.75" customHeight="1">
      <c r="A105" s="65"/>
      <c r="B105" s="2"/>
      <c r="C105" s="3"/>
      <c r="D105" s="4"/>
      <c r="E105" s="5"/>
      <c r="F105" s="2"/>
      <c r="G105" s="2"/>
      <c r="H105" s="2"/>
      <c r="I105" s="6"/>
      <c r="J105" s="6"/>
      <c r="K105" s="2"/>
      <c r="L105" s="2"/>
      <c r="M105" s="65"/>
      <c r="N105" s="65"/>
      <c r="O105" s="65"/>
      <c r="P105" s="65"/>
      <c r="Q105" s="65"/>
      <c r="R105" s="65"/>
      <c r="S105" s="65"/>
      <c r="T105" s="65"/>
      <c r="U105" s="65"/>
      <c r="V105" s="65"/>
      <c r="W105" s="65"/>
      <c r="X105" s="65"/>
      <c r="Y105" s="65"/>
      <c r="Z105" s="65"/>
    </row>
    <row r="106" ht="15.75" customHeight="1">
      <c r="A106" s="65"/>
      <c r="B106" s="2"/>
      <c r="C106" s="3"/>
      <c r="D106" s="4"/>
      <c r="E106" s="5"/>
      <c r="F106" s="2"/>
      <c r="G106" s="2"/>
      <c r="H106" s="2"/>
      <c r="I106" s="6"/>
      <c r="J106" s="6"/>
      <c r="K106" s="2"/>
      <c r="L106" s="2"/>
      <c r="M106" s="65"/>
      <c r="N106" s="65"/>
      <c r="O106" s="65"/>
      <c r="P106" s="65"/>
      <c r="Q106" s="65"/>
      <c r="R106" s="65"/>
      <c r="S106" s="65"/>
      <c r="T106" s="65"/>
      <c r="U106" s="65"/>
      <c r="V106" s="65"/>
      <c r="W106" s="65"/>
      <c r="X106" s="65"/>
      <c r="Y106" s="65"/>
      <c r="Z106" s="65"/>
    </row>
    <row r="107" ht="15.75" customHeight="1">
      <c r="A107" s="65"/>
      <c r="B107" s="2"/>
      <c r="C107" s="3"/>
      <c r="D107" s="4"/>
      <c r="E107" s="5"/>
      <c r="F107" s="2"/>
      <c r="G107" s="2"/>
      <c r="H107" s="2"/>
      <c r="I107" s="6"/>
      <c r="J107" s="6"/>
      <c r="K107" s="2"/>
      <c r="L107" s="2"/>
      <c r="M107" s="65"/>
      <c r="N107" s="65"/>
      <c r="O107" s="65"/>
      <c r="P107" s="65"/>
      <c r="Q107" s="65"/>
      <c r="R107" s="65"/>
      <c r="S107" s="65"/>
      <c r="T107" s="65"/>
      <c r="U107" s="65"/>
      <c r="V107" s="65"/>
      <c r="W107" s="65"/>
      <c r="X107" s="65"/>
      <c r="Y107" s="65"/>
      <c r="Z107" s="65"/>
    </row>
    <row r="108" ht="15.75" customHeight="1">
      <c r="A108" s="65"/>
      <c r="B108" s="2"/>
      <c r="C108" s="3"/>
      <c r="D108" s="4"/>
      <c r="E108" s="5"/>
      <c r="F108" s="2"/>
      <c r="G108" s="2"/>
      <c r="H108" s="2"/>
      <c r="I108" s="6"/>
      <c r="J108" s="6"/>
      <c r="K108" s="2"/>
      <c r="L108" s="2"/>
      <c r="M108" s="65"/>
      <c r="N108" s="65"/>
      <c r="O108" s="65"/>
      <c r="P108" s="65"/>
      <c r="Q108" s="65"/>
      <c r="R108" s="65"/>
      <c r="S108" s="65"/>
      <c r="T108" s="65"/>
      <c r="U108" s="65"/>
      <c r="V108" s="65"/>
      <c r="W108" s="65"/>
      <c r="X108" s="65"/>
      <c r="Y108" s="65"/>
      <c r="Z108" s="65"/>
    </row>
    <row r="109" ht="15.75" customHeight="1">
      <c r="A109" s="65"/>
      <c r="B109" s="2"/>
      <c r="C109" s="3"/>
      <c r="D109" s="4"/>
      <c r="E109" s="5"/>
      <c r="F109" s="2"/>
      <c r="G109" s="2"/>
      <c r="H109" s="2"/>
      <c r="I109" s="6"/>
      <c r="J109" s="6"/>
      <c r="K109" s="2"/>
      <c r="L109" s="2"/>
      <c r="M109" s="65"/>
      <c r="N109" s="65"/>
      <c r="O109" s="65"/>
      <c r="P109" s="65"/>
      <c r="Q109" s="65"/>
      <c r="R109" s="65"/>
      <c r="S109" s="65"/>
      <c r="T109" s="65"/>
      <c r="U109" s="65"/>
      <c r="V109" s="65"/>
      <c r="W109" s="65"/>
      <c r="X109" s="65"/>
      <c r="Y109" s="65"/>
      <c r="Z109" s="65"/>
    </row>
    <row r="110" ht="15.75" customHeight="1">
      <c r="A110" s="65"/>
      <c r="B110" s="2"/>
      <c r="C110" s="3"/>
      <c r="D110" s="4"/>
      <c r="E110" s="5"/>
      <c r="F110" s="2"/>
      <c r="G110" s="2"/>
      <c r="H110" s="2"/>
      <c r="I110" s="6"/>
      <c r="J110" s="6"/>
      <c r="K110" s="2"/>
      <c r="L110" s="2"/>
      <c r="M110" s="65"/>
      <c r="N110" s="65"/>
      <c r="O110" s="65"/>
      <c r="P110" s="65"/>
      <c r="Q110" s="65"/>
      <c r="R110" s="65"/>
      <c r="S110" s="65"/>
      <c r="T110" s="65"/>
      <c r="U110" s="65"/>
      <c r="V110" s="65"/>
      <c r="W110" s="65"/>
      <c r="X110" s="65"/>
      <c r="Y110" s="65"/>
      <c r="Z110" s="65"/>
    </row>
    <row r="111" ht="15.75" customHeight="1">
      <c r="A111" s="65"/>
      <c r="B111" s="2"/>
      <c r="C111" s="3"/>
      <c r="D111" s="4"/>
      <c r="E111" s="5"/>
      <c r="F111" s="2"/>
      <c r="G111" s="2"/>
      <c r="H111" s="2"/>
      <c r="I111" s="6"/>
      <c r="J111" s="6"/>
      <c r="K111" s="2"/>
      <c r="L111" s="2"/>
      <c r="M111" s="65"/>
      <c r="N111" s="65"/>
      <c r="O111" s="65"/>
      <c r="P111" s="65"/>
      <c r="Q111" s="65"/>
      <c r="R111" s="65"/>
      <c r="S111" s="65"/>
      <c r="T111" s="65"/>
      <c r="U111" s="65"/>
      <c r="V111" s="65"/>
      <c r="W111" s="65"/>
      <c r="X111" s="65"/>
      <c r="Y111" s="65"/>
      <c r="Z111" s="65"/>
    </row>
    <row r="112" ht="15.75" customHeight="1">
      <c r="A112" s="65"/>
      <c r="B112" s="2"/>
      <c r="C112" s="3"/>
      <c r="D112" s="4"/>
      <c r="E112" s="5"/>
      <c r="F112" s="2"/>
      <c r="G112" s="2"/>
      <c r="H112" s="2"/>
      <c r="I112" s="6"/>
      <c r="J112" s="6"/>
      <c r="K112" s="2"/>
      <c r="L112" s="2"/>
      <c r="M112" s="65"/>
      <c r="N112" s="65"/>
      <c r="O112" s="65"/>
      <c r="P112" s="65"/>
      <c r="Q112" s="65"/>
      <c r="R112" s="65"/>
      <c r="S112" s="65"/>
      <c r="T112" s="65"/>
      <c r="U112" s="65"/>
      <c r="V112" s="65"/>
      <c r="W112" s="65"/>
      <c r="X112" s="65"/>
      <c r="Y112" s="65"/>
      <c r="Z112" s="65"/>
    </row>
    <row r="113" ht="15.75" customHeight="1">
      <c r="A113" s="65"/>
      <c r="B113" s="2"/>
      <c r="C113" s="3"/>
      <c r="D113" s="4"/>
      <c r="E113" s="5"/>
      <c r="F113" s="2"/>
      <c r="G113" s="2"/>
      <c r="H113" s="2"/>
      <c r="I113" s="6"/>
      <c r="J113" s="6"/>
      <c r="K113" s="2"/>
      <c r="L113" s="2"/>
      <c r="M113" s="65"/>
      <c r="N113" s="65"/>
      <c r="O113" s="65"/>
      <c r="P113" s="65"/>
      <c r="Q113" s="65"/>
      <c r="R113" s="65"/>
      <c r="S113" s="65"/>
      <c r="T113" s="65"/>
      <c r="U113" s="65"/>
      <c r="V113" s="65"/>
      <c r="W113" s="65"/>
      <c r="X113" s="65"/>
      <c r="Y113" s="65"/>
      <c r="Z113" s="65"/>
    </row>
    <row r="114" ht="15.75" customHeight="1">
      <c r="A114" s="65"/>
      <c r="B114" s="2"/>
      <c r="C114" s="3"/>
      <c r="D114" s="4"/>
      <c r="E114" s="5"/>
      <c r="F114" s="2"/>
      <c r="G114" s="2"/>
      <c r="H114" s="2"/>
      <c r="I114" s="6"/>
      <c r="J114" s="6"/>
      <c r="K114" s="2"/>
      <c r="L114" s="2"/>
      <c r="M114" s="65"/>
      <c r="N114" s="65"/>
      <c r="O114" s="65"/>
      <c r="P114" s="65"/>
      <c r="Q114" s="65"/>
      <c r="R114" s="65"/>
      <c r="S114" s="65"/>
      <c r="T114" s="65"/>
      <c r="U114" s="65"/>
      <c r="V114" s="65"/>
      <c r="W114" s="65"/>
      <c r="X114" s="65"/>
      <c r="Y114" s="65"/>
      <c r="Z114" s="65"/>
    </row>
    <row r="115" ht="15.75" customHeight="1">
      <c r="A115" s="65"/>
      <c r="B115" s="2"/>
      <c r="C115" s="3"/>
      <c r="D115" s="4"/>
      <c r="E115" s="5"/>
      <c r="F115" s="2"/>
      <c r="G115" s="2"/>
      <c r="H115" s="2"/>
      <c r="I115" s="6"/>
      <c r="J115" s="6"/>
      <c r="K115" s="2"/>
      <c r="L115" s="2"/>
      <c r="M115" s="65"/>
      <c r="N115" s="65"/>
      <c r="O115" s="65"/>
      <c r="P115" s="65"/>
      <c r="Q115" s="65"/>
      <c r="R115" s="65"/>
      <c r="S115" s="65"/>
      <c r="T115" s="65"/>
      <c r="U115" s="65"/>
      <c r="V115" s="65"/>
      <c r="W115" s="65"/>
      <c r="X115" s="65"/>
      <c r="Y115" s="65"/>
      <c r="Z115" s="65"/>
    </row>
    <row r="116" ht="15.75" customHeight="1">
      <c r="A116" s="65"/>
      <c r="B116" s="2"/>
      <c r="C116" s="3"/>
      <c r="D116" s="4"/>
      <c r="E116" s="5"/>
      <c r="F116" s="2"/>
      <c r="G116" s="2"/>
      <c r="H116" s="2"/>
      <c r="I116" s="6"/>
      <c r="J116" s="6"/>
      <c r="K116" s="2"/>
      <c r="L116" s="2"/>
      <c r="M116" s="65"/>
      <c r="N116" s="65"/>
      <c r="O116" s="65"/>
      <c r="P116" s="65"/>
      <c r="Q116" s="65"/>
      <c r="R116" s="65"/>
      <c r="S116" s="65"/>
      <c r="T116" s="65"/>
      <c r="U116" s="65"/>
      <c r="V116" s="65"/>
      <c r="W116" s="65"/>
      <c r="X116" s="65"/>
      <c r="Y116" s="65"/>
      <c r="Z116" s="65"/>
    </row>
    <row r="117" ht="15.75" customHeight="1">
      <c r="A117" s="65"/>
      <c r="B117" s="2"/>
      <c r="C117" s="3"/>
      <c r="D117" s="4"/>
      <c r="E117" s="5"/>
      <c r="F117" s="2"/>
      <c r="G117" s="2"/>
      <c r="H117" s="2"/>
      <c r="I117" s="6"/>
      <c r="J117" s="6"/>
      <c r="K117" s="2"/>
      <c r="L117" s="2"/>
      <c r="M117" s="65"/>
      <c r="N117" s="65"/>
      <c r="O117" s="65"/>
      <c r="P117" s="65"/>
      <c r="Q117" s="65"/>
      <c r="R117" s="65"/>
      <c r="S117" s="65"/>
      <c r="T117" s="65"/>
      <c r="U117" s="65"/>
      <c r="V117" s="65"/>
      <c r="W117" s="65"/>
      <c r="X117" s="65"/>
      <c r="Y117" s="65"/>
      <c r="Z117" s="65"/>
    </row>
    <row r="118" ht="15.75" customHeight="1">
      <c r="A118" s="65"/>
      <c r="B118" s="2"/>
      <c r="C118" s="3"/>
      <c r="D118" s="4"/>
      <c r="E118" s="5"/>
      <c r="F118" s="2"/>
      <c r="G118" s="2"/>
      <c r="H118" s="2"/>
      <c r="I118" s="6"/>
      <c r="J118" s="6"/>
      <c r="K118" s="2"/>
      <c r="L118" s="2"/>
      <c r="M118" s="65"/>
      <c r="N118" s="65"/>
      <c r="O118" s="65"/>
      <c r="P118" s="65"/>
      <c r="Q118" s="65"/>
      <c r="R118" s="65"/>
      <c r="S118" s="65"/>
      <c r="T118" s="65"/>
      <c r="U118" s="65"/>
      <c r="V118" s="65"/>
      <c r="W118" s="65"/>
      <c r="X118" s="65"/>
      <c r="Y118" s="65"/>
      <c r="Z118" s="65"/>
    </row>
    <row r="119" ht="15.75" customHeight="1">
      <c r="A119" s="65"/>
      <c r="B119" s="2"/>
      <c r="C119" s="3"/>
      <c r="D119" s="4"/>
      <c r="E119" s="5"/>
      <c r="F119" s="2"/>
      <c r="G119" s="2"/>
      <c r="H119" s="2"/>
      <c r="I119" s="6"/>
      <c r="J119" s="6"/>
      <c r="K119" s="2"/>
      <c r="L119" s="2"/>
      <c r="M119" s="65"/>
      <c r="N119" s="65"/>
      <c r="O119" s="65"/>
      <c r="P119" s="65"/>
      <c r="Q119" s="65"/>
      <c r="R119" s="65"/>
      <c r="S119" s="65"/>
      <c r="T119" s="65"/>
      <c r="U119" s="65"/>
      <c r="V119" s="65"/>
      <c r="W119" s="65"/>
      <c r="X119" s="65"/>
      <c r="Y119" s="65"/>
      <c r="Z119" s="65"/>
    </row>
    <row r="120" ht="15.75" customHeight="1">
      <c r="A120" s="65"/>
      <c r="B120" s="2"/>
      <c r="C120" s="3"/>
      <c r="D120" s="4"/>
      <c r="E120" s="5"/>
      <c r="F120" s="2"/>
      <c r="G120" s="2"/>
      <c r="H120" s="2"/>
      <c r="I120" s="6"/>
      <c r="J120" s="6"/>
      <c r="K120" s="2"/>
      <c r="L120" s="2"/>
      <c r="M120" s="65"/>
      <c r="N120" s="65"/>
      <c r="O120" s="65"/>
      <c r="P120" s="65"/>
      <c r="Q120" s="65"/>
      <c r="R120" s="65"/>
      <c r="S120" s="65"/>
      <c r="T120" s="65"/>
      <c r="U120" s="65"/>
      <c r="V120" s="65"/>
      <c r="W120" s="65"/>
      <c r="X120" s="65"/>
      <c r="Y120" s="65"/>
      <c r="Z120" s="65"/>
    </row>
    <row r="121" ht="15.75" customHeight="1">
      <c r="A121" s="65"/>
      <c r="B121" s="2"/>
      <c r="C121" s="3"/>
      <c r="D121" s="4"/>
      <c r="E121" s="5"/>
      <c r="F121" s="2"/>
      <c r="G121" s="2"/>
      <c r="H121" s="2"/>
      <c r="I121" s="6"/>
      <c r="J121" s="6"/>
      <c r="K121" s="2"/>
      <c r="L121" s="2"/>
      <c r="M121" s="65"/>
      <c r="N121" s="65"/>
      <c r="O121" s="65"/>
      <c r="P121" s="65"/>
      <c r="Q121" s="65"/>
      <c r="R121" s="65"/>
      <c r="S121" s="65"/>
      <c r="T121" s="65"/>
      <c r="U121" s="65"/>
      <c r="V121" s="65"/>
      <c r="W121" s="65"/>
      <c r="X121" s="65"/>
      <c r="Y121" s="65"/>
      <c r="Z121" s="65"/>
    </row>
    <row r="122" ht="15.75" customHeight="1">
      <c r="A122" s="65"/>
      <c r="B122" s="2"/>
      <c r="C122" s="3"/>
      <c r="D122" s="4"/>
      <c r="E122" s="5"/>
      <c r="F122" s="2"/>
      <c r="G122" s="2"/>
      <c r="H122" s="2"/>
      <c r="I122" s="6"/>
      <c r="J122" s="6"/>
      <c r="K122" s="2"/>
      <c r="L122" s="2"/>
      <c r="M122" s="65"/>
      <c r="N122" s="65"/>
      <c r="O122" s="65"/>
      <c r="P122" s="65"/>
      <c r="Q122" s="65"/>
      <c r="R122" s="65"/>
      <c r="S122" s="65"/>
      <c r="T122" s="65"/>
      <c r="U122" s="65"/>
      <c r="V122" s="65"/>
      <c r="W122" s="65"/>
      <c r="X122" s="65"/>
      <c r="Y122" s="65"/>
      <c r="Z122" s="65"/>
    </row>
    <row r="123" ht="15.75" customHeight="1">
      <c r="A123" s="65"/>
      <c r="B123" s="2"/>
      <c r="C123" s="3"/>
      <c r="D123" s="4"/>
      <c r="E123" s="5"/>
      <c r="F123" s="2"/>
      <c r="G123" s="2"/>
      <c r="H123" s="2"/>
      <c r="I123" s="6"/>
      <c r="J123" s="6"/>
      <c r="K123" s="2"/>
      <c r="L123" s="2"/>
      <c r="M123" s="65"/>
      <c r="N123" s="65"/>
      <c r="O123" s="65"/>
      <c r="P123" s="65"/>
      <c r="Q123" s="65"/>
      <c r="R123" s="65"/>
      <c r="S123" s="65"/>
      <c r="T123" s="65"/>
      <c r="U123" s="65"/>
      <c r="V123" s="65"/>
      <c r="W123" s="65"/>
      <c r="X123" s="65"/>
      <c r="Y123" s="65"/>
      <c r="Z123" s="65"/>
    </row>
    <row r="124" ht="15.75" customHeight="1">
      <c r="A124" s="65"/>
      <c r="B124" s="2"/>
      <c r="C124" s="3"/>
      <c r="D124" s="4"/>
      <c r="E124" s="5"/>
      <c r="F124" s="2"/>
      <c r="G124" s="2"/>
      <c r="H124" s="2"/>
      <c r="I124" s="6"/>
      <c r="J124" s="6"/>
      <c r="K124" s="2"/>
      <c r="L124" s="2"/>
      <c r="M124" s="65"/>
      <c r="N124" s="65"/>
      <c r="O124" s="65"/>
      <c r="P124" s="65"/>
      <c r="Q124" s="65"/>
      <c r="R124" s="65"/>
      <c r="S124" s="65"/>
      <c r="T124" s="65"/>
      <c r="U124" s="65"/>
      <c r="V124" s="65"/>
      <c r="W124" s="65"/>
      <c r="X124" s="65"/>
      <c r="Y124" s="65"/>
      <c r="Z124" s="65"/>
    </row>
    <row r="125" ht="15.75" customHeight="1">
      <c r="A125" s="65"/>
      <c r="B125" s="2"/>
      <c r="C125" s="3"/>
      <c r="D125" s="4"/>
      <c r="E125" s="5"/>
      <c r="F125" s="2"/>
      <c r="G125" s="2"/>
      <c r="H125" s="2"/>
      <c r="I125" s="6"/>
      <c r="J125" s="6"/>
      <c r="K125" s="2"/>
      <c r="L125" s="2"/>
      <c r="M125" s="65"/>
      <c r="N125" s="65"/>
      <c r="O125" s="65"/>
      <c r="P125" s="65"/>
      <c r="Q125" s="65"/>
      <c r="R125" s="65"/>
      <c r="S125" s="65"/>
      <c r="T125" s="65"/>
      <c r="U125" s="65"/>
      <c r="V125" s="65"/>
      <c r="W125" s="65"/>
      <c r="X125" s="65"/>
      <c r="Y125" s="65"/>
      <c r="Z125" s="65"/>
    </row>
    <row r="126" ht="15.75" customHeight="1">
      <c r="A126" s="65"/>
      <c r="B126" s="2"/>
      <c r="C126" s="3"/>
      <c r="D126" s="4"/>
      <c r="E126" s="5"/>
      <c r="F126" s="2"/>
      <c r="G126" s="2"/>
      <c r="H126" s="2"/>
      <c r="I126" s="6"/>
      <c r="J126" s="6"/>
      <c r="K126" s="2"/>
      <c r="L126" s="2"/>
      <c r="M126" s="65"/>
      <c r="N126" s="65"/>
      <c r="O126" s="65"/>
      <c r="P126" s="65"/>
      <c r="Q126" s="65"/>
      <c r="R126" s="65"/>
      <c r="S126" s="65"/>
      <c r="T126" s="65"/>
      <c r="U126" s="65"/>
      <c r="V126" s="65"/>
      <c r="W126" s="65"/>
      <c r="X126" s="65"/>
      <c r="Y126" s="65"/>
      <c r="Z126" s="65"/>
    </row>
    <row r="127" ht="15.75" customHeight="1">
      <c r="A127" s="65"/>
      <c r="B127" s="2"/>
      <c r="C127" s="3"/>
      <c r="D127" s="4"/>
      <c r="E127" s="5"/>
      <c r="F127" s="2"/>
      <c r="G127" s="2"/>
      <c r="H127" s="2"/>
      <c r="I127" s="6"/>
      <c r="J127" s="6"/>
      <c r="K127" s="2"/>
      <c r="L127" s="2"/>
      <c r="M127" s="65"/>
      <c r="N127" s="65"/>
      <c r="O127" s="65"/>
      <c r="P127" s="65"/>
      <c r="Q127" s="65"/>
      <c r="R127" s="65"/>
      <c r="S127" s="65"/>
      <c r="T127" s="65"/>
      <c r="U127" s="65"/>
      <c r="V127" s="65"/>
      <c r="W127" s="65"/>
      <c r="X127" s="65"/>
      <c r="Y127" s="65"/>
      <c r="Z127" s="65"/>
    </row>
    <row r="128" ht="15.75" customHeight="1">
      <c r="A128" s="65"/>
      <c r="B128" s="2"/>
      <c r="C128" s="3"/>
      <c r="D128" s="4"/>
      <c r="E128" s="5"/>
      <c r="F128" s="2"/>
      <c r="G128" s="2"/>
      <c r="H128" s="2"/>
      <c r="I128" s="6"/>
      <c r="J128" s="6"/>
      <c r="K128" s="2"/>
      <c r="L128" s="2"/>
      <c r="M128" s="65"/>
      <c r="N128" s="65"/>
      <c r="O128" s="65"/>
      <c r="P128" s="65"/>
      <c r="Q128" s="65"/>
      <c r="R128" s="65"/>
      <c r="S128" s="65"/>
      <c r="T128" s="65"/>
      <c r="U128" s="65"/>
      <c r="V128" s="65"/>
      <c r="W128" s="65"/>
      <c r="X128" s="65"/>
      <c r="Y128" s="65"/>
      <c r="Z128" s="65"/>
    </row>
    <row r="129" ht="15.75" customHeight="1">
      <c r="A129" s="65"/>
      <c r="B129" s="2"/>
      <c r="C129" s="3"/>
      <c r="D129" s="4"/>
      <c r="E129" s="5"/>
      <c r="F129" s="2"/>
      <c r="G129" s="2"/>
      <c r="H129" s="2"/>
      <c r="I129" s="6"/>
      <c r="J129" s="6"/>
      <c r="K129" s="2"/>
      <c r="L129" s="2"/>
      <c r="M129" s="65"/>
      <c r="N129" s="65"/>
      <c r="O129" s="65"/>
      <c r="P129" s="65"/>
      <c r="Q129" s="65"/>
      <c r="R129" s="65"/>
      <c r="S129" s="65"/>
      <c r="T129" s="65"/>
      <c r="U129" s="65"/>
      <c r="V129" s="65"/>
      <c r="W129" s="65"/>
      <c r="X129" s="65"/>
      <c r="Y129" s="65"/>
      <c r="Z129" s="65"/>
    </row>
    <row r="130" ht="15.75" customHeight="1">
      <c r="A130" s="65"/>
      <c r="B130" s="2"/>
      <c r="C130" s="3"/>
      <c r="D130" s="4"/>
      <c r="E130" s="5"/>
      <c r="F130" s="2"/>
      <c r="G130" s="2"/>
      <c r="H130" s="2"/>
      <c r="I130" s="6"/>
      <c r="J130" s="6"/>
      <c r="K130" s="2"/>
      <c r="L130" s="2"/>
      <c r="M130" s="65"/>
      <c r="N130" s="65"/>
      <c r="O130" s="65"/>
      <c r="P130" s="65"/>
      <c r="Q130" s="65"/>
      <c r="R130" s="65"/>
      <c r="S130" s="65"/>
      <c r="T130" s="65"/>
      <c r="U130" s="65"/>
      <c r="V130" s="65"/>
      <c r="W130" s="65"/>
      <c r="X130" s="65"/>
      <c r="Y130" s="65"/>
      <c r="Z130" s="65"/>
    </row>
    <row r="131" ht="15.75" customHeight="1">
      <c r="A131" s="65"/>
      <c r="B131" s="2"/>
      <c r="C131" s="3"/>
      <c r="D131" s="4"/>
      <c r="E131" s="5"/>
      <c r="F131" s="2"/>
      <c r="G131" s="2"/>
      <c r="H131" s="2"/>
      <c r="I131" s="6"/>
      <c r="J131" s="6"/>
      <c r="K131" s="2"/>
      <c r="L131" s="2"/>
      <c r="M131" s="65"/>
      <c r="N131" s="65"/>
      <c r="O131" s="65"/>
      <c r="P131" s="65"/>
      <c r="Q131" s="65"/>
      <c r="R131" s="65"/>
      <c r="S131" s="65"/>
      <c r="T131" s="65"/>
      <c r="U131" s="65"/>
      <c r="V131" s="65"/>
      <c r="W131" s="65"/>
      <c r="X131" s="65"/>
      <c r="Y131" s="65"/>
      <c r="Z131" s="65"/>
    </row>
    <row r="132" ht="15.75" customHeight="1">
      <c r="A132" s="65"/>
      <c r="B132" s="2"/>
      <c r="C132" s="3"/>
      <c r="D132" s="4"/>
      <c r="E132" s="5"/>
      <c r="F132" s="2"/>
      <c r="G132" s="2"/>
      <c r="H132" s="2"/>
      <c r="I132" s="6"/>
      <c r="J132" s="6"/>
      <c r="K132" s="2"/>
      <c r="L132" s="2"/>
      <c r="M132" s="65"/>
      <c r="N132" s="65"/>
      <c r="O132" s="65"/>
      <c r="P132" s="65"/>
      <c r="Q132" s="65"/>
      <c r="R132" s="65"/>
      <c r="S132" s="65"/>
      <c r="T132" s="65"/>
      <c r="U132" s="65"/>
      <c r="V132" s="65"/>
      <c r="W132" s="65"/>
      <c r="X132" s="65"/>
      <c r="Y132" s="65"/>
      <c r="Z132" s="65"/>
    </row>
    <row r="133" ht="15.75" customHeight="1">
      <c r="A133" s="65"/>
      <c r="B133" s="2"/>
      <c r="C133" s="3"/>
      <c r="D133" s="4"/>
      <c r="E133" s="5"/>
      <c r="F133" s="2"/>
      <c r="G133" s="2"/>
      <c r="H133" s="2"/>
      <c r="I133" s="6"/>
      <c r="J133" s="6"/>
      <c r="K133" s="2"/>
      <c r="L133" s="2"/>
      <c r="M133" s="65"/>
      <c r="N133" s="65"/>
      <c r="O133" s="65"/>
      <c r="P133" s="65"/>
      <c r="Q133" s="65"/>
      <c r="R133" s="65"/>
      <c r="S133" s="65"/>
      <c r="T133" s="65"/>
      <c r="U133" s="65"/>
      <c r="V133" s="65"/>
      <c r="W133" s="65"/>
      <c r="X133" s="65"/>
      <c r="Y133" s="65"/>
      <c r="Z133" s="65"/>
    </row>
    <row r="134" ht="15.75" customHeight="1">
      <c r="A134" s="65"/>
      <c r="B134" s="2"/>
      <c r="C134" s="3"/>
      <c r="D134" s="4"/>
      <c r="E134" s="5"/>
      <c r="F134" s="2"/>
      <c r="G134" s="2"/>
      <c r="H134" s="2"/>
      <c r="I134" s="6"/>
      <c r="J134" s="6"/>
      <c r="K134" s="2"/>
      <c r="L134" s="2"/>
      <c r="M134" s="65"/>
      <c r="N134" s="65"/>
      <c r="O134" s="65"/>
      <c r="P134" s="65"/>
      <c r="Q134" s="65"/>
      <c r="R134" s="65"/>
      <c r="S134" s="65"/>
      <c r="T134" s="65"/>
      <c r="U134" s="65"/>
      <c r="V134" s="65"/>
      <c r="W134" s="65"/>
      <c r="X134" s="65"/>
      <c r="Y134" s="65"/>
      <c r="Z134" s="65"/>
    </row>
    <row r="135" ht="15.75" customHeight="1">
      <c r="A135" s="65"/>
      <c r="B135" s="2"/>
      <c r="C135" s="3"/>
      <c r="D135" s="4"/>
      <c r="E135" s="5"/>
      <c r="F135" s="2"/>
      <c r="G135" s="2"/>
      <c r="H135" s="2"/>
      <c r="I135" s="6"/>
      <c r="J135" s="6"/>
      <c r="K135" s="2"/>
      <c r="L135" s="2"/>
      <c r="M135" s="65"/>
      <c r="N135" s="65"/>
      <c r="O135" s="65"/>
      <c r="P135" s="65"/>
      <c r="Q135" s="65"/>
      <c r="R135" s="65"/>
      <c r="S135" s="65"/>
      <c r="T135" s="65"/>
      <c r="U135" s="65"/>
      <c r="V135" s="65"/>
      <c r="W135" s="65"/>
      <c r="X135" s="65"/>
      <c r="Y135" s="65"/>
      <c r="Z135" s="65"/>
    </row>
    <row r="136" ht="15.75" customHeight="1">
      <c r="A136" s="65"/>
      <c r="B136" s="2"/>
      <c r="C136" s="3"/>
      <c r="D136" s="4"/>
      <c r="E136" s="5"/>
      <c r="F136" s="2"/>
      <c r="G136" s="2"/>
      <c r="H136" s="2"/>
      <c r="I136" s="6"/>
      <c r="J136" s="6"/>
      <c r="K136" s="2"/>
      <c r="L136" s="2"/>
      <c r="M136" s="65"/>
      <c r="N136" s="65"/>
      <c r="O136" s="65"/>
      <c r="P136" s="65"/>
      <c r="Q136" s="65"/>
      <c r="R136" s="65"/>
      <c r="S136" s="65"/>
      <c r="T136" s="65"/>
      <c r="U136" s="65"/>
      <c r="V136" s="65"/>
      <c r="W136" s="65"/>
      <c r="X136" s="65"/>
      <c r="Y136" s="65"/>
      <c r="Z136" s="65"/>
    </row>
    <row r="137" ht="15.75" customHeight="1">
      <c r="A137" s="65"/>
      <c r="B137" s="2"/>
      <c r="C137" s="3"/>
      <c r="D137" s="4"/>
      <c r="E137" s="5"/>
      <c r="F137" s="2"/>
      <c r="G137" s="2"/>
      <c r="H137" s="2"/>
      <c r="I137" s="6"/>
      <c r="J137" s="6"/>
      <c r="K137" s="2"/>
      <c r="L137" s="2"/>
      <c r="M137" s="65"/>
      <c r="N137" s="65"/>
      <c r="O137" s="65"/>
      <c r="P137" s="65"/>
      <c r="Q137" s="65"/>
      <c r="R137" s="65"/>
      <c r="S137" s="65"/>
      <c r="T137" s="65"/>
      <c r="U137" s="65"/>
      <c r="V137" s="65"/>
      <c r="W137" s="65"/>
      <c r="X137" s="65"/>
      <c r="Y137" s="65"/>
      <c r="Z137" s="65"/>
    </row>
    <row r="138" ht="15.75" customHeight="1">
      <c r="A138" s="65"/>
      <c r="B138" s="2"/>
      <c r="C138" s="3"/>
      <c r="D138" s="4"/>
      <c r="E138" s="5"/>
      <c r="F138" s="2"/>
      <c r="G138" s="2"/>
      <c r="H138" s="2"/>
      <c r="I138" s="6"/>
      <c r="J138" s="6"/>
      <c r="K138" s="2"/>
      <c r="L138" s="2"/>
      <c r="M138" s="65"/>
      <c r="N138" s="65"/>
      <c r="O138" s="65"/>
      <c r="P138" s="65"/>
      <c r="Q138" s="65"/>
      <c r="R138" s="65"/>
      <c r="S138" s="65"/>
      <c r="T138" s="65"/>
      <c r="U138" s="65"/>
      <c r="V138" s="65"/>
      <c r="W138" s="65"/>
      <c r="X138" s="65"/>
      <c r="Y138" s="65"/>
      <c r="Z138" s="65"/>
    </row>
    <row r="139" ht="15.75" customHeight="1">
      <c r="A139" s="65"/>
      <c r="B139" s="2"/>
      <c r="C139" s="3"/>
      <c r="D139" s="4"/>
      <c r="E139" s="5"/>
      <c r="F139" s="2"/>
      <c r="G139" s="2"/>
      <c r="H139" s="2"/>
      <c r="I139" s="6"/>
      <c r="J139" s="6"/>
      <c r="K139" s="2"/>
      <c r="L139" s="2"/>
      <c r="M139" s="65"/>
      <c r="N139" s="65"/>
      <c r="O139" s="65"/>
      <c r="P139" s="65"/>
      <c r="Q139" s="65"/>
      <c r="R139" s="65"/>
      <c r="S139" s="65"/>
      <c r="T139" s="65"/>
      <c r="U139" s="65"/>
      <c r="V139" s="65"/>
      <c r="W139" s="65"/>
      <c r="X139" s="65"/>
      <c r="Y139" s="65"/>
      <c r="Z139" s="65"/>
    </row>
    <row r="140" ht="15.75" customHeight="1">
      <c r="A140" s="65"/>
      <c r="B140" s="2"/>
      <c r="C140" s="3"/>
      <c r="D140" s="4"/>
      <c r="E140" s="5"/>
      <c r="F140" s="2"/>
      <c r="G140" s="2"/>
      <c r="H140" s="2"/>
      <c r="I140" s="6"/>
      <c r="J140" s="6"/>
      <c r="K140" s="2"/>
      <c r="L140" s="2"/>
      <c r="M140" s="65"/>
      <c r="N140" s="65"/>
      <c r="O140" s="65"/>
      <c r="P140" s="65"/>
      <c r="Q140" s="65"/>
      <c r="R140" s="65"/>
      <c r="S140" s="65"/>
      <c r="T140" s="65"/>
      <c r="U140" s="65"/>
      <c r="V140" s="65"/>
      <c r="W140" s="65"/>
      <c r="X140" s="65"/>
      <c r="Y140" s="65"/>
      <c r="Z140" s="65"/>
    </row>
    <row r="141" ht="15.75" customHeight="1">
      <c r="A141" s="65"/>
      <c r="B141" s="2"/>
      <c r="C141" s="3"/>
      <c r="D141" s="4"/>
      <c r="E141" s="5"/>
      <c r="F141" s="2"/>
      <c r="G141" s="2"/>
      <c r="H141" s="2"/>
      <c r="I141" s="6"/>
      <c r="J141" s="6"/>
      <c r="K141" s="2"/>
      <c r="L141" s="2"/>
      <c r="M141" s="65"/>
      <c r="N141" s="65"/>
      <c r="O141" s="65"/>
      <c r="P141" s="65"/>
      <c r="Q141" s="65"/>
      <c r="R141" s="65"/>
      <c r="S141" s="65"/>
      <c r="T141" s="65"/>
      <c r="U141" s="65"/>
      <c r="V141" s="65"/>
      <c r="W141" s="65"/>
      <c r="X141" s="65"/>
      <c r="Y141" s="65"/>
      <c r="Z141" s="65"/>
    </row>
    <row r="142" ht="15.75" customHeight="1">
      <c r="A142" s="65"/>
      <c r="B142" s="2"/>
      <c r="C142" s="3"/>
      <c r="D142" s="4"/>
      <c r="E142" s="5"/>
      <c r="F142" s="2"/>
      <c r="G142" s="2"/>
      <c r="H142" s="2"/>
      <c r="I142" s="6"/>
      <c r="J142" s="6"/>
      <c r="K142" s="2"/>
      <c r="L142" s="2"/>
      <c r="M142" s="65"/>
      <c r="N142" s="65"/>
      <c r="O142" s="65"/>
      <c r="P142" s="65"/>
      <c r="Q142" s="65"/>
      <c r="R142" s="65"/>
      <c r="S142" s="65"/>
      <c r="T142" s="65"/>
      <c r="U142" s="65"/>
      <c r="V142" s="65"/>
      <c r="W142" s="65"/>
      <c r="X142" s="65"/>
      <c r="Y142" s="65"/>
      <c r="Z142" s="65"/>
    </row>
    <row r="143" ht="15.75" customHeight="1">
      <c r="A143" s="65"/>
      <c r="B143" s="2"/>
      <c r="C143" s="3"/>
      <c r="D143" s="4"/>
      <c r="E143" s="5"/>
      <c r="F143" s="2"/>
      <c r="G143" s="2"/>
      <c r="H143" s="2"/>
      <c r="I143" s="6"/>
      <c r="J143" s="6"/>
      <c r="K143" s="2"/>
      <c r="L143" s="2"/>
      <c r="M143" s="65"/>
      <c r="N143" s="65"/>
      <c r="O143" s="65"/>
      <c r="P143" s="65"/>
      <c r="Q143" s="65"/>
      <c r="R143" s="65"/>
      <c r="S143" s="65"/>
      <c r="T143" s="65"/>
      <c r="U143" s="65"/>
      <c r="V143" s="65"/>
      <c r="W143" s="65"/>
      <c r="X143" s="65"/>
      <c r="Y143" s="65"/>
      <c r="Z143" s="65"/>
    </row>
    <row r="144" ht="15.75" customHeight="1">
      <c r="A144" s="65"/>
      <c r="B144" s="2"/>
      <c r="C144" s="3"/>
      <c r="D144" s="4"/>
      <c r="E144" s="5"/>
      <c r="F144" s="2"/>
      <c r="G144" s="2"/>
      <c r="H144" s="2"/>
      <c r="I144" s="6"/>
      <c r="J144" s="6"/>
      <c r="K144" s="2"/>
      <c r="L144" s="2"/>
      <c r="M144" s="65"/>
      <c r="N144" s="65"/>
      <c r="O144" s="65"/>
      <c r="P144" s="65"/>
      <c r="Q144" s="65"/>
      <c r="R144" s="65"/>
      <c r="S144" s="65"/>
      <c r="T144" s="65"/>
      <c r="U144" s="65"/>
      <c r="V144" s="65"/>
      <c r="W144" s="65"/>
      <c r="X144" s="65"/>
      <c r="Y144" s="65"/>
      <c r="Z144" s="65"/>
    </row>
    <row r="145" ht="15.75" customHeight="1">
      <c r="A145" s="65"/>
      <c r="B145" s="2"/>
      <c r="C145" s="3"/>
      <c r="D145" s="4"/>
      <c r="E145" s="5"/>
      <c r="F145" s="2"/>
      <c r="G145" s="2"/>
      <c r="H145" s="2"/>
      <c r="I145" s="6"/>
      <c r="J145" s="6"/>
      <c r="K145" s="2"/>
      <c r="L145" s="2"/>
      <c r="M145" s="65"/>
      <c r="N145" s="65"/>
      <c r="O145" s="65"/>
      <c r="P145" s="65"/>
      <c r="Q145" s="65"/>
      <c r="R145" s="65"/>
      <c r="S145" s="65"/>
      <c r="T145" s="65"/>
      <c r="U145" s="65"/>
      <c r="V145" s="65"/>
      <c r="W145" s="65"/>
      <c r="X145" s="65"/>
      <c r="Y145" s="65"/>
      <c r="Z145" s="65"/>
    </row>
    <row r="146" ht="15.75" customHeight="1">
      <c r="A146" s="65"/>
      <c r="B146" s="2"/>
      <c r="C146" s="3"/>
      <c r="D146" s="4"/>
      <c r="E146" s="5"/>
      <c r="F146" s="2"/>
      <c r="G146" s="2"/>
      <c r="H146" s="2"/>
      <c r="I146" s="6"/>
      <c r="J146" s="6"/>
      <c r="K146" s="2"/>
      <c r="L146" s="2"/>
      <c r="M146" s="65"/>
      <c r="N146" s="65"/>
      <c r="O146" s="65"/>
      <c r="P146" s="65"/>
      <c r="Q146" s="65"/>
      <c r="R146" s="65"/>
      <c r="S146" s="65"/>
      <c r="T146" s="65"/>
      <c r="U146" s="65"/>
      <c r="V146" s="65"/>
      <c r="W146" s="65"/>
      <c r="X146" s="65"/>
      <c r="Y146" s="65"/>
      <c r="Z146" s="65"/>
    </row>
    <row r="147" ht="15.75" customHeight="1">
      <c r="A147" s="65"/>
      <c r="B147" s="2"/>
      <c r="C147" s="3"/>
      <c r="D147" s="4"/>
      <c r="E147" s="5"/>
      <c r="F147" s="2"/>
      <c r="G147" s="2"/>
      <c r="H147" s="2"/>
      <c r="I147" s="6"/>
      <c r="J147" s="6"/>
      <c r="K147" s="2"/>
      <c r="L147" s="2"/>
      <c r="M147" s="65"/>
      <c r="N147" s="65"/>
      <c r="O147" s="65"/>
      <c r="P147" s="65"/>
      <c r="Q147" s="65"/>
      <c r="R147" s="65"/>
      <c r="S147" s="65"/>
      <c r="T147" s="65"/>
      <c r="U147" s="65"/>
      <c r="V147" s="65"/>
      <c r="W147" s="65"/>
      <c r="X147" s="65"/>
      <c r="Y147" s="65"/>
      <c r="Z147" s="65"/>
    </row>
    <row r="148" ht="15.75" customHeight="1">
      <c r="A148" s="65"/>
      <c r="B148" s="2"/>
      <c r="C148" s="3"/>
      <c r="D148" s="4"/>
      <c r="E148" s="5"/>
      <c r="F148" s="2"/>
      <c r="G148" s="2"/>
      <c r="H148" s="2"/>
      <c r="I148" s="6"/>
      <c r="J148" s="6"/>
      <c r="K148" s="2"/>
      <c r="L148" s="2"/>
      <c r="M148" s="65"/>
      <c r="N148" s="65"/>
      <c r="O148" s="65"/>
      <c r="P148" s="65"/>
      <c r="Q148" s="65"/>
      <c r="R148" s="65"/>
      <c r="S148" s="65"/>
      <c r="T148" s="65"/>
      <c r="U148" s="65"/>
      <c r="V148" s="65"/>
      <c r="W148" s="65"/>
      <c r="X148" s="65"/>
      <c r="Y148" s="65"/>
      <c r="Z148" s="65"/>
    </row>
    <row r="149" ht="15.75" customHeight="1">
      <c r="A149" s="65"/>
      <c r="B149" s="2"/>
      <c r="C149" s="3"/>
      <c r="D149" s="4"/>
      <c r="E149" s="5"/>
      <c r="F149" s="2"/>
      <c r="G149" s="2"/>
      <c r="H149" s="2"/>
      <c r="I149" s="6"/>
      <c r="J149" s="6"/>
      <c r="K149" s="2"/>
      <c r="L149" s="2"/>
      <c r="M149" s="65"/>
      <c r="N149" s="65"/>
      <c r="O149" s="65"/>
      <c r="P149" s="65"/>
      <c r="Q149" s="65"/>
      <c r="R149" s="65"/>
      <c r="S149" s="65"/>
      <c r="T149" s="65"/>
      <c r="U149" s="65"/>
      <c r="V149" s="65"/>
      <c r="W149" s="65"/>
      <c r="X149" s="65"/>
      <c r="Y149" s="65"/>
      <c r="Z149" s="65"/>
    </row>
    <row r="150" ht="15.75" customHeight="1">
      <c r="A150" s="65"/>
      <c r="B150" s="2"/>
      <c r="C150" s="3"/>
      <c r="D150" s="4"/>
      <c r="E150" s="5"/>
      <c r="F150" s="2"/>
      <c r="G150" s="2"/>
      <c r="H150" s="2"/>
      <c r="I150" s="6"/>
      <c r="J150" s="6"/>
      <c r="K150" s="2"/>
      <c r="L150" s="2"/>
      <c r="M150" s="65"/>
      <c r="N150" s="65"/>
      <c r="O150" s="65"/>
      <c r="P150" s="65"/>
      <c r="Q150" s="65"/>
      <c r="R150" s="65"/>
      <c r="S150" s="65"/>
      <c r="T150" s="65"/>
      <c r="U150" s="65"/>
      <c r="V150" s="65"/>
      <c r="W150" s="65"/>
      <c r="X150" s="65"/>
      <c r="Y150" s="65"/>
      <c r="Z150" s="65"/>
    </row>
    <row r="151" ht="15.75" customHeight="1">
      <c r="A151" s="65"/>
      <c r="B151" s="2"/>
      <c r="C151" s="3"/>
      <c r="D151" s="4"/>
      <c r="E151" s="5"/>
      <c r="F151" s="2"/>
      <c r="G151" s="2"/>
      <c r="H151" s="2"/>
      <c r="I151" s="6"/>
      <c r="J151" s="6"/>
      <c r="K151" s="2"/>
      <c r="L151" s="2"/>
      <c r="M151" s="65"/>
      <c r="N151" s="65"/>
      <c r="O151" s="65"/>
      <c r="P151" s="65"/>
      <c r="Q151" s="65"/>
      <c r="R151" s="65"/>
      <c r="S151" s="65"/>
      <c r="T151" s="65"/>
      <c r="U151" s="65"/>
      <c r="V151" s="65"/>
      <c r="W151" s="65"/>
      <c r="X151" s="65"/>
      <c r="Y151" s="65"/>
      <c r="Z151" s="65"/>
    </row>
    <row r="152" ht="15.75" customHeight="1">
      <c r="A152" s="65"/>
      <c r="B152" s="2"/>
      <c r="C152" s="3"/>
      <c r="D152" s="4"/>
      <c r="E152" s="5"/>
      <c r="F152" s="2"/>
      <c r="G152" s="2"/>
      <c r="H152" s="2"/>
      <c r="I152" s="6"/>
      <c r="J152" s="6"/>
      <c r="K152" s="2"/>
      <c r="L152" s="2"/>
      <c r="M152" s="65"/>
      <c r="N152" s="65"/>
      <c r="O152" s="65"/>
      <c r="P152" s="65"/>
      <c r="Q152" s="65"/>
      <c r="R152" s="65"/>
      <c r="S152" s="65"/>
      <c r="T152" s="65"/>
      <c r="U152" s="65"/>
      <c r="V152" s="65"/>
      <c r="W152" s="65"/>
      <c r="X152" s="65"/>
      <c r="Y152" s="65"/>
      <c r="Z152" s="65"/>
    </row>
    <row r="153" ht="15.75" customHeight="1">
      <c r="A153" s="65"/>
      <c r="B153" s="2"/>
      <c r="C153" s="3"/>
      <c r="D153" s="4"/>
      <c r="E153" s="5"/>
      <c r="F153" s="2"/>
      <c r="G153" s="2"/>
      <c r="H153" s="2"/>
      <c r="I153" s="6"/>
      <c r="J153" s="6"/>
      <c r="K153" s="2"/>
      <c r="L153" s="2"/>
      <c r="M153" s="65"/>
      <c r="N153" s="65"/>
      <c r="O153" s="65"/>
      <c r="P153" s="65"/>
      <c r="Q153" s="65"/>
      <c r="R153" s="65"/>
      <c r="S153" s="65"/>
      <c r="T153" s="65"/>
      <c r="U153" s="65"/>
      <c r="V153" s="65"/>
      <c r="W153" s="65"/>
      <c r="X153" s="65"/>
      <c r="Y153" s="65"/>
      <c r="Z153" s="65"/>
    </row>
    <row r="154" ht="15.75" customHeight="1">
      <c r="A154" s="65"/>
      <c r="B154" s="2"/>
      <c r="C154" s="3"/>
      <c r="D154" s="4"/>
      <c r="E154" s="5"/>
      <c r="F154" s="2"/>
      <c r="G154" s="2"/>
      <c r="H154" s="2"/>
      <c r="I154" s="6"/>
      <c r="J154" s="6"/>
      <c r="K154" s="2"/>
      <c r="L154" s="2"/>
      <c r="M154" s="65"/>
      <c r="N154" s="65"/>
      <c r="O154" s="65"/>
      <c r="P154" s="65"/>
      <c r="Q154" s="65"/>
      <c r="R154" s="65"/>
      <c r="S154" s="65"/>
      <c r="T154" s="65"/>
      <c r="U154" s="65"/>
      <c r="V154" s="65"/>
      <c r="W154" s="65"/>
      <c r="X154" s="65"/>
      <c r="Y154" s="65"/>
      <c r="Z154" s="65"/>
    </row>
    <row r="155" ht="15.75" customHeight="1">
      <c r="A155" s="65"/>
      <c r="B155" s="2"/>
      <c r="C155" s="3"/>
      <c r="D155" s="4"/>
      <c r="E155" s="5"/>
      <c r="F155" s="2"/>
      <c r="G155" s="2"/>
      <c r="H155" s="2"/>
      <c r="I155" s="6"/>
      <c r="J155" s="6"/>
      <c r="K155" s="2"/>
      <c r="L155" s="2"/>
      <c r="M155" s="65"/>
      <c r="N155" s="65"/>
      <c r="O155" s="65"/>
      <c r="P155" s="65"/>
      <c r="Q155" s="65"/>
      <c r="R155" s="65"/>
      <c r="S155" s="65"/>
      <c r="T155" s="65"/>
      <c r="U155" s="65"/>
      <c r="V155" s="65"/>
      <c r="W155" s="65"/>
      <c r="X155" s="65"/>
      <c r="Y155" s="65"/>
      <c r="Z155" s="65"/>
    </row>
    <row r="156" ht="15.75" customHeight="1">
      <c r="A156" s="65"/>
      <c r="B156" s="2"/>
      <c r="C156" s="3"/>
      <c r="D156" s="4"/>
      <c r="E156" s="5"/>
      <c r="F156" s="2"/>
      <c r="G156" s="2"/>
      <c r="H156" s="2"/>
      <c r="I156" s="6"/>
      <c r="J156" s="6"/>
      <c r="K156" s="2"/>
      <c r="L156" s="2"/>
      <c r="M156" s="65"/>
      <c r="N156" s="65"/>
      <c r="O156" s="65"/>
      <c r="P156" s="65"/>
      <c r="Q156" s="65"/>
      <c r="R156" s="65"/>
      <c r="S156" s="65"/>
      <c r="T156" s="65"/>
      <c r="U156" s="65"/>
      <c r="V156" s="65"/>
      <c r="W156" s="65"/>
      <c r="X156" s="65"/>
      <c r="Y156" s="65"/>
      <c r="Z156" s="65"/>
    </row>
    <row r="157" ht="15.75" customHeight="1">
      <c r="A157" s="65"/>
      <c r="B157" s="2"/>
      <c r="C157" s="3"/>
      <c r="D157" s="4"/>
      <c r="E157" s="5"/>
      <c r="F157" s="2"/>
      <c r="G157" s="2"/>
      <c r="H157" s="2"/>
      <c r="I157" s="6"/>
      <c r="J157" s="6"/>
      <c r="K157" s="2"/>
      <c r="L157" s="2"/>
      <c r="M157" s="65"/>
      <c r="N157" s="65"/>
      <c r="O157" s="65"/>
      <c r="P157" s="65"/>
      <c r="Q157" s="65"/>
      <c r="R157" s="65"/>
      <c r="S157" s="65"/>
      <c r="T157" s="65"/>
      <c r="U157" s="65"/>
      <c r="V157" s="65"/>
      <c r="W157" s="65"/>
      <c r="X157" s="65"/>
      <c r="Y157" s="65"/>
      <c r="Z157" s="65"/>
    </row>
    <row r="158" ht="15.75" customHeight="1">
      <c r="A158" s="65"/>
      <c r="B158" s="2"/>
      <c r="C158" s="3"/>
      <c r="D158" s="4"/>
      <c r="E158" s="5"/>
      <c r="F158" s="2"/>
      <c r="G158" s="2"/>
      <c r="H158" s="2"/>
      <c r="I158" s="6"/>
      <c r="J158" s="6"/>
      <c r="K158" s="2"/>
      <c r="L158" s="2"/>
      <c r="M158" s="65"/>
      <c r="N158" s="65"/>
      <c r="O158" s="65"/>
      <c r="P158" s="65"/>
      <c r="Q158" s="65"/>
      <c r="R158" s="65"/>
      <c r="S158" s="65"/>
      <c r="T158" s="65"/>
      <c r="U158" s="65"/>
      <c r="V158" s="65"/>
      <c r="W158" s="65"/>
      <c r="X158" s="65"/>
      <c r="Y158" s="65"/>
      <c r="Z158" s="65"/>
    </row>
    <row r="159" ht="15.75" customHeight="1">
      <c r="A159" s="65"/>
      <c r="B159" s="2"/>
      <c r="C159" s="3"/>
      <c r="D159" s="4"/>
      <c r="E159" s="5"/>
      <c r="F159" s="2"/>
      <c r="G159" s="2"/>
      <c r="H159" s="2"/>
      <c r="I159" s="6"/>
      <c r="J159" s="6"/>
      <c r="K159" s="2"/>
      <c r="L159" s="2"/>
      <c r="M159" s="65"/>
      <c r="N159" s="65"/>
      <c r="O159" s="65"/>
      <c r="P159" s="65"/>
      <c r="Q159" s="65"/>
      <c r="R159" s="65"/>
      <c r="S159" s="65"/>
      <c r="T159" s="65"/>
      <c r="U159" s="65"/>
      <c r="V159" s="65"/>
      <c r="W159" s="65"/>
      <c r="X159" s="65"/>
      <c r="Y159" s="65"/>
      <c r="Z159" s="65"/>
    </row>
    <row r="160" ht="15.75" customHeight="1">
      <c r="A160" s="65"/>
      <c r="B160" s="2"/>
      <c r="C160" s="3"/>
      <c r="D160" s="4"/>
      <c r="E160" s="5"/>
      <c r="F160" s="2"/>
      <c r="G160" s="2"/>
      <c r="H160" s="2"/>
      <c r="I160" s="6"/>
      <c r="J160" s="6"/>
      <c r="K160" s="2"/>
      <c r="L160" s="2"/>
      <c r="M160" s="65"/>
      <c r="N160" s="65"/>
      <c r="O160" s="65"/>
      <c r="P160" s="65"/>
      <c r="Q160" s="65"/>
      <c r="R160" s="65"/>
      <c r="S160" s="65"/>
      <c r="T160" s="65"/>
      <c r="U160" s="65"/>
      <c r="V160" s="65"/>
      <c r="W160" s="65"/>
      <c r="X160" s="65"/>
      <c r="Y160" s="65"/>
      <c r="Z160" s="65"/>
    </row>
    <row r="161" ht="15.75" customHeight="1">
      <c r="A161" s="65"/>
      <c r="B161" s="2"/>
      <c r="C161" s="3"/>
      <c r="D161" s="4"/>
      <c r="E161" s="5"/>
      <c r="F161" s="2"/>
      <c r="G161" s="2"/>
      <c r="H161" s="2"/>
      <c r="I161" s="6"/>
      <c r="J161" s="6"/>
      <c r="K161" s="2"/>
      <c r="L161" s="2"/>
      <c r="M161" s="65"/>
      <c r="N161" s="65"/>
      <c r="O161" s="65"/>
      <c r="P161" s="65"/>
      <c r="Q161" s="65"/>
      <c r="R161" s="65"/>
      <c r="S161" s="65"/>
      <c r="T161" s="65"/>
      <c r="U161" s="65"/>
      <c r="V161" s="65"/>
      <c r="W161" s="65"/>
      <c r="X161" s="65"/>
      <c r="Y161" s="65"/>
      <c r="Z161" s="65"/>
    </row>
    <row r="162" ht="15.75" customHeight="1">
      <c r="A162" s="65"/>
      <c r="B162" s="2"/>
      <c r="C162" s="3"/>
      <c r="D162" s="4"/>
      <c r="E162" s="5"/>
      <c r="F162" s="2"/>
      <c r="G162" s="2"/>
      <c r="H162" s="2"/>
      <c r="I162" s="6"/>
      <c r="J162" s="6"/>
      <c r="K162" s="2"/>
      <c r="L162" s="2"/>
      <c r="M162" s="65"/>
      <c r="N162" s="65"/>
      <c r="O162" s="65"/>
      <c r="P162" s="65"/>
      <c r="Q162" s="65"/>
      <c r="R162" s="65"/>
      <c r="S162" s="65"/>
      <c r="T162" s="65"/>
      <c r="U162" s="65"/>
      <c r="V162" s="65"/>
      <c r="W162" s="65"/>
      <c r="X162" s="65"/>
      <c r="Y162" s="65"/>
      <c r="Z162" s="65"/>
    </row>
    <row r="163" ht="15.75" customHeight="1">
      <c r="A163" s="65"/>
      <c r="B163" s="2"/>
      <c r="C163" s="3"/>
      <c r="D163" s="4"/>
      <c r="E163" s="5"/>
      <c r="F163" s="2"/>
      <c r="G163" s="2"/>
      <c r="H163" s="2"/>
      <c r="I163" s="6"/>
      <c r="J163" s="6"/>
      <c r="K163" s="2"/>
      <c r="L163" s="2"/>
      <c r="M163" s="65"/>
      <c r="N163" s="65"/>
      <c r="O163" s="65"/>
      <c r="P163" s="65"/>
      <c r="Q163" s="65"/>
      <c r="R163" s="65"/>
      <c r="S163" s="65"/>
      <c r="T163" s="65"/>
      <c r="U163" s="65"/>
      <c r="V163" s="65"/>
      <c r="W163" s="65"/>
      <c r="X163" s="65"/>
      <c r="Y163" s="65"/>
      <c r="Z163" s="65"/>
    </row>
    <row r="164" ht="15.75" customHeight="1">
      <c r="A164" s="65"/>
      <c r="B164" s="2"/>
      <c r="C164" s="3"/>
      <c r="D164" s="4"/>
      <c r="E164" s="5"/>
      <c r="F164" s="2"/>
      <c r="G164" s="2"/>
      <c r="H164" s="2"/>
      <c r="I164" s="6"/>
      <c r="J164" s="6"/>
      <c r="K164" s="2"/>
      <c r="L164" s="2"/>
      <c r="M164" s="65"/>
      <c r="N164" s="65"/>
      <c r="O164" s="65"/>
      <c r="P164" s="65"/>
      <c r="Q164" s="65"/>
      <c r="R164" s="65"/>
      <c r="S164" s="65"/>
      <c r="T164" s="65"/>
      <c r="U164" s="65"/>
      <c r="V164" s="65"/>
      <c r="W164" s="65"/>
      <c r="X164" s="65"/>
      <c r="Y164" s="65"/>
      <c r="Z164" s="65"/>
    </row>
    <row r="165" ht="15.75" customHeight="1">
      <c r="A165" s="65"/>
      <c r="B165" s="2"/>
      <c r="C165" s="3"/>
      <c r="D165" s="4"/>
      <c r="E165" s="5"/>
      <c r="F165" s="2"/>
      <c r="G165" s="2"/>
      <c r="H165" s="2"/>
      <c r="I165" s="6"/>
      <c r="J165" s="6"/>
      <c r="K165" s="2"/>
      <c r="L165" s="2"/>
      <c r="M165" s="65"/>
      <c r="N165" s="65"/>
      <c r="O165" s="65"/>
      <c r="P165" s="65"/>
      <c r="Q165" s="65"/>
      <c r="R165" s="65"/>
      <c r="S165" s="65"/>
      <c r="T165" s="65"/>
      <c r="U165" s="65"/>
      <c r="V165" s="65"/>
      <c r="W165" s="65"/>
      <c r="X165" s="65"/>
      <c r="Y165" s="65"/>
      <c r="Z165" s="65"/>
    </row>
    <row r="166" ht="15.75" customHeight="1">
      <c r="A166" s="65"/>
      <c r="B166" s="2"/>
      <c r="C166" s="3"/>
      <c r="D166" s="4"/>
      <c r="E166" s="5"/>
      <c r="F166" s="2"/>
      <c r="G166" s="2"/>
      <c r="H166" s="2"/>
      <c r="I166" s="6"/>
      <c r="J166" s="6"/>
      <c r="K166" s="2"/>
      <c r="L166" s="2"/>
      <c r="M166" s="65"/>
      <c r="N166" s="65"/>
      <c r="O166" s="65"/>
      <c r="P166" s="65"/>
      <c r="Q166" s="65"/>
      <c r="R166" s="65"/>
      <c r="S166" s="65"/>
      <c r="T166" s="65"/>
      <c r="U166" s="65"/>
      <c r="V166" s="65"/>
      <c r="W166" s="65"/>
      <c r="X166" s="65"/>
      <c r="Y166" s="65"/>
      <c r="Z166" s="65"/>
    </row>
    <row r="167" ht="15.75" customHeight="1">
      <c r="A167" s="65"/>
      <c r="B167" s="2"/>
      <c r="C167" s="3"/>
      <c r="D167" s="4"/>
      <c r="E167" s="5"/>
      <c r="F167" s="2"/>
      <c r="G167" s="2"/>
      <c r="H167" s="2"/>
      <c r="I167" s="6"/>
      <c r="J167" s="6"/>
      <c r="K167" s="2"/>
      <c r="L167" s="2"/>
      <c r="M167" s="65"/>
      <c r="N167" s="65"/>
      <c r="O167" s="65"/>
      <c r="P167" s="65"/>
      <c r="Q167" s="65"/>
      <c r="R167" s="65"/>
      <c r="S167" s="65"/>
      <c r="T167" s="65"/>
      <c r="U167" s="65"/>
      <c r="V167" s="65"/>
      <c r="W167" s="65"/>
      <c r="X167" s="65"/>
      <c r="Y167" s="65"/>
      <c r="Z167" s="65"/>
    </row>
    <row r="168" ht="15.75" customHeight="1">
      <c r="A168" s="65"/>
      <c r="B168" s="2"/>
      <c r="C168" s="3"/>
      <c r="D168" s="4"/>
      <c r="E168" s="5"/>
      <c r="F168" s="2"/>
      <c r="G168" s="2"/>
      <c r="H168" s="2"/>
      <c r="I168" s="6"/>
      <c r="J168" s="6"/>
      <c r="K168" s="2"/>
      <c r="L168" s="2"/>
      <c r="M168" s="65"/>
      <c r="N168" s="65"/>
      <c r="O168" s="65"/>
      <c r="P168" s="65"/>
      <c r="Q168" s="65"/>
      <c r="R168" s="65"/>
      <c r="S168" s="65"/>
      <c r="T168" s="65"/>
      <c r="U168" s="65"/>
      <c r="V168" s="65"/>
      <c r="W168" s="65"/>
      <c r="X168" s="65"/>
      <c r="Y168" s="65"/>
      <c r="Z168" s="65"/>
    </row>
    <row r="169" ht="15.75" customHeight="1">
      <c r="A169" s="65"/>
      <c r="B169" s="2"/>
      <c r="C169" s="3"/>
      <c r="D169" s="4"/>
      <c r="E169" s="5"/>
      <c r="F169" s="2"/>
      <c r="G169" s="2"/>
      <c r="H169" s="2"/>
      <c r="I169" s="6"/>
      <c r="J169" s="6"/>
      <c r="K169" s="2"/>
      <c r="L169" s="2"/>
      <c r="M169" s="65"/>
      <c r="N169" s="65"/>
      <c r="O169" s="65"/>
      <c r="P169" s="65"/>
      <c r="Q169" s="65"/>
      <c r="R169" s="65"/>
      <c r="S169" s="65"/>
      <c r="T169" s="65"/>
      <c r="U169" s="65"/>
      <c r="V169" s="65"/>
      <c r="W169" s="65"/>
      <c r="X169" s="65"/>
      <c r="Y169" s="65"/>
      <c r="Z169" s="65"/>
    </row>
    <row r="170" ht="15.75" customHeight="1">
      <c r="A170" s="65"/>
      <c r="B170" s="2"/>
      <c r="C170" s="3"/>
      <c r="D170" s="4"/>
      <c r="E170" s="5"/>
      <c r="F170" s="2"/>
      <c r="G170" s="2"/>
      <c r="H170" s="2"/>
      <c r="I170" s="6"/>
      <c r="J170" s="6"/>
      <c r="K170" s="2"/>
      <c r="L170" s="2"/>
      <c r="M170" s="65"/>
      <c r="N170" s="65"/>
      <c r="O170" s="65"/>
      <c r="P170" s="65"/>
      <c r="Q170" s="65"/>
      <c r="R170" s="65"/>
      <c r="S170" s="65"/>
      <c r="T170" s="65"/>
      <c r="U170" s="65"/>
      <c r="V170" s="65"/>
      <c r="W170" s="65"/>
      <c r="X170" s="65"/>
      <c r="Y170" s="65"/>
      <c r="Z170" s="65"/>
    </row>
    <row r="171" ht="15.75" customHeight="1">
      <c r="A171" s="65"/>
      <c r="B171" s="2"/>
      <c r="C171" s="3"/>
      <c r="D171" s="4"/>
      <c r="E171" s="5"/>
      <c r="F171" s="2"/>
      <c r="G171" s="2"/>
      <c r="H171" s="2"/>
      <c r="I171" s="6"/>
      <c r="J171" s="6"/>
      <c r="K171" s="2"/>
      <c r="L171" s="2"/>
      <c r="M171" s="65"/>
      <c r="N171" s="65"/>
      <c r="O171" s="65"/>
      <c r="P171" s="65"/>
      <c r="Q171" s="65"/>
      <c r="R171" s="65"/>
      <c r="S171" s="65"/>
      <c r="T171" s="65"/>
      <c r="U171" s="65"/>
      <c r="V171" s="65"/>
      <c r="W171" s="65"/>
      <c r="X171" s="65"/>
      <c r="Y171" s="65"/>
      <c r="Z171" s="65"/>
    </row>
    <row r="172" ht="15.75" customHeight="1">
      <c r="A172" s="65"/>
      <c r="B172" s="2"/>
      <c r="C172" s="3"/>
      <c r="D172" s="4"/>
      <c r="E172" s="5"/>
      <c r="F172" s="2"/>
      <c r="G172" s="2"/>
      <c r="H172" s="2"/>
      <c r="I172" s="6"/>
      <c r="J172" s="6"/>
      <c r="K172" s="2"/>
      <c r="L172" s="2"/>
      <c r="M172" s="65"/>
      <c r="N172" s="65"/>
      <c r="O172" s="65"/>
      <c r="P172" s="65"/>
      <c r="Q172" s="65"/>
      <c r="R172" s="65"/>
      <c r="S172" s="65"/>
      <c r="T172" s="65"/>
      <c r="U172" s="65"/>
      <c r="V172" s="65"/>
      <c r="W172" s="65"/>
      <c r="X172" s="65"/>
      <c r="Y172" s="65"/>
      <c r="Z172" s="65"/>
    </row>
    <row r="173" ht="15.75" customHeight="1">
      <c r="A173" s="65"/>
      <c r="B173" s="2"/>
      <c r="C173" s="3"/>
      <c r="D173" s="4"/>
      <c r="E173" s="5"/>
      <c r="F173" s="2"/>
      <c r="G173" s="2"/>
      <c r="H173" s="2"/>
      <c r="I173" s="6"/>
      <c r="J173" s="6"/>
      <c r="K173" s="2"/>
      <c r="L173" s="2"/>
      <c r="M173" s="65"/>
      <c r="N173" s="65"/>
      <c r="O173" s="65"/>
      <c r="P173" s="65"/>
      <c r="Q173" s="65"/>
      <c r="R173" s="65"/>
      <c r="S173" s="65"/>
      <c r="T173" s="65"/>
      <c r="U173" s="65"/>
      <c r="V173" s="65"/>
      <c r="W173" s="65"/>
      <c r="X173" s="65"/>
      <c r="Y173" s="65"/>
      <c r="Z173" s="65"/>
    </row>
    <row r="174" ht="15.75" customHeight="1">
      <c r="A174" s="65"/>
      <c r="B174" s="2"/>
      <c r="C174" s="3"/>
      <c r="D174" s="4"/>
      <c r="E174" s="5"/>
      <c r="F174" s="2"/>
      <c r="G174" s="2"/>
      <c r="H174" s="2"/>
      <c r="I174" s="6"/>
      <c r="J174" s="6"/>
      <c r="K174" s="2"/>
      <c r="L174" s="2"/>
      <c r="M174" s="65"/>
      <c r="N174" s="65"/>
      <c r="O174" s="65"/>
      <c r="P174" s="65"/>
      <c r="Q174" s="65"/>
      <c r="R174" s="65"/>
      <c r="S174" s="65"/>
      <c r="T174" s="65"/>
      <c r="U174" s="65"/>
      <c r="V174" s="65"/>
      <c r="W174" s="65"/>
      <c r="X174" s="65"/>
      <c r="Y174" s="65"/>
      <c r="Z174" s="65"/>
    </row>
    <row r="175" ht="15.75" customHeight="1">
      <c r="A175" s="65"/>
      <c r="B175" s="2"/>
      <c r="C175" s="3"/>
      <c r="D175" s="4"/>
      <c r="E175" s="5"/>
      <c r="F175" s="2"/>
      <c r="G175" s="2"/>
      <c r="H175" s="2"/>
      <c r="I175" s="6"/>
      <c r="J175" s="6"/>
      <c r="K175" s="2"/>
      <c r="L175" s="2"/>
      <c r="M175" s="65"/>
      <c r="N175" s="65"/>
      <c r="O175" s="65"/>
      <c r="P175" s="65"/>
      <c r="Q175" s="65"/>
      <c r="R175" s="65"/>
      <c r="S175" s="65"/>
      <c r="T175" s="65"/>
      <c r="U175" s="65"/>
      <c r="V175" s="65"/>
      <c r="W175" s="65"/>
      <c r="X175" s="65"/>
      <c r="Y175" s="65"/>
      <c r="Z175" s="65"/>
    </row>
    <row r="176" ht="15.75" customHeight="1">
      <c r="A176" s="65"/>
      <c r="B176" s="2"/>
      <c r="C176" s="3"/>
      <c r="D176" s="4"/>
      <c r="E176" s="5"/>
      <c r="F176" s="2"/>
      <c r="G176" s="2"/>
      <c r="H176" s="2"/>
      <c r="I176" s="6"/>
      <c r="J176" s="6"/>
      <c r="K176" s="2"/>
      <c r="L176" s="2"/>
      <c r="M176" s="65"/>
      <c r="N176" s="65"/>
      <c r="O176" s="65"/>
      <c r="P176" s="65"/>
      <c r="Q176" s="65"/>
      <c r="R176" s="65"/>
      <c r="S176" s="65"/>
      <c r="T176" s="65"/>
      <c r="U176" s="65"/>
      <c r="V176" s="65"/>
      <c r="W176" s="65"/>
      <c r="X176" s="65"/>
      <c r="Y176" s="65"/>
      <c r="Z176" s="65"/>
    </row>
    <row r="177" ht="15.75" customHeight="1">
      <c r="A177" s="65"/>
      <c r="B177" s="2"/>
      <c r="C177" s="3"/>
      <c r="D177" s="4"/>
      <c r="E177" s="5"/>
      <c r="F177" s="2"/>
      <c r="G177" s="2"/>
      <c r="H177" s="2"/>
      <c r="I177" s="6"/>
      <c r="J177" s="6"/>
      <c r="K177" s="2"/>
      <c r="L177" s="2"/>
      <c r="M177" s="65"/>
      <c r="N177" s="65"/>
      <c r="O177" s="65"/>
      <c r="P177" s="65"/>
      <c r="Q177" s="65"/>
      <c r="R177" s="65"/>
      <c r="S177" s="65"/>
      <c r="T177" s="65"/>
      <c r="U177" s="65"/>
      <c r="V177" s="65"/>
      <c r="W177" s="65"/>
      <c r="X177" s="65"/>
      <c r="Y177" s="65"/>
      <c r="Z177" s="65"/>
    </row>
    <row r="178" ht="15.75" customHeight="1">
      <c r="A178" s="65"/>
      <c r="B178" s="2"/>
      <c r="C178" s="3"/>
      <c r="D178" s="4"/>
      <c r="E178" s="5"/>
      <c r="F178" s="2"/>
      <c r="G178" s="2"/>
      <c r="H178" s="2"/>
      <c r="I178" s="6"/>
      <c r="J178" s="6"/>
      <c r="K178" s="2"/>
      <c r="L178" s="2"/>
      <c r="M178" s="65"/>
      <c r="N178" s="65"/>
      <c r="O178" s="65"/>
      <c r="P178" s="65"/>
      <c r="Q178" s="65"/>
      <c r="R178" s="65"/>
      <c r="S178" s="65"/>
      <c r="T178" s="65"/>
      <c r="U178" s="65"/>
      <c r="V178" s="65"/>
      <c r="W178" s="65"/>
      <c r="X178" s="65"/>
      <c r="Y178" s="65"/>
      <c r="Z178" s="65"/>
    </row>
    <row r="179" ht="15.75" customHeight="1">
      <c r="A179" s="65"/>
      <c r="B179" s="2"/>
      <c r="C179" s="3"/>
      <c r="D179" s="4"/>
      <c r="E179" s="5"/>
      <c r="F179" s="2"/>
      <c r="G179" s="2"/>
      <c r="H179" s="2"/>
      <c r="I179" s="6"/>
      <c r="J179" s="6"/>
      <c r="K179" s="2"/>
      <c r="L179" s="2"/>
      <c r="M179" s="65"/>
      <c r="N179" s="65"/>
      <c r="O179" s="65"/>
      <c r="P179" s="65"/>
      <c r="Q179" s="65"/>
      <c r="R179" s="65"/>
      <c r="S179" s="65"/>
      <c r="T179" s="65"/>
      <c r="U179" s="65"/>
      <c r="V179" s="65"/>
      <c r="W179" s="65"/>
      <c r="X179" s="65"/>
      <c r="Y179" s="65"/>
      <c r="Z179" s="65"/>
    </row>
    <row r="180" ht="15.75" customHeight="1">
      <c r="A180" s="65"/>
      <c r="B180" s="2"/>
      <c r="C180" s="3"/>
      <c r="D180" s="4"/>
      <c r="E180" s="5"/>
      <c r="F180" s="2"/>
      <c r="G180" s="2"/>
      <c r="H180" s="2"/>
      <c r="I180" s="6"/>
      <c r="J180" s="6"/>
      <c r="K180" s="2"/>
      <c r="L180" s="2"/>
      <c r="M180" s="65"/>
      <c r="N180" s="65"/>
      <c r="O180" s="65"/>
      <c r="P180" s="65"/>
      <c r="Q180" s="65"/>
      <c r="R180" s="65"/>
      <c r="S180" s="65"/>
      <c r="T180" s="65"/>
      <c r="U180" s="65"/>
      <c r="V180" s="65"/>
      <c r="W180" s="65"/>
      <c r="X180" s="65"/>
      <c r="Y180" s="65"/>
      <c r="Z180" s="65"/>
    </row>
    <row r="181" ht="15.75" customHeight="1">
      <c r="A181" s="65"/>
      <c r="B181" s="2"/>
      <c r="C181" s="3"/>
      <c r="D181" s="4"/>
      <c r="E181" s="5"/>
      <c r="F181" s="2"/>
      <c r="G181" s="2"/>
      <c r="H181" s="2"/>
      <c r="I181" s="6"/>
      <c r="J181" s="6"/>
      <c r="K181" s="2"/>
      <c r="L181" s="2"/>
      <c r="M181" s="65"/>
      <c r="N181" s="65"/>
      <c r="O181" s="65"/>
      <c r="P181" s="65"/>
      <c r="Q181" s="65"/>
      <c r="R181" s="65"/>
      <c r="S181" s="65"/>
      <c r="T181" s="65"/>
      <c r="U181" s="65"/>
      <c r="V181" s="65"/>
      <c r="W181" s="65"/>
      <c r="X181" s="65"/>
      <c r="Y181" s="65"/>
      <c r="Z181" s="65"/>
    </row>
    <row r="182" ht="15.75" customHeight="1">
      <c r="A182" s="65"/>
      <c r="B182" s="2"/>
      <c r="C182" s="3"/>
      <c r="D182" s="4"/>
      <c r="E182" s="5"/>
      <c r="F182" s="2"/>
      <c r="G182" s="2"/>
      <c r="H182" s="2"/>
      <c r="I182" s="6"/>
      <c r="J182" s="6"/>
      <c r="K182" s="2"/>
      <c r="L182" s="2"/>
      <c r="M182" s="65"/>
      <c r="N182" s="65"/>
      <c r="O182" s="65"/>
      <c r="P182" s="65"/>
      <c r="Q182" s="65"/>
      <c r="R182" s="65"/>
      <c r="S182" s="65"/>
      <c r="T182" s="65"/>
      <c r="U182" s="65"/>
      <c r="V182" s="65"/>
      <c r="W182" s="65"/>
      <c r="X182" s="65"/>
      <c r="Y182" s="65"/>
      <c r="Z182" s="65"/>
    </row>
    <row r="183" ht="15.75" customHeight="1">
      <c r="A183" s="65"/>
      <c r="B183" s="2"/>
      <c r="C183" s="3"/>
      <c r="D183" s="4"/>
      <c r="E183" s="5"/>
      <c r="F183" s="2"/>
      <c r="G183" s="2"/>
      <c r="H183" s="2"/>
      <c r="I183" s="6"/>
      <c r="J183" s="6"/>
      <c r="K183" s="2"/>
      <c r="L183" s="2"/>
      <c r="M183" s="65"/>
      <c r="N183" s="65"/>
      <c r="O183" s="65"/>
      <c r="P183" s="65"/>
      <c r="Q183" s="65"/>
      <c r="R183" s="65"/>
      <c r="S183" s="65"/>
      <c r="T183" s="65"/>
      <c r="U183" s="65"/>
      <c r="V183" s="65"/>
      <c r="W183" s="65"/>
      <c r="X183" s="65"/>
      <c r="Y183" s="65"/>
      <c r="Z183" s="65"/>
    </row>
    <row r="184" ht="15.75" customHeight="1">
      <c r="A184" s="65"/>
      <c r="B184" s="2"/>
      <c r="C184" s="3"/>
      <c r="D184" s="4"/>
      <c r="E184" s="5"/>
      <c r="F184" s="2"/>
      <c r="G184" s="2"/>
      <c r="H184" s="2"/>
      <c r="I184" s="6"/>
      <c r="J184" s="6"/>
      <c r="K184" s="2"/>
      <c r="L184" s="2"/>
      <c r="M184" s="65"/>
      <c r="N184" s="65"/>
      <c r="O184" s="65"/>
      <c r="P184" s="65"/>
      <c r="Q184" s="65"/>
      <c r="R184" s="65"/>
      <c r="S184" s="65"/>
      <c r="T184" s="65"/>
      <c r="U184" s="65"/>
      <c r="V184" s="65"/>
      <c r="W184" s="65"/>
      <c r="X184" s="65"/>
      <c r="Y184" s="65"/>
      <c r="Z184" s="65"/>
    </row>
    <row r="185" ht="15.75" customHeight="1">
      <c r="A185" s="65"/>
      <c r="B185" s="2"/>
      <c r="C185" s="3"/>
      <c r="D185" s="4"/>
      <c r="E185" s="5"/>
      <c r="F185" s="2"/>
      <c r="G185" s="2"/>
      <c r="H185" s="2"/>
      <c r="I185" s="6"/>
      <c r="J185" s="6"/>
      <c r="K185" s="2"/>
      <c r="L185" s="2"/>
      <c r="M185" s="65"/>
      <c r="N185" s="65"/>
      <c r="O185" s="65"/>
      <c r="P185" s="65"/>
      <c r="Q185" s="65"/>
      <c r="R185" s="65"/>
      <c r="S185" s="65"/>
      <c r="T185" s="65"/>
      <c r="U185" s="65"/>
      <c r="V185" s="65"/>
      <c r="W185" s="65"/>
      <c r="X185" s="65"/>
      <c r="Y185" s="65"/>
      <c r="Z185" s="65"/>
    </row>
    <row r="186" ht="15.75" customHeight="1">
      <c r="A186" s="65"/>
      <c r="B186" s="2"/>
      <c r="C186" s="3"/>
      <c r="D186" s="4"/>
      <c r="E186" s="5"/>
      <c r="F186" s="2"/>
      <c r="G186" s="2"/>
      <c r="H186" s="2"/>
      <c r="I186" s="6"/>
      <c r="J186" s="6"/>
      <c r="K186" s="2"/>
      <c r="L186" s="2"/>
      <c r="M186" s="65"/>
      <c r="N186" s="65"/>
      <c r="O186" s="65"/>
      <c r="P186" s="65"/>
      <c r="Q186" s="65"/>
      <c r="R186" s="65"/>
      <c r="S186" s="65"/>
      <c r="T186" s="65"/>
      <c r="U186" s="65"/>
      <c r="V186" s="65"/>
      <c r="W186" s="65"/>
      <c r="X186" s="65"/>
      <c r="Y186" s="65"/>
      <c r="Z186" s="65"/>
    </row>
    <row r="187" ht="15.75" customHeight="1">
      <c r="A187" s="65"/>
      <c r="B187" s="2"/>
      <c r="C187" s="3"/>
      <c r="D187" s="4"/>
      <c r="E187" s="5"/>
      <c r="F187" s="2"/>
      <c r="G187" s="2"/>
      <c r="H187" s="2"/>
      <c r="I187" s="6"/>
      <c r="J187" s="6"/>
      <c r="K187" s="2"/>
      <c r="L187" s="2"/>
      <c r="M187" s="65"/>
      <c r="N187" s="65"/>
      <c r="O187" s="65"/>
      <c r="P187" s="65"/>
      <c r="Q187" s="65"/>
      <c r="R187" s="65"/>
      <c r="S187" s="65"/>
      <c r="T187" s="65"/>
      <c r="U187" s="65"/>
      <c r="V187" s="65"/>
      <c r="W187" s="65"/>
      <c r="X187" s="65"/>
      <c r="Y187" s="65"/>
      <c r="Z187" s="65"/>
    </row>
    <row r="188" ht="15.75" customHeight="1">
      <c r="A188" s="65"/>
      <c r="B188" s="2"/>
      <c r="C188" s="3"/>
      <c r="D188" s="4"/>
      <c r="E188" s="5"/>
      <c r="F188" s="2"/>
      <c r="G188" s="2"/>
      <c r="H188" s="2"/>
      <c r="I188" s="6"/>
      <c r="J188" s="6"/>
      <c r="K188" s="2"/>
      <c r="L188" s="2"/>
      <c r="M188" s="65"/>
      <c r="N188" s="65"/>
      <c r="O188" s="65"/>
      <c r="P188" s="65"/>
      <c r="Q188" s="65"/>
      <c r="R188" s="65"/>
      <c r="S188" s="65"/>
      <c r="T188" s="65"/>
      <c r="U188" s="65"/>
      <c r="V188" s="65"/>
      <c r="W188" s="65"/>
      <c r="X188" s="65"/>
      <c r="Y188" s="65"/>
      <c r="Z188" s="65"/>
    </row>
    <row r="189" ht="15.75" customHeight="1">
      <c r="A189" s="65"/>
      <c r="B189" s="2"/>
      <c r="C189" s="3"/>
      <c r="D189" s="4"/>
      <c r="E189" s="5"/>
      <c r="F189" s="2"/>
      <c r="G189" s="2"/>
      <c r="H189" s="2"/>
      <c r="I189" s="6"/>
      <c r="J189" s="6"/>
      <c r="K189" s="2"/>
      <c r="L189" s="2"/>
      <c r="M189" s="65"/>
      <c r="N189" s="65"/>
      <c r="O189" s="65"/>
      <c r="P189" s="65"/>
      <c r="Q189" s="65"/>
      <c r="R189" s="65"/>
      <c r="S189" s="65"/>
      <c r="T189" s="65"/>
      <c r="U189" s="65"/>
      <c r="V189" s="65"/>
      <c r="W189" s="65"/>
      <c r="X189" s="65"/>
      <c r="Y189" s="65"/>
      <c r="Z189" s="65"/>
    </row>
    <row r="190" ht="15.75" customHeight="1">
      <c r="A190" s="65"/>
      <c r="B190" s="2"/>
      <c r="C190" s="3"/>
      <c r="D190" s="4"/>
      <c r="E190" s="5"/>
      <c r="F190" s="2"/>
      <c r="G190" s="2"/>
      <c r="H190" s="2"/>
      <c r="I190" s="6"/>
      <c r="J190" s="6"/>
      <c r="K190" s="2"/>
      <c r="L190" s="2"/>
      <c r="M190" s="65"/>
      <c r="N190" s="65"/>
      <c r="O190" s="65"/>
      <c r="P190" s="65"/>
      <c r="Q190" s="65"/>
      <c r="R190" s="65"/>
      <c r="S190" s="65"/>
      <c r="T190" s="65"/>
      <c r="U190" s="65"/>
      <c r="V190" s="65"/>
      <c r="W190" s="65"/>
      <c r="X190" s="65"/>
      <c r="Y190" s="65"/>
      <c r="Z190" s="65"/>
    </row>
    <row r="191" ht="15.75" customHeight="1">
      <c r="A191" s="65"/>
      <c r="B191" s="2"/>
      <c r="C191" s="3"/>
      <c r="D191" s="4"/>
      <c r="E191" s="5"/>
      <c r="F191" s="2"/>
      <c r="G191" s="2"/>
      <c r="H191" s="2"/>
      <c r="I191" s="6"/>
      <c r="J191" s="6"/>
      <c r="K191" s="2"/>
      <c r="L191" s="2"/>
      <c r="M191" s="65"/>
      <c r="N191" s="65"/>
      <c r="O191" s="65"/>
      <c r="P191" s="65"/>
      <c r="Q191" s="65"/>
      <c r="R191" s="65"/>
      <c r="S191" s="65"/>
      <c r="T191" s="65"/>
      <c r="U191" s="65"/>
      <c r="V191" s="65"/>
      <c r="W191" s="65"/>
      <c r="X191" s="65"/>
      <c r="Y191" s="65"/>
      <c r="Z191" s="65"/>
    </row>
    <row r="192" ht="15.75" customHeight="1">
      <c r="A192" s="65"/>
      <c r="B192" s="2"/>
      <c r="C192" s="3"/>
      <c r="D192" s="4"/>
      <c r="E192" s="5"/>
      <c r="F192" s="2"/>
      <c r="G192" s="2"/>
      <c r="H192" s="2"/>
      <c r="I192" s="6"/>
      <c r="J192" s="6"/>
      <c r="K192" s="2"/>
      <c r="L192" s="2"/>
      <c r="M192" s="65"/>
      <c r="N192" s="65"/>
      <c r="O192" s="65"/>
      <c r="P192" s="65"/>
      <c r="Q192" s="65"/>
      <c r="R192" s="65"/>
      <c r="S192" s="65"/>
      <c r="T192" s="65"/>
      <c r="U192" s="65"/>
      <c r="V192" s="65"/>
      <c r="W192" s="65"/>
      <c r="X192" s="65"/>
      <c r="Y192" s="65"/>
      <c r="Z192" s="65"/>
    </row>
    <row r="193" ht="15.75" customHeight="1">
      <c r="A193" s="65"/>
      <c r="B193" s="2"/>
      <c r="C193" s="3"/>
      <c r="D193" s="4"/>
      <c r="E193" s="5"/>
      <c r="F193" s="2"/>
      <c r="G193" s="2"/>
      <c r="H193" s="2"/>
      <c r="I193" s="6"/>
      <c r="J193" s="6"/>
      <c r="K193" s="2"/>
      <c r="L193" s="2"/>
      <c r="M193" s="65"/>
      <c r="N193" s="65"/>
      <c r="O193" s="65"/>
      <c r="P193" s="65"/>
      <c r="Q193" s="65"/>
      <c r="R193" s="65"/>
      <c r="S193" s="65"/>
      <c r="T193" s="65"/>
      <c r="U193" s="65"/>
      <c r="V193" s="65"/>
      <c r="W193" s="65"/>
      <c r="X193" s="65"/>
      <c r="Y193" s="65"/>
      <c r="Z193" s="65"/>
    </row>
    <row r="194" ht="15.75" customHeight="1">
      <c r="A194" s="65"/>
      <c r="B194" s="2"/>
      <c r="C194" s="3"/>
      <c r="D194" s="4"/>
      <c r="E194" s="5"/>
      <c r="F194" s="2"/>
      <c r="G194" s="2"/>
      <c r="H194" s="2"/>
      <c r="I194" s="6"/>
      <c r="J194" s="6"/>
      <c r="K194" s="2"/>
      <c r="L194" s="2"/>
      <c r="M194" s="65"/>
      <c r="N194" s="65"/>
      <c r="O194" s="65"/>
      <c r="P194" s="65"/>
      <c r="Q194" s="65"/>
      <c r="R194" s="65"/>
      <c r="S194" s="65"/>
      <c r="T194" s="65"/>
      <c r="U194" s="65"/>
      <c r="V194" s="65"/>
      <c r="W194" s="65"/>
      <c r="X194" s="65"/>
      <c r="Y194" s="65"/>
      <c r="Z194" s="65"/>
    </row>
    <row r="195" ht="15.75" customHeight="1">
      <c r="A195" s="65"/>
      <c r="B195" s="2"/>
      <c r="C195" s="3"/>
      <c r="D195" s="4"/>
      <c r="E195" s="5"/>
      <c r="F195" s="2"/>
      <c r="G195" s="2"/>
      <c r="H195" s="2"/>
      <c r="I195" s="6"/>
      <c r="J195" s="6"/>
      <c r="K195" s="2"/>
      <c r="L195" s="2"/>
      <c r="M195" s="65"/>
      <c r="N195" s="65"/>
      <c r="O195" s="65"/>
      <c r="P195" s="65"/>
      <c r="Q195" s="65"/>
      <c r="R195" s="65"/>
      <c r="S195" s="65"/>
      <c r="T195" s="65"/>
      <c r="U195" s="65"/>
      <c r="V195" s="65"/>
      <c r="W195" s="65"/>
      <c r="X195" s="65"/>
      <c r="Y195" s="65"/>
      <c r="Z195" s="65"/>
    </row>
    <row r="196" ht="15.75" customHeight="1">
      <c r="A196" s="65"/>
      <c r="B196" s="2"/>
      <c r="C196" s="3"/>
      <c r="D196" s="4"/>
      <c r="E196" s="5"/>
      <c r="F196" s="2"/>
      <c r="G196" s="2"/>
      <c r="H196" s="2"/>
      <c r="I196" s="6"/>
      <c r="J196" s="6"/>
      <c r="K196" s="2"/>
      <c r="L196" s="2"/>
      <c r="M196" s="65"/>
      <c r="N196" s="65"/>
      <c r="O196" s="65"/>
      <c r="P196" s="65"/>
      <c r="Q196" s="65"/>
      <c r="R196" s="65"/>
      <c r="S196" s="65"/>
      <c r="T196" s="65"/>
      <c r="U196" s="65"/>
      <c r="V196" s="65"/>
      <c r="W196" s="65"/>
      <c r="X196" s="65"/>
      <c r="Y196" s="65"/>
      <c r="Z196" s="65"/>
    </row>
    <row r="197" ht="15.75" customHeight="1">
      <c r="A197" s="65"/>
      <c r="B197" s="2"/>
      <c r="C197" s="3"/>
      <c r="D197" s="4"/>
      <c r="E197" s="5"/>
      <c r="F197" s="2"/>
      <c r="G197" s="2"/>
      <c r="H197" s="2"/>
      <c r="I197" s="6"/>
      <c r="J197" s="6"/>
      <c r="K197" s="2"/>
      <c r="L197" s="2"/>
      <c r="M197" s="65"/>
      <c r="N197" s="65"/>
      <c r="O197" s="65"/>
      <c r="P197" s="65"/>
      <c r="Q197" s="65"/>
      <c r="R197" s="65"/>
      <c r="S197" s="65"/>
      <c r="T197" s="65"/>
      <c r="U197" s="65"/>
      <c r="V197" s="65"/>
      <c r="W197" s="65"/>
      <c r="X197" s="65"/>
      <c r="Y197" s="65"/>
      <c r="Z197" s="65"/>
    </row>
    <row r="198" ht="15.75" customHeight="1">
      <c r="A198" s="65"/>
      <c r="B198" s="2"/>
      <c r="C198" s="3"/>
      <c r="D198" s="4"/>
      <c r="E198" s="5"/>
      <c r="F198" s="2"/>
      <c r="G198" s="2"/>
      <c r="H198" s="2"/>
      <c r="I198" s="6"/>
      <c r="J198" s="6"/>
      <c r="K198" s="2"/>
      <c r="L198" s="2"/>
      <c r="M198" s="65"/>
      <c r="N198" s="65"/>
      <c r="O198" s="65"/>
      <c r="P198" s="65"/>
      <c r="Q198" s="65"/>
      <c r="R198" s="65"/>
      <c r="S198" s="65"/>
      <c r="T198" s="65"/>
      <c r="U198" s="65"/>
      <c r="V198" s="65"/>
      <c r="W198" s="65"/>
      <c r="X198" s="65"/>
      <c r="Y198" s="65"/>
      <c r="Z198" s="65"/>
    </row>
    <row r="199" ht="15.75" customHeight="1">
      <c r="A199" s="65"/>
      <c r="B199" s="2"/>
      <c r="C199" s="3"/>
      <c r="D199" s="4"/>
      <c r="E199" s="5"/>
      <c r="F199" s="2"/>
      <c r="G199" s="2"/>
      <c r="H199" s="2"/>
      <c r="I199" s="6"/>
      <c r="J199" s="6"/>
      <c r="K199" s="2"/>
      <c r="L199" s="2"/>
      <c r="M199" s="65"/>
      <c r="N199" s="65"/>
      <c r="O199" s="65"/>
      <c r="P199" s="65"/>
      <c r="Q199" s="65"/>
      <c r="R199" s="65"/>
      <c r="S199" s="65"/>
      <c r="T199" s="65"/>
      <c r="U199" s="65"/>
      <c r="V199" s="65"/>
      <c r="W199" s="65"/>
      <c r="X199" s="65"/>
      <c r="Y199" s="65"/>
      <c r="Z199" s="65"/>
    </row>
    <row r="200" ht="15.75" customHeight="1">
      <c r="A200" s="65"/>
      <c r="B200" s="2"/>
      <c r="C200" s="3"/>
      <c r="D200" s="4"/>
      <c r="E200" s="5"/>
      <c r="F200" s="2"/>
      <c r="G200" s="2"/>
      <c r="H200" s="2"/>
      <c r="I200" s="6"/>
      <c r="J200" s="6"/>
      <c r="K200" s="2"/>
      <c r="L200" s="2"/>
      <c r="M200" s="65"/>
      <c r="N200" s="65"/>
      <c r="O200" s="65"/>
      <c r="P200" s="65"/>
      <c r="Q200" s="65"/>
      <c r="R200" s="65"/>
      <c r="S200" s="65"/>
      <c r="T200" s="65"/>
      <c r="U200" s="65"/>
      <c r="V200" s="65"/>
      <c r="W200" s="65"/>
      <c r="X200" s="65"/>
      <c r="Y200" s="65"/>
      <c r="Z200" s="65"/>
    </row>
    <row r="201" ht="15.75" customHeight="1">
      <c r="A201" s="65"/>
      <c r="B201" s="2"/>
      <c r="C201" s="3"/>
      <c r="D201" s="4"/>
      <c r="E201" s="5"/>
      <c r="F201" s="2"/>
      <c r="G201" s="2"/>
      <c r="H201" s="2"/>
      <c r="I201" s="6"/>
      <c r="J201" s="6"/>
      <c r="K201" s="2"/>
      <c r="L201" s="2"/>
      <c r="M201" s="65"/>
      <c r="N201" s="65"/>
      <c r="O201" s="65"/>
      <c r="P201" s="65"/>
      <c r="Q201" s="65"/>
      <c r="R201" s="65"/>
      <c r="S201" s="65"/>
      <c r="T201" s="65"/>
      <c r="U201" s="65"/>
      <c r="V201" s="65"/>
      <c r="W201" s="65"/>
      <c r="X201" s="65"/>
      <c r="Y201" s="65"/>
      <c r="Z201" s="65"/>
    </row>
    <row r="202" ht="15.75" customHeight="1">
      <c r="A202" s="65"/>
      <c r="B202" s="2"/>
      <c r="C202" s="3"/>
      <c r="D202" s="4"/>
      <c r="E202" s="5"/>
      <c r="F202" s="2"/>
      <c r="G202" s="2"/>
      <c r="H202" s="2"/>
      <c r="I202" s="6"/>
      <c r="J202" s="6"/>
      <c r="K202" s="2"/>
      <c r="L202" s="2"/>
      <c r="M202" s="65"/>
      <c r="N202" s="65"/>
      <c r="O202" s="65"/>
      <c r="P202" s="65"/>
      <c r="Q202" s="65"/>
      <c r="R202" s="65"/>
      <c r="S202" s="65"/>
      <c r="T202" s="65"/>
      <c r="U202" s="65"/>
      <c r="V202" s="65"/>
      <c r="W202" s="65"/>
      <c r="X202" s="65"/>
      <c r="Y202" s="65"/>
      <c r="Z202" s="65"/>
    </row>
    <row r="203" ht="15.75" customHeight="1">
      <c r="A203" s="65"/>
      <c r="B203" s="2"/>
      <c r="C203" s="3"/>
      <c r="D203" s="4"/>
      <c r="E203" s="5"/>
      <c r="F203" s="2"/>
      <c r="G203" s="2"/>
      <c r="H203" s="2"/>
      <c r="I203" s="6"/>
      <c r="J203" s="6"/>
      <c r="K203" s="2"/>
      <c r="L203" s="2"/>
      <c r="M203" s="65"/>
      <c r="N203" s="65"/>
      <c r="O203" s="65"/>
      <c r="P203" s="65"/>
      <c r="Q203" s="65"/>
      <c r="R203" s="65"/>
      <c r="S203" s="65"/>
      <c r="T203" s="65"/>
      <c r="U203" s="65"/>
      <c r="V203" s="65"/>
      <c r="W203" s="65"/>
      <c r="X203" s="65"/>
      <c r="Y203" s="65"/>
      <c r="Z203" s="65"/>
    </row>
    <row r="204" ht="15.75" customHeight="1">
      <c r="A204" s="65"/>
      <c r="B204" s="2"/>
      <c r="C204" s="3"/>
      <c r="D204" s="4"/>
      <c r="E204" s="5"/>
      <c r="F204" s="2"/>
      <c r="G204" s="2"/>
      <c r="H204" s="2"/>
      <c r="I204" s="6"/>
      <c r="J204" s="6"/>
      <c r="K204" s="2"/>
      <c r="L204" s="2"/>
      <c r="M204" s="65"/>
      <c r="N204" s="65"/>
      <c r="O204" s="65"/>
      <c r="P204" s="65"/>
      <c r="Q204" s="65"/>
      <c r="R204" s="65"/>
      <c r="S204" s="65"/>
      <c r="T204" s="65"/>
      <c r="U204" s="65"/>
      <c r="V204" s="65"/>
      <c r="W204" s="65"/>
      <c r="X204" s="65"/>
      <c r="Y204" s="65"/>
      <c r="Z204" s="65"/>
    </row>
    <row r="205" ht="15.75" customHeight="1">
      <c r="A205" s="65"/>
      <c r="B205" s="2"/>
      <c r="C205" s="3"/>
      <c r="D205" s="4"/>
      <c r="E205" s="5"/>
      <c r="F205" s="2"/>
      <c r="G205" s="2"/>
      <c r="H205" s="2"/>
      <c r="I205" s="6"/>
      <c r="J205" s="6"/>
      <c r="K205" s="2"/>
      <c r="L205" s="2"/>
      <c r="M205" s="65"/>
      <c r="N205" s="65"/>
      <c r="O205" s="65"/>
      <c r="P205" s="65"/>
      <c r="Q205" s="65"/>
      <c r="R205" s="65"/>
      <c r="S205" s="65"/>
      <c r="T205" s="65"/>
      <c r="U205" s="65"/>
      <c r="V205" s="65"/>
      <c r="W205" s="65"/>
      <c r="X205" s="65"/>
      <c r="Y205" s="65"/>
      <c r="Z205" s="65"/>
    </row>
    <row r="206" ht="15.75" customHeight="1">
      <c r="A206" s="65"/>
      <c r="B206" s="2"/>
      <c r="C206" s="3"/>
      <c r="D206" s="4"/>
      <c r="E206" s="5"/>
      <c r="F206" s="2"/>
      <c r="G206" s="2"/>
      <c r="H206" s="2"/>
      <c r="I206" s="6"/>
      <c r="J206" s="6"/>
      <c r="K206" s="2"/>
      <c r="L206" s="2"/>
      <c r="M206" s="65"/>
      <c r="N206" s="65"/>
      <c r="O206" s="65"/>
      <c r="P206" s="65"/>
      <c r="Q206" s="65"/>
      <c r="R206" s="65"/>
      <c r="S206" s="65"/>
      <c r="T206" s="65"/>
      <c r="U206" s="65"/>
      <c r="V206" s="65"/>
      <c r="W206" s="65"/>
      <c r="X206" s="65"/>
      <c r="Y206" s="65"/>
      <c r="Z206" s="65"/>
    </row>
    <row r="207" ht="15.75" customHeight="1">
      <c r="A207" s="65"/>
      <c r="B207" s="2"/>
      <c r="C207" s="3"/>
      <c r="D207" s="4"/>
      <c r="E207" s="5"/>
      <c r="F207" s="2"/>
      <c r="G207" s="2"/>
      <c r="H207" s="2"/>
      <c r="I207" s="6"/>
      <c r="J207" s="6"/>
      <c r="K207" s="2"/>
      <c r="L207" s="2"/>
      <c r="M207" s="65"/>
      <c r="N207" s="65"/>
      <c r="O207" s="65"/>
      <c r="P207" s="65"/>
      <c r="Q207" s="65"/>
      <c r="R207" s="65"/>
      <c r="S207" s="65"/>
      <c r="T207" s="65"/>
      <c r="U207" s="65"/>
      <c r="V207" s="65"/>
      <c r="W207" s="65"/>
      <c r="X207" s="65"/>
      <c r="Y207" s="65"/>
      <c r="Z207" s="65"/>
    </row>
    <row r="208" ht="15.75" customHeight="1">
      <c r="A208" s="65"/>
      <c r="B208" s="2"/>
      <c r="C208" s="3"/>
      <c r="D208" s="4"/>
      <c r="E208" s="5"/>
      <c r="F208" s="2"/>
      <c r="G208" s="2"/>
      <c r="H208" s="2"/>
      <c r="I208" s="6"/>
      <c r="J208" s="6"/>
      <c r="K208" s="2"/>
      <c r="L208" s="2"/>
      <c r="M208" s="65"/>
      <c r="N208" s="65"/>
      <c r="O208" s="65"/>
      <c r="P208" s="65"/>
      <c r="Q208" s="65"/>
      <c r="R208" s="65"/>
      <c r="S208" s="65"/>
      <c r="T208" s="65"/>
      <c r="U208" s="65"/>
      <c r="V208" s="65"/>
      <c r="W208" s="65"/>
      <c r="X208" s="65"/>
      <c r="Y208" s="65"/>
      <c r="Z208" s="65"/>
    </row>
    <row r="209" ht="15.75" customHeight="1">
      <c r="A209" s="65"/>
      <c r="B209" s="2"/>
      <c r="C209" s="3"/>
      <c r="D209" s="4"/>
      <c r="E209" s="5"/>
      <c r="F209" s="2"/>
      <c r="G209" s="2"/>
      <c r="H209" s="2"/>
      <c r="I209" s="6"/>
      <c r="J209" s="6"/>
      <c r="K209" s="2"/>
      <c r="L209" s="2"/>
      <c r="M209" s="65"/>
      <c r="N209" s="65"/>
      <c r="O209" s="65"/>
      <c r="P209" s="65"/>
      <c r="Q209" s="65"/>
      <c r="R209" s="65"/>
      <c r="S209" s="65"/>
      <c r="T209" s="65"/>
      <c r="U209" s="65"/>
      <c r="V209" s="65"/>
      <c r="W209" s="65"/>
      <c r="X209" s="65"/>
      <c r="Y209" s="65"/>
      <c r="Z209" s="65"/>
    </row>
    <row r="210" ht="15.75" customHeight="1">
      <c r="A210" s="65"/>
      <c r="B210" s="2"/>
      <c r="C210" s="3"/>
      <c r="D210" s="4"/>
      <c r="E210" s="5"/>
      <c r="F210" s="2"/>
      <c r="G210" s="2"/>
      <c r="H210" s="2"/>
      <c r="I210" s="6"/>
      <c r="J210" s="6"/>
      <c r="K210" s="2"/>
      <c r="L210" s="2"/>
      <c r="M210" s="65"/>
      <c r="N210" s="65"/>
      <c r="O210" s="65"/>
      <c r="P210" s="65"/>
      <c r="Q210" s="65"/>
      <c r="R210" s="65"/>
      <c r="S210" s="65"/>
      <c r="T210" s="65"/>
      <c r="U210" s="65"/>
      <c r="V210" s="65"/>
      <c r="W210" s="65"/>
      <c r="X210" s="65"/>
      <c r="Y210" s="65"/>
      <c r="Z210" s="65"/>
    </row>
    <row r="211" ht="15.75" customHeight="1">
      <c r="A211" s="65"/>
      <c r="B211" s="2"/>
      <c r="C211" s="3"/>
      <c r="D211" s="4"/>
      <c r="E211" s="5"/>
      <c r="F211" s="2"/>
      <c r="G211" s="2"/>
      <c r="H211" s="2"/>
      <c r="I211" s="6"/>
      <c r="J211" s="6"/>
      <c r="K211" s="2"/>
      <c r="L211" s="2"/>
      <c r="M211" s="65"/>
      <c r="N211" s="65"/>
      <c r="O211" s="65"/>
      <c r="P211" s="65"/>
      <c r="Q211" s="65"/>
      <c r="R211" s="65"/>
      <c r="S211" s="65"/>
      <c r="T211" s="65"/>
      <c r="U211" s="65"/>
      <c r="V211" s="65"/>
      <c r="W211" s="65"/>
      <c r="X211" s="65"/>
      <c r="Y211" s="65"/>
      <c r="Z211" s="65"/>
    </row>
    <row r="212" ht="15.75" customHeight="1">
      <c r="A212" s="65"/>
      <c r="B212" s="2"/>
      <c r="C212" s="3"/>
      <c r="D212" s="4"/>
      <c r="E212" s="5"/>
      <c r="F212" s="2"/>
      <c r="G212" s="2"/>
      <c r="H212" s="2"/>
      <c r="I212" s="6"/>
      <c r="J212" s="6"/>
      <c r="K212" s="2"/>
      <c r="L212" s="2"/>
      <c r="M212" s="65"/>
      <c r="N212" s="65"/>
      <c r="O212" s="65"/>
      <c r="P212" s="65"/>
      <c r="Q212" s="65"/>
      <c r="R212" s="65"/>
      <c r="S212" s="65"/>
      <c r="T212" s="65"/>
      <c r="U212" s="65"/>
      <c r="V212" s="65"/>
      <c r="W212" s="65"/>
      <c r="X212" s="65"/>
      <c r="Y212" s="65"/>
      <c r="Z212" s="65"/>
    </row>
    <row r="213" ht="15.75" customHeight="1">
      <c r="A213" s="65"/>
      <c r="B213" s="2"/>
      <c r="C213" s="3"/>
      <c r="D213" s="4"/>
      <c r="E213" s="5"/>
      <c r="F213" s="2"/>
      <c r="G213" s="2"/>
      <c r="H213" s="2"/>
      <c r="I213" s="6"/>
      <c r="J213" s="6"/>
      <c r="K213" s="2"/>
      <c r="L213" s="2"/>
      <c r="M213" s="65"/>
      <c r="N213" s="65"/>
      <c r="O213" s="65"/>
      <c r="P213" s="65"/>
      <c r="Q213" s="65"/>
      <c r="R213" s="65"/>
      <c r="S213" s="65"/>
      <c r="T213" s="65"/>
      <c r="U213" s="65"/>
      <c r="V213" s="65"/>
      <c r="W213" s="65"/>
      <c r="X213" s="65"/>
      <c r="Y213" s="65"/>
      <c r="Z213" s="65"/>
    </row>
    <row r="214" ht="15.75" customHeight="1">
      <c r="A214" s="65"/>
      <c r="B214" s="2"/>
      <c r="C214" s="3"/>
      <c r="D214" s="4"/>
      <c r="E214" s="5"/>
      <c r="F214" s="2"/>
      <c r="G214" s="2"/>
      <c r="H214" s="2"/>
      <c r="I214" s="6"/>
      <c r="J214" s="6"/>
      <c r="K214" s="2"/>
      <c r="L214" s="2"/>
      <c r="M214" s="65"/>
      <c r="N214" s="65"/>
      <c r="O214" s="65"/>
      <c r="P214" s="65"/>
      <c r="Q214" s="65"/>
      <c r="R214" s="65"/>
      <c r="S214" s="65"/>
      <c r="T214" s="65"/>
      <c r="U214" s="65"/>
      <c r="V214" s="65"/>
      <c r="W214" s="65"/>
      <c r="X214" s="65"/>
      <c r="Y214" s="65"/>
      <c r="Z214" s="65"/>
    </row>
    <row r="215" ht="15.75" customHeight="1">
      <c r="A215" s="65"/>
      <c r="B215" s="2"/>
      <c r="C215" s="3"/>
      <c r="D215" s="4"/>
      <c r="E215" s="5"/>
      <c r="F215" s="2"/>
      <c r="G215" s="2"/>
      <c r="H215" s="2"/>
      <c r="I215" s="6"/>
      <c r="J215" s="6"/>
      <c r="K215" s="2"/>
      <c r="L215" s="2"/>
      <c r="M215" s="65"/>
      <c r="N215" s="65"/>
      <c r="O215" s="65"/>
      <c r="P215" s="65"/>
      <c r="Q215" s="65"/>
      <c r="R215" s="65"/>
      <c r="S215" s="65"/>
      <c r="T215" s="65"/>
      <c r="U215" s="65"/>
      <c r="V215" s="65"/>
      <c r="W215" s="65"/>
      <c r="X215" s="65"/>
      <c r="Y215" s="65"/>
      <c r="Z215" s="65"/>
    </row>
    <row r="216" ht="15.75" customHeight="1">
      <c r="A216" s="65"/>
      <c r="B216" s="2"/>
      <c r="C216" s="3"/>
      <c r="D216" s="4"/>
      <c r="E216" s="5"/>
      <c r="F216" s="2"/>
      <c r="G216" s="2"/>
      <c r="H216" s="2"/>
      <c r="I216" s="6"/>
      <c r="J216" s="6"/>
      <c r="K216" s="2"/>
      <c r="L216" s="2"/>
      <c r="M216" s="65"/>
      <c r="N216" s="65"/>
      <c r="O216" s="65"/>
      <c r="P216" s="65"/>
      <c r="Q216" s="65"/>
      <c r="R216" s="65"/>
      <c r="S216" s="65"/>
      <c r="T216" s="65"/>
      <c r="U216" s="65"/>
      <c r="V216" s="65"/>
      <c r="W216" s="65"/>
      <c r="X216" s="65"/>
      <c r="Y216" s="65"/>
      <c r="Z216" s="65"/>
    </row>
    <row r="217" ht="15.75" customHeight="1">
      <c r="A217" s="65"/>
      <c r="B217" s="2"/>
      <c r="C217" s="3"/>
      <c r="D217" s="4"/>
      <c r="E217" s="5"/>
      <c r="F217" s="2"/>
      <c r="G217" s="2"/>
      <c r="H217" s="2"/>
      <c r="I217" s="6"/>
      <c r="J217" s="6"/>
      <c r="K217" s="2"/>
      <c r="L217" s="2"/>
      <c r="M217" s="65"/>
      <c r="N217" s="65"/>
      <c r="O217" s="65"/>
      <c r="P217" s="65"/>
      <c r="Q217" s="65"/>
      <c r="R217" s="65"/>
      <c r="S217" s="65"/>
      <c r="T217" s="65"/>
      <c r="U217" s="65"/>
      <c r="V217" s="65"/>
      <c r="W217" s="65"/>
      <c r="X217" s="65"/>
      <c r="Y217" s="65"/>
      <c r="Z217" s="65"/>
    </row>
    <row r="218" ht="15.75" customHeight="1">
      <c r="A218" s="65"/>
      <c r="B218" s="2"/>
      <c r="C218" s="3"/>
      <c r="D218" s="4"/>
      <c r="E218" s="5"/>
      <c r="F218" s="2"/>
      <c r="G218" s="2"/>
      <c r="H218" s="2"/>
      <c r="I218" s="6"/>
      <c r="J218" s="6"/>
      <c r="K218" s="2"/>
      <c r="L218" s="2"/>
      <c r="M218" s="65"/>
      <c r="N218" s="65"/>
      <c r="O218" s="65"/>
      <c r="P218" s="65"/>
      <c r="Q218" s="65"/>
      <c r="R218" s="65"/>
      <c r="S218" s="65"/>
      <c r="T218" s="65"/>
      <c r="U218" s="65"/>
      <c r="V218" s="65"/>
      <c r="W218" s="65"/>
      <c r="X218" s="65"/>
      <c r="Y218" s="65"/>
      <c r="Z218" s="65"/>
    </row>
    <row r="219" ht="15.75" customHeight="1">
      <c r="A219" s="65"/>
      <c r="B219" s="2"/>
      <c r="C219" s="3"/>
      <c r="D219" s="4"/>
      <c r="E219" s="5"/>
      <c r="F219" s="2"/>
      <c r="G219" s="2"/>
      <c r="H219" s="2"/>
      <c r="I219" s="6"/>
      <c r="J219" s="6"/>
      <c r="K219" s="2"/>
      <c r="L219" s="2"/>
      <c r="M219" s="65"/>
      <c r="N219" s="65"/>
      <c r="O219" s="65"/>
      <c r="P219" s="65"/>
      <c r="Q219" s="65"/>
      <c r="R219" s="65"/>
      <c r="S219" s="65"/>
      <c r="T219" s="65"/>
      <c r="U219" s="65"/>
      <c r="V219" s="65"/>
      <c r="W219" s="65"/>
      <c r="X219" s="65"/>
      <c r="Y219" s="65"/>
      <c r="Z219" s="65"/>
    </row>
    <row r="220" ht="15.75" customHeight="1">
      <c r="A220" s="65"/>
      <c r="B220" s="2"/>
      <c r="C220" s="3"/>
      <c r="D220" s="4"/>
      <c r="E220" s="5"/>
      <c r="F220" s="2"/>
      <c r="G220" s="2"/>
      <c r="H220" s="2"/>
      <c r="I220" s="6"/>
      <c r="J220" s="6"/>
      <c r="K220" s="2"/>
      <c r="L220" s="2"/>
      <c r="M220" s="65"/>
      <c r="N220" s="65"/>
      <c r="O220" s="65"/>
      <c r="P220" s="65"/>
      <c r="Q220" s="65"/>
      <c r="R220" s="65"/>
      <c r="S220" s="65"/>
      <c r="T220" s="65"/>
      <c r="U220" s="65"/>
      <c r="V220" s="65"/>
      <c r="W220" s="65"/>
      <c r="X220" s="65"/>
      <c r="Y220" s="65"/>
      <c r="Z220" s="65"/>
    </row>
    <row r="221" ht="15.75" customHeight="1">
      <c r="A221" s="65"/>
      <c r="B221" s="2"/>
      <c r="C221" s="3"/>
      <c r="D221" s="4"/>
      <c r="E221" s="5"/>
      <c r="F221" s="2"/>
      <c r="G221" s="2"/>
      <c r="H221" s="2"/>
      <c r="I221" s="6"/>
      <c r="J221" s="6"/>
      <c r="K221" s="2"/>
      <c r="L221" s="2"/>
      <c r="M221" s="65"/>
      <c r="N221" s="65"/>
      <c r="O221" s="65"/>
      <c r="P221" s="65"/>
      <c r="Q221" s="65"/>
      <c r="R221" s="65"/>
      <c r="S221" s="65"/>
      <c r="T221" s="65"/>
      <c r="U221" s="65"/>
      <c r="V221" s="65"/>
      <c r="W221" s="65"/>
      <c r="X221" s="65"/>
      <c r="Y221" s="65"/>
      <c r="Z221" s="65"/>
    </row>
    <row r="222" ht="15.75" customHeight="1">
      <c r="A222" s="65"/>
      <c r="B222" s="2"/>
      <c r="C222" s="3"/>
      <c r="D222" s="4"/>
      <c r="E222" s="5"/>
      <c r="F222" s="2"/>
      <c r="G222" s="2"/>
      <c r="H222" s="2"/>
      <c r="I222" s="6"/>
      <c r="J222" s="6"/>
      <c r="K222" s="2"/>
      <c r="L222" s="2"/>
      <c r="M222" s="65"/>
      <c r="N222" s="65"/>
      <c r="O222" s="65"/>
      <c r="P222" s="65"/>
      <c r="Q222" s="65"/>
      <c r="R222" s="65"/>
      <c r="S222" s="65"/>
      <c r="T222" s="65"/>
      <c r="U222" s="65"/>
      <c r="V222" s="65"/>
      <c r="W222" s="65"/>
      <c r="X222" s="65"/>
      <c r="Y222" s="65"/>
      <c r="Z222" s="65"/>
    </row>
    <row r="223" ht="15.75" customHeight="1">
      <c r="A223" s="65"/>
      <c r="B223" s="2"/>
      <c r="C223" s="3"/>
      <c r="D223" s="4"/>
      <c r="E223" s="5"/>
      <c r="F223" s="2"/>
      <c r="G223" s="2"/>
      <c r="H223" s="2"/>
      <c r="I223" s="6"/>
      <c r="J223" s="6"/>
      <c r="K223" s="2"/>
      <c r="L223" s="2"/>
      <c r="M223" s="65"/>
      <c r="N223" s="65"/>
      <c r="O223" s="65"/>
      <c r="P223" s="65"/>
      <c r="Q223" s="65"/>
      <c r="R223" s="65"/>
      <c r="S223" s="65"/>
      <c r="T223" s="65"/>
      <c r="U223" s="65"/>
      <c r="V223" s="65"/>
      <c r="W223" s="65"/>
      <c r="X223" s="65"/>
      <c r="Y223" s="65"/>
      <c r="Z223" s="65"/>
    </row>
    <row r="224" ht="15.75" customHeight="1">
      <c r="A224" s="65"/>
      <c r="B224" s="2"/>
      <c r="C224" s="3"/>
      <c r="D224" s="4"/>
      <c r="E224" s="5"/>
      <c r="F224" s="2"/>
      <c r="G224" s="2"/>
      <c r="H224" s="2"/>
      <c r="I224" s="6"/>
      <c r="J224" s="6"/>
      <c r="K224" s="2"/>
      <c r="L224" s="2"/>
      <c r="M224" s="65"/>
      <c r="N224" s="65"/>
      <c r="O224" s="65"/>
      <c r="P224" s="65"/>
      <c r="Q224" s="65"/>
      <c r="R224" s="65"/>
      <c r="S224" s="65"/>
      <c r="T224" s="65"/>
      <c r="U224" s="65"/>
      <c r="V224" s="65"/>
      <c r="W224" s="65"/>
      <c r="X224" s="65"/>
      <c r="Y224" s="65"/>
      <c r="Z224" s="65"/>
    </row>
    <row r="225" ht="15.75" customHeight="1">
      <c r="A225" s="65"/>
      <c r="B225" s="2"/>
      <c r="C225" s="3"/>
      <c r="D225" s="4"/>
      <c r="E225" s="5"/>
      <c r="F225" s="2"/>
      <c r="G225" s="2"/>
      <c r="H225" s="2"/>
      <c r="I225" s="6"/>
      <c r="J225" s="6"/>
      <c r="K225" s="2"/>
      <c r="L225" s="2"/>
      <c r="M225" s="65"/>
      <c r="N225" s="65"/>
      <c r="O225" s="65"/>
      <c r="P225" s="65"/>
      <c r="Q225" s="65"/>
      <c r="R225" s="65"/>
      <c r="S225" s="65"/>
      <c r="T225" s="65"/>
      <c r="U225" s="65"/>
      <c r="V225" s="65"/>
      <c r="W225" s="65"/>
      <c r="X225" s="65"/>
      <c r="Y225" s="65"/>
      <c r="Z225" s="65"/>
    </row>
    <row r="226" ht="15.75" customHeight="1">
      <c r="A226" s="65"/>
      <c r="B226" s="2"/>
      <c r="C226" s="3"/>
      <c r="D226" s="4"/>
      <c r="E226" s="5"/>
      <c r="F226" s="2"/>
      <c r="G226" s="2"/>
      <c r="H226" s="2"/>
      <c r="I226" s="6"/>
      <c r="J226" s="6"/>
      <c r="K226" s="2"/>
      <c r="L226" s="2"/>
      <c r="M226" s="65"/>
      <c r="N226" s="65"/>
      <c r="O226" s="65"/>
      <c r="P226" s="65"/>
      <c r="Q226" s="65"/>
      <c r="R226" s="65"/>
      <c r="S226" s="65"/>
      <c r="T226" s="65"/>
      <c r="U226" s="65"/>
      <c r="V226" s="65"/>
      <c r="W226" s="65"/>
      <c r="X226" s="65"/>
      <c r="Y226" s="65"/>
      <c r="Z226" s="65"/>
    </row>
    <row r="227" ht="15.75" customHeight="1">
      <c r="A227" s="65"/>
      <c r="B227" s="2"/>
      <c r="C227" s="3"/>
      <c r="D227" s="4"/>
      <c r="E227" s="5"/>
      <c r="F227" s="2"/>
      <c r="G227" s="2"/>
      <c r="H227" s="2"/>
      <c r="I227" s="6"/>
      <c r="J227" s="6"/>
      <c r="K227" s="2"/>
      <c r="L227" s="2"/>
      <c r="M227" s="65"/>
      <c r="N227" s="65"/>
      <c r="O227" s="65"/>
      <c r="P227" s="65"/>
      <c r="Q227" s="65"/>
      <c r="R227" s="65"/>
      <c r="S227" s="65"/>
      <c r="T227" s="65"/>
      <c r="U227" s="65"/>
      <c r="V227" s="65"/>
      <c r="W227" s="65"/>
      <c r="X227" s="65"/>
      <c r="Y227" s="65"/>
      <c r="Z227" s="65"/>
    </row>
    <row r="228" ht="15.75" customHeight="1">
      <c r="A228" s="65"/>
      <c r="B228" s="2"/>
      <c r="C228" s="3"/>
      <c r="D228" s="4"/>
      <c r="E228" s="5"/>
      <c r="F228" s="2"/>
      <c r="G228" s="2"/>
      <c r="H228" s="2"/>
      <c r="I228" s="6"/>
      <c r="J228" s="6"/>
      <c r="K228" s="2"/>
      <c r="L228" s="2"/>
      <c r="M228" s="65"/>
      <c r="N228" s="65"/>
      <c r="O228" s="65"/>
      <c r="P228" s="65"/>
      <c r="Q228" s="65"/>
      <c r="R228" s="65"/>
      <c r="S228" s="65"/>
      <c r="T228" s="65"/>
      <c r="U228" s="65"/>
      <c r="V228" s="65"/>
      <c r="W228" s="65"/>
      <c r="X228" s="65"/>
      <c r="Y228" s="65"/>
      <c r="Z228" s="65"/>
    </row>
    <row r="229" ht="15.75" customHeight="1">
      <c r="A229" s="65"/>
      <c r="B229" s="2"/>
      <c r="C229" s="3"/>
      <c r="D229" s="4"/>
      <c r="E229" s="5"/>
      <c r="F229" s="2"/>
      <c r="G229" s="2"/>
      <c r="H229" s="2"/>
      <c r="I229" s="6"/>
      <c r="J229" s="6"/>
      <c r="K229" s="2"/>
      <c r="L229" s="2"/>
      <c r="M229" s="65"/>
      <c r="N229" s="65"/>
      <c r="O229" s="65"/>
      <c r="P229" s="65"/>
      <c r="Q229" s="65"/>
      <c r="R229" s="65"/>
      <c r="S229" s="65"/>
      <c r="T229" s="65"/>
      <c r="U229" s="65"/>
      <c r="V229" s="65"/>
      <c r="W229" s="65"/>
      <c r="X229" s="65"/>
      <c r="Y229" s="65"/>
      <c r="Z229" s="65"/>
    </row>
    <row r="230" ht="15.75" customHeight="1">
      <c r="A230" s="65"/>
      <c r="B230" s="2"/>
      <c r="C230" s="3"/>
      <c r="D230" s="4"/>
      <c r="E230" s="5"/>
      <c r="F230" s="2"/>
      <c r="G230" s="2"/>
      <c r="H230" s="2"/>
      <c r="I230" s="6"/>
      <c r="J230" s="6"/>
      <c r="K230" s="2"/>
      <c r="L230" s="2"/>
      <c r="M230" s="65"/>
      <c r="N230" s="65"/>
      <c r="O230" s="65"/>
      <c r="P230" s="65"/>
      <c r="Q230" s="65"/>
      <c r="R230" s="65"/>
      <c r="S230" s="65"/>
      <c r="T230" s="65"/>
      <c r="U230" s="65"/>
      <c r="V230" s="65"/>
      <c r="W230" s="65"/>
      <c r="X230" s="65"/>
      <c r="Y230" s="65"/>
      <c r="Z230" s="65"/>
    </row>
    <row r="231" ht="15.75" customHeight="1">
      <c r="A231" s="65"/>
      <c r="B231" s="2"/>
      <c r="C231" s="3"/>
      <c r="D231" s="4"/>
      <c r="E231" s="5"/>
      <c r="F231" s="2"/>
      <c r="G231" s="2"/>
      <c r="H231" s="2"/>
      <c r="I231" s="6"/>
      <c r="J231" s="6"/>
      <c r="K231" s="2"/>
      <c r="L231" s="2"/>
      <c r="M231" s="65"/>
      <c r="N231" s="65"/>
      <c r="O231" s="65"/>
      <c r="P231" s="65"/>
      <c r="Q231" s="65"/>
      <c r="R231" s="65"/>
      <c r="S231" s="65"/>
      <c r="T231" s="65"/>
      <c r="U231" s="65"/>
      <c r="V231" s="65"/>
      <c r="W231" s="65"/>
      <c r="X231" s="65"/>
      <c r="Y231" s="65"/>
      <c r="Z231" s="65"/>
    </row>
    <row r="232" ht="15.75" customHeight="1">
      <c r="A232" s="65"/>
      <c r="B232" s="2"/>
      <c r="C232" s="3"/>
      <c r="D232" s="4"/>
      <c r="E232" s="5"/>
      <c r="F232" s="2"/>
      <c r="G232" s="2"/>
      <c r="H232" s="2"/>
      <c r="I232" s="6"/>
      <c r="J232" s="6"/>
      <c r="K232" s="2"/>
      <c r="L232" s="2"/>
      <c r="M232" s="65"/>
      <c r="N232" s="65"/>
      <c r="O232" s="65"/>
      <c r="P232" s="65"/>
      <c r="Q232" s="65"/>
      <c r="R232" s="65"/>
      <c r="S232" s="65"/>
      <c r="T232" s="65"/>
      <c r="U232" s="65"/>
      <c r="V232" s="65"/>
      <c r="W232" s="65"/>
      <c r="X232" s="65"/>
      <c r="Y232" s="65"/>
      <c r="Z232" s="65"/>
    </row>
    <row r="233" ht="15.75" customHeight="1">
      <c r="A233" s="65"/>
      <c r="B233" s="2"/>
      <c r="C233" s="3"/>
      <c r="D233" s="4"/>
      <c r="E233" s="5"/>
      <c r="F233" s="2"/>
      <c r="G233" s="2"/>
      <c r="H233" s="2"/>
      <c r="I233" s="6"/>
      <c r="J233" s="6"/>
      <c r="K233" s="2"/>
      <c r="L233" s="2"/>
      <c r="M233" s="65"/>
      <c r="N233" s="65"/>
      <c r="O233" s="65"/>
      <c r="P233" s="65"/>
      <c r="Q233" s="65"/>
      <c r="R233" s="65"/>
      <c r="S233" s="65"/>
      <c r="T233" s="65"/>
      <c r="U233" s="65"/>
      <c r="V233" s="65"/>
      <c r="W233" s="65"/>
      <c r="X233" s="65"/>
      <c r="Y233" s="65"/>
      <c r="Z233" s="65"/>
    </row>
    <row r="234" ht="15.75" customHeight="1">
      <c r="A234" s="65"/>
      <c r="B234" s="2"/>
      <c r="C234" s="3"/>
      <c r="D234" s="4"/>
      <c r="E234" s="5"/>
      <c r="F234" s="2"/>
      <c r="G234" s="2"/>
      <c r="H234" s="2"/>
      <c r="I234" s="6"/>
      <c r="J234" s="6"/>
      <c r="K234" s="2"/>
      <c r="L234" s="2"/>
      <c r="M234" s="65"/>
      <c r="N234" s="65"/>
      <c r="O234" s="65"/>
      <c r="P234" s="65"/>
      <c r="Q234" s="65"/>
      <c r="R234" s="65"/>
      <c r="S234" s="65"/>
      <c r="T234" s="65"/>
      <c r="U234" s="65"/>
      <c r="V234" s="65"/>
      <c r="W234" s="65"/>
      <c r="X234" s="65"/>
      <c r="Y234" s="65"/>
      <c r="Z234" s="65"/>
    </row>
    <row r="235" ht="15.75" customHeight="1">
      <c r="A235" s="65"/>
      <c r="B235" s="2"/>
      <c r="C235" s="3"/>
      <c r="D235" s="4"/>
      <c r="E235" s="5"/>
      <c r="F235" s="2"/>
      <c r="G235" s="2"/>
      <c r="H235" s="2"/>
      <c r="I235" s="6"/>
      <c r="J235" s="6"/>
      <c r="K235" s="2"/>
      <c r="L235" s="2"/>
      <c r="M235" s="65"/>
      <c r="N235" s="65"/>
      <c r="O235" s="65"/>
      <c r="P235" s="65"/>
      <c r="Q235" s="65"/>
      <c r="R235" s="65"/>
      <c r="S235" s="65"/>
      <c r="T235" s="65"/>
      <c r="U235" s="65"/>
      <c r="V235" s="65"/>
      <c r="W235" s="65"/>
      <c r="X235" s="65"/>
      <c r="Y235" s="65"/>
      <c r="Z235" s="65"/>
    </row>
    <row r="236" ht="15.75" customHeight="1">
      <c r="A236" s="65"/>
      <c r="B236" s="2"/>
      <c r="C236" s="3"/>
      <c r="D236" s="4"/>
      <c r="E236" s="5"/>
      <c r="F236" s="2"/>
      <c r="G236" s="2"/>
      <c r="H236" s="2"/>
      <c r="I236" s="6"/>
      <c r="J236" s="6"/>
      <c r="K236" s="2"/>
      <c r="L236" s="2"/>
      <c r="M236" s="65"/>
      <c r="N236" s="65"/>
      <c r="O236" s="65"/>
      <c r="P236" s="65"/>
      <c r="Q236" s="65"/>
      <c r="R236" s="65"/>
      <c r="S236" s="65"/>
      <c r="T236" s="65"/>
      <c r="U236" s="65"/>
      <c r="V236" s="65"/>
      <c r="W236" s="65"/>
      <c r="X236" s="65"/>
      <c r="Y236" s="65"/>
      <c r="Z236" s="65"/>
    </row>
    <row r="237" ht="15.75" customHeight="1">
      <c r="A237" s="65"/>
      <c r="B237" s="2"/>
      <c r="C237" s="3"/>
      <c r="D237" s="4"/>
      <c r="E237" s="5"/>
      <c r="F237" s="2"/>
      <c r="G237" s="2"/>
      <c r="H237" s="2"/>
      <c r="I237" s="6"/>
      <c r="J237" s="6"/>
      <c r="K237" s="2"/>
      <c r="L237" s="2"/>
      <c r="M237" s="65"/>
      <c r="N237" s="65"/>
      <c r="O237" s="65"/>
      <c r="P237" s="65"/>
      <c r="Q237" s="65"/>
      <c r="R237" s="65"/>
      <c r="S237" s="65"/>
      <c r="T237" s="65"/>
      <c r="U237" s="65"/>
      <c r="V237" s="65"/>
      <c r="W237" s="65"/>
      <c r="X237" s="65"/>
      <c r="Y237" s="65"/>
      <c r="Z237" s="65"/>
    </row>
    <row r="238" ht="15.75" customHeight="1">
      <c r="A238" s="65"/>
      <c r="B238" s="2"/>
      <c r="C238" s="3"/>
      <c r="D238" s="4"/>
      <c r="E238" s="5"/>
      <c r="F238" s="2"/>
      <c r="G238" s="2"/>
      <c r="H238" s="2"/>
      <c r="I238" s="6"/>
      <c r="J238" s="6"/>
      <c r="K238" s="2"/>
      <c r="L238" s="2"/>
      <c r="M238" s="65"/>
      <c r="N238" s="65"/>
      <c r="O238" s="65"/>
      <c r="P238" s="65"/>
      <c r="Q238" s="65"/>
      <c r="R238" s="65"/>
      <c r="S238" s="65"/>
      <c r="T238" s="65"/>
      <c r="U238" s="65"/>
      <c r="V238" s="65"/>
      <c r="W238" s="65"/>
      <c r="X238" s="65"/>
      <c r="Y238" s="65"/>
      <c r="Z238" s="65"/>
    </row>
    <row r="239" ht="15.75" customHeight="1">
      <c r="A239" s="65"/>
      <c r="B239" s="2"/>
      <c r="C239" s="3"/>
      <c r="D239" s="4"/>
      <c r="E239" s="5"/>
      <c r="F239" s="2"/>
      <c r="G239" s="2"/>
      <c r="H239" s="2"/>
      <c r="I239" s="6"/>
      <c r="J239" s="6"/>
      <c r="K239" s="2"/>
      <c r="L239" s="2"/>
      <c r="M239" s="65"/>
      <c r="N239" s="65"/>
      <c r="O239" s="65"/>
      <c r="P239" s="65"/>
      <c r="Q239" s="65"/>
      <c r="R239" s="65"/>
      <c r="S239" s="65"/>
      <c r="T239" s="65"/>
      <c r="U239" s="65"/>
      <c r="V239" s="65"/>
      <c r="W239" s="65"/>
      <c r="X239" s="65"/>
      <c r="Y239" s="65"/>
      <c r="Z239" s="65"/>
    </row>
    <row r="240" ht="15.75" customHeight="1">
      <c r="A240" s="65"/>
      <c r="B240" s="2"/>
      <c r="C240" s="3"/>
      <c r="D240" s="4"/>
      <c r="E240" s="5"/>
      <c r="F240" s="2"/>
      <c r="G240" s="2"/>
      <c r="H240" s="2"/>
      <c r="I240" s="6"/>
      <c r="J240" s="6"/>
      <c r="K240" s="2"/>
      <c r="L240" s="2"/>
      <c r="M240" s="65"/>
      <c r="N240" s="65"/>
      <c r="O240" s="65"/>
      <c r="P240" s="65"/>
      <c r="Q240" s="65"/>
      <c r="R240" s="65"/>
      <c r="S240" s="65"/>
      <c r="T240" s="65"/>
      <c r="U240" s="65"/>
      <c r="V240" s="65"/>
      <c r="W240" s="65"/>
      <c r="X240" s="65"/>
      <c r="Y240" s="65"/>
      <c r="Z240" s="65"/>
    </row>
    <row r="241" ht="15.75" customHeight="1">
      <c r="A241" s="65"/>
      <c r="B241" s="2"/>
      <c r="C241" s="3"/>
      <c r="D241" s="4"/>
      <c r="E241" s="5"/>
      <c r="F241" s="2"/>
      <c r="G241" s="2"/>
      <c r="H241" s="2"/>
      <c r="I241" s="6"/>
      <c r="J241" s="6"/>
      <c r="K241" s="2"/>
      <c r="L241" s="2"/>
      <c r="M241" s="65"/>
      <c r="N241" s="65"/>
      <c r="O241" s="65"/>
      <c r="P241" s="65"/>
      <c r="Q241" s="65"/>
      <c r="R241" s="65"/>
      <c r="S241" s="65"/>
      <c r="T241" s="65"/>
      <c r="U241" s="65"/>
      <c r="V241" s="65"/>
      <c r="W241" s="65"/>
      <c r="X241" s="65"/>
      <c r="Y241" s="65"/>
      <c r="Z241" s="65"/>
    </row>
    <row r="242" ht="15.75" customHeight="1">
      <c r="A242" s="65"/>
      <c r="B242" s="2"/>
      <c r="C242" s="3"/>
      <c r="D242" s="4"/>
      <c r="E242" s="5"/>
      <c r="F242" s="2"/>
      <c r="G242" s="2"/>
      <c r="H242" s="2"/>
      <c r="I242" s="6"/>
      <c r="J242" s="6"/>
      <c r="K242" s="2"/>
      <c r="L242" s="2"/>
      <c r="M242" s="65"/>
      <c r="N242" s="65"/>
      <c r="O242" s="65"/>
      <c r="P242" s="65"/>
      <c r="Q242" s="65"/>
      <c r="R242" s="65"/>
      <c r="S242" s="65"/>
      <c r="T242" s="65"/>
      <c r="U242" s="65"/>
      <c r="V242" s="65"/>
      <c r="W242" s="65"/>
      <c r="X242" s="65"/>
      <c r="Y242" s="65"/>
      <c r="Z242" s="65"/>
    </row>
    <row r="243" ht="15.75" customHeight="1">
      <c r="A243" s="65"/>
      <c r="B243" s="2"/>
      <c r="C243" s="3"/>
      <c r="D243" s="4"/>
      <c r="E243" s="5"/>
      <c r="F243" s="2"/>
      <c r="G243" s="2"/>
      <c r="H243" s="2"/>
      <c r="I243" s="6"/>
      <c r="J243" s="6"/>
      <c r="K243" s="2"/>
      <c r="L243" s="2"/>
      <c r="M243" s="65"/>
      <c r="N243" s="65"/>
      <c r="O243" s="65"/>
      <c r="P243" s="65"/>
      <c r="Q243" s="65"/>
      <c r="R243" s="65"/>
      <c r="S243" s="65"/>
      <c r="T243" s="65"/>
      <c r="U243" s="65"/>
      <c r="V243" s="65"/>
      <c r="W243" s="65"/>
      <c r="X243" s="65"/>
      <c r="Y243" s="65"/>
      <c r="Z243" s="65"/>
    </row>
    <row r="244" ht="15.75" customHeight="1">
      <c r="A244" s="65"/>
      <c r="B244" s="2"/>
      <c r="C244" s="3"/>
      <c r="D244" s="4"/>
      <c r="E244" s="5"/>
      <c r="F244" s="2"/>
      <c r="G244" s="2"/>
      <c r="H244" s="2"/>
      <c r="I244" s="6"/>
      <c r="J244" s="6"/>
      <c r="K244" s="2"/>
      <c r="L244" s="2"/>
      <c r="M244" s="65"/>
      <c r="N244" s="65"/>
      <c r="O244" s="65"/>
      <c r="P244" s="65"/>
      <c r="Q244" s="65"/>
      <c r="R244" s="65"/>
      <c r="S244" s="65"/>
      <c r="T244" s="65"/>
      <c r="U244" s="65"/>
      <c r="V244" s="65"/>
      <c r="W244" s="65"/>
      <c r="X244" s="65"/>
      <c r="Y244" s="65"/>
      <c r="Z244" s="65"/>
    </row>
    <row r="245" ht="15.75" customHeight="1">
      <c r="A245" s="65"/>
      <c r="B245" s="2"/>
      <c r="C245" s="3"/>
      <c r="D245" s="4"/>
      <c r="E245" s="5"/>
      <c r="F245" s="2"/>
      <c r="G245" s="2"/>
      <c r="H245" s="2"/>
      <c r="I245" s="6"/>
      <c r="J245" s="6"/>
      <c r="K245" s="2"/>
      <c r="L245" s="2"/>
      <c r="M245" s="65"/>
      <c r="N245" s="65"/>
      <c r="O245" s="65"/>
      <c r="P245" s="65"/>
      <c r="Q245" s="65"/>
      <c r="R245" s="65"/>
      <c r="S245" s="65"/>
      <c r="T245" s="65"/>
      <c r="U245" s="65"/>
      <c r="V245" s="65"/>
      <c r="W245" s="65"/>
      <c r="X245" s="65"/>
      <c r="Y245" s="65"/>
      <c r="Z245" s="65"/>
    </row>
    <row r="246" ht="15.75" customHeight="1">
      <c r="A246" s="65"/>
      <c r="B246" s="2"/>
      <c r="C246" s="3"/>
      <c r="D246" s="4"/>
      <c r="E246" s="5"/>
      <c r="F246" s="2"/>
      <c r="G246" s="2"/>
      <c r="H246" s="2"/>
      <c r="I246" s="6"/>
      <c r="J246" s="6"/>
      <c r="K246" s="2"/>
      <c r="L246" s="2"/>
      <c r="M246" s="65"/>
      <c r="N246" s="65"/>
      <c r="O246" s="65"/>
      <c r="P246" s="65"/>
      <c r="Q246" s="65"/>
      <c r="R246" s="65"/>
      <c r="S246" s="65"/>
      <c r="T246" s="65"/>
      <c r="U246" s="65"/>
      <c r="V246" s="65"/>
      <c r="W246" s="65"/>
      <c r="X246" s="65"/>
      <c r="Y246" s="65"/>
      <c r="Z246" s="65"/>
    </row>
    <row r="247" ht="15.75" customHeight="1">
      <c r="A247" s="65"/>
      <c r="B247" s="2"/>
      <c r="C247" s="3"/>
      <c r="D247" s="4"/>
      <c r="E247" s="5"/>
      <c r="F247" s="2"/>
      <c r="G247" s="2"/>
      <c r="H247" s="2"/>
      <c r="I247" s="6"/>
      <c r="J247" s="6"/>
      <c r="K247" s="2"/>
      <c r="L247" s="2"/>
      <c r="M247" s="65"/>
      <c r="N247" s="65"/>
      <c r="O247" s="65"/>
      <c r="P247" s="65"/>
      <c r="Q247" s="65"/>
      <c r="R247" s="65"/>
      <c r="S247" s="65"/>
      <c r="T247" s="65"/>
      <c r="U247" s="65"/>
      <c r="V247" s="65"/>
      <c r="W247" s="65"/>
      <c r="X247" s="65"/>
      <c r="Y247" s="65"/>
      <c r="Z247" s="65"/>
    </row>
    <row r="248" ht="15.75" customHeight="1">
      <c r="A248" s="65"/>
      <c r="B248" s="2"/>
      <c r="C248" s="3"/>
      <c r="D248" s="4"/>
      <c r="E248" s="5"/>
      <c r="F248" s="2"/>
      <c r="G248" s="2"/>
      <c r="H248" s="2"/>
      <c r="I248" s="6"/>
      <c r="J248" s="6"/>
      <c r="K248" s="2"/>
      <c r="L248" s="2"/>
      <c r="M248" s="65"/>
      <c r="N248" s="65"/>
      <c r="O248" s="65"/>
      <c r="P248" s="65"/>
      <c r="Q248" s="65"/>
      <c r="R248" s="65"/>
      <c r="S248" s="65"/>
      <c r="T248" s="65"/>
      <c r="U248" s="65"/>
      <c r="V248" s="65"/>
      <c r="W248" s="65"/>
      <c r="X248" s="65"/>
      <c r="Y248" s="65"/>
      <c r="Z248" s="65"/>
    </row>
    <row r="249" ht="15.75" customHeight="1">
      <c r="A249" s="65"/>
      <c r="B249" s="2"/>
      <c r="C249" s="3"/>
      <c r="D249" s="4"/>
      <c r="E249" s="5"/>
      <c r="F249" s="2"/>
      <c r="G249" s="2"/>
      <c r="H249" s="2"/>
      <c r="I249" s="6"/>
      <c r="J249" s="6"/>
      <c r="K249" s="2"/>
      <c r="L249" s="2"/>
      <c r="M249" s="65"/>
      <c r="N249" s="65"/>
      <c r="O249" s="65"/>
      <c r="P249" s="65"/>
      <c r="Q249" s="65"/>
      <c r="R249" s="65"/>
      <c r="S249" s="65"/>
      <c r="T249" s="65"/>
      <c r="U249" s="65"/>
      <c r="V249" s="65"/>
      <c r="W249" s="65"/>
      <c r="X249" s="65"/>
      <c r="Y249" s="65"/>
      <c r="Z249" s="65"/>
    </row>
    <row r="250" ht="15.75" customHeight="1">
      <c r="A250" s="65"/>
      <c r="B250" s="2"/>
      <c r="C250" s="3"/>
      <c r="D250" s="4"/>
      <c r="E250" s="5"/>
      <c r="F250" s="2"/>
      <c r="G250" s="2"/>
      <c r="H250" s="2"/>
      <c r="I250" s="6"/>
      <c r="J250" s="6"/>
      <c r="K250" s="2"/>
      <c r="L250" s="2"/>
      <c r="M250" s="65"/>
      <c r="N250" s="65"/>
      <c r="O250" s="65"/>
      <c r="P250" s="65"/>
      <c r="Q250" s="65"/>
      <c r="R250" s="65"/>
      <c r="S250" s="65"/>
      <c r="T250" s="65"/>
      <c r="U250" s="65"/>
      <c r="V250" s="65"/>
      <c r="W250" s="65"/>
      <c r="X250" s="65"/>
      <c r="Y250" s="65"/>
      <c r="Z250" s="65"/>
    </row>
    <row r="251" ht="15.75" customHeight="1">
      <c r="A251" s="65"/>
      <c r="B251" s="2"/>
      <c r="C251" s="3"/>
      <c r="D251" s="4"/>
      <c r="E251" s="5"/>
      <c r="F251" s="2"/>
      <c r="G251" s="2"/>
      <c r="H251" s="2"/>
      <c r="I251" s="6"/>
      <c r="J251" s="6"/>
      <c r="K251" s="2"/>
      <c r="L251" s="2"/>
      <c r="M251" s="65"/>
      <c r="N251" s="65"/>
      <c r="O251" s="65"/>
      <c r="P251" s="65"/>
      <c r="Q251" s="65"/>
      <c r="R251" s="65"/>
      <c r="S251" s="65"/>
      <c r="T251" s="65"/>
      <c r="U251" s="65"/>
      <c r="V251" s="65"/>
      <c r="W251" s="65"/>
      <c r="X251" s="65"/>
      <c r="Y251" s="65"/>
      <c r="Z251" s="65"/>
    </row>
    <row r="252" ht="15.75" customHeight="1">
      <c r="A252" s="65"/>
      <c r="B252" s="2"/>
      <c r="C252" s="3"/>
      <c r="D252" s="4"/>
      <c r="E252" s="5"/>
      <c r="F252" s="2"/>
      <c r="G252" s="2"/>
      <c r="H252" s="2"/>
      <c r="I252" s="6"/>
      <c r="J252" s="6"/>
      <c r="K252" s="2"/>
      <c r="L252" s="2"/>
      <c r="M252" s="65"/>
      <c r="N252" s="65"/>
      <c r="O252" s="65"/>
      <c r="P252" s="65"/>
      <c r="Q252" s="65"/>
      <c r="R252" s="65"/>
      <c r="S252" s="65"/>
      <c r="T252" s="65"/>
      <c r="U252" s="65"/>
      <c r="V252" s="65"/>
      <c r="W252" s="65"/>
      <c r="X252" s="65"/>
      <c r="Y252" s="65"/>
      <c r="Z252" s="65"/>
    </row>
    <row r="253" ht="15.75" customHeight="1">
      <c r="A253" s="65"/>
      <c r="B253" s="2"/>
      <c r="C253" s="3"/>
      <c r="D253" s="4"/>
      <c r="E253" s="5"/>
      <c r="F253" s="2"/>
      <c r="G253" s="2"/>
      <c r="H253" s="2"/>
      <c r="I253" s="6"/>
      <c r="J253" s="6"/>
      <c r="K253" s="2"/>
      <c r="L253" s="2"/>
      <c r="M253" s="65"/>
      <c r="N253" s="65"/>
      <c r="O253" s="65"/>
      <c r="P253" s="65"/>
      <c r="Q253" s="65"/>
      <c r="R253" s="65"/>
      <c r="S253" s="65"/>
      <c r="T253" s="65"/>
      <c r="U253" s="65"/>
      <c r="V253" s="65"/>
      <c r="W253" s="65"/>
      <c r="X253" s="65"/>
      <c r="Y253" s="65"/>
      <c r="Z253" s="65"/>
    </row>
    <row r="254" ht="15.75" customHeight="1">
      <c r="A254" s="65"/>
      <c r="B254" s="2"/>
      <c r="C254" s="3"/>
      <c r="D254" s="4"/>
      <c r="E254" s="5"/>
      <c r="F254" s="2"/>
      <c r="G254" s="2"/>
      <c r="H254" s="2"/>
      <c r="I254" s="6"/>
      <c r="J254" s="6"/>
      <c r="K254" s="2"/>
      <c r="L254" s="2"/>
      <c r="M254" s="65"/>
      <c r="N254" s="65"/>
      <c r="O254" s="65"/>
      <c r="P254" s="65"/>
      <c r="Q254" s="65"/>
      <c r="R254" s="65"/>
      <c r="S254" s="65"/>
      <c r="T254" s="65"/>
      <c r="U254" s="65"/>
      <c r="V254" s="65"/>
      <c r="W254" s="65"/>
      <c r="X254" s="65"/>
      <c r="Y254" s="65"/>
      <c r="Z254" s="65"/>
    </row>
    <row r="255" ht="15.75" customHeight="1">
      <c r="A255" s="65"/>
      <c r="B255" s="2"/>
      <c r="C255" s="3"/>
      <c r="D255" s="4"/>
      <c r="E255" s="5"/>
      <c r="F255" s="2"/>
      <c r="G255" s="2"/>
      <c r="H255" s="2"/>
      <c r="I255" s="6"/>
      <c r="J255" s="6"/>
      <c r="K255" s="2"/>
      <c r="L255" s="2"/>
      <c r="M255" s="65"/>
      <c r="N255" s="65"/>
      <c r="O255" s="65"/>
      <c r="P255" s="65"/>
      <c r="Q255" s="65"/>
      <c r="R255" s="65"/>
      <c r="S255" s="65"/>
      <c r="T255" s="65"/>
      <c r="U255" s="65"/>
      <c r="V255" s="65"/>
      <c r="W255" s="65"/>
      <c r="X255" s="65"/>
      <c r="Y255" s="65"/>
      <c r="Z255" s="65"/>
    </row>
    <row r="256" ht="15.75" customHeight="1">
      <c r="A256" s="65"/>
      <c r="B256" s="2"/>
      <c r="C256" s="3"/>
      <c r="D256" s="4"/>
      <c r="E256" s="5"/>
      <c r="F256" s="2"/>
      <c r="G256" s="2"/>
      <c r="H256" s="2"/>
      <c r="I256" s="6"/>
      <c r="J256" s="6"/>
      <c r="K256" s="2"/>
      <c r="L256" s="2"/>
      <c r="M256" s="65"/>
      <c r="N256" s="65"/>
      <c r="O256" s="65"/>
      <c r="P256" s="65"/>
      <c r="Q256" s="65"/>
      <c r="R256" s="65"/>
      <c r="S256" s="65"/>
      <c r="T256" s="65"/>
      <c r="U256" s="65"/>
      <c r="V256" s="65"/>
      <c r="W256" s="65"/>
      <c r="X256" s="65"/>
      <c r="Y256" s="65"/>
      <c r="Z256" s="65"/>
    </row>
    <row r="257" ht="15.75" customHeight="1">
      <c r="A257" s="65"/>
      <c r="B257" s="2"/>
      <c r="C257" s="3"/>
      <c r="D257" s="4"/>
      <c r="E257" s="5"/>
      <c r="F257" s="2"/>
      <c r="G257" s="2"/>
      <c r="H257" s="2"/>
      <c r="I257" s="6"/>
      <c r="J257" s="6"/>
      <c r="K257" s="2"/>
      <c r="L257" s="2"/>
      <c r="M257" s="65"/>
      <c r="N257" s="65"/>
      <c r="O257" s="65"/>
      <c r="P257" s="65"/>
      <c r="Q257" s="65"/>
      <c r="R257" s="65"/>
      <c r="S257" s="65"/>
      <c r="T257" s="65"/>
      <c r="U257" s="65"/>
      <c r="V257" s="65"/>
      <c r="W257" s="65"/>
      <c r="X257" s="65"/>
      <c r="Y257" s="65"/>
      <c r="Z257" s="65"/>
    </row>
    <row r="258" ht="15.75" customHeight="1">
      <c r="A258" s="65"/>
      <c r="B258" s="2"/>
      <c r="C258" s="3"/>
      <c r="D258" s="4"/>
      <c r="E258" s="5"/>
      <c r="F258" s="2"/>
      <c r="G258" s="2"/>
      <c r="H258" s="2"/>
      <c r="I258" s="6"/>
      <c r="J258" s="6"/>
      <c r="K258" s="2"/>
      <c r="L258" s="2"/>
      <c r="M258" s="65"/>
      <c r="N258" s="65"/>
      <c r="O258" s="65"/>
      <c r="P258" s="65"/>
      <c r="Q258" s="65"/>
      <c r="R258" s="65"/>
      <c r="S258" s="65"/>
      <c r="T258" s="65"/>
      <c r="U258" s="65"/>
      <c r="V258" s="65"/>
      <c r="W258" s="65"/>
      <c r="X258" s="65"/>
      <c r="Y258" s="65"/>
      <c r="Z258" s="65"/>
    </row>
    <row r="259" ht="15.75" customHeight="1">
      <c r="A259" s="65"/>
      <c r="B259" s="2"/>
      <c r="C259" s="3"/>
      <c r="D259" s="4"/>
      <c r="E259" s="5"/>
      <c r="F259" s="2"/>
      <c r="G259" s="2"/>
      <c r="H259" s="2"/>
      <c r="I259" s="6"/>
      <c r="J259" s="6"/>
      <c r="K259" s="2"/>
      <c r="L259" s="2"/>
      <c r="M259" s="65"/>
      <c r="N259" s="65"/>
      <c r="O259" s="65"/>
      <c r="P259" s="65"/>
      <c r="Q259" s="65"/>
      <c r="R259" s="65"/>
      <c r="S259" s="65"/>
      <c r="T259" s="65"/>
      <c r="U259" s="65"/>
      <c r="V259" s="65"/>
      <c r="W259" s="65"/>
      <c r="X259" s="65"/>
      <c r="Y259" s="65"/>
      <c r="Z259" s="65"/>
    </row>
    <row r="260" ht="15.75" customHeight="1">
      <c r="A260" s="65"/>
      <c r="B260" s="2"/>
      <c r="C260" s="3"/>
      <c r="D260" s="4"/>
      <c r="E260" s="5"/>
      <c r="F260" s="2"/>
      <c r="G260" s="2"/>
      <c r="H260" s="2"/>
      <c r="I260" s="6"/>
      <c r="J260" s="6"/>
      <c r="K260" s="2"/>
      <c r="L260" s="2"/>
      <c r="M260" s="65"/>
      <c r="N260" s="65"/>
      <c r="O260" s="65"/>
      <c r="P260" s="65"/>
      <c r="Q260" s="65"/>
      <c r="R260" s="65"/>
      <c r="S260" s="65"/>
      <c r="T260" s="65"/>
      <c r="U260" s="65"/>
      <c r="V260" s="65"/>
      <c r="W260" s="65"/>
      <c r="X260" s="65"/>
      <c r="Y260" s="65"/>
      <c r="Z260" s="65"/>
    </row>
    <row r="261" ht="15.75" customHeight="1">
      <c r="A261" s="65"/>
      <c r="B261" s="2"/>
      <c r="C261" s="3"/>
      <c r="D261" s="4"/>
      <c r="E261" s="5"/>
      <c r="F261" s="2"/>
      <c r="G261" s="2"/>
      <c r="H261" s="2"/>
      <c r="I261" s="6"/>
      <c r="J261" s="6"/>
      <c r="K261" s="2"/>
      <c r="L261" s="2"/>
      <c r="M261" s="65"/>
      <c r="N261" s="65"/>
      <c r="O261" s="65"/>
      <c r="P261" s="65"/>
      <c r="Q261" s="65"/>
      <c r="R261" s="65"/>
      <c r="S261" s="65"/>
      <c r="T261" s="65"/>
      <c r="U261" s="65"/>
      <c r="V261" s="65"/>
      <c r="W261" s="65"/>
      <c r="X261" s="65"/>
      <c r="Y261" s="65"/>
      <c r="Z261" s="65"/>
    </row>
    <row r="262" ht="15.75" customHeight="1">
      <c r="A262" s="65"/>
      <c r="B262" s="2"/>
      <c r="C262" s="3"/>
      <c r="D262" s="4"/>
      <c r="E262" s="5"/>
      <c r="F262" s="2"/>
      <c r="G262" s="2"/>
      <c r="H262" s="2"/>
      <c r="I262" s="6"/>
      <c r="J262" s="6"/>
      <c r="K262" s="2"/>
      <c r="L262" s="2"/>
      <c r="M262" s="65"/>
      <c r="N262" s="65"/>
      <c r="O262" s="65"/>
      <c r="P262" s="65"/>
      <c r="Q262" s="65"/>
      <c r="R262" s="65"/>
      <c r="S262" s="65"/>
      <c r="T262" s="65"/>
      <c r="U262" s="65"/>
      <c r="V262" s="65"/>
      <c r="W262" s="65"/>
      <c r="X262" s="65"/>
      <c r="Y262" s="65"/>
      <c r="Z262" s="65"/>
    </row>
    <row r="263" ht="15.75" customHeight="1">
      <c r="A263" s="65"/>
      <c r="B263" s="2"/>
      <c r="C263" s="3"/>
      <c r="D263" s="4"/>
      <c r="E263" s="5"/>
      <c r="F263" s="2"/>
      <c r="G263" s="2"/>
      <c r="H263" s="2"/>
      <c r="I263" s="6"/>
      <c r="J263" s="6"/>
      <c r="K263" s="2"/>
      <c r="L263" s="2"/>
      <c r="M263" s="65"/>
      <c r="N263" s="65"/>
      <c r="O263" s="65"/>
      <c r="P263" s="65"/>
      <c r="Q263" s="65"/>
      <c r="R263" s="65"/>
      <c r="S263" s="65"/>
      <c r="T263" s="65"/>
      <c r="U263" s="65"/>
      <c r="V263" s="65"/>
      <c r="W263" s="65"/>
      <c r="X263" s="65"/>
      <c r="Y263" s="65"/>
      <c r="Z263" s="65"/>
    </row>
    <row r="264" ht="15.75" customHeight="1">
      <c r="A264" s="65"/>
      <c r="B264" s="2"/>
      <c r="C264" s="3"/>
      <c r="D264" s="4"/>
      <c r="E264" s="5"/>
      <c r="F264" s="2"/>
      <c r="G264" s="2"/>
      <c r="H264" s="2"/>
      <c r="I264" s="6"/>
      <c r="J264" s="6"/>
      <c r="K264" s="2"/>
      <c r="L264" s="2"/>
      <c r="M264" s="65"/>
      <c r="N264" s="65"/>
      <c r="O264" s="65"/>
      <c r="P264" s="65"/>
      <c r="Q264" s="65"/>
      <c r="R264" s="65"/>
      <c r="S264" s="65"/>
      <c r="T264" s="65"/>
      <c r="U264" s="65"/>
      <c r="V264" s="65"/>
      <c r="W264" s="65"/>
      <c r="X264" s="65"/>
      <c r="Y264" s="65"/>
      <c r="Z264" s="65"/>
    </row>
    <row r="265" ht="15.75" customHeight="1">
      <c r="A265" s="65"/>
      <c r="B265" s="2"/>
      <c r="C265" s="3"/>
      <c r="D265" s="4"/>
      <c r="E265" s="5"/>
      <c r="F265" s="2"/>
      <c r="G265" s="2"/>
      <c r="H265" s="2"/>
      <c r="I265" s="6"/>
      <c r="J265" s="6"/>
      <c r="K265" s="2"/>
      <c r="L265" s="2"/>
      <c r="M265" s="65"/>
      <c r="N265" s="65"/>
      <c r="O265" s="65"/>
      <c r="P265" s="65"/>
      <c r="Q265" s="65"/>
      <c r="R265" s="65"/>
      <c r="S265" s="65"/>
      <c r="T265" s="65"/>
      <c r="U265" s="65"/>
      <c r="V265" s="65"/>
      <c r="W265" s="65"/>
      <c r="X265" s="65"/>
      <c r="Y265" s="65"/>
      <c r="Z265" s="65"/>
    </row>
    <row r="266" ht="15.75" customHeight="1">
      <c r="A266" s="65"/>
      <c r="B266" s="2"/>
      <c r="C266" s="3"/>
      <c r="D266" s="4"/>
      <c r="E266" s="5"/>
      <c r="F266" s="2"/>
      <c r="G266" s="2"/>
      <c r="H266" s="2"/>
      <c r="I266" s="6"/>
      <c r="J266" s="6"/>
      <c r="K266" s="2"/>
      <c r="L266" s="2"/>
      <c r="M266" s="65"/>
      <c r="N266" s="65"/>
      <c r="O266" s="65"/>
      <c r="P266" s="65"/>
      <c r="Q266" s="65"/>
      <c r="R266" s="65"/>
      <c r="S266" s="65"/>
      <c r="T266" s="65"/>
      <c r="U266" s="65"/>
      <c r="V266" s="65"/>
      <c r="W266" s="65"/>
      <c r="X266" s="65"/>
      <c r="Y266" s="65"/>
      <c r="Z266" s="65"/>
    </row>
    <row r="267" ht="15.75" customHeight="1">
      <c r="A267" s="65"/>
      <c r="B267" s="2"/>
      <c r="C267" s="3"/>
      <c r="D267" s="4"/>
      <c r="E267" s="5"/>
      <c r="F267" s="2"/>
      <c r="G267" s="2"/>
      <c r="H267" s="2"/>
      <c r="I267" s="6"/>
      <c r="J267" s="6"/>
      <c r="K267" s="2"/>
      <c r="L267" s="2"/>
      <c r="M267" s="65"/>
      <c r="N267" s="65"/>
      <c r="O267" s="65"/>
      <c r="P267" s="65"/>
      <c r="Q267" s="65"/>
      <c r="R267" s="65"/>
      <c r="S267" s="65"/>
      <c r="T267" s="65"/>
      <c r="U267" s="65"/>
      <c r="V267" s="65"/>
      <c r="W267" s="65"/>
      <c r="X267" s="65"/>
      <c r="Y267" s="65"/>
      <c r="Z267" s="65"/>
    </row>
    <row r="268" ht="15.75" customHeight="1">
      <c r="A268" s="65"/>
      <c r="B268" s="2"/>
      <c r="C268" s="3"/>
      <c r="D268" s="4"/>
      <c r="E268" s="5"/>
      <c r="F268" s="2"/>
      <c r="G268" s="2"/>
      <c r="H268" s="2"/>
      <c r="I268" s="6"/>
      <c r="J268" s="6"/>
      <c r="K268" s="2"/>
      <c r="L268" s="2"/>
      <c r="M268" s="65"/>
      <c r="N268" s="65"/>
      <c r="O268" s="65"/>
      <c r="P268" s="65"/>
      <c r="Q268" s="65"/>
      <c r="R268" s="65"/>
      <c r="S268" s="65"/>
      <c r="T268" s="65"/>
      <c r="U268" s="65"/>
      <c r="V268" s="65"/>
      <c r="W268" s="65"/>
      <c r="X268" s="65"/>
      <c r="Y268" s="65"/>
      <c r="Z268" s="65"/>
    </row>
    <row r="269" ht="15.75" customHeight="1">
      <c r="A269" s="65"/>
      <c r="B269" s="2"/>
      <c r="C269" s="3"/>
      <c r="D269" s="4"/>
      <c r="E269" s="5"/>
      <c r="F269" s="2"/>
      <c r="G269" s="2"/>
      <c r="H269" s="2"/>
      <c r="I269" s="6"/>
      <c r="J269" s="6"/>
      <c r="K269" s="2"/>
      <c r="L269" s="2"/>
      <c r="M269" s="65"/>
      <c r="N269" s="65"/>
      <c r="O269" s="65"/>
      <c r="P269" s="65"/>
      <c r="Q269" s="65"/>
      <c r="R269" s="65"/>
      <c r="S269" s="65"/>
      <c r="T269" s="65"/>
      <c r="U269" s="65"/>
      <c r="V269" s="65"/>
      <c r="W269" s="65"/>
      <c r="X269" s="65"/>
      <c r="Y269" s="65"/>
      <c r="Z269" s="65"/>
    </row>
    <row r="270" ht="15.75" customHeight="1">
      <c r="A270" s="65"/>
      <c r="B270" s="2"/>
      <c r="C270" s="3"/>
      <c r="D270" s="4"/>
      <c r="E270" s="5"/>
      <c r="F270" s="2"/>
      <c r="G270" s="2"/>
      <c r="H270" s="2"/>
      <c r="I270" s="6"/>
      <c r="J270" s="6"/>
      <c r="K270" s="2"/>
      <c r="L270" s="2"/>
      <c r="M270" s="65"/>
      <c r="N270" s="65"/>
      <c r="O270" s="65"/>
      <c r="P270" s="65"/>
      <c r="Q270" s="65"/>
      <c r="R270" s="65"/>
      <c r="S270" s="65"/>
      <c r="T270" s="65"/>
      <c r="U270" s="65"/>
      <c r="V270" s="65"/>
      <c r="W270" s="65"/>
      <c r="X270" s="65"/>
      <c r="Y270" s="65"/>
      <c r="Z270" s="65"/>
    </row>
    <row r="271" ht="15.75" customHeight="1">
      <c r="A271" s="65"/>
      <c r="B271" s="2"/>
      <c r="C271" s="3"/>
      <c r="D271" s="4"/>
      <c r="E271" s="5"/>
      <c r="F271" s="2"/>
      <c r="G271" s="2"/>
      <c r="H271" s="2"/>
      <c r="I271" s="6"/>
      <c r="J271" s="6"/>
      <c r="K271" s="2"/>
      <c r="L271" s="2"/>
      <c r="M271" s="65"/>
      <c r="N271" s="65"/>
      <c r="O271" s="65"/>
      <c r="P271" s="65"/>
      <c r="Q271" s="65"/>
      <c r="R271" s="65"/>
      <c r="S271" s="65"/>
      <c r="T271" s="65"/>
      <c r="U271" s="65"/>
      <c r="V271" s="65"/>
      <c r="W271" s="65"/>
      <c r="X271" s="65"/>
      <c r="Y271" s="65"/>
      <c r="Z271" s="65"/>
    </row>
    <row r="272" ht="15.75" customHeight="1">
      <c r="A272" s="65"/>
      <c r="B272" s="2"/>
      <c r="C272" s="3"/>
      <c r="D272" s="4"/>
      <c r="E272" s="5"/>
      <c r="F272" s="2"/>
      <c r="G272" s="2"/>
      <c r="H272" s="2"/>
      <c r="I272" s="6"/>
      <c r="J272" s="6"/>
      <c r="K272" s="2"/>
      <c r="L272" s="2"/>
      <c r="M272" s="65"/>
      <c r="N272" s="65"/>
      <c r="O272" s="65"/>
      <c r="P272" s="65"/>
      <c r="Q272" s="65"/>
      <c r="R272" s="65"/>
      <c r="S272" s="65"/>
      <c r="T272" s="65"/>
      <c r="U272" s="65"/>
      <c r="V272" s="65"/>
      <c r="W272" s="65"/>
      <c r="X272" s="65"/>
      <c r="Y272" s="65"/>
      <c r="Z272" s="65"/>
    </row>
    <row r="273" ht="15.75" customHeight="1">
      <c r="A273" s="65"/>
      <c r="B273" s="2"/>
      <c r="C273" s="3"/>
      <c r="D273" s="4"/>
      <c r="E273" s="5"/>
      <c r="F273" s="2"/>
      <c r="G273" s="2"/>
      <c r="H273" s="2"/>
      <c r="I273" s="6"/>
      <c r="J273" s="6"/>
      <c r="K273" s="2"/>
      <c r="L273" s="2"/>
      <c r="M273" s="65"/>
      <c r="N273" s="65"/>
      <c r="O273" s="65"/>
      <c r="P273" s="65"/>
      <c r="Q273" s="65"/>
      <c r="R273" s="65"/>
      <c r="S273" s="65"/>
      <c r="T273" s="65"/>
      <c r="U273" s="65"/>
      <c r="V273" s="65"/>
      <c r="W273" s="65"/>
      <c r="X273" s="65"/>
      <c r="Y273" s="65"/>
      <c r="Z273" s="65"/>
    </row>
    <row r="274" ht="15.75" customHeight="1">
      <c r="A274" s="65"/>
      <c r="B274" s="2"/>
      <c r="C274" s="3"/>
      <c r="D274" s="4"/>
      <c r="E274" s="5"/>
      <c r="F274" s="2"/>
      <c r="G274" s="2"/>
      <c r="H274" s="2"/>
      <c r="I274" s="6"/>
      <c r="J274" s="6"/>
      <c r="K274" s="2"/>
      <c r="L274" s="2"/>
      <c r="M274" s="65"/>
      <c r="N274" s="65"/>
      <c r="O274" s="65"/>
      <c r="P274" s="65"/>
      <c r="Q274" s="65"/>
      <c r="R274" s="65"/>
      <c r="S274" s="65"/>
      <c r="T274" s="65"/>
      <c r="U274" s="65"/>
      <c r="V274" s="65"/>
      <c r="W274" s="65"/>
      <c r="X274" s="65"/>
      <c r="Y274" s="65"/>
      <c r="Z274" s="65"/>
    </row>
    <row r="275" ht="15.75" customHeight="1">
      <c r="A275" s="65"/>
      <c r="B275" s="2"/>
      <c r="C275" s="3"/>
      <c r="D275" s="4"/>
      <c r="E275" s="5"/>
      <c r="F275" s="2"/>
      <c r="G275" s="2"/>
      <c r="H275" s="2"/>
      <c r="I275" s="6"/>
      <c r="J275" s="6"/>
      <c r="K275" s="2"/>
      <c r="L275" s="2"/>
      <c r="M275" s="65"/>
      <c r="N275" s="65"/>
      <c r="O275" s="65"/>
      <c r="P275" s="65"/>
      <c r="Q275" s="65"/>
      <c r="R275" s="65"/>
      <c r="S275" s="65"/>
      <c r="T275" s="65"/>
      <c r="U275" s="65"/>
      <c r="V275" s="65"/>
      <c r="W275" s="65"/>
      <c r="X275" s="65"/>
      <c r="Y275" s="65"/>
      <c r="Z275" s="65"/>
    </row>
    <row r="276" ht="15.75" customHeight="1">
      <c r="A276" s="65"/>
      <c r="B276" s="2"/>
      <c r="C276" s="3"/>
      <c r="D276" s="4"/>
      <c r="E276" s="5"/>
      <c r="F276" s="2"/>
      <c r="G276" s="2"/>
      <c r="H276" s="2"/>
      <c r="I276" s="6"/>
      <c r="J276" s="6"/>
      <c r="K276" s="2"/>
      <c r="L276" s="2"/>
      <c r="M276" s="65"/>
      <c r="N276" s="65"/>
      <c r="O276" s="65"/>
      <c r="P276" s="65"/>
      <c r="Q276" s="65"/>
      <c r="R276" s="65"/>
      <c r="S276" s="65"/>
      <c r="T276" s="65"/>
      <c r="U276" s="65"/>
      <c r="V276" s="65"/>
      <c r="W276" s="65"/>
      <c r="X276" s="65"/>
      <c r="Y276" s="65"/>
      <c r="Z276" s="65"/>
    </row>
    <row r="277" ht="15.75" customHeight="1">
      <c r="A277" s="65"/>
      <c r="B277" s="2"/>
      <c r="C277" s="3"/>
      <c r="D277" s="4"/>
      <c r="E277" s="5"/>
      <c r="F277" s="2"/>
      <c r="G277" s="2"/>
      <c r="H277" s="2"/>
      <c r="I277" s="6"/>
      <c r="J277" s="6"/>
      <c r="K277" s="2"/>
      <c r="L277" s="2"/>
      <c r="M277" s="65"/>
      <c r="N277" s="65"/>
      <c r="O277" s="65"/>
      <c r="P277" s="65"/>
      <c r="Q277" s="65"/>
      <c r="R277" s="65"/>
      <c r="S277" s="65"/>
      <c r="T277" s="65"/>
      <c r="U277" s="65"/>
      <c r="V277" s="65"/>
      <c r="W277" s="65"/>
      <c r="X277" s="65"/>
      <c r="Y277" s="65"/>
      <c r="Z277" s="65"/>
    </row>
    <row r="278" ht="15.75" customHeight="1">
      <c r="A278" s="65"/>
      <c r="B278" s="2"/>
      <c r="C278" s="3"/>
      <c r="D278" s="4"/>
      <c r="E278" s="5"/>
      <c r="F278" s="2"/>
      <c r="G278" s="2"/>
      <c r="H278" s="2"/>
      <c r="I278" s="6"/>
      <c r="J278" s="6"/>
      <c r="K278" s="2"/>
      <c r="L278" s="2"/>
      <c r="M278" s="65"/>
      <c r="N278" s="65"/>
      <c r="O278" s="65"/>
      <c r="P278" s="65"/>
      <c r="Q278" s="65"/>
      <c r="R278" s="65"/>
      <c r="S278" s="65"/>
      <c r="T278" s="65"/>
      <c r="U278" s="65"/>
      <c r="V278" s="65"/>
      <c r="W278" s="65"/>
      <c r="X278" s="65"/>
      <c r="Y278" s="65"/>
      <c r="Z278" s="65"/>
    </row>
    <row r="279" ht="15.75" customHeight="1">
      <c r="A279" s="65"/>
      <c r="B279" s="2"/>
      <c r="C279" s="3"/>
      <c r="D279" s="4"/>
      <c r="E279" s="5"/>
      <c r="F279" s="2"/>
      <c r="G279" s="2"/>
      <c r="H279" s="2"/>
      <c r="I279" s="6"/>
      <c r="J279" s="6"/>
      <c r="K279" s="2"/>
      <c r="L279" s="2"/>
      <c r="M279" s="65"/>
      <c r="N279" s="65"/>
      <c r="O279" s="65"/>
      <c r="P279" s="65"/>
      <c r="Q279" s="65"/>
      <c r="R279" s="65"/>
      <c r="S279" s="65"/>
      <c r="T279" s="65"/>
      <c r="U279" s="65"/>
      <c r="V279" s="65"/>
      <c r="W279" s="65"/>
      <c r="X279" s="65"/>
      <c r="Y279" s="65"/>
      <c r="Z279" s="65"/>
    </row>
    <row r="280" ht="15.75" customHeight="1">
      <c r="A280" s="65"/>
      <c r="B280" s="2"/>
      <c r="C280" s="3"/>
      <c r="D280" s="4"/>
      <c r="E280" s="5"/>
      <c r="F280" s="2"/>
      <c r="G280" s="2"/>
      <c r="H280" s="2"/>
      <c r="I280" s="6"/>
      <c r="J280" s="6"/>
      <c r="K280" s="2"/>
      <c r="L280" s="2"/>
      <c r="M280" s="65"/>
      <c r="N280" s="65"/>
      <c r="O280" s="65"/>
      <c r="P280" s="65"/>
      <c r="Q280" s="65"/>
      <c r="R280" s="65"/>
      <c r="S280" s="65"/>
      <c r="T280" s="65"/>
      <c r="U280" s="65"/>
      <c r="V280" s="65"/>
      <c r="W280" s="65"/>
      <c r="X280" s="65"/>
      <c r="Y280" s="65"/>
      <c r="Z280" s="65"/>
    </row>
    <row r="281" ht="15.75" customHeight="1">
      <c r="A281" s="65"/>
      <c r="B281" s="2"/>
      <c r="C281" s="3"/>
      <c r="D281" s="4"/>
      <c r="E281" s="5"/>
      <c r="F281" s="2"/>
      <c r="G281" s="2"/>
      <c r="H281" s="2"/>
      <c r="I281" s="6"/>
      <c r="J281" s="6"/>
      <c r="K281" s="2"/>
      <c r="L281" s="2"/>
      <c r="M281" s="65"/>
      <c r="N281" s="65"/>
      <c r="O281" s="65"/>
      <c r="P281" s="65"/>
      <c r="Q281" s="65"/>
      <c r="R281" s="65"/>
      <c r="S281" s="65"/>
      <c r="T281" s="65"/>
      <c r="U281" s="65"/>
      <c r="V281" s="65"/>
      <c r="W281" s="65"/>
      <c r="X281" s="65"/>
      <c r="Y281" s="65"/>
      <c r="Z281" s="65"/>
    </row>
    <row r="282" ht="15.75" customHeight="1">
      <c r="A282" s="65"/>
      <c r="B282" s="2"/>
      <c r="C282" s="3"/>
      <c r="D282" s="4"/>
      <c r="E282" s="5"/>
      <c r="F282" s="2"/>
      <c r="G282" s="2"/>
      <c r="H282" s="2"/>
      <c r="I282" s="6"/>
      <c r="J282" s="6"/>
      <c r="K282" s="2"/>
      <c r="L282" s="2"/>
      <c r="M282" s="65"/>
      <c r="N282" s="65"/>
      <c r="O282" s="65"/>
      <c r="P282" s="65"/>
      <c r="Q282" s="65"/>
      <c r="R282" s="65"/>
      <c r="S282" s="65"/>
      <c r="T282" s="65"/>
      <c r="U282" s="65"/>
      <c r="V282" s="65"/>
      <c r="W282" s="65"/>
      <c r="X282" s="65"/>
      <c r="Y282" s="65"/>
      <c r="Z282" s="65"/>
    </row>
    <row r="283" ht="15.75" customHeight="1">
      <c r="A283" s="65"/>
      <c r="B283" s="2"/>
      <c r="C283" s="3"/>
      <c r="D283" s="4"/>
      <c r="E283" s="5"/>
      <c r="F283" s="2"/>
      <c r="G283" s="2"/>
      <c r="H283" s="2"/>
      <c r="I283" s="6"/>
      <c r="J283" s="6"/>
      <c r="K283" s="2"/>
      <c r="L283" s="2"/>
      <c r="M283" s="65"/>
      <c r="N283" s="65"/>
      <c r="O283" s="65"/>
      <c r="P283" s="65"/>
      <c r="Q283" s="65"/>
      <c r="R283" s="65"/>
      <c r="S283" s="65"/>
      <c r="T283" s="65"/>
      <c r="U283" s="65"/>
      <c r="V283" s="65"/>
      <c r="W283" s="65"/>
      <c r="X283" s="65"/>
      <c r="Y283" s="65"/>
      <c r="Z283" s="65"/>
    </row>
    <row r="284" ht="15.75" customHeight="1">
      <c r="A284" s="65"/>
      <c r="B284" s="2"/>
      <c r="C284" s="3"/>
      <c r="D284" s="4"/>
      <c r="E284" s="5"/>
      <c r="F284" s="2"/>
      <c r="G284" s="2"/>
      <c r="H284" s="2"/>
      <c r="I284" s="6"/>
      <c r="J284" s="6"/>
      <c r="K284" s="2"/>
      <c r="L284" s="2"/>
      <c r="M284" s="65"/>
      <c r="N284" s="65"/>
      <c r="O284" s="65"/>
      <c r="P284" s="65"/>
      <c r="Q284" s="65"/>
      <c r="R284" s="65"/>
      <c r="S284" s="65"/>
      <c r="T284" s="65"/>
      <c r="U284" s="65"/>
      <c r="V284" s="65"/>
      <c r="W284" s="65"/>
      <c r="X284" s="65"/>
      <c r="Y284" s="65"/>
      <c r="Z284" s="65"/>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
    <mergeCell ref="D22:E22"/>
    <mergeCell ref="D24:E24"/>
    <mergeCell ref="D47:E47"/>
    <mergeCell ref="D57:E57"/>
    <mergeCell ref="D73:E73"/>
  </mergeCells>
  <dataValidations>
    <dataValidation type="list" allowBlank="1" showErrorMessage="1" sqref="C35">
      <formula1>'Auto Responses'!$J$17:$J$23</formula1>
    </dataValidation>
    <dataValidation type="list" allowBlank="1" showErrorMessage="1" sqref="C32">
      <formula1>'Auto Responses'!$J$3:$J$5</formula1>
    </dataValidation>
    <dataValidation type="list" allowBlank="1" showErrorMessage="1" sqref="C20:C31 C33 C36:C50 C52:C62 C69:C75">
      <formula1>'Auto Responses'!$J$3:$J$4</formula1>
    </dataValidation>
  </dataValidations>
  <hyperlinks>
    <hyperlink r:id="rId1" ref="D21"/>
    <hyperlink r:id="rId2" ref="D22"/>
    <hyperlink r:id="rId3" ref="D23"/>
    <hyperlink r:id="rId4" ref="D24"/>
    <hyperlink r:id="rId5" ref="D28"/>
    <hyperlink r:id="rId6" ref="D29"/>
    <hyperlink r:id="rId7" ref="D30"/>
    <hyperlink r:id="rId8" ref="D31"/>
    <hyperlink r:id="rId9" ref="D33"/>
    <hyperlink r:id="rId10" ref="D36"/>
    <hyperlink r:id="rId11" ref="D37"/>
    <hyperlink r:id="rId12" ref="D38"/>
    <hyperlink r:id="rId13" ref="D39"/>
    <hyperlink r:id="rId14" ref="D40"/>
    <hyperlink r:id="rId15" ref="D42"/>
    <hyperlink r:id="rId16" ref="D43"/>
    <hyperlink r:id="rId17" ref="D44"/>
    <hyperlink r:id="rId18" ref="D45"/>
    <hyperlink r:id="rId19" ref="D46"/>
    <hyperlink r:id="rId20" ref="D47"/>
    <hyperlink r:id="rId21" ref="D48"/>
    <hyperlink r:id="rId22" ref="D49"/>
    <hyperlink r:id="rId23" ref="D52"/>
    <hyperlink r:id="rId24" ref="D54"/>
    <hyperlink r:id="rId25" ref="D55"/>
    <hyperlink r:id="rId26" ref="D56"/>
    <hyperlink r:id="rId27" ref="D57"/>
    <hyperlink r:id="rId28" ref="D58"/>
    <hyperlink r:id="rId29" ref="D59"/>
    <hyperlink r:id="rId30" ref="D60"/>
    <hyperlink r:id="rId31" ref="D61"/>
    <hyperlink r:id="rId32" ref="D62"/>
    <hyperlink r:id="rId33" ref="D65"/>
    <hyperlink r:id="rId34" ref="D66"/>
    <hyperlink r:id="rId35" ref="D74"/>
  </hyperlinks>
  <printOptions/>
  <pageMargins bottom="1.0" footer="0.0" header="0.0" left="0.75" right="0.75" top="1.0"/>
  <pageSetup orientation="landscape"/>
  <headerFooter>
    <oddFooter>&amp;L000000_x0009_&amp;P</oddFooter>
  </headerFooter>
  <drawing r:id="rId3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36C"/>
    <pageSetUpPr/>
  </sheetPr>
  <sheetViews>
    <sheetView showGridLines="0" workbookViewId="0"/>
  </sheetViews>
  <sheetFormatPr customHeight="1" defaultColWidth="9.18" defaultRowHeight="15.0"/>
  <cols>
    <col customWidth="1" min="1" max="1" width="8.27"/>
    <col customWidth="1" min="2" max="2" width="55.09"/>
    <col customWidth="1" min="3" max="3" width="18.91"/>
    <col customWidth="1" min="4" max="4" width="55.73"/>
    <col customWidth="1" min="5" max="5" width="32.0"/>
    <col customWidth="1" min="6" max="6" width="30.73"/>
    <col customWidth="1" min="7" max="7" width="18.09"/>
    <col customWidth="1" hidden="1" min="8" max="10" width="18.09"/>
    <col customWidth="1" hidden="1" min="11" max="11" width="4.45"/>
    <col customWidth="1" hidden="1" min="12" max="12" width="6.64"/>
    <col customWidth="1" min="13" max="26" width="8.45"/>
  </cols>
  <sheetData>
    <row r="1" hidden="1">
      <c r="A1" s="1" t="s">
        <v>0</v>
      </c>
      <c r="B1" s="2"/>
      <c r="C1" s="3"/>
      <c r="D1" s="4"/>
      <c r="E1" s="5"/>
      <c r="F1" s="2"/>
      <c r="G1" s="2"/>
      <c r="H1" s="2"/>
      <c r="I1" s="6"/>
      <c r="J1" s="6"/>
      <c r="K1" s="2"/>
      <c r="L1" s="2"/>
      <c r="M1" s="7"/>
      <c r="N1" s="7"/>
      <c r="O1" s="7"/>
      <c r="P1" s="7"/>
      <c r="Q1" s="7"/>
      <c r="R1" s="7"/>
      <c r="S1" s="7"/>
      <c r="T1" s="7"/>
      <c r="U1" s="7"/>
      <c r="V1" s="7"/>
      <c r="W1" s="7"/>
      <c r="X1" s="7"/>
      <c r="Y1" s="7"/>
      <c r="Z1" s="7"/>
    </row>
    <row r="2" ht="36.0" customHeight="1">
      <c r="A2" s="8" t="s">
        <v>272</v>
      </c>
      <c r="B2" s="8"/>
      <c r="C2" s="9"/>
      <c r="D2" s="10"/>
      <c r="E2" s="11"/>
      <c r="F2" s="11" t="str">
        <f>'Auto Responses'!$A$36</f>
        <v>Version 4.04</v>
      </c>
      <c r="G2" s="2"/>
      <c r="H2" s="2"/>
      <c r="I2" s="6"/>
      <c r="J2" s="2"/>
      <c r="K2" s="2"/>
      <c r="L2" s="2"/>
      <c r="M2" s="7"/>
      <c r="N2" s="7"/>
      <c r="O2" s="7"/>
      <c r="P2" s="7"/>
      <c r="Q2" s="7"/>
      <c r="R2" s="7"/>
      <c r="S2" s="7"/>
      <c r="T2" s="7"/>
      <c r="U2" s="7"/>
      <c r="V2" s="7"/>
      <c r="W2" s="7"/>
      <c r="X2" s="7"/>
      <c r="Y2" s="7"/>
      <c r="Z2" s="7"/>
    </row>
    <row r="3" ht="28.5" customHeight="1">
      <c r="A3" s="12" t="s">
        <v>2</v>
      </c>
      <c r="B3" s="13"/>
      <c r="C3" s="14">
        <f>'START HERE'!$C$3</f>
        <v>45933</v>
      </c>
      <c r="D3" s="15"/>
      <c r="E3" s="16"/>
      <c r="F3" s="17"/>
      <c r="G3" s="2"/>
      <c r="H3" s="2"/>
      <c r="I3" s="6"/>
      <c r="J3" s="2"/>
      <c r="K3" s="2"/>
      <c r="L3" s="2"/>
      <c r="M3" s="2"/>
      <c r="N3" s="2"/>
      <c r="O3" s="2"/>
      <c r="P3" s="2"/>
      <c r="Q3" s="2"/>
      <c r="R3" s="2"/>
      <c r="S3" s="2"/>
      <c r="T3" s="2"/>
      <c r="U3" s="2"/>
      <c r="V3" s="2"/>
      <c r="W3" s="2"/>
      <c r="X3" s="2"/>
      <c r="Y3" s="2"/>
      <c r="Z3" s="2"/>
    </row>
    <row r="4" ht="36.0" customHeight="1">
      <c r="A4" s="18" t="s">
        <v>3</v>
      </c>
      <c r="B4" s="19"/>
      <c r="C4" s="20"/>
      <c r="D4" s="21"/>
      <c r="E4" s="22"/>
      <c r="F4" s="22"/>
      <c r="G4" s="2"/>
      <c r="H4" s="2"/>
      <c r="I4" s="6"/>
      <c r="J4" s="2"/>
      <c r="K4" s="2"/>
      <c r="L4" s="2"/>
      <c r="M4" s="2"/>
      <c r="N4" s="2"/>
      <c r="O4" s="2"/>
      <c r="P4" s="2"/>
      <c r="Q4" s="2"/>
      <c r="R4" s="2"/>
      <c r="S4" s="2"/>
      <c r="T4" s="2"/>
      <c r="U4" s="2"/>
      <c r="V4" s="2"/>
      <c r="W4" s="2"/>
      <c r="X4" s="2"/>
      <c r="Y4" s="2"/>
      <c r="Z4" s="2"/>
    </row>
    <row r="5" ht="19.5" customHeight="1">
      <c r="A5" s="23" t="str">
        <f>HLOOKUP($A$4,'Auto Responses'!$D$2:$D$8,2,0)&amp;""</f>
        <v>1. Complete the "Start Here" tab and review the "Required Questions" guidance to find the other sections are required for your product or service.</v>
      </c>
      <c r="B5" s="24"/>
      <c r="C5" s="25"/>
      <c r="D5" s="26"/>
      <c r="E5" s="24"/>
      <c r="F5" s="27"/>
      <c r="G5" s="2"/>
      <c r="H5" s="2"/>
      <c r="I5" s="6"/>
      <c r="J5" s="2"/>
      <c r="K5" s="2"/>
      <c r="L5" s="2"/>
      <c r="M5" s="2"/>
      <c r="N5" s="2"/>
      <c r="O5" s="2"/>
      <c r="P5" s="2"/>
      <c r="Q5" s="2"/>
      <c r="R5" s="2"/>
      <c r="S5" s="2"/>
      <c r="T5" s="2"/>
      <c r="U5" s="2"/>
      <c r="V5" s="2"/>
      <c r="W5" s="2"/>
      <c r="X5" s="2"/>
      <c r="Y5" s="2"/>
      <c r="Z5" s="2"/>
    </row>
    <row r="6" ht="19.5" customHeight="1">
      <c r="A6" s="23" t="str">
        <f>HLOOKUP($A$4,'Auto Responses'!$D$2:$D$8,3,0)&amp;""</f>
        <v>2. Complete the "Organization" tab and the applicable questions in each of the next 5 tabs (Product through Privacy) that apply, based on your answers to the "Required Questions."</v>
      </c>
      <c r="B6" s="24"/>
      <c r="C6" s="25"/>
      <c r="D6" s="26"/>
      <c r="E6" s="24"/>
      <c r="F6" s="28"/>
      <c r="G6" s="2"/>
      <c r="H6" s="2"/>
      <c r="I6" s="6"/>
      <c r="J6" s="2"/>
      <c r="K6" s="2"/>
      <c r="L6" s="2"/>
      <c r="M6" s="2"/>
      <c r="N6" s="2"/>
      <c r="O6" s="2"/>
      <c r="P6" s="2"/>
      <c r="Q6" s="2"/>
      <c r="R6" s="2"/>
      <c r="S6" s="2"/>
      <c r="T6" s="2"/>
      <c r="U6" s="2"/>
      <c r="V6" s="2"/>
      <c r="W6" s="2"/>
      <c r="X6" s="2"/>
      <c r="Y6" s="2"/>
      <c r="Z6" s="2"/>
    </row>
    <row r="7" ht="19.5" customHeight="1">
      <c r="A7" s="23" t="str">
        <f>HLOOKUP($A$4,'Auto Responses'!$D$2:$D$8,4,0)&amp;""</f>
        <v>3. Guidance in column E may change based on your answers to prompt details in "Additional Information." If leaving an answer blank, you must also state why in "Additional Information". </v>
      </c>
      <c r="B7" s="24"/>
      <c r="C7" s="25"/>
      <c r="D7" s="26"/>
      <c r="E7" s="24"/>
      <c r="F7" s="28"/>
      <c r="G7" s="2"/>
      <c r="H7" s="2"/>
      <c r="I7" s="6"/>
      <c r="J7" s="2"/>
      <c r="K7" s="2"/>
      <c r="L7" s="2"/>
      <c r="M7" s="2"/>
      <c r="N7" s="2"/>
      <c r="O7" s="2"/>
      <c r="P7" s="2"/>
      <c r="Q7" s="2"/>
      <c r="R7" s="2"/>
      <c r="S7" s="2"/>
      <c r="T7" s="2"/>
      <c r="U7" s="2"/>
      <c r="V7" s="2"/>
      <c r="W7" s="2"/>
      <c r="X7" s="2"/>
      <c r="Y7" s="2"/>
      <c r="Z7" s="2"/>
    </row>
    <row r="8" ht="19.5" customHeight="1">
      <c r="A8" s="23" t="str">
        <f>HLOOKUP($A$4,'Auto Responses'!$D$2:$D$8,5,0)&amp;""</f>
        <v>4. DO NOT complete any fields in the "Evaluation" sheets or the "Analyst Notes" column.</v>
      </c>
      <c r="B8" s="24"/>
      <c r="C8" s="25"/>
      <c r="D8" s="26"/>
      <c r="E8" s="24"/>
      <c r="F8" s="28"/>
      <c r="G8" s="2"/>
      <c r="H8" s="2"/>
      <c r="I8" s="6"/>
      <c r="J8" s="2"/>
      <c r="K8" s="2"/>
      <c r="L8" s="2"/>
      <c r="M8" s="2"/>
      <c r="N8" s="2"/>
      <c r="O8" s="2"/>
      <c r="P8" s="2"/>
      <c r="Q8" s="2"/>
      <c r="R8" s="2"/>
      <c r="S8" s="2"/>
      <c r="T8" s="2"/>
      <c r="U8" s="2"/>
      <c r="V8" s="2"/>
      <c r="W8" s="2"/>
      <c r="X8" s="2"/>
      <c r="Y8" s="2"/>
      <c r="Z8" s="2"/>
    </row>
    <row r="9" ht="19.5" customHeight="1">
      <c r="A9" s="23" t="str">
        <f>HLOOKUP($A$4,'Auto Responses'!$D$2:$D$8,6,0)&amp;""</f>
        <v>5. Return the completed file to institutions.</v>
      </c>
      <c r="B9" s="24"/>
      <c r="C9" s="25"/>
      <c r="D9" s="26"/>
      <c r="E9" s="24"/>
      <c r="F9" s="28"/>
      <c r="G9" s="2"/>
      <c r="H9" s="2"/>
      <c r="I9" s="6"/>
      <c r="J9" s="2"/>
      <c r="K9" s="2"/>
      <c r="L9" s="2"/>
      <c r="M9" s="2"/>
      <c r="N9" s="2"/>
      <c r="O9" s="2"/>
      <c r="P9" s="2"/>
      <c r="Q9" s="2"/>
      <c r="R9" s="2"/>
      <c r="S9" s="2"/>
      <c r="T9" s="2"/>
      <c r="U9" s="2"/>
      <c r="V9" s="2"/>
      <c r="W9" s="2"/>
      <c r="X9" s="2"/>
      <c r="Y9" s="2"/>
      <c r="Z9" s="2"/>
    </row>
    <row r="10" ht="19.5" customHeight="1">
      <c r="A10" s="29" t="str">
        <f>HLOOKUP($A$4,'Auto Responses'!$D$2:$D$8,7,0)&amp;""</f>
        <v>* Denotes critical questions. Critical questions are those deemed most important to institutions by higher education volunteers.</v>
      </c>
      <c r="B10" s="24"/>
      <c r="C10" s="25"/>
      <c r="D10" s="26"/>
      <c r="E10" s="24"/>
      <c r="F10" s="28"/>
      <c r="G10" s="2"/>
      <c r="H10" s="2"/>
      <c r="I10" s="6"/>
      <c r="J10" s="2"/>
      <c r="K10" s="2"/>
      <c r="L10" s="2"/>
      <c r="M10" s="2"/>
      <c r="N10" s="2"/>
      <c r="O10" s="2"/>
      <c r="P10" s="2"/>
      <c r="Q10" s="2"/>
      <c r="R10" s="2"/>
      <c r="S10" s="2"/>
      <c r="T10" s="2"/>
      <c r="U10" s="2"/>
      <c r="V10" s="2"/>
      <c r="W10" s="2"/>
      <c r="X10" s="2"/>
      <c r="Y10" s="2"/>
      <c r="Z10" s="2"/>
    </row>
    <row r="11" ht="19.5" customHeight="1">
      <c r="A11" s="30" t="str">
        <f>HLOOKUP($A$4,'Auto Responses'!$D$2:$D$9,8,0)&amp;""</f>
        <v>For full instructions, please visit educause.edu/HECVAT</v>
      </c>
      <c r="B11" s="24"/>
      <c r="C11" s="25"/>
      <c r="D11" s="26"/>
      <c r="E11" s="24"/>
      <c r="F11" s="31"/>
      <c r="G11" s="2"/>
      <c r="H11" s="2"/>
      <c r="I11" s="6"/>
      <c r="J11" s="2"/>
      <c r="K11" s="2"/>
      <c r="L11" s="2"/>
      <c r="M11" s="2"/>
      <c r="N11" s="2"/>
      <c r="O11" s="2"/>
      <c r="P11" s="2"/>
      <c r="Q11" s="2"/>
      <c r="R11" s="2"/>
      <c r="S11" s="2"/>
      <c r="T11" s="2"/>
      <c r="U11" s="2"/>
      <c r="V11" s="2"/>
      <c r="W11" s="2"/>
      <c r="X11" s="2"/>
      <c r="Y11" s="2"/>
      <c r="Z11" s="2"/>
    </row>
    <row r="12" ht="36.0" customHeight="1">
      <c r="A12" s="19" t="str">
        <f>VLOOKUP(LEFT($A13,4),'Auto Responses'!$N$4:$O$38,2,0)&amp;""</f>
        <v> General Information</v>
      </c>
      <c r="B12" s="19"/>
      <c r="C12" s="20" t="s">
        <v>19</v>
      </c>
      <c r="D12" s="33"/>
      <c r="E12" s="34"/>
      <c r="F12" s="34"/>
      <c r="G12" s="2"/>
      <c r="H12" s="2"/>
      <c r="I12" s="6"/>
      <c r="J12" s="6"/>
      <c r="K12" s="2"/>
      <c r="L12" s="2"/>
      <c r="M12" s="2"/>
      <c r="N12" s="2"/>
      <c r="O12" s="2"/>
      <c r="P12" s="2"/>
      <c r="Q12" s="2"/>
      <c r="R12" s="2"/>
      <c r="S12" s="2"/>
      <c r="T12" s="2"/>
      <c r="U12" s="2"/>
      <c r="V12" s="2"/>
      <c r="W12" s="2"/>
      <c r="X12" s="2"/>
      <c r="Y12" s="2"/>
      <c r="Z12" s="2"/>
    </row>
    <row r="13" ht="21.75" customHeight="1">
      <c r="A13" s="35" t="s">
        <v>4</v>
      </c>
      <c r="B13" s="36" t="str">
        <f>VLOOKUP($A13,Questions!$A$2:$X$333,2,0)&amp;""</f>
        <v>Solution Provider Name</v>
      </c>
      <c r="C13" s="42" t="str">
        <f>VLOOKUP($A13,'START HERE'!$A$13:$C$21,3,0)&amp;""</f>
        <v>Coursedog</v>
      </c>
      <c r="D13" s="43"/>
      <c r="E13" s="43"/>
      <c r="F13" s="17"/>
      <c r="G13" s="2"/>
      <c r="H13" s="2"/>
      <c r="I13" s="6"/>
      <c r="J13" s="6"/>
      <c r="K13" s="2"/>
      <c r="L13" s="2"/>
      <c r="M13" s="2"/>
      <c r="N13" s="2"/>
      <c r="O13" s="2"/>
      <c r="P13" s="2"/>
      <c r="Q13" s="2"/>
      <c r="R13" s="2"/>
      <c r="S13" s="2"/>
      <c r="T13" s="2"/>
      <c r="U13" s="2"/>
      <c r="V13" s="2"/>
      <c r="W13" s="2"/>
      <c r="X13" s="2"/>
      <c r="Y13" s="2"/>
      <c r="Z13" s="2"/>
    </row>
    <row r="14" ht="21.75" customHeight="1">
      <c r="A14" s="35" t="s">
        <v>6</v>
      </c>
      <c r="B14" s="36" t="str">
        <f>VLOOKUP($A14,Questions!$A$2:$X$333,2,0)&amp;""</f>
        <v>Solution Name</v>
      </c>
      <c r="C14" s="42" t="str">
        <f>VLOOKUP($A14,'START HERE'!$A$13:$C$21,3,0)&amp;""</f>
        <v>Coursedog</v>
      </c>
      <c r="D14" s="43"/>
      <c r="E14" s="43"/>
      <c r="F14" s="17"/>
      <c r="G14" s="2"/>
      <c r="H14" s="2"/>
      <c r="I14" s="6"/>
      <c r="J14" s="6"/>
      <c r="K14" s="2"/>
      <c r="L14" s="2"/>
      <c r="M14" s="2"/>
      <c r="N14" s="2"/>
      <c r="O14" s="2"/>
      <c r="P14" s="2"/>
      <c r="Q14" s="2"/>
      <c r="R14" s="2"/>
      <c r="S14" s="2"/>
      <c r="T14" s="2"/>
      <c r="U14" s="2"/>
      <c r="V14" s="2"/>
      <c r="W14" s="2"/>
      <c r="X14" s="2"/>
      <c r="Y14" s="2"/>
      <c r="Z14" s="2"/>
    </row>
    <row r="15" ht="21.75" customHeight="1">
      <c r="A15" s="35" t="s">
        <v>7</v>
      </c>
      <c r="B15" s="36" t="str">
        <f>VLOOKUP($A15,Questions!$A$2:$X$333,2,0)&amp;""</f>
        <v>Solution Description</v>
      </c>
      <c r="C15" s="42" t="str">
        <f>VLOOKUP($A15,'START HERE'!$A$13:$C$21,3,0)&amp;""</f>
        <v>Coursedog is a SaaS platform designed to streamline curriculum, catalog, and scheduling management for higher education institutions, offering intuitive tools, insightful analytics, and seamless integration without requiring IT involvement.</v>
      </c>
      <c r="D15" s="43"/>
      <c r="E15" s="43"/>
      <c r="F15" s="17"/>
      <c r="G15" s="2"/>
      <c r="H15" s="2"/>
      <c r="I15" s="6"/>
      <c r="J15" s="6"/>
      <c r="K15" s="2"/>
      <c r="L15" s="2"/>
      <c r="M15" s="2"/>
      <c r="N15" s="2"/>
      <c r="O15" s="2"/>
      <c r="P15" s="2"/>
      <c r="Q15" s="2"/>
      <c r="R15" s="2"/>
      <c r="S15" s="2"/>
      <c r="T15" s="2"/>
      <c r="U15" s="2"/>
      <c r="V15" s="2"/>
      <c r="W15" s="2"/>
      <c r="X15" s="2"/>
      <c r="Y15" s="2"/>
      <c r="Z15" s="2"/>
    </row>
    <row r="16" ht="21.75" customHeight="1">
      <c r="A16" s="35" t="s">
        <v>15</v>
      </c>
      <c r="B16" s="36" t="str">
        <f>VLOOKUP($A16,Questions!$A$2:$X$333,2,0)&amp;""</f>
        <v>Country of Company Headquarters</v>
      </c>
      <c r="C16" s="42" t="str">
        <f>VLOOKUP($A16,'START HERE'!$A$13:$C$21,3,0)&amp;""</f>
        <v>United States</v>
      </c>
      <c r="D16" s="43"/>
      <c r="E16" s="43"/>
      <c r="F16" s="17"/>
      <c r="G16" s="2"/>
      <c r="H16" s="2"/>
      <c r="I16" s="6"/>
      <c r="J16" s="6"/>
      <c r="K16" s="2"/>
      <c r="L16" s="2"/>
      <c r="M16" s="2"/>
      <c r="N16" s="2"/>
      <c r="O16" s="2"/>
      <c r="P16" s="2"/>
      <c r="Q16" s="2"/>
      <c r="R16" s="2"/>
      <c r="S16" s="2"/>
      <c r="T16" s="2"/>
      <c r="U16" s="2"/>
      <c r="V16" s="2"/>
      <c r="W16" s="2"/>
      <c r="X16" s="2"/>
      <c r="Y16" s="2"/>
      <c r="Z16" s="2"/>
    </row>
    <row r="17" ht="36.75" customHeight="1">
      <c r="A17" s="19" t="str">
        <f>VLOOKUP(LEFT($A18,4),'Auto Responses'!$N$4:$O$38,2,0)&amp;""</f>
        <v> Required Questions</v>
      </c>
      <c r="B17" s="45"/>
      <c r="C17" s="20" t="s">
        <v>19</v>
      </c>
      <c r="D17" s="20"/>
      <c r="E17" s="46" t="s">
        <v>21</v>
      </c>
      <c r="F17" s="57" t="s">
        <v>22</v>
      </c>
      <c r="G17" s="2"/>
      <c r="H17" s="2"/>
      <c r="I17" s="6"/>
      <c r="J17" s="6"/>
      <c r="K17" s="2"/>
      <c r="L17" s="2"/>
      <c r="M17" s="2"/>
      <c r="N17" s="2"/>
      <c r="O17" s="2"/>
      <c r="P17" s="2"/>
      <c r="Q17" s="2"/>
      <c r="R17" s="2"/>
      <c r="S17" s="2"/>
      <c r="T17" s="2"/>
      <c r="U17" s="2"/>
      <c r="V17" s="2"/>
      <c r="W17" s="2"/>
      <c r="X17" s="2"/>
      <c r="Y17" s="2"/>
      <c r="Z17" s="2"/>
    </row>
    <row r="18" ht="54.0" customHeight="1">
      <c r="A18" s="35" t="s">
        <v>36</v>
      </c>
      <c r="B18" s="48" t="str">
        <f>VLOOKUP($A18,Questions!$A$2:$X$333,2,0)</f>
        <v>Does your product or service have an interface?</v>
      </c>
      <c r="C18" s="87" t="str">
        <f>VLOOKUP($A18,'START HERE'!$A$23:$F$36,3,0)&amp;""</f>
        <v>Yes</v>
      </c>
      <c r="D18" s="88" t="str">
        <f>VLOOKUP($A18,'START HERE'!$A$23:$F$36,4,0)&amp;""</f>
        <v>Coursedog provides a UI for all of its products with the platform</v>
      </c>
      <c r="E18" s="51" t="str">
        <f>IF($C18="Yes",VLOOKUP($A18,Questions!$A$2:$X$333,17,0)&amp;"",IF($C18="No",VLOOKUP($A18,Questions!$A$2:$X$333,16,0)&amp;"",VLOOKUP($A18,Questions!$A$2:$X$333,15,0)&amp;""))</f>
        <v>DO complete the IT Accessibility worksheet.</v>
      </c>
      <c r="F18" s="52" t="str">
        <f>VLOOKUP($A18,'Institution Evaluation'!$A$56:$F$346,6,0)&amp;""</f>
        <v/>
      </c>
      <c r="G18" s="56" t="s">
        <v>34</v>
      </c>
      <c r="H18" s="2"/>
      <c r="I18" s="6"/>
      <c r="J18" s="6"/>
      <c r="K18" s="2"/>
      <c r="L18" s="2"/>
      <c r="M18" s="2"/>
      <c r="N18" s="2"/>
      <c r="O18" s="2"/>
      <c r="P18" s="2"/>
      <c r="Q18" s="2"/>
      <c r="R18" s="2"/>
      <c r="S18" s="2"/>
      <c r="T18" s="2"/>
      <c r="U18" s="2"/>
      <c r="V18" s="2"/>
      <c r="W18" s="2"/>
      <c r="X18" s="2"/>
      <c r="Y18" s="2"/>
      <c r="Z18" s="2"/>
    </row>
    <row r="19" ht="36.75" customHeight="1">
      <c r="A19" s="19" t="str">
        <f>VLOOKUP(LEFT($A20,4),'Auto Responses'!$N$4:$O$38,2,0)&amp;""</f>
        <v> IT Accessibility</v>
      </c>
      <c r="B19" s="45"/>
      <c r="C19" s="20" t="s">
        <v>19</v>
      </c>
      <c r="D19" s="20" t="s">
        <v>20</v>
      </c>
      <c r="E19" s="46" t="s">
        <v>21</v>
      </c>
      <c r="F19" s="57" t="s">
        <v>22</v>
      </c>
      <c r="G19" s="2"/>
      <c r="H19" s="2"/>
      <c r="I19" s="6"/>
      <c r="J19" s="6"/>
      <c r="K19" s="2"/>
      <c r="L19" s="2"/>
      <c r="M19" s="2"/>
      <c r="N19" s="2"/>
      <c r="O19" s="2"/>
      <c r="P19" s="2"/>
      <c r="Q19" s="2"/>
      <c r="R19" s="2"/>
      <c r="S19" s="2"/>
      <c r="T19" s="2"/>
      <c r="U19" s="2"/>
      <c r="V19" s="2"/>
      <c r="W19" s="2"/>
      <c r="X19" s="2"/>
      <c r="Y19" s="2"/>
      <c r="Z19" s="2"/>
    </row>
    <row r="20" ht="30.0" customHeight="1">
      <c r="A20" s="35" t="s">
        <v>273</v>
      </c>
      <c r="B20" s="48" t="str">
        <f>VLOOKUP($A20,Questions!$A$2:$X$333,2,0)</f>
        <v>Solution Provider Accessibility Contact Name</v>
      </c>
      <c r="C20" s="37" t="s">
        <v>274</v>
      </c>
      <c r="D20" s="38"/>
      <c r="E20" s="39"/>
      <c r="F20" s="52" t="str">
        <f>VLOOKUP($A20,'Institution Evaluation'!$A$56:$F$346,6,0)&amp;""</f>
        <v/>
      </c>
      <c r="G20" s="2"/>
      <c r="H20" s="2"/>
      <c r="I20" s="6"/>
      <c r="J20" s="6"/>
      <c r="K20" s="2"/>
      <c r="L20" s="2"/>
      <c r="M20" s="2"/>
      <c r="N20" s="2"/>
      <c r="O20" s="2"/>
      <c r="P20" s="2"/>
      <c r="Q20" s="2"/>
      <c r="R20" s="2"/>
      <c r="S20" s="2"/>
      <c r="T20" s="2"/>
      <c r="U20" s="2"/>
      <c r="V20" s="2"/>
      <c r="W20" s="2"/>
      <c r="X20" s="2"/>
      <c r="Y20" s="2"/>
      <c r="Z20" s="2"/>
    </row>
    <row r="21" ht="30.0" customHeight="1">
      <c r="A21" s="35" t="s">
        <v>275</v>
      </c>
      <c r="B21" s="48" t="str">
        <f>VLOOKUP($A21,Questions!$A$2:$X$333,2,0)</f>
        <v>Solution Provider Accessibility Contact Title</v>
      </c>
      <c r="C21" s="37" t="s">
        <v>276</v>
      </c>
      <c r="D21" s="38"/>
      <c r="E21" s="39"/>
      <c r="F21" s="52" t="str">
        <f>VLOOKUP($A21,'Institution Evaluation'!$A$56:$F$346,6,0)&amp;""</f>
        <v/>
      </c>
      <c r="G21" s="2"/>
      <c r="H21" s="2"/>
      <c r="I21" s="6"/>
      <c r="J21" s="6"/>
      <c r="K21" s="2"/>
      <c r="L21" s="2"/>
      <c r="M21" s="2"/>
      <c r="N21" s="2"/>
      <c r="O21" s="2"/>
      <c r="P21" s="2"/>
      <c r="Q21" s="2"/>
      <c r="R21" s="2"/>
      <c r="S21" s="2"/>
      <c r="T21" s="2"/>
      <c r="U21" s="2"/>
      <c r="V21" s="2"/>
      <c r="W21" s="2"/>
      <c r="X21" s="2"/>
      <c r="Y21" s="2"/>
      <c r="Z21" s="2"/>
    </row>
    <row r="22" ht="30.0" customHeight="1">
      <c r="A22" s="35" t="s">
        <v>277</v>
      </c>
      <c r="B22" s="48" t="str">
        <f>VLOOKUP($A22,Questions!$A$2:$X$333,2,0)</f>
        <v>Solution Provider Accessibility Contact Email</v>
      </c>
      <c r="C22" s="37" t="s">
        <v>278</v>
      </c>
      <c r="D22" s="38"/>
      <c r="E22" s="39"/>
      <c r="F22" s="52" t="str">
        <f>VLOOKUP($A22,'Institution Evaluation'!$A$56:$F$346,6,0)&amp;""</f>
        <v/>
      </c>
      <c r="G22" s="2"/>
      <c r="H22" s="2"/>
      <c r="I22" s="6"/>
      <c r="J22" s="6"/>
      <c r="K22" s="2"/>
      <c r="L22" s="2"/>
      <c r="M22" s="2"/>
      <c r="N22" s="2"/>
      <c r="O22" s="2"/>
      <c r="P22" s="2"/>
      <c r="Q22" s="2"/>
      <c r="R22" s="2"/>
      <c r="S22" s="2"/>
      <c r="T22" s="2"/>
      <c r="U22" s="2"/>
      <c r="V22" s="2"/>
      <c r="W22" s="2"/>
      <c r="X22" s="2"/>
      <c r="Y22" s="2"/>
      <c r="Z22" s="2"/>
    </row>
    <row r="23" ht="30.0" customHeight="1">
      <c r="A23" s="35" t="s">
        <v>279</v>
      </c>
      <c r="B23" s="48" t="str">
        <f>VLOOKUP($A23,Questions!$A$2:$X$333,2,0)</f>
        <v>Solution Provider Accessibility Contact Phone Number</v>
      </c>
      <c r="C23" s="37" t="s">
        <v>280</v>
      </c>
      <c r="D23" s="38"/>
      <c r="E23" s="39"/>
      <c r="F23" s="52" t="str">
        <f>VLOOKUP($A23,'Institution Evaluation'!$A$56:$F$346,6,0)&amp;""</f>
        <v/>
      </c>
      <c r="G23" s="2"/>
      <c r="H23" s="2"/>
      <c r="I23" s="6"/>
      <c r="J23" s="6"/>
      <c r="K23" s="2"/>
      <c r="L23" s="2"/>
      <c r="M23" s="2"/>
      <c r="N23" s="2"/>
      <c r="O23" s="2"/>
      <c r="P23" s="2"/>
      <c r="Q23" s="2"/>
      <c r="R23" s="2"/>
      <c r="S23" s="2"/>
      <c r="T23" s="2"/>
      <c r="U23" s="2"/>
      <c r="V23" s="2"/>
      <c r="W23" s="2"/>
      <c r="X23" s="2"/>
      <c r="Y23" s="2"/>
      <c r="Z23" s="2"/>
    </row>
    <row r="24" ht="30.0" customHeight="1">
      <c r="A24" s="35" t="s">
        <v>281</v>
      </c>
      <c r="B24" s="48" t="str">
        <f>VLOOKUP($A24,Questions!$A$2:$X$333,2,0)</f>
        <v>Web Link to Accessibility Statement or VPAT</v>
      </c>
      <c r="C24" s="98" t="s">
        <v>282</v>
      </c>
      <c r="D24" s="54"/>
      <c r="E24" s="51" t="str">
        <f>IF($C$18="No",'Auto Responses'!$A$4,IF($C24="Yes",VLOOKUP($A24,Questions!$A$2:$X$333,17,0)&amp;"",IF($C24="No",VLOOKUP($A24,Questions!$A$2:$X$333,16,0)&amp;"",VLOOKUP($A24,Questions!$A$2:$X$333,15,0)&amp;"")))</f>
        <v>VPAT can also be added as an attachment</v>
      </c>
      <c r="F24" s="52" t="str">
        <f>VLOOKUP($A24,'Institution Evaluation'!$A$56:$F$346,6,0)&amp;""</f>
        <v/>
      </c>
      <c r="G24" s="2"/>
      <c r="H24" s="2"/>
      <c r="I24" s="6"/>
      <c r="J24" s="6"/>
      <c r="K24" s="2"/>
      <c r="L24" s="2"/>
      <c r="M24" s="2"/>
      <c r="N24" s="2"/>
      <c r="O24" s="2"/>
      <c r="P24" s="2"/>
      <c r="Q24" s="2"/>
      <c r="R24" s="2"/>
      <c r="S24" s="2"/>
      <c r="T24" s="2"/>
      <c r="U24" s="2"/>
      <c r="V24" s="2"/>
      <c r="W24" s="2"/>
      <c r="X24" s="2"/>
      <c r="Y24" s="2"/>
      <c r="Z24" s="2"/>
    </row>
    <row r="25" ht="136.5" customHeight="1">
      <c r="A25" s="35" t="s">
        <v>283</v>
      </c>
      <c r="B25" s="48" t="str">
        <f>VLOOKUP($A25,Questions!$A$2:$X$333,2,0)</f>
        <v>Has a VPAT or ACR been created or updated for the solution and version under consideration within the past 12 months?*</v>
      </c>
      <c r="C25" s="49" t="s">
        <v>24</v>
      </c>
      <c r="D25" s="91" t="s">
        <v>282</v>
      </c>
      <c r="E25" s="51" t="str">
        <f>IF($C$18="No",'Auto Responses'!$A$4,IF($C25="Yes",VLOOKUP($A25,Questions!$A$2:$X$333,17,0)&amp;"",IF($C25="No",VLOOKUP($A25,Questions!$A$2:$X$333,16,0)&amp;"",VLOOKUP($A25,Questions!$A$2:$X$333,15,0)&amp;"")))</f>
        <v>State the date the VPAT was completed. Include this VPAT in your submission and/or link to its web location.</v>
      </c>
      <c r="F25" s="52" t="str">
        <f>VLOOKUP($A25,'Institution Evaluation'!$A$56:$F$346,6,0)&amp;""</f>
        <v/>
      </c>
      <c r="G25" s="2"/>
      <c r="H25" s="2"/>
      <c r="I25" s="6"/>
      <c r="J25" s="6"/>
      <c r="K25" s="2"/>
      <c r="L25" s="2"/>
      <c r="M25" s="2"/>
      <c r="N25" s="2"/>
      <c r="O25" s="2"/>
      <c r="P25" s="2"/>
      <c r="Q25" s="2"/>
      <c r="R25" s="2"/>
      <c r="S25" s="2"/>
      <c r="T25" s="2"/>
      <c r="U25" s="2"/>
      <c r="V25" s="2"/>
      <c r="W25" s="2"/>
      <c r="X25" s="2"/>
      <c r="Y25" s="2"/>
      <c r="Z25" s="2"/>
    </row>
    <row r="26" ht="82.5" customHeight="1">
      <c r="A26" s="35" t="s">
        <v>284</v>
      </c>
      <c r="B26" s="48" t="str">
        <f>VLOOKUP($A26,Questions!$A$2:$X$333,2,0)</f>
        <v>Will your company agree to meet your stated accessibility standard or WCAG 2.1 AA as part of your contractual agreement for the solution?*</v>
      </c>
      <c r="C26" s="49" t="s">
        <v>24</v>
      </c>
      <c r="D26" s="91" t="s">
        <v>282</v>
      </c>
      <c r="E26" s="51" t="str">
        <f>IF($C$18="No",'Auto Responses'!$A$4,IF($C26="Yes",VLOOKUP($A26,Questions!$A$2:$X$333,17,0)&amp;"",IF($C26="No",VLOOKUP($A26,Questions!$A$2:$X$333,16,0)&amp;"",VLOOKUP($A26,Questions!$A$2:$X$333,15,0)&amp;"")))</f>
        <v/>
      </c>
      <c r="F26" s="52" t="str">
        <f>VLOOKUP($A26,'Institution Evaluation'!$A$56:$F$346,6,0)&amp;""</f>
        <v/>
      </c>
      <c r="G26" s="2"/>
      <c r="H26" s="2"/>
      <c r="I26" s="6"/>
      <c r="J26" s="6"/>
      <c r="K26" s="2"/>
      <c r="L26" s="2"/>
      <c r="M26" s="2"/>
      <c r="N26" s="2"/>
      <c r="O26" s="2"/>
      <c r="P26" s="2"/>
      <c r="Q26" s="2"/>
      <c r="R26" s="2"/>
      <c r="S26" s="2"/>
      <c r="T26" s="2"/>
      <c r="U26" s="2"/>
      <c r="V26" s="2"/>
      <c r="W26" s="2"/>
      <c r="X26" s="2"/>
      <c r="Y26" s="2"/>
      <c r="Z26" s="2"/>
    </row>
    <row r="27" ht="161.25" customHeight="1">
      <c r="A27" s="35" t="s">
        <v>285</v>
      </c>
      <c r="B27" s="48" t="str">
        <f>VLOOKUP($A27,Questions!$A$2:$X$333,2,0)</f>
        <v>Does the solution substantially conform to WCAG 2.1 AA?*</v>
      </c>
      <c r="C27" s="49" t="s">
        <v>24</v>
      </c>
      <c r="D27" s="91" t="s">
        <v>282</v>
      </c>
      <c r="E27" s="51" t="str">
        <f>IF($C$18="No",'Auto Responses'!$A$4,IF($C27="Yes",VLOOKUP($A27,Questions!$A$2:$X$333,17,0)&amp;"",IF($C27="No",VLOOKUP($A27,Questions!$A$2:$X$333,16,0)&amp;"",VLOOKUP($A27,Questions!$A$2:$X$333,15,0)&amp;"")))</f>
        <v/>
      </c>
      <c r="F27" s="52" t="str">
        <f>VLOOKUP($A27,'Institution Evaluation'!$A$56:$F$346,6,0)&amp;""</f>
        <v/>
      </c>
      <c r="G27" s="2"/>
      <c r="H27" s="2"/>
      <c r="I27" s="6"/>
      <c r="J27" s="6"/>
      <c r="K27" s="2"/>
      <c r="L27" s="2"/>
      <c r="M27" s="2"/>
      <c r="N27" s="2"/>
      <c r="O27" s="2"/>
      <c r="P27" s="2"/>
      <c r="Q27" s="2"/>
      <c r="R27" s="2"/>
      <c r="S27" s="2"/>
      <c r="T27" s="2"/>
      <c r="U27" s="2"/>
      <c r="V27" s="2"/>
      <c r="W27" s="2"/>
      <c r="X27" s="2"/>
      <c r="Y27" s="2"/>
      <c r="Z27" s="2"/>
    </row>
    <row r="28" ht="104.25" customHeight="1">
      <c r="A28" s="35" t="s">
        <v>286</v>
      </c>
      <c r="B28" s="48" t="str">
        <f>VLOOKUP($A28,Questions!$A$2:$X$333,2,0)</f>
        <v>Do you have a documented and implemented process for reporting and tracking accessibility issues?*</v>
      </c>
      <c r="C28" s="49" t="s">
        <v>24</v>
      </c>
      <c r="D28" s="74" t="s">
        <v>287</v>
      </c>
      <c r="E28" s="51" t="str">
        <f>IF($C$18="No",'Auto Responses'!$A$4,IF($C28="Yes",VLOOKUP($A28,Questions!$A$2:$X$333,17,0)&amp;"",IF($C28="No",VLOOKUP($A28,Questions!$A$2:$X$333,16,0)&amp;"",VLOOKUP($A28,Questions!$A$2:$X$333,15,0)&amp;"")))</f>
        <v>Describe the process and any recent examples of fixes as a result of the process.</v>
      </c>
      <c r="F28" s="52" t="str">
        <f>VLOOKUP($A28,'Institution Evaluation'!$A$56:$F$346,6,0)&amp;""</f>
        <v/>
      </c>
      <c r="G28" s="2"/>
      <c r="H28" s="2"/>
      <c r="I28" s="6"/>
      <c r="J28" s="6"/>
      <c r="K28" s="2"/>
      <c r="L28" s="2"/>
      <c r="M28" s="2"/>
      <c r="N28" s="2"/>
      <c r="O28" s="2"/>
      <c r="P28" s="2"/>
      <c r="Q28" s="2"/>
      <c r="R28" s="2"/>
      <c r="S28" s="2"/>
      <c r="T28" s="2"/>
      <c r="U28" s="2"/>
      <c r="V28" s="2"/>
      <c r="W28" s="2"/>
      <c r="X28" s="2"/>
      <c r="Y28" s="2"/>
      <c r="Z28" s="2"/>
    </row>
    <row r="29" ht="104.25" customHeight="1">
      <c r="A29" s="35" t="s">
        <v>288</v>
      </c>
      <c r="B29" s="48" t="str">
        <f>VLOOKUP($A29,Questions!$A$2:$X$333,2,0)</f>
        <v>Do you have documentation to support the accessibility features of your solution?</v>
      </c>
      <c r="C29" s="49" t="s">
        <v>24</v>
      </c>
      <c r="D29" s="99" t="s">
        <v>289</v>
      </c>
      <c r="E29" s="51" t="str">
        <f>IF($C$18="No",'Auto Responses'!$A$4,IF($C29="Yes",VLOOKUP($A29,Questions!$A$2:$X$333,17,0)&amp;"",IF($C29="No",VLOOKUP($A29,Questions!$A$2:$X$333,16,0)&amp;"",VLOOKUP($A29,Questions!$A$2:$X$333,15,0)&amp;"")))</f>
        <v>Provide examples with links where possible.</v>
      </c>
      <c r="F29" s="52" t="str">
        <f>VLOOKUP($A29,'Institution Evaluation'!$A$56:$F$346,6,0)&amp;""</f>
        <v/>
      </c>
      <c r="G29" s="2"/>
      <c r="H29" s="2"/>
      <c r="I29" s="6"/>
      <c r="J29" s="6"/>
      <c r="K29" s="2"/>
      <c r="L29" s="2"/>
      <c r="M29" s="2"/>
      <c r="N29" s="2"/>
      <c r="O29" s="2"/>
      <c r="P29" s="2"/>
      <c r="Q29" s="2"/>
      <c r="R29" s="2"/>
      <c r="S29" s="2"/>
      <c r="T29" s="2"/>
      <c r="U29" s="2"/>
      <c r="V29" s="2"/>
      <c r="W29" s="2"/>
      <c r="X29" s="2"/>
      <c r="Y29" s="2"/>
      <c r="Z29" s="2"/>
    </row>
    <row r="30" ht="93.75" customHeight="1">
      <c r="A30" s="35" t="s">
        <v>290</v>
      </c>
      <c r="B30" s="48" t="str">
        <f>VLOOKUP($A30,Questions!$A$2:$X$333,2,0)</f>
        <v>Has a third-party expert conducted an audit of the most recent version of your solution?</v>
      </c>
      <c r="C30" s="49" t="s">
        <v>24</v>
      </c>
      <c r="D30" s="74" t="s">
        <v>291</v>
      </c>
      <c r="E30" s="51" t="str">
        <f>IF($C$18="No",'Auto Responses'!$A$4,IF($C30="Yes",VLOOKUP($A30,Questions!$A$2:$X$333,17,0)&amp;"",IF($C30="No",VLOOKUP($A30,Questions!$A$2:$X$333,16,0)&amp;"",VLOOKUP($A30,Questions!$A$2:$X$333,15,0)&amp;"")))</f>
        <v>State when the audit was conducted and by whom. Include the results in your submission and/or link to its web location.</v>
      </c>
      <c r="F30" s="52" t="str">
        <f>VLOOKUP($A30,'Institution Evaluation'!$A$56:$F$346,6,0)&amp;""</f>
        <v/>
      </c>
      <c r="G30" s="2"/>
      <c r="H30" s="2"/>
      <c r="I30" s="6"/>
      <c r="J30" s="6"/>
      <c r="K30" s="2"/>
      <c r="L30" s="2"/>
      <c r="M30" s="2"/>
      <c r="N30" s="2"/>
      <c r="O30" s="2"/>
      <c r="P30" s="2"/>
      <c r="Q30" s="2"/>
      <c r="R30" s="2"/>
      <c r="S30" s="2"/>
      <c r="T30" s="2"/>
      <c r="U30" s="2"/>
      <c r="V30" s="2"/>
      <c r="W30" s="2"/>
      <c r="X30" s="2"/>
      <c r="Y30" s="2"/>
      <c r="Z30" s="2"/>
    </row>
    <row r="31" ht="120.0" customHeight="1">
      <c r="A31" s="35" t="s">
        <v>292</v>
      </c>
      <c r="B31" s="48" t="str">
        <f>VLOOKUP($A31,Questions!$A$2:$X$333,2,0)</f>
        <v>Do you have a documented and implemented process for verifying accessibility conformance?</v>
      </c>
      <c r="C31" s="49" t="s">
        <v>24</v>
      </c>
      <c r="D31" s="99" t="s">
        <v>289</v>
      </c>
      <c r="E31" s="51" t="str">
        <f>IF($C$18="No",'Auto Responses'!$A$4,IF($C31="Yes",VLOOKUP($A31,Questions!$A$2:$X$333,17,0)&amp;"",IF($C31="No",VLOOKUP($A31,Questions!$A$2:$X$333,16,0)&amp;"",VLOOKUP($A31,Questions!$A$2:$X$333,15,0)&amp;"")))</f>
        <v>Describe your processes and methodologies for validating accessibility conformance.</v>
      </c>
      <c r="F31" s="52" t="str">
        <f>VLOOKUP($A31,'Institution Evaluation'!$A$56:$F$346,6,0)&amp;""</f>
        <v/>
      </c>
      <c r="G31" s="2"/>
      <c r="H31" s="2"/>
      <c r="I31" s="6"/>
      <c r="J31" s="6"/>
      <c r="K31" s="2"/>
      <c r="L31" s="2"/>
      <c r="M31" s="2"/>
      <c r="N31" s="2"/>
      <c r="O31" s="2"/>
      <c r="P31" s="2"/>
      <c r="Q31" s="2"/>
      <c r="R31" s="2"/>
      <c r="S31" s="2"/>
      <c r="T31" s="2"/>
      <c r="U31" s="2"/>
      <c r="V31" s="2"/>
      <c r="W31" s="2"/>
      <c r="X31" s="2"/>
      <c r="Y31" s="2"/>
      <c r="Z31" s="2"/>
    </row>
    <row r="32" ht="108.0" customHeight="1">
      <c r="A32" s="35" t="s">
        <v>293</v>
      </c>
      <c r="B32" s="48" t="str">
        <f>VLOOKUP($A32,Questions!$A$2:$X$333,2,0)</f>
        <v>Have you adopted a technical or legal standard of conformance for the solution?</v>
      </c>
      <c r="C32" s="49" t="s">
        <v>24</v>
      </c>
      <c r="D32" s="99" t="s">
        <v>294</v>
      </c>
      <c r="E32" s="51" t="str">
        <f>IF($C$18="No",'Auto Responses'!$A$4,IF($C32="Yes",VLOOKUP($A32,Questions!$A$2:$X$333,17,0)&amp;"",IF($C32="No",VLOOKUP($A32,Questions!$A$2:$X$333,16,0)&amp;"",VLOOKUP($A32,Questions!$A$2:$X$333,15,0)&amp;"")))</f>
        <v>Indicate which primary standards and all additional standards the solution meets.</v>
      </c>
      <c r="F32" s="52" t="str">
        <f>VLOOKUP($A32,'Institution Evaluation'!$A$56:$F$346,6,0)&amp;""</f>
        <v/>
      </c>
      <c r="G32" s="2"/>
      <c r="H32" s="2"/>
      <c r="I32" s="6"/>
      <c r="J32" s="6"/>
      <c r="K32" s="2"/>
      <c r="L32" s="2"/>
      <c r="M32" s="2"/>
      <c r="N32" s="2"/>
      <c r="O32" s="2"/>
      <c r="P32" s="2"/>
      <c r="Q32" s="2"/>
      <c r="R32" s="2"/>
      <c r="S32" s="2"/>
      <c r="T32" s="2"/>
      <c r="U32" s="2"/>
      <c r="V32" s="2"/>
      <c r="W32" s="2"/>
      <c r="X32" s="2"/>
      <c r="Y32" s="2"/>
      <c r="Z32" s="2"/>
    </row>
    <row r="33" ht="228.0" customHeight="1">
      <c r="A33" s="35" t="s">
        <v>295</v>
      </c>
      <c r="B33" s="48" t="str">
        <f>VLOOKUP($A33,Questions!$A$2:$X$333,2,0)</f>
        <v>Can you provide a current, detailed accessibility roadmap with delivery timelines?</v>
      </c>
      <c r="C33" s="49" t="s">
        <v>24</v>
      </c>
      <c r="D33" s="99" t="s">
        <v>296</v>
      </c>
      <c r="E33" s="51" t="str">
        <f>IF($C$18="No",'Auto Responses'!$A$4,IF($C33="Yes",VLOOKUP($A33,Questions!$A$2:$X$333,17,0)&amp;"",IF($C33="No",VLOOKUP($A33,Questions!$A$2:$X$333,16,0)&amp;"",VLOOKUP($A33,Questions!$A$2:$X$333,15,0)&amp;"")))</f>
        <v>Comment on how far into the future the roadmap extends. Provide evidence (including links) of having delivered upon the accessibility roadmap in the past.</v>
      </c>
      <c r="F33" s="52" t="str">
        <f>VLOOKUP($A33,'Institution Evaluation'!$A$56:$F$346,6,0)&amp;""</f>
        <v/>
      </c>
      <c r="G33" s="2"/>
      <c r="H33" s="2"/>
      <c r="I33" s="6"/>
      <c r="J33" s="6"/>
      <c r="K33" s="2"/>
      <c r="L33" s="2"/>
      <c r="M33" s="2"/>
      <c r="N33" s="2"/>
      <c r="O33" s="2"/>
      <c r="P33" s="2"/>
      <c r="Q33" s="2"/>
      <c r="R33" s="2"/>
      <c r="S33" s="2"/>
      <c r="T33" s="2"/>
      <c r="U33" s="2"/>
      <c r="V33" s="2"/>
      <c r="W33" s="2"/>
      <c r="X33" s="2"/>
      <c r="Y33" s="2"/>
      <c r="Z33" s="2"/>
    </row>
    <row r="34" ht="213.0" customHeight="1">
      <c r="A34" s="35" t="s">
        <v>297</v>
      </c>
      <c r="B34" s="48" t="str">
        <f>VLOOKUP($A34,Questions!$A$2:$X$333,2,0)</f>
        <v>Do you expect your staff to maintain a current skill set in IT accessibility?</v>
      </c>
      <c r="C34" s="49" t="s">
        <v>24</v>
      </c>
      <c r="D34" s="74" t="s">
        <v>298</v>
      </c>
      <c r="E34" s="51" t="str">
        <f>IF($C$18="No",'Auto Responses'!$A$4,IF($C34="Yes",VLOOKUP($A34,Questions!$A$2:$X$333,17,0)&amp;"",IF($C34="No",VLOOKUP($A34,Questions!$A$2:$X$333,16,0)&amp;"",VLOOKUP($A34,Questions!$A$2:$X$333,15,0)&amp;"")))</f>
        <v>Provide any further relevant information about how expertise is maintained; include any accessibility certifications staff may hold (e.g., IAAP WAS &lt;https://www.accessibilityassociation.org/certifications&gt; or DHS Trusted Tester &lt;https://section508.gov/test/trusted-tester&gt;).</v>
      </c>
      <c r="F34" s="52" t="str">
        <f>VLOOKUP($A34,'Institution Evaluation'!$A$56:$F$346,6,0)&amp;""</f>
        <v/>
      </c>
      <c r="G34" s="2"/>
      <c r="H34" s="2"/>
      <c r="I34" s="6"/>
      <c r="J34" s="6"/>
      <c r="K34" s="2"/>
      <c r="L34" s="2"/>
      <c r="M34" s="2"/>
      <c r="N34" s="2"/>
      <c r="O34" s="2"/>
      <c r="P34" s="2"/>
      <c r="Q34" s="2"/>
      <c r="R34" s="2"/>
      <c r="S34" s="2"/>
      <c r="T34" s="2"/>
      <c r="U34" s="2"/>
      <c r="V34" s="2"/>
      <c r="W34" s="2"/>
      <c r="X34" s="2"/>
      <c r="Y34" s="2"/>
      <c r="Z34" s="2"/>
    </row>
    <row r="35" ht="213.0" customHeight="1">
      <c r="A35" s="35" t="s">
        <v>299</v>
      </c>
      <c r="B35" s="48" t="str">
        <f>VLOOKUP($A35,Questions!$A$2:$X$333,2,0)</f>
        <v>Do you have documented processes and procedures for implementing accessibility into your development lifecycle?</v>
      </c>
      <c r="C35" s="49" t="s">
        <v>24</v>
      </c>
      <c r="D35" s="74" t="s">
        <v>300</v>
      </c>
      <c r="E35" s="51" t="str">
        <f>IF($C$18="No",'Auto Responses'!$A$4,IF($C35="Yes",VLOOKUP($A35,Questions!$A$2:$X$333,17,0)&amp;"",IF($C35="No",VLOOKUP($A35,Questions!$A$2:$X$333,16,0)&amp;"",VLOOKUP($A35,Questions!$A$2:$X$333,15,0)&amp;"")))</f>
        <v>Provide further details in Additional Information.</v>
      </c>
      <c r="F35" s="52" t="str">
        <f>VLOOKUP($A35,'Institution Evaluation'!$A$56:$F$346,6,0)&amp;""</f>
        <v/>
      </c>
      <c r="G35" s="2"/>
      <c r="H35" s="2"/>
      <c r="I35" s="6"/>
      <c r="J35" s="6"/>
      <c r="K35" s="2"/>
      <c r="L35" s="2"/>
      <c r="M35" s="2"/>
      <c r="N35" s="2"/>
      <c r="O35" s="2"/>
      <c r="P35" s="2"/>
      <c r="Q35" s="2"/>
      <c r="R35" s="2"/>
      <c r="S35" s="2"/>
      <c r="T35" s="2"/>
      <c r="U35" s="2"/>
      <c r="V35" s="2"/>
      <c r="W35" s="2"/>
      <c r="X35" s="2"/>
      <c r="Y35" s="2"/>
      <c r="Z35" s="2"/>
    </row>
    <row r="36" ht="38.25" customHeight="1">
      <c r="A36" s="35" t="s">
        <v>301</v>
      </c>
      <c r="B36" s="48" t="str">
        <f>VLOOKUP($A36,Questions!$A$2:$X$333,2,0)</f>
        <v>Can all functions of the application or service be performed using only the keyboard?</v>
      </c>
      <c r="C36" s="49" t="s">
        <v>24</v>
      </c>
      <c r="D36" s="74" t="s">
        <v>302</v>
      </c>
      <c r="E36" s="51" t="str">
        <f>IF($C$18="No",'Auto Responses'!$A$4,IF($C36="Yes",VLOOKUP($A36,Questions!$A$2:$X$333,17,0)&amp;"",IF($C36="No",VLOOKUP($A36,Questions!$A$2:$X$333,16,0)&amp;"",VLOOKUP($A36,Questions!$A$2:$X$333,15,0)&amp;"")))</f>
        <v>State when and on which platform this was verified.</v>
      </c>
      <c r="F36" s="52" t="str">
        <f>VLOOKUP($A36,'Institution Evaluation'!$A$56:$F$346,6,0)&amp;""</f>
        <v/>
      </c>
      <c r="G36" s="2"/>
      <c r="H36" s="2"/>
      <c r="I36" s="6"/>
      <c r="J36" s="6"/>
      <c r="K36" s="2"/>
      <c r="L36" s="2"/>
      <c r="M36" s="2"/>
      <c r="N36" s="2"/>
      <c r="O36" s="2"/>
      <c r="P36" s="2"/>
      <c r="Q36" s="2"/>
      <c r="R36" s="2"/>
      <c r="S36" s="2"/>
      <c r="T36" s="2"/>
      <c r="U36" s="2"/>
      <c r="V36" s="2"/>
      <c r="W36" s="2"/>
      <c r="X36" s="2"/>
      <c r="Y36" s="2"/>
      <c r="Z36" s="2"/>
    </row>
    <row r="37" ht="127.5" customHeight="1">
      <c r="A37" s="35" t="s">
        <v>303</v>
      </c>
      <c r="B37" s="48" t="str">
        <f>VLOOKUP($A37,Questions!$A$2:$X$333,2,0)</f>
        <v>Does your product rely on activating a special "accessibility mode," a "lite version," or using an alternate interface (including “overlay” or AI-based alternates)  for accessibility purposes?</v>
      </c>
      <c r="C37" s="49" t="s">
        <v>29</v>
      </c>
      <c r="D37" s="54"/>
      <c r="E37" s="51" t="str">
        <f>IF($C$18="No",'Auto Responses'!$A$4,IF($C37="Yes",VLOOKUP($A37,Questions!$A$2:$X$333,17,0)&amp;"",IF($C37="No",VLOOKUP($A37,Questions!$A$2:$X$333,16,0)&amp;"",VLOOKUP($A37,Questions!$A$2:$X$333,15,0)&amp;"")))</f>
        <v/>
      </c>
      <c r="F37" s="52" t="str">
        <f>VLOOKUP($A37,'Institution Evaluation'!$A$56:$F$346,6,0)&amp;""</f>
        <v/>
      </c>
      <c r="G37" s="56" t="s">
        <v>34</v>
      </c>
      <c r="H37" s="2"/>
      <c r="I37" s="6"/>
      <c r="J37" s="6"/>
      <c r="K37" s="2"/>
      <c r="L37" s="2"/>
      <c r="M37" s="2"/>
      <c r="N37" s="2"/>
      <c r="O37" s="2"/>
      <c r="P37" s="2"/>
      <c r="Q37" s="2"/>
      <c r="R37" s="2"/>
      <c r="S37" s="2"/>
      <c r="T37" s="2"/>
      <c r="U37" s="2"/>
      <c r="V37" s="2"/>
      <c r="W37" s="2"/>
      <c r="X37" s="2"/>
      <c r="Y37" s="2"/>
      <c r="Z37" s="2"/>
    </row>
    <row r="38" ht="42.0" customHeight="1">
      <c r="A38" s="66" t="s">
        <v>47</v>
      </c>
      <c r="B38" s="61"/>
      <c r="C38" s="62"/>
      <c r="D38" s="63"/>
      <c r="E38" s="64"/>
      <c r="F38" s="65"/>
      <c r="G38" s="56"/>
      <c r="H38" s="2"/>
      <c r="I38" s="6"/>
      <c r="J38" s="6"/>
      <c r="K38" s="2"/>
      <c r="L38" s="2"/>
      <c r="M38" s="2"/>
      <c r="N38" s="2"/>
      <c r="O38" s="2"/>
      <c r="P38" s="2"/>
      <c r="Q38" s="2"/>
      <c r="R38" s="2"/>
      <c r="S38" s="2"/>
      <c r="T38" s="2"/>
      <c r="U38" s="2"/>
      <c r="V38" s="2"/>
      <c r="W38" s="2"/>
      <c r="X38" s="2"/>
      <c r="Y38" s="2"/>
      <c r="Z38" s="2"/>
    </row>
    <row r="39" ht="15.0" hidden="1" customHeight="1">
      <c r="A39" s="7"/>
      <c r="B39" s="2"/>
      <c r="C39" s="3"/>
      <c r="D39" s="4"/>
      <c r="E39" s="5"/>
      <c r="F39" s="2"/>
      <c r="G39" s="2"/>
      <c r="H39" s="2"/>
      <c r="I39" s="6"/>
      <c r="J39" s="6"/>
      <c r="K39" s="2"/>
      <c r="L39" s="2"/>
      <c r="M39" s="2"/>
      <c r="N39" s="2"/>
      <c r="O39" s="2"/>
      <c r="P39" s="2"/>
      <c r="Q39" s="2"/>
      <c r="R39" s="2"/>
      <c r="S39" s="2"/>
      <c r="T39" s="2"/>
      <c r="U39" s="2"/>
      <c r="V39" s="2"/>
      <c r="W39" s="2"/>
      <c r="X39" s="2"/>
      <c r="Y39" s="2"/>
      <c r="Z39" s="2"/>
    </row>
    <row r="40" ht="15.0" hidden="1" customHeight="1">
      <c r="A40" s="2"/>
      <c r="B40" s="3"/>
      <c r="C40" s="93"/>
      <c r="D40" s="5"/>
      <c r="E40" s="2"/>
      <c r="F40" s="2"/>
      <c r="G40" s="2"/>
      <c r="H40" s="6"/>
      <c r="I40" s="2"/>
      <c r="J40" s="2"/>
      <c r="K40" s="2"/>
      <c r="L40" s="7"/>
      <c r="M40" s="7"/>
      <c r="N40" s="7"/>
      <c r="O40" s="7"/>
      <c r="P40" s="7"/>
      <c r="Q40" s="7"/>
      <c r="R40" s="7"/>
      <c r="S40" s="7"/>
      <c r="T40" s="7"/>
      <c r="U40" s="7"/>
      <c r="V40" s="7"/>
      <c r="W40" s="7"/>
      <c r="X40" s="7"/>
      <c r="Y40" s="7"/>
      <c r="Z40" s="7"/>
    </row>
    <row r="41" ht="15.75" hidden="1" customHeight="1">
      <c r="A41" s="35" t="str">
        <f t="shared" ref="A41:A47" si="1">#REF!</f>
        <v>#REF!</v>
      </c>
      <c r="B41" s="2"/>
      <c r="C41" s="3"/>
      <c r="D41" s="4"/>
      <c r="E41" s="5"/>
      <c r="F41" s="2"/>
      <c r="G41" s="2"/>
      <c r="H41" s="2"/>
      <c r="I41" s="6"/>
      <c r="J41" s="6"/>
      <c r="K41" s="2"/>
      <c r="L41" s="2"/>
      <c r="M41" s="7"/>
      <c r="N41" s="7"/>
      <c r="O41" s="7"/>
      <c r="P41" s="7"/>
      <c r="Q41" s="7"/>
      <c r="R41" s="7"/>
      <c r="S41" s="7"/>
      <c r="T41" s="7"/>
      <c r="U41" s="7"/>
      <c r="V41" s="7"/>
      <c r="W41" s="7"/>
      <c r="X41" s="7"/>
      <c r="Y41" s="7"/>
      <c r="Z41" s="7"/>
    </row>
    <row r="42" ht="15.75" hidden="1" customHeight="1">
      <c r="A42" s="35" t="str">
        <f t="shared" si="1"/>
        <v>#REF!</v>
      </c>
      <c r="B42" s="2"/>
      <c r="C42" s="3"/>
      <c r="D42" s="4"/>
      <c r="E42" s="5"/>
      <c r="F42" s="2"/>
      <c r="G42" s="2"/>
      <c r="H42" s="2"/>
      <c r="I42" s="6"/>
      <c r="J42" s="6"/>
      <c r="K42" s="2"/>
      <c r="L42" s="2"/>
      <c r="M42" s="7"/>
      <c r="N42" s="7"/>
      <c r="O42" s="7"/>
      <c r="P42" s="7"/>
      <c r="Q42" s="7"/>
      <c r="R42" s="7"/>
      <c r="S42" s="7"/>
      <c r="T42" s="7"/>
      <c r="U42" s="7"/>
      <c r="V42" s="7"/>
      <c r="W42" s="7"/>
      <c r="X42" s="7"/>
      <c r="Y42" s="7"/>
      <c r="Z42" s="7"/>
    </row>
    <row r="43" ht="15.75" hidden="1" customHeight="1">
      <c r="A43" s="35" t="str">
        <f t="shared" si="1"/>
        <v>#REF!</v>
      </c>
      <c r="B43" s="2"/>
      <c r="C43" s="3"/>
      <c r="D43" s="4"/>
      <c r="E43" s="5"/>
      <c r="F43" s="2"/>
      <c r="G43" s="2"/>
      <c r="H43" s="2"/>
      <c r="I43" s="6"/>
      <c r="J43" s="6"/>
      <c r="K43" s="2"/>
      <c r="L43" s="2"/>
      <c r="M43" s="7"/>
      <c r="N43" s="7"/>
      <c r="O43" s="7"/>
      <c r="P43" s="7"/>
      <c r="Q43" s="7"/>
      <c r="R43" s="7"/>
      <c r="S43" s="7"/>
      <c r="T43" s="7"/>
      <c r="U43" s="7"/>
      <c r="V43" s="7"/>
      <c r="W43" s="7"/>
      <c r="X43" s="7"/>
      <c r="Y43" s="7"/>
      <c r="Z43" s="7"/>
    </row>
    <row r="44" ht="15.75" hidden="1" customHeight="1">
      <c r="A44" s="35" t="str">
        <f t="shared" si="1"/>
        <v>#REF!</v>
      </c>
      <c r="B44" s="2"/>
      <c r="C44" s="3"/>
      <c r="D44" s="4"/>
      <c r="E44" s="5"/>
      <c r="F44" s="2"/>
      <c r="G44" s="2"/>
      <c r="H44" s="2"/>
      <c r="I44" s="6"/>
      <c r="J44" s="6"/>
      <c r="K44" s="2"/>
      <c r="L44" s="2"/>
      <c r="M44" s="7"/>
      <c r="N44" s="7"/>
      <c r="O44" s="7"/>
      <c r="P44" s="7"/>
      <c r="Q44" s="7"/>
      <c r="R44" s="7"/>
      <c r="S44" s="7"/>
      <c r="T44" s="7"/>
      <c r="U44" s="7"/>
      <c r="V44" s="7"/>
      <c r="W44" s="7"/>
      <c r="X44" s="7"/>
      <c r="Y44" s="7"/>
      <c r="Z44" s="7"/>
    </row>
    <row r="45" ht="15.75" hidden="1" customHeight="1">
      <c r="A45" s="35" t="str">
        <f t="shared" si="1"/>
        <v>#REF!</v>
      </c>
      <c r="B45" s="2"/>
      <c r="C45" s="3"/>
      <c r="D45" s="4"/>
      <c r="E45" s="5"/>
      <c r="F45" s="2"/>
      <c r="G45" s="2"/>
      <c r="H45" s="2"/>
      <c r="I45" s="6"/>
      <c r="J45" s="6"/>
      <c r="K45" s="2"/>
      <c r="L45" s="2"/>
      <c r="M45" s="7"/>
      <c r="N45" s="7"/>
      <c r="O45" s="7"/>
      <c r="P45" s="7"/>
      <c r="Q45" s="7"/>
      <c r="R45" s="7"/>
      <c r="S45" s="7"/>
      <c r="T45" s="7"/>
      <c r="U45" s="7"/>
      <c r="V45" s="7"/>
      <c r="W45" s="7"/>
      <c r="X45" s="7"/>
      <c r="Y45" s="7"/>
      <c r="Z45" s="7"/>
    </row>
    <row r="46" ht="15.75" hidden="1" customHeight="1">
      <c r="A46" s="35" t="str">
        <f t="shared" si="1"/>
        <v>#REF!</v>
      </c>
      <c r="B46" s="2"/>
      <c r="C46" s="3"/>
      <c r="D46" s="4"/>
      <c r="E46" s="5"/>
      <c r="F46" s="2"/>
      <c r="G46" s="2"/>
      <c r="H46" s="2"/>
      <c r="I46" s="6"/>
      <c r="J46" s="6"/>
      <c r="K46" s="2"/>
      <c r="L46" s="2"/>
      <c r="M46" s="7"/>
      <c r="N46" s="7"/>
      <c r="O46" s="7"/>
      <c r="P46" s="7"/>
      <c r="Q46" s="7"/>
      <c r="R46" s="7"/>
      <c r="S46" s="7"/>
      <c r="T46" s="7"/>
      <c r="U46" s="7"/>
      <c r="V46" s="7"/>
      <c r="W46" s="7"/>
      <c r="X46" s="7"/>
      <c r="Y46" s="7"/>
      <c r="Z46" s="7"/>
    </row>
    <row r="47" ht="15.75" hidden="1" customHeight="1">
      <c r="A47" s="35" t="str">
        <f t="shared" si="1"/>
        <v>#REF!</v>
      </c>
      <c r="B47" s="2"/>
      <c r="C47" s="3"/>
      <c r="D47" s="4"/>
      <c r="E47" s="5"/>
      <c r="F47" s="2"/>
      <c r="G47" s="2"/>
      <c r="H47" s="2"/>
      <c r="I47" s="6"/>
      <c r="J47" s="6"/>
      <c r="K47" s="2"/>
      <c r="L47" s="2"/>
      <c r="M47" s="7"/>
      <c r="N47" s="7"/>
      <c r="O47" s="7"/>
      <c r="P47" s="7"/>
      <c r="Q47" s="7"/>
      <c r="R47" s="7"/>
      <c r="S47" s="7"/>
      <c r="T47" s="7"/>
      <c r="U47" s="7"/>
      <c r="V47" s="7"/>
      <c r="W47" s="7"/>
      <c r="X47" s="7"/>
      <c r="Y47" s="7"/>
      <c r="Z47" s="7"/>
    </row>
    <row r="48" ht="15.75" customHeight="1">
      <c r="A48" s="7"/>
      <c r="B48" s="2"/>
      <c r="C48" s="3"/>
      <c r="D48" s="4"/>
      <c r="E48" s="5"/>
      <c r="F48" s="2"/>
      <c r="G48" s="2"/>
      <c r="H48" s="2"/>
      <c r="I48" s="6"/>
      <c r="J48" s="6"/>
      <c r="K48" s="2"/>
      <c r="L48" s="2"/>
      <c r="M48" s="7"/>
      <c r="N48" s="7"/>
      <c r="O48" s="7"/>
      <c r="P48" s="7"/>
      <c r="Q48" s="7"/>
      <c r="R48" s="7"/>
      <c r="S48" s="7"/>
      <c r="T48" s="7"/>
      <c r="U48" s="7"/>
      <c r="V48" s="7"/>
      <c r="W48" s="7"/>
      <c r="X48" s="7"/>
      <c r="Y48" s="7"/>
      <c r="Z48" s="7"/>
    </row>
    <row r="49" ht="15.75" customHeight="1">
      <c r="A49" s="7"/>
      <c r="B49" s="2"/>
      <c r="C49" s="3"/>
      <c r="D49" s="4"/>
      <c r="E49" s="5"/>
      <c r="F49" s="2"/>
      <c r="G49" s="2"/>
      <c r="H49" s="2"/>
      <c r="I49" s="6"/>
      <c r="J49" s="6"/>
      <c r="K49" s="2"/>
      <c r="L49" s="2"/>
      <c r="M49" s="7"/>
      <c r="N49" s="7"/>
      <c r="O49" s="7"/>
      <c r="P49" s="7"/>
      <c r="Q49" s="7"/>
      <c r="R49" s="7"/>
      <c r="S49" s="7"/>
      <c r="T49" s="7"/>
      <c r="U49" s="7"/>
      <c r="V49" s="7"/>
      <c r="W49" s="7"/>
      <c r="X49" s="7"/>
      <c r="Y49" s="7"/>
      <c r="Z49" s="7"/>
    </row>
    <row r="50" ht="15.75" customHeight="1">
      <c r="A50" s="7"/>
      <c r="B50" s="2"/>
      <c r="C50" s="3"/>
      <c r="D50" s="4"/>
      <c r="E50" s="5"/>
      <c r="F50" s="2"/>
      <c r="G50" s="2"/>
      <c r="H50" s="2"/>
      <c r="I50" s="6"/>
      <c r="J50" s="6"/>
      <c r="K50" s="2"/>
      <c r="L50" s="2"/>
      <c r="M50" s="7"/>
      <c r="N50" s="7"/>
      <c r="O50" s="7"/>
      <c r="P50" s="7"/>
      <c r="Q50" s="7"/>
      <c r="R50" s="7"/>
      <c r="S50" s="7"/>
      <c r="T50" s="7"/>
      <c r="U50" s="7"/>
      <c r="V50" s="7"/>
      <c r="W50" s="7"/>
      <c r="X50" s="7"/>
      <c r="Y50" s="7"/>
      <c r="Z50" s="7"/>
    </row>
    <row r="51" ht="15.75" customHeight="1">
      <c r="A51" s="7"/>
      <c r="B51" s="2"/>
      <c r="C51" s="3"/>
      <c r="D51" s="4"/>
      <c r="E51" s="5"/>
      <c r="F51" s="2"/>
      <c r="G51" s="2"/>
      <c r="H51" s="2"/>
      <c r="I51" s="6"/>
      <c r="J51" s="6"/>
      <c r="K51" s="2"/>
      <c r="L51" s="2"/>
      <c r="M51" s="7"/>
      <c r="N51" s="7"/>
      <c r="O51" s="7"/>
      <c r="P51" s="7"/>
      <c r="Q51" s="7"/>
      <c r="R51" s="7"/>
      <c r="S51" s="7"/>
      <c r="T51" s="7"/>
      <c r="U51" s="7"/>
      <c r="V51" s="7"/>
      <c r="W51" s="7"/>
      <c r="X51" s="7"/>
      <c r="Y51" s="7"/>
      <c r="Z51" s="7"/>
    </row>
    <row r="52" ht="15.75" customHeight="1">
      <c r="A52" s="7"/>
      <c r="B52" s="2"/>
      <c r="C52" s="3"/>
      <c r="D52" s="4"/>
      <c r="E52" s="5"/>
      <c r="F52" s="2"/>
      <c r="G52" s="2"/>
      <c r="H52" s="2"/>
      <c r="I52" s="6"/>
      <c r="J52" s="6"/>
      <c r="K52" s="2"/>
      <c r="L52" s="2"/>
      <c r="M52" s="7"/>
      <c r="N52" s="7"/>
      <c r="O52" s="7"/>
      <c r="P52" s="7"/>
      <c r="Q52" s="7"/>
      <c r="R52" s="7"/>
      <c r="S52" s="7"/>
      <c r="T52" s="7"/>
      <c r="U52" s="7"/>
      <c r="V52" s="7"/>
      <c r="W52" s="7"/>
      <c r="X52" s="7"/>
      <c r="Y52" s="7"/>
      <c r="Z52" s="7"/>
    </row>
    <row r="53" ht="15.75" customHeight="1">
      <c r="A53" s="7"/>
      <c r="B53" s="2"/>
      <c r="C53" s="3"/>
      <c r="D53" s="4"/>
      <c r="E53" s="5"/>
      <c r="F53" s="2"/>
      <c r="G53" s="2"/>
      <c r="H53" s="2"/>
      <c r="I53" s="6"/>
      <c r="J53" s="6"/>
      <c r="K53" s="2"/>
      <c r="L53" s="2"/>
      <c r="M53" s="7"/>
      <c r="N53" s="7"/>
      <c r="O53" s="7"/>
      <c r="P53" s="7"/>
      <c r="Q53" s="7"/>
      <c r="R53" s="7"/>
      <c r="S53" s="7"/>
      <c r="T53" s="7"/>
      <c r="U53" s="7"/>
      <c r="V53" s="7"/>
      <c r="W53" s="7"/>
      <c r="X53" s="7"/>
      <c r="Y53" s="7"/>
      <c r="Z53" s="7"/>
    </row>
    <row r="54" ht="15.75" customHeight="1">
      <c r="A54" s="7"/>
      <c r="B54" s="2"/>
      <c r="C54" s="3"/>
      <c r="D54" s="4"/>
      <c r="E54" s="5"/>
      <c r="F54" s="2"/>
      <c r="G54" s="2"/>
      <c r="H54" s="2"/>
      <c r="I54" s="6"/>
      <c r="J54" s="6"/>
      <c r="K54" s="2"/>
      <c r="L54" s="2"/>
      <c r="M54" s="7"/>
      <c r="N54" s="7"/>
      <c r="O54" s="7"/>
      <c r="P54" s="7"/>
      <c r="Q54" s="7"/>
      <c r="R54" s="7"/>
      <c r="S54" s="7"/>
      <c r="T54" s="7"/>
      <c r="U54" s="7"/>
      <c r="V54" s="7"/>
      <c r="W54" s="7"/>
      <c r="X54" s="7"/>
      <c r="Y54" s="7"/>
      <c r="Z54" s="7"/>
    </row>
    <row r="55" ht="15.75" customHeight="1">
      <c r="A55" s="7"/>
      <c r="B55" s="2"/>
      <c r="C55" s="3"/>
      <c r="D55" s="4"/>
      <c r="E55" s="5"/>
      <c r="F55" s="2"/>
      <c r="G55" s="2"/>
      <c r="H55" s="2"/>
      <c r="I55" s="6"/>
      <c r="J55" s="6"/>
      <c r="K55" s="2"/>
      <c r="L55" s="2"/>
      <c r="M55" s="7"/>
      <c r="N55" s="7"/>
      <c r="O55" s="7"/>
      <c r="P55" s="7"/>
      <c r="Q55" s="7"/>
      <c r="R55" s="7"/>
      <c r="S55" s="7"/>
      <c r="T55" s="7"/>
      <c r="U55" s="7"/>
      <c r="V55" s="7"/>
      <c r="W55" s="7"/>
      <c r="X55" s="7"/>
      <c r="Y55" s="7"/>
      <c r="Z55" s="7"/>
    </row>
    <row r="56" ht="15.75" customHeight="1">
      <c r="A56" s="7"/>
      <c r="B56" s="2"/>
      <c r="C56" s="3"/>
      <c r="D56" s="4"/>
      <c r="E56" s="5"/>
      <c r="F56" s="2"/>
      <c r="G56" s="2"/>
      <c r="H56" s="2"/>
      <c r="I56" s="6"/>
      <c r="J56" s="6"/>
      <c r="K56" s="2"/>
      <c r="L56" s="2"/>
      <c r="M56" s="7"/>
      <c r="N56" s="7"/>
      <c r="O56" s="7"/>
      <c r="P56" s="7"/>
      <c r="Q56" s="7"/>
      <c r="R56" s="7"/>
      <c r="S56" s="7"/>
      <c r="T56" s="7"/>
      <c r="U56" s="7"/>
      <c r="V56" s="7"/>
      <c r="W56" s="7"/>
      <c r="X56" s="7"/>
      <c r="Y56" s="7"/>
      <c r="Z56" s="7"/>
    </row>
    <row r="57" ht="15.75" customHeight="1">
      <c r="A57" s="7"/>
      <c r="B57" s="2"/>
      <c r="C57" s="3"/>
      <c r="D57" s="4"/>
      <c r="E57" s="5"/>
      <c r="F57" s="2"/>
      <c r="G57" s="2"/>
      <c r="H57" s="2"/>
      <c r="I57" s="6"/>
      <c r="J57" s="6"/>
      <c r="K57" s="2"/>
      <c r="L57" s="2"/>
      <c r="M57" s="7"/>
      <c r="N57" s="7"/>
      <c r="O57" s="7"/>
      <c r="P57" s="7"/>
      <c r="Q57" s="7"/>
      <c r="R57" s="7"/>
      <c r="S57" s="7"/>
      <c r="T57" s="7"/>
      <c r="U57" s="7"/>
      <c r="V57" s="7"/>
      <c r="W57" s="7"/>
      <c r="X57" s="7"/>
      <c r="Y57" s="7"/>
      <c r="Z57" s="7"/>
    </row>
    <row r="58" ht="15.75" customHeight="1">
      <c r="A58" s="7"/>
      <c r="B58" s="2"/>
      <c r="C58" s="3"/>
      <c r="D58" s="4"/>
      <c r="E58" s="5"/>
      <c r="F58" s="2"/>
      <c r="G58" s="2"/>
      <c r="H58" s="2"/>
      <c r="I58" s="6"/>
      <c r="J58" s="6"/>
      <c r="K58" s="2"/>
      <c r="L58" s="2"/>
      <c r="M58" s="7"/>
      <c r="N58" s="7"/>
      <c r="O58" s="7"/>
      <c r="P58" s="7"/>
      <c r="Q58" s="7"/>
      <c r="R58" s="7"/>
      <c r="S58" s="7"/>
      <c r="T58" s="7"/>
      <c r="U58" s="7"/>
      <c r="V58" s="7"/>
      <c r="W58" s="7"/>
      <c r="X58" s="7"/>
      <c r="Y58" s="7"/>
      <c r="Z58" s="7"/>
    </row>
    <row r="59" ht="15.75" customHeight="1">
      <c r="A59" s="7"/>
      <c r="B59" s="2"/>
      <c r="C59" s="3"/>
      <c r="D59" s="4"/>
      <c r="E59" s="5"/>
      <c r="F59" s="2"/>
      <c r="G59" s="2"/>
      <c r="H59" s="2"/>
      <c r="I59" s="6"/>
      <c r="J59" s="6"/>
      <c r="K59" s="2"/>
      <c r="L59" s="2"/>
      <c r="M59" s="7"/>
      <c r="N59" s="7"/>
      <c r="O59" s="7"/>
      <c r="P59" s="7"/>
      <c r="Q59" s="7"/>
      <c r="R59" s="7"/>
      <c r="S59" s="7"/>
      <c r="T59" s="7"/>
      <c r="U59" s="7"/>
      <c r="V59" s="7"/>
      <c r="W59" s="7"/>
      <c r="X59" s="7"/>
      <c r="Y59" s="7"/>
      <c r="Z59" s="7"/>
    </row>
    <row r="60" ht="15.75" customHeight="1">
      <c r="A60" s="7"/>
      <c r="B60" s="2"/>
      <c r="C60" s="3"/>
      <c r="D60" s="4"/>
      <c r="E60" s="5"/>
      <c r="F60" s="2"/>
      <c r="G60" s="2"/>
      <c r="H60" s="2"/>
      <c r="I60" s="6"/>
      <c r="J60" s="6"/>
      <c r="K60" s="2"/>
      <c r="L60" s="2"/>
      <c r="M60" s="7"/>
      <c r="N60" s="7"/>
      <c r="O60" s="7"/>
      <c r="P60" s="7"/>
      <c r="Q60" s="7"/>
      <c r="R60" s="7"/>
      <c r="S60" s="7"/>
      <c r="T60" s="7"/>
      <c r="U60" s="7"/>
      <c r="V60" s="7"/>
      <c r="W60" s="7"/>
      <c r="X60" s="7"/>
      <c r="Y60" s="7"/>
      <c r="Z60" s="7"/>
    </row>
    <row r="61" ht="15.75" customHeight="1">
      <c r="A61" s="7"/>
      <c r="B61" s="2"/>
      <c r="C61" s="3"/>
      <c r="D61" s="4"/>
      <c r="E61" s="5"/>
      <c r="F61" s="2"/>
      <c r="G61" s="2"/>
      <c r="H61" s="2"/>
      <c r="I61" s="6"/>
      <c r="J61" s="6"/>
      <c r="K61" s="2"/>
      <c r="L61" s="2"/>
      <c r="M61" s="7"/>
      <c r="N61" s="7"/>
      <c r="O61" s="7"/>
      <c r="P61" s="7"/>
      <c r="Q61" s="7"/>
      <c r="R61" s="7"/>
      <c r="S61" s="7"/>
      <c r="T61" s="7"/>
      <c r="U61" s="7"/>
      <c r="V61" s="7"/>
      <c r="W61" s="7"/>
      <c r="X61" s="7"/>
      <c r="Y61" s="7"/>
      <c r="Z61" s="7"/>
    </row>
    <row r="62" ht="15.75" customHeight="1">
      <c r="A62" s="7"/>
      <c r="B62" s="2"/>
      <c r="C62" s="3"/>
      <c r="D62" s="4"/>
      <c r="E62" s="5"/>
      <c r="F62" s="2"/>
      <c r="G62" s="2"/>
      <c r="H62" s="2"/>
      <c r="I62" s="6"/>
      <c r="J62" s="6"/>
      <c r="K62" s="2"/>
      <c r="L62" s="2"/>
      <c r="M62" s="7"/>
      <c r="N62" s="7"/>
      <c r="O62" s="7"/>
      <c r="P62" s="7"/>
      <c r="Q62" s="7"/>
      <c r="R62" s="7"/>
      <c r="S62" s="7"/>
      <c r="T62" s="7"/>
      <c r="U62" s="7"/>
      <c r="V62" s="7"/>
      <c r="W62" s="7"/>
      <c r="X62" s="7"/>
      <c r="Y62" s="7"/>
      <c r="Z62" s="7"/>
    </row>
    <row r="63" ht="15.75" customHeight="1">
      <c r="A63" s="7"/>
      <c r="B63" s="2"/>
      <c r="C63" s="3"/>
      <c r="D63" s="4"/>
      <c r="E63" s="5"/>
      <c r="F63" s="2"/>
      <c r="G63" s="2"/>
      <c r="H63" s="2"/>
      <c r="I63" s="6"/>
      <c r="J63" s="6"/>
      <c r="K63" s="2"/>
      <c r="L63" s="2"/>
      <c r="M63" s="7"/>
      <c r="N63" s="7"/>
      <c r="O63" s="7"/>
      <c r="P63" s="7"/>
      <c r="Q63" s="7"/>
      <c r="R63" s="7"/>
      <c r="S63" s="7"/>
      <c r="T63" s="7"/>
      <c r="U63" s="7"/>
      <c r="V63" s="7"/>
      <c r="W63" s="7"/>
      <c r="X63" s="7"/>
      <c r="Y63" s="7"/>
      <c r="Z63" s="7"/>
    </row>
    <row r="64" ht="15.75" customHeight="1">
      <c r="A64" s="7"/>
      <c r="B64" s="2"/>
      <c r="C64" s="3"/>
      <c r="D64" s="4"/>
      <c r="E64" s="5"/>
      <c r="F64" s="2"/>
      <c r="G64" s="2"/>
      <c r="H64" s="2"/>
      <c r="I64" s="6"/>
      <c r="J64" s="6"/>
      <c r="K64" s="2"/>
      <c r="L64" s="2"/>
      <c r="M64" s="7"/>
      <c r="N64" s="7"/>
      <c r="O64" s="7"/>
      <c r="P64" s="7"/>
      <c r="Q64" s="7"/>
      <c r="R64" s="7"/>
      <c r="S64" s="7"/>
      <c r="T64" s="7"/>
      <c r="U64" s="7"/>
      <c r="V64" s="7"/>
      <c r="W64" s="7"/>
      <c r="X64" s="7"/>
      <c r="Y64" s="7"/>
      <c r="Z64" s="7"/>
    </row>
    <row r="65" ht="15.75" customHeight="1">
      <c r="A65" s="7"/>
      <c r="B65" s="2"/>
      <c r="C65" s="3"/>
      <c r="D65" s="4"/>
      <c r="E65" s="5"/>
      <c r="F65" s="2"/>
      <c r="G65" s="2"/>
      <c r="H65" s="2"/>
      <c r="I65" s="6"/>
      <c r="J65" s="6"/>
      <c r="K65" s="2"/>
      <c r="L65" s="2"/>
      <c r="M65" s="7"/>
      <c r="N65" s="7"/>
      <c r="O65" s="7"/>
      <c r="P65" s="7"/>
      <c r="Q65" s="7"/>
      <c r="R65" s="7"/>
      <c r="S65" s="7"/>
      <c r="T65" s="7"/>
      <c r="U65" s="7"/>
      <c r="V65" s="7"/>
      <c r="W65" s="7"/>
      <c r="X65" s="7"/>
      <c r="Y65" s="7"/>
      <c r="Z65" s="7"/>
    </row>
    <row r="66" ht="15.75" customHeight="1">
      <c r="A66" s="7"/>
      <c r="B66" s="2"/>
      <c r="C66" s="3"/>
      <c r="D66" s="4"/>
      <c r="E66" s="5"/>
      <c r="F66" s="2"/>
      <c r="G66" s="2"/>
      <c r="H66" s="2"/>
      <c r="I66" s="6"/>
      <c r="J66" s="6"/>
      <c r="K66" s="2"/>
      <c r="L66" s="2"/>
      <c r="M66" s="7"/>
      <c r="N66" s="7"/>
      <c r="O66" s="7"/>
      <c r="P66" s="7"/>
      <c r="Q66" s="7"/>
      <c r="R66" s="7"/>
      <c r="S66" s="7"/>
      <c r="T66" s="7"/>
      <c r="U66" s="7"/>
      <c r="V66" s="7"/>
      <c r="W66" s="7"/>
      <c r="X66" s="7"/>
      <c r="Y66" s="7"/>
      <c r="Z66" s="7"/>
    </row>
    <row r="67" ht="15.75" customHeight="1">
      <c r="A67" s="7"/>
      <c r="B67" s="2"/>
      <c r="C67" s="3"/>
      <c r="D67" s="4"/>
      <c r="E67" s="5"/>
      <c r="F67" s="2"/>
      <c r="G67" s="2"/>
      <c r="H67" s="2"/>
      <c r="I67" s="6"/>
      <c r="J67" s="6"/>
      <c r="K67" s="2"/>
      <c r="L67" s="2"/>
      <c r="M67" s="7"/>
      <c r="N67" s="7"/>
      <c r="O67" s="7"/>
      <c r="P67" s="7"/>
      <c r="Q67" s="7"/>
      <c r="R67" s="7"/>
      <c r="S67" s="7"/>
      <c r="T67" s="7"/>
      <c r="U67" s="7"/>
      <c r="V67" s="7"/>
      <c r="W67" s="7"/>
      <c r="X67" s="7"/>
      <c r="Y67" s="7"/>
      <c r="Z67" s="7"/>
    </row>
    <row r="68" ht="15.75" customHeight="1">
      <c r="A68" s="7"/>
      <c r="B68" s="2"/>
      <c r="C68" s="3"/>
      <c r="D68" s="4"/>
      <c r="E68" s="5"/>
      <c r="F68" s="2"/>
      <c r="G68" s="2"/>
      <c r="H68" s="2"/>
      <c r="I68" s="6"/>
      <c r="J68" s="6"/>
      <c r="K68" s="2"/>
      <c r="L68" s="2"/>
      <c r="M68" s="7"/>
      <c r="N68" s="7"/>
      <c r="O68" s="7"/>
      <c r="P68" s="7"/>
      <c r="Q68" s="7"/>
      <c r="R68" s="7"/>
      <c r="S68" s="7"/>
      <c r="T68" s="7"/>
      <c r="U68" s="7"/>
      <c r="V68" s="7"/>
      <c r="W68" s="7"/>
      <c r="X68" s="7"/>
      <c r="Y68" s="7"/>
      <c r="Z68" s="7"/>
    </row>
    <row r="69" ht="15.75" customHeight="1">
      <c r="A69" s="7"/>
      <c r="B69" s="2"/>
      <c r="C69" s="3"/>
      <c r="D69" s="4"/>
      <c r="E69" s="5"/>
      <c r="F69" s="2"/>
      <c r="G69" s="2"/>
      <c r="H69" s="2"/>
      <c r="I69" s="6"/>
      <c r="J69" s="6"/>
      <c r="K69" s="2"/>
      <c r="L69" s="2"/>
      <c r="M69" s="7"/>
      <c r="N69" s="7"/>
      <c r="O69" s="7"/>
      <c r="P69" s="7"/>
      <c r="Q69" s="7"/>
      <c r="R69" s="7"/>
      <c r="S69" s="7"/>
      <c r="T69" s="7"/>
      <c r="U69" s="7"/>
      <c r="V69" s="7"/>
      <c r="W69" s="7"/>
      <c r="X69" s="7"/>
      <c r="Y69" s="7"/>
      <c r="Z69" s="7"/>
    </row>
    <row r="70" ht="15.75" customHeight="1">
      <c r="A70" s="7"/>
      <c r="B70" s="2"/>
      <c r="C70" s="3"/>
      <c r="D70" s="4"/>
      <c r="E70" s="5"/>
      <c r="F70" s="2"/>
      <c r="G70" s="2"/>
      <c r="H70" s="2"/>
      <c r="I70" s="6"/>
      <c r="J70" s="6"/>
      <c r="K70" s="2"/>
      <c r="L70" s="2"/>
      <c r="M70" s="7"/>
      <c r="N70" s="7"/>
      <c r="O70" s="7"/>
      <c r="P70" s="7"/>
      <c r="Q70" s="7"/>
      <c r="R70" s="7"/>
      <c r="S70" s="7"/>
      <c r="T70" s="7"/>
      <c r="U70" s="7"/>
      <c r="V70" s="7"/>
      <c r="W70" s="7"/>
      <c r="X70" s="7"/>
      <c r="Y70" s="7"/>
      <c r="Z70" s="7"/>
    </row>
    <row r="71" ht="15.75" customHeight="1">
      <c r="A71" s="7"/>
      <c r="B71" s="2"/>
      <c r="C71" s="3"/>
      <c r="D71" s="4"/>
      <c r="E71" s="5"/>
      <c r="F71" s="2"/>
      <c r="G71" s="2"/>
      <c r="H71" s="2"/>
      <c r="I71" s="6"/>
      <c r="J71" s="6"/>
      <c r="K71" s="2"/>
      <c r="L71" s="2"/>
      <c r="M71" s="7"/>
      <c r="N71" s="7"/>
      <c r="O71" s="7"/>
      <c r="P71" s="7"/>
      <c r="Q71" s="7"/>
      <c r="R71" s="7"/>
      <c r="S71" s="7"/>
      <c r="T71" s="7"/>
      <c r="U71" s="7"/>
      <c r="V71" s="7"/>
      <c r="W71" s="7"/>
      <c r="X71" s="7"/>
      <c r="Y71" s="7"/>
      <c r="Z71" s="7"/>
    </row>
    <row r="72" ht="15.75" customHeight="1">
      <c r="A72" s="7"/>
      <c r="B72" s="2"/>
      <c r="C72" s="3"/>
      <c r="D72" s="4"/>
      <c r="E72" s="5"/>
      <c r="F72" s="2"/>
      <c r="G72" s="2"/>
      <c r="H72" s="2"/>
      <c r="I72" s="6"/>
      <c r="J72" s="6"/>
      <c r="K72" s="2"/>
      <c r="L72" s="2"/>
      <c r="M72" s="7"/>
      <c r="N72" s="7"/>
      <c r="O72" s="7"/>
      <c r="P72" s="7"/>
      <c r="Q72" s="7"/>
      <c r="R72" s="7"/>
      <c r="S72" s="7"/>
      <c r="T72" s="7"/>
      <c r="U72" s="7"/>
      <c r="V72" s="7"/>
      <c r="W72" s="7"/>
      <c r="X72" s="7"/>
      <c r="Y72" s="7"/>
      <c r="Z72" s="7"/>
    </row>
    <row r="73" ht="15.75" customHeight="1">
      <c r="A73" s="7"/>
      <c r="B73" s="2"/>
      <c r="C73" s="3"/>
      <c r="D73" s="4"/>
      <c r="E73" s="5"/>
      <c r="F73" s="2"/>
      <c r="G73" s="2"/>
      <c r="H73" s="2"/>
      <c r="I73" s="6"/>
      <c r="J73" s="6"/>
      <c r="K73" s="2"/>
      <c r="L73" s="2"/>
      <c r="M73" s="7"/>
      <c r="N73" s="7"/>
      <c r="O73" s="7"/>
      <c r="P73" s="7"/>
      <c r="Q73" s="7"/>
      <c r="R73" s="7"/>
      <c r="S73" s="7"/>
      <c r="T73" s="7"/>
      <c r="U73" s="7"/>
      <c r="V73" s="7"/>
      <c r="W73" s="7"/>
      <c r="X73" s="7"/>
      <c r="Y73" s="7"/>
      <c r="Z73" s="7"/>
    </row>
    <row r="74" ht="15.75" customHeight="1">
      <c r="A74" s="7"/>
      <c r="B74" s="2"/>
      <c r="C74" s="3"/>
      <c r="D74" s="4"/>
      <c r="E74" s="5"/>
      <c r="F74" s="2"/>
      <c r="G74" s="2"/>
      <c r="H74" s="2"/>
      <c r="I74" s="6"/>
      <c r="J74" s="6"/>
      <c r="K74" s="2"/>
      <c r="L74" s="2"/>
      <c r="M74" s="7"/>
      <c r="N74" s="7"/>
      <c r="O74" s="7"/>
      <c r="P74" s="7"/>
      <c r="Q74" s="7"/>
      <c r="R74" s="7"/>
      <c r="S74" s="7"/>
      <c r="T74" s="7"/>
      <c r="U74" s="7"/>
      <c r="V74" s="7"/>
      <c r="W74" s="7"/>
      <c r="X74" s="7"/>
      <c r="Y74" s="7"/>
      <c r="Z74" s="7"/>
    </row>
    <row r="75" ht="15.75" customHeight="1">
      <c r="A75" s="7"/>
      <c r="B75" s="2"/>
      <c r="C75" s="3"/>
      <c r="D75" s="4"/>
      <c r="E75" s="5"/>
      <c r="F75" s="2"/>
      <c r="G75" s="2"/>
      <c r="H75" s="2"/>
      <c r="I75" s="6"/>
      <c r="J75" s="6"/>
      <c r="K75" s="2"/>
      <c r="L75" s="2"/>
      <c r="M75" s="7"/>
      <c r="N75" s="7"/>
      <c r="O75" s="7"/>
      <c r="P75" s="7"/>
      <c r="Q75" s="7"/>
      <c r="R75" s="7"/>
      <c r="S75" s="7"/>
      <c r="T75" s="7"/>
      <c r="U75" s="7"/>
      <c r="V75" s="7"/>
      <c r="W75" s="7"/>
      <c r="X75" s="7"/>
      <c r="Y75" s="7"/>
      <c r="Z75" s="7"/>
    </row>
    <row r="76" ht="15.75" customHeight="1">
      <c r="A76" s="7"/>
      <c r="B76" s="2"/>
      <c r="C76" s="3"/>
      <c r="D76" s="4"/>
      <c r="E76" s="5"/>
      <c r="F76" s="2"/>
      <c r="G76" s="2"/>
      <c r="H76" s="2"/>
      <c r="I76" s="6"/>
      <c r="J76" s="6"/>
      <c r="K76" s="2"/>
      <c r="L76" s="2"/>
      <c r="M76" s="7"/>
      <c r="N76" s="7"/>
      <c r="O76" s="7"/>
      <c r="P76" s="7"/>
      <c r="Q76" s="7"/>
      <c r="R76" s="7"/>
      <c r="S76" s="7"/>
      <c r="T76" s="7"/>
      <c r="U76" s="7"/>
      <c r="V76" s="7"/>
      <c r="W76" s="7"/>
      <c r="X76" s="7"/>
      <c r="Y76" s="7"/>
      <c r="Z76" s="7"/>
    </row>
    <row r="77" ht="15.75" customHeight="1">
      <c r="A77" s="7"/>
      <c r="B77" s="2"/>
      <c r="C77" s="3"/>
      <c r="D77" s="4"/>
      <c r="E77" s="5"/>
      <c r="F77" s="2"/>
      <c r="G77" s="2"/>
      <c r="H77" s="2"/>
      <c r="I77" s="6"/>
      <c r="J77" s="6"/>
      <c r="K77" s="2"/>
      <c r="L77" s="2"/>
      <c r="M77" s="7"/>
      <c r="N77" s="7"/>
      <c r="O77" s="7"/>
      <c r="P77" s="7"/>
      <c r="Q77" s="7"/>
      <c r="R77" s="7"/>
      <c r="S77" s="7"/>
      <c r="T77" s="7"/>
      <c r="U77" s="7"/>
      <c r="V77" s="7"/>
      <c r="W77" s="7"/>
      <c r="X77" s="7"/>
      <c r="Y77" s="7"/>
      <c r="Z77" s="7"/>
    </row>
    <row r="78" ht="15.75" customHeight="1">
      <c r="A78" s="7"/>
      <c r="B78" s="2"/>
      <c r="C78" s="3"/>
      <c r="D78" s="4"/>
      <c r="E78" s="5"/>
      <c r="F78" s="2"/>
      <c r="G78" s="2"/>
      <c r="H78" s="2"/>
      <c r="I78" s="6"/>
      <c r="J78" s="6"/>
      <c r="K78" s="2"/>
      <c r="L78" s="2"/>
      <c r="M78" s="7"/>
      <c r="N78" s="7"/>
      <c r="O78" s="7"/>
      <c r="P78" s="7"/>
      <c r="Q78" s="7"/>
      <c r="R78" s="7"/>
      <c r="S78" s="7"/>
      <c r="T78" s="7"/>
      <c r="U78" s="7"/>
      <c r="V78" s="7"/>
      <c r="W78" s="7"/>
      <c r="X78" s="7"/>
      <c r="Y78" s="7"/>
      <c r="Z78" s="7"/>
    </row>
    <row r="79" ht="15.75" customHeight="1">
      <c r="A79" s="7"/>
      <c r="B79" s="2"/>
      <c r="C79" s="3"/>
      <c r="D79" s="4"/>
      <c r="E79" s="5"/>
      <c r="F79" s="2"/>
      <c r="G79" s="2"/>
      <c r="H79" s="2"/>
      <c r="I79" s="6"/>
      <c r="J79" s="6"/>
      <c r="K79" s="2"/>
      <c r="L79" s="2"/>
      <c r="M79" s="7"/>
      <c r="N79" s="7"/>
      <c r="O79" s="7"/>
      <c r="P79" s="7"/>
      <c r="Q79" s="7"/>
      <c r="R79" s="7"/>
      <c r="S79" s="7"/>
      <c r="T79" s="7"/>
      <c r="U79" s="7"/>
      <c r="V79" s="7"/>
      <c r="W79" s="7"/>
      <c r="X79" s="7"/>
      <c r="Y79" s="7"/>
      <c r="Z79" s="7"/>
    </row>
    <row r="80" ht="15.75" customHeight="1">
      <c r="A80" s="7"/>
      <c r="B80" s="2"/>
      <c r="C80" s="3"/>
      <c r="D80" s="4"/>
      <c r="E80" s="5"/>
      <c r="F80" s="2"/>
      <c r="G80" s="2"/>
      <c r="H80" s="2"/>
      <c r="I80" s="6"/>
      <c r="J80" s="6"/>
      <c r="K80" s="2"/>
      <c r="L80" s="2"/>
      <c r="M80" s="7"/>
      <c r="N80" s="7"/>
      <c r="O80" s="7"/>
      <c r="P80" s="7"/>
      <c r="Q80" s="7"/>
      <c r="R80" s="7"/>
      <c r="S80" s="7"/>
      <c r="T80" s="7"/>
      <c r="U80" s="7"/>
      <c r="V80" s="7"/>
      <c r="W80" s="7"/>
      <c r="X80" s="7"/>
      <c r="Y80" s="7"/>
      <c r="Z80" s="7"/>
    </row>
    <row r="81" ht="15.75" customHeight="1">
      <c r="A81" s="7"/>
      <c r="B81" s="2"/>
      <c r="C81" s="3"/>
      <c r="D81" s="4"/>
      <c r="E81" s="5"/>
      <c r="F81" s="2"/>
      <c r="G81" s="2"/>
      <c r="H81" s="2"/>
      <c r="I81" s="6"/>
      <c r="J81" s="6"/>
      <c r="K81" s="2"/>
      <c r="L81" s="2"/>
      <c r="M81" s="7"/>
      <c r="N81" s="7"/>
      <c r="O81" s="7"/>
      <c r="P81" s="7"/>
      <c r="Q81" s="7"/>
      <c r="R81" s="7"/>
      <c r="S81" s="7"/>
      <c r="T81" s="7"/>
      <c r="U81" s="7"/>
      <c r="V81" s="7"/>
      <c r="W81" s="7"/>
      <c r="X81" s="7"/>
      <c r="Y81" s="7"/>
      <c r="Z81" s="7"/>
    </row>
    <row r="82" ht="15.75" customHeight="1">
      <c r="A82" s="7"/>
      <c r="B82" s="2"/>
      <c r="C82" s="3"/>
      <c r="D82" s="4"/>
      <c r="E82" s="5"/>
      <c r="F82" s="2"/>
      <c r="G82" s="2"/>
      <c r="H82" s="2"/>
      <c r="I82" s="6"/>
      <c r="J82" s="6"/>
      <c r="K82" s="2"/>
      <c r="L82" s="2"/>
      <c r="M82" s="7"/>
      <c r="N82" s="7"/>
      <c r="O82" s="7"/>
      <c r="P82" s="7"/>
      <c r="Q82" s="7"/>
      <c r="R82" s="7"/>
      <c r="S82" s="7"/>
      <c r="T82" s="7"/>
      <c r="U82" s="7"/>
      <c r="V82" s="7"/>
      <c r="W82" s="7"/>
      <c r="X82" s="7"/>
      <c r="Y82" s="7"/>
      <c r="Z82" s="7"/>
    </row>
    <row r="83" ht="15.75" customHeight="1">
      <c r="A83" s="7"/>
      <c r="B83" s="2"/>
      <c r="C83" s="3"/>
      <c r="D83" s="4"/>
      <c r="E83" s="5"/>
      <c r="F83" s="2"/>
      <c r="G83" s="2"/>
      <c r="H83" s="2"/>
      <c r="I83" s="6"/>
      <c r="J83" s="6"/>
      <c r="K83" s="2"/>
      <c r="L83" s="2"/>
      <c r="M83" s="7"/>
      <c r="N83" s="7"/>
      <c r="O83" s="7"/>
      <c r="P83" s="7"/>
      <c r="Q83" s="7"/>
      <c r="R83" s="7"/>
      <c r="S83" s="7"/>
      <c r="T83" s="7"/>
      <c r="U83" s="7"/>
      <c r="V83" s="7"/>
      <c r="W83" s="7"/>
      <c r="X83" s="7"/>
      <c r="Y83" s="7"/>
      <c r="Z83" s="7"/>
    </row>
    <row r="84" ht="15.75" customHeight="1">
      <c r="A84" s="7"/>
      <c r="B84" s="2"/>
      <c r="C84" s="3"/>
      <c r="D84" s="4"/>
      <c r="E84" s="5"/>
      <c r="F84" s="2"/>
      <c r="G84" s="2"/>
      <c r="H84" s="2"/>
      <c r="I84" s="6"/>
      <c r="J84" s="6"/>
      <c r="K84" s="2"/>
      <c r="L84" s="2"/>
      <c r="M84" s="7"/>
      <c r="N84" s="7"/>
      <c r="O84" s="7"/>
      <c r="P84" s="7"/>
      <c r="Q84" s="7"/>
      <c r="R84" s="7"/>
      <c r="S84" s="7"/>
      <c r="T84" s="7"/>
      <c r="U84" s="7"/>
      <c r="V84" s="7"/>
      <c r="W84" s="7"/>
      <c r="X84" s="7"/>
      <c r="Y84" s="7"/>
      <c r="Z84" s="7"/>
    </row>
    <row r="85" ht="15.75" customHeight="1">
      <c r="A85" s="7"/>
      <c r="B85" s="2"/>
      <c r="C85" s="3"/>
      <c r="D85" s="4"/>
      <c r="E85" s="5"/>
      <c r="F85" s="2"/>
      <c r="G85" s="2"/>
      <c r="H85" s="2"/>
      <c r="I85" s="6"/>
      <c r="J85" s="6"/>
      <c r="K85" s="2"/>
      <c r="L85" s="2"/>
      <c r="M85" s="7"/>
      <c r="N85" s="7"/>
      <c r="O85" s="7"/>
      <c r="P85" s="7"/>
      <c r="Q85" s="7"/>
      <c r="R85" s="7"/>
      <c r="S85" s="7"/>
      <c r="T85" s="7"/>
      <c r="U85" s="7"/>
      <c r="V85" s="7"/>
      <c r="W85" s="7"/>
      <c r="X85" s="7"/>
      <c r="Y85" s="7"/>
      <c r="Z85" s="7"/>
    </row>
    <row r="86" ht="15.75" customHeight="1">
      <c r="A86" s="7"/>
      <c r="B86" s="2"/>
      <c r="C86" s="3"/>
      <c r="D86" s="4"/>
      <c r="E86" s="5"/>
      <c r="F86" s="2"/>
      <c r="G86" s="2"/>
      <c r="H86" s="2"/>
      <c r="I86" s="6"/>
      <c r="J86" s="6"/>
      <c r="K86" s="2"/>
      <c r="L86" s="2"/>
      <c r="M86" s="7"/>
      <c r="N86" s="7"/>
      <c r="O86" s="7"/>
      <c r="P86" s="7"/>
      <c r="Q86" s="7"/>
      <c r="R86" s="7"/>
      <c r="S86" s="7"/>
      <c r="T86" s="7"/>
      <c r="U86" s="7"/>
      <c r="V86" s="7"/>
      <c r="W86" s="7"/>
      <c r="X86" s="7"/>
      <c r="Y86" s="7"/>
      <c r="Z86" s="7"/>
    </row>
    <row r="87" ht="15.75" customHeight="1">
      <c r="A87" s="7"/>
      <c r="B87" s="2"/>
      <c r="C87" s="3"/>
      <c r="D87" s="4"/>
      <c r="E87" s="5"/>
      <c r="F87" s="2"/>
      <c r="G87" s="2"/>
      <c r="H87" s="2"/>
      <c r="I87" s="6"/>
      <c r="J87" s="6"/>
      <c r="K87" s="2"/>
      <c r="L87" s="2"/>
      <c r="M87" s="7"/>
      <c r="N87" s="7"/>
      <c r="O87" s="7"/>
      <c r="P87" s="7"/>
      <c r="Q87" s="7"/>
      <c r="R87" s="7"/>
      <c r="S87" s="7"/>
      <c r="T87" s="7"/>
      <c r="U87" s="7"/>
      <c r="V87" s="7"/>
      <c r="W87" s="7"/>
      <c r="X87" s="7"/>
      <c r="Y87" s="7"/>
      <c r="Z87" s="7"/>
    </row>
    <row r="88" ht="15.75" customHeight="1">
      <c r="A88" s="7"/>
      <c r="B88" s="2"/>
      <c r="C88" s="3"/>
      <c r="D88" s="4"/>
      <c r="E88" s="5"/>
      <c r="F88" s="2"/>
      <c r="G88" s="2"/>
      <c r="H88" s="2"/>
      <c r="I88" s="6"/>
      <c r="J88" s="6"/>
      <c r="K88" s="2"/>
      <c r="L88" s="2"/>
      <c r="M88" s="7"/>
      <c r="N88" s="7"/>
      <c r="O88" s="7"/>
      <c r="P88" s="7"/>
      <c r="Q88" s="7"/>
      <c r="R88" s="7"/>
      <c r="S88" s="7"/>
      <c r="T88" s="7"/>
      <c r="U88" s="7"/>
      <c r="V88" s="7"/>
      <c r="W88" s="7"/>
      <c r="X88" s="7"/>
      <c r="Y88" s="7"/>
      <c r="Z88" s="7"/>
    </row>
    <row r="89" ht="15.75" customHeight="1">
      <c r="A89" s="7"/>
      <c r="B89" s="2"/>
      <c r="C89" s="3"/>
      <c r="D89" s="4"/>
      <c r="E89" s="5"/>
      <c r="F89" s="2"/>
      <c r="G89" s="2"/>
      <c r="H89" s="2"/>
      <c r="I89" s="6"/>
      <c r="J89" s="6"/>
      <c r="K89" s="2"/>
      <c r="L89" s="2"/>
      <c r="M89" s="7"/>
      <c r="N89" s="7"/>
      <c r="O89" s="7"/>
      <c r="P89" s="7"/>
      <c r="Q89" s="7"/>
      <c r="R89" s="7"/>
      <c r="S89" s="7"/>
      <c r="T89" s="7"/>
      <c r="U89" s="7"/>
      <c r="V89" s="7"/>
      <c r="W89" s="7"/>
      <c r="X89" s="7"/>
      <c r="Y89" s="7"/>
      <c r="Z89" s="7"/>
    </row>
    <row r="90" ht="15.75" customHeight="1">
      <c r="A90" s="7"/>
      <c r="B90" s="2"/>
      <c r="C90" s="3"/>
      <c r="D90" s="4"/>
      <c r="E90" s="5"/>
      <c r="F90" s="2"/>
      <c r="G90" s="2"/>
      <c r="H90" s="2"/>
      <c r="I90" s="6"/>
      <c r="J90" s="6"/>
      <c r="K90" s="2"/>
      <c r="L90" s="2"/>
      <c r="M90" s="7"/>
      <c r="N90" s="7"/>
      <c r="O90" s="7"/>
      <c r="P90" s="7"/>
      <c r="Q90" s="7"/>
      <c r="R90" s="7"/>
      <c r="S90" s="7"/>
      <c r="T90" s="7"/>
      <c r="U90" s="7"/>
      <c r="V90" s="7"/>
      <c r="W90" s="7"/>
      <c r="X90" s="7"/>
      <c r="Y90" s="7"/>
      <c r="Z90" s="7"/>
    </row>
    <row r="91" ht="15.75" customHeight="1">
      <c r="A91" s="7"/>
      <c r="B91" s="2"/>
      <c r="C91" s="3"/>
      <c r="D91" s="4"/>
      <c r="E91" s="5"/>
      <c r="F91" s="2"/>
      <c r="G91" s="2"/>
      <c r="H91" s="2"/>
      <c r="I91" s="6"/>
      <c r="J91" s="6"/>
      <c r="K91" s="2"/>
      <c r="L91" s="2"/>
      <c r="M91" s="7"/>
      <c r="N91" s="7"/>
      <c r="O91" s="7"/>
      <c r="P91" s="7"/>
      <c r="Q91" s="7"/>
      <c r="R91" s="7"/>
      <c r="S91" s="7"/>
      <c r="T91" s="7"/>
      <c r="U91" s="7"/>
      <c r="V91" s="7"/>
      <c r="W91" s="7"/>
      <c r="X91" s="7"/>
      <c r="Y91" s="7"/>
      <c r="Z91" s="7"/>
    </row>
    <row r="92" ht="15.75" customHeight="1">
      <c r="A92" s="7"/>
      <c r="B92" s="2"/>
      <c r="C92" s="3"/>
      <c r="D92" s="4"/>
      <c r="E92" s="5"/>
      <c r="F92" s="2"/>
      <c r="G92" s="2"/>
      <c r="H92" s="2"/>
      <c r="I92" s="6"/>
      <c r="J92" s="6"/>
      <c r="K92" s="2"/>
      <c r="L92" s="2"/>
      <c r="M92" s="7"/>
      <c r="N92" s="7"/>
      <c r="O92" s="7"/>
      <c r="P92" s="7"/>
      <c r="Q92" s="7"/>
      <c r="R92" s="7"/>
      <c r="S92" s="7"/>
      <c r="T92" s="7"/>
      <c r="U92" s="7"/>
      <c r="V92" s="7"/>
      <c r="W92" s="7"/>
      <c r="X92" s="7"/>
      <c r="Y92" s="7"/>
      <c r="Z92" s="7"/>
    </row>
    <row r="93" ht="15.75" customHeight="1">
      <c r="A93" s="7"/>
      <c r="B93" s="2"/>
      <c r="C93" s="3"/>
      <c r="D93" s="4"/>
      <c r="E93" s="5"/>
      <c r="F93" s="2"/>
      <c r="G93" s="2"/>
      <c r="H93" s="2"/>
      <c r="I93" s="6"/>
      <c r="J93" s="6"/>
      <c r="K93" s="2"/>
      <c r="L93" s="2"/>
      <c r="M93" s="7"/>
      <c r="N93" s="7"/>
      <c r="O93" s="7"/>
      <c r="P93" s="7"/>
      <c r="Q93" s="7"/>
      <c r="R93" s="7"/>
      <c r="S93" s="7"/>
      <c r="T93" s="7"/>
      <c r="U93" s="7"/>
      <c r="V93" s="7"/>
      <c r="W93" s="7"/>
      <c r="X93" s="7"/>
      <c r="Y93" s="7"/>
      <c r="Z93" s="7"/>
    </row>
    <row r="94" ht="15.75" customHeight="1">
      <c r="A94" s="7"/>
      <c r="B94" s="2"/>
      <c r="C94" s="3"/>
      <c r="D94" s="4"/>
      <c r="E94" s="5"/>
      <c r="F94" s="2"/>
      <c r="G94" s="2"/>
      <c r="H94" s="2"/>
      <c r="I94" s="6"/>
      <c r="J94" s="6"/>
      <c r="K94" s="2"/>
      <c r="L94" s="2"/>
      <c r="M94" s="7"/>
      <c r="N94" s="7"/>
      <c r="O94" s="7"/>
      <c r="P94" s="7"/>
      <c r="Q94" s="7"/>
      <c r="R94" s="7"/>
      <c r="S94" s="7"/>
      <c r="T94" s="7"/>
      <c r="U94" s="7"/>
      <c r="V94" s="7"/>
      <c r="W94" s="7"/>
      <c r="X94" s="7"/>
      <c r="Y94" s="7"/>
      <c r="Z94" s="7"/>
    </row>
    <row r="95" ht="15.75" customHeight="1">
      <c r="A95" s="7"/>
      <c r="B95" s="2"/>
      <c r="C95" s="3"/>
      <c r="D95" s="4"/>
      <c r="E95" s="5"/>
      <c r="F95" s="2"/>
      <c r="G95" s="2"/>
      <c r="H95" s="2"/>
      <c r="I95" s="6"/>
      <c r="J95" s="6"/>
      <c r="K95" s="2"/>
      <c r="L95" s="2"/>
      <c r="M95" s="7"/>
      <c r="N95" s="7"/>
      <c r="O95" s="7"/>
      <c r="P95" s="7"/>
      <c r="Q95" s="7"/>
      <c r="R95" s="7"/>
      <c r="S95" s="7"/>
      <c r="T95" s="7"/>
      <c r="U95" s="7"/>
      <c r="V95" s="7"/>
      <c r="W95" s="7"/>
      <c r="X95" s="7"/>
      <c r="Y95" s="7"/>
      <c r="Z95" s="7"/>
    </row>
    <row r="96" ht="15.75" customHeight="1">
      <c r="A96" s="7"/>
      <c r="B96" s="2"/>
      <c r="C96" s="3"/>
      <c r="D96" s="4"/>
      <c r="E96" s="5"/>
      <c r="F96" s="2"/>
      <c r="G96" s="2"/>
      <c r="H96" s="2"/>
      <c r="I96" s="6"/>
      <c r="J96" s="6"/>
      <c r="K96" s="2"/>
      <c r="L96" s="2"/>
      <c r="M96" s="7"/>
      <c r="N96" s="7"/>
      <c r="O96" s="7"/>
      <c r="P96" s="7"/>
      <c r="Q96" s="7"/>
      <c r="R96" s="7"/>
      <c r="S96" s="7"/>
      <c r="T96" s="7"/>
      <c r="U96" s="7"/>
      <c r="V96" s="7"/>
      <c r="W96" s="7"/>
      <c r="X96" s="7"/>
      <c r="Y96" s="7"/>
      <c r="Z96" s="7"/>
    </row>
    <row r="97" ht="15.75" customHeight="1">
      <c r="A97" s="7"/>
      <c r="B97" s="2"/>
      <c r="C97" s="3"/>
      <c r="D97" s="4"/>
      <c r="E97" s="5"/>
      <c r="F97" s="2"/>
      <c r="G97" s="2"/>
      <c r="H97" s="2"/>
      <c r="I97" s="6"/>
      <c r="J97" s="6"/>
      <c r="K97" s="2"/>
      <c r="L97" s="2"/>
      <c r="M97" s="7"/>
      <c r="N97" s="7"/>
      <c r="O97" s="7"/>
      <c r="P97" s="7"/>
      <c r="Q97" s="7"/>
      <c r="R97" s="7"/>
      <c r="S97" s="7"/>
      <c r="T97" s="7"/>
      <c r="U97" s="7"/>
      <c r="V97" s="7"/>
      <c r="W97" s="7"/>
      <c r="X97" s="7"/>
      <c r="Y97" s="7"/>
      <c r="Z97" s="7"/>
    </row>
    <row r="98" ht="15.75" customHeight="1">
      <c r="A98" s="7"/>
      <c r="B98" s="2"/>
      <c r="C98" s="3"/>
      <c r="D98" s="4"/>
      <c r="E98" s="5"/>
      <c r="F98" s="2"/>
      <c r="G98" s="2"/>
      <c r="H98" s="2"/>
      <c r="I98" s="6"/>
      <c r="J98" s="6"/>
      <c r="K98" s="2"/>
      <c r="L98" s="2"/>
      <c r="M98" s="7"/>
      <c r="N98" s="7"/>
      <c r="O98" s="7"/>
      <c r="P98" s="7"/>
      <c r="Q98" s="7"/>
      <c r="R98" s="7"/>
      <c r="S98" s="7"/>
      <c r="T98" s="7"/>
      <c r="U98" s="7"/>
      <c r="V98" s="7"/>
      <c r="W98" s="7"/>
      <c r="X98" s="7"/>
      <c r="Y98" s="7"/>
      <c r="Z98" s="7"/>
    </row>
    <row r="99" ht="15.75" customHeight="1">
      <c r="A99" s="7"/>
      <c r="B99" s="2"/>
      <c r="C99" s="3"/>
      <c r="D99" s="4"/>
      <c r="E99" s="5"/>
      <c r="F99" s="2"/>
      <c r="G99" s="2"/>
      <c r="H99" s="2"/>
      <c r="I99" s="6"/>
      <c r="J99" s="6"/>
      <c r="K99" s="2"/>
      <c r="L99" s="2"/>
      <c r="M99" s="7"/>
      <c r="N99" s="7"/>
      <c r="O99" s="7"/>
      <c r="P99" s="7"/>
      <c r="Q99" s="7"/>
      <c r="R99" s="7"/>
      <c r="S99" s="7"/>
      <c r="T99" s="7"/>
      <c r="U99" s="7"/>
      <c r="V99" s="7"/>
      <c r="W99" s="7"/>
      <c r="X99" s="7"/>
      <c r="Y99" s="7"/>
      <c r="Z99" s="7"/>
    </row>
    <row r="100" ht="15.75" customHeight="1">
      <c r="A100" s="7"/>
      <c r="B100" s="2"/>
      <c r="C100" s="3"/>
      <c r="D100" s="4"/>
      <c r="E100" s="5"/>
      <c r="F100" s="2"/>
      <c r="G100" s="2"/>
      <c r="H100" s="2"/>
      <c r="I100" s="6"/>
      <c r="J100" s="6"/>
      <c r="K100" s="2"/>
      <c r="L100" s="2"/>
      <c r="M100" s="7"/>
      <c r="N100" s="7"/>
      <c r="O100" s="7"/>
      <c r="P100" s="7"/>
      <c r="Q100" s="7"/>
      <c r="R100" s="7"/>
      <c r="S100" s="7"/>
      <c r="T100" s="7"/>
      <c r="U100" s="7"/>
      <c r="V100" s="7"/>
      <c r="W100" s="7"/>
      <c r="X100" s="7"/>
      <c r="Y100" s="7"/>
      <c r="Z100" s="7"/>
    </row>
    <row r="101" ht="15.75" customHeight="1">
      <c r="A101" s="7"/>
      <c r="B101" s="2"/>
      <c r="C101" s="3"/>
      <c r="D101" s="4"/>
      <c r="E101" s="5"/>
      <c r="F101" s="2"/>
      <c r="G101" s="2"/>
      <c r="H101" s="2"/>
      <c r="I101" s="6"/>
      <c r="J101" s="6"/>
      <c r="K101" s="2"/>
      <c r="L101" s="2"/>
      <c r="M101" s="7"/>
      <c r="N101" s="7"/>
      <c r="O101" s="7"/>
      <c r="P101" s="7"/>
      <c r="Q101" s="7"/>
      <c r="R101" s="7"/>
      <c r="S101" s="7"/>
      <c r="T101" s="7"/>
      <c r="U101" s="7"/>
      <c r="V101" s="7"/>
      <c r="W101" s="7"/>
      <c r="X101" s="7"/>
      <c r="Y101" s="7"/>
      <c r="Z101" s="7"/>
    </row>
    <row r="102" ht="15.75" customHeight="1">
      <c r="A102" s="7"/>
      <c r="B102" s="2"/>
      <c r="C102" s="3"/>
      <c r="D102" s="4"/>
      <c r="E102" s="5"/>
      <c r="F102" s="2"/>
      <c r="G102" s="2"/>
      <c r="H102" s="2"/>
      <c r="I102" s="6"/>
      <c r="J102" s="6"/>
      <c r="K102" s="2"/>
      <c r="L102" s="2"/>
      <c r="M102" s="7"/>
      <c r="N102" s="7"/>
      <c r="O102" s="7"/>
      <c r="P102" s="7"/>
      <c r="Q102" s="7"/>
      <c r="R102" s="7"/>
      <c r="S102" s="7"/>
      <c r="T102" s="7"/>
      <c r="U102" s="7"/>
      <c r="V102" s="7"/>
      <c r="W102" s="7"/>
      <c r="X102" s="7"/>
      <c r="Y102" s="7"/>
      <c r="Z102" s="7"/>
    </row>
    <row r="103" ht="15.75" customHeight="1">
      <c r="A103" s="7"/>
      <c r="B103" s="2"/>
      <c r="C103" s="3"/>
      <c r="D103" s="4"/>
      <c r="E103" s="5"/>
      <c r="F103" s="2"/>
      <c r="G103" s="2"/>
      <c r="H103" s="2"/>
      <c r="I103" s="6"/>
      <c r="J103" s="6"/>
      <c r="K103" s="2"/>
      <c r="L103" s="2"/>
      <c r="M103" s="7"/>
      <c r="N103" s="7"/>
      <c r="O103" s="7"/>
      <c r="P103" s="7"/>
      <c r="Q103" s="7"/>
      <c r="R103" s="7"/>
      <c r="S103" s="7"/>
      <c r="T103" s="7"/>
      <c r="U103" s="7"/>
      <c r="V103" s="7"/>
      <c r="W103" s="7"/>
      <c r="X103" s="7"/>
      <c r="Y103" s="7"/>
      <c r="Z103" s="7"/>
    </row>
    <row r="104" ht="15.75" customHeight="1">
      <c r="A104" s="7"/>
      <c r="B104" s="2"/>
      <c r="C104" s="3"/>
      <c r="D104" s="4"/>
      <c r="E104" s="5"/>
      <c r="F104" s="2"/>
      <c r="G104" s="2"/>
      <c r="H104" s="2"/>
      <c r="I104" s="6"/>
      <c r="J104" s="6"/>
      <c r="K104" s="2"/>
      <c r="L104" s="2"/>
      <c r="M104" s="7"/>
      <c r="N104" s="7"/>
      <c r="O104" s="7"/>
      <c r="P104" s="7"/>
      <c r="Q104" s="7"/>
      <c r="R104" s="7"/>
      <c r="S104" s="7"/>
      <c r="T104" s="7"/>
      <c r="U104" s="7"/>
      <c r="V104" s="7"/>
      <c r="W104" s="7"/>
      <c r="X104" s="7"/>
      <c r="Y104" s="7"/>
      <c r="Z104" s="7"/>
    </row>
    <row r="105" ht="15.75" customHeight="1">
      <c r="A105" s="7"/>
      <c r="B105" s="2"/>
      <c r="C105" s="3"/>
      <c r="D105" s="4"/>
      <c r="E105" s="5"/>
      <c r="F105" s="2"/>
      <c r="G105" s="2"/>
      <c r="H105" s="2"/>
      <c r="I105" s="6"/>
      <c r="J105" s="6"/>
      <c r="K105" s="2"/>
      <c r="L105" s="2"/>
      <c r="M105" s="7"/>
      <c r="N105" s="7"/>
      <c r="O105" s="7"/>
      <c r="P105" s="7"/>
      <c r="Q105" s="7"/>
      <c r="R105" s="7"/>
      <c r="S105" s="7"/>
      <c r="T105" s="7"/>
      <c r="U105" s="7"/>
      <c r="V105" s="7"/>
      <c r="W105" s="7"/>
      <c r="X105" s="7"/>
      <c r="Y105" s="7"/>
      <c r="Z105" s="7"/>
    </row>
    <row r="106" ht="15.75" customHeight="1">
      <c r="A106" s="7"/>
      <c r="B106" s="2"/>
      <c r="C106" s="3"/>
      <c r="D106" s="4"/>
      <c r="E106" s="5"/>
      <c r="F106" s="2"/>
      <c r="G106" s="2"/>
      <c r="H106" s="2"/>
      <c r="I106" s="6"/>
      <c r="J106" s="6"/>
      <c r="K106" s="2"/>
      <c r="L106" s="2"/>
      <c r="M106" s="7"/>
      <c r="N106" s="7"/>
      <c r="O106" s="7"/>
      <c r="P106" s="7"/>
      <c r="Q106" s="7"/>
      <c r="R106" s="7"/>
      <c r="S106" s="7"/>
      <c r="T106" s="7"/>
      <c r="U106" s="7"/>
      <c r="V106" s="7"/>
      <c r="W106" s="7"/>
      <c r="X106" s="7"/>
      <c r="Y106" s="7"/>
      <c r="Z106" s="7"/>
    </row>
    <row r="107" ht="15.75" customHeight="1">
      <c r="A107" s="7"/>
      <c r="B107" s="2"/>
      <c r="C107" s="3"/>
      <c r="D107" s="4"/>
      <c r="E107" s="5"/>
      <c r="F107" s="2"/>
      <c r="G107" s="2"/>
      <c r="H107" s="2"/>
      <c r="I107" s="6"/>
      <c r="J107" s="6"/>
      <c r="K107" s="2"/>
      <c r="L107" s="2"/>
      <c r="M107" s="7"/>
      <c r="N107" s="7"/>
      <c r="O107" s="7"/>
      <c r="P107" s="7"/>
      <c r="Q107" s="7"/>
      <c r="R107" s="7"/>
      <c r="S107" s="7"/>
      <c r="T107" s="7"/>
      <c r="U107" s="7"/>
      <c r="V107" s="7"/>
      <c r="W107" s="7"/>
      <c r="X107" s="7"/>
      <c r="Y107" s="7"/>
      <c r="Z107" s="7"/>
    </row>
    <row r="108" ht="15.75" customHeight="1">
      <c r="A108" s="7"/>
      <c r="B108" s="2"/>
      <c r="C108" s="3"/>
      <c r="D108" s="4"/>
      <c r="E108" s="5"/>
      <c r="F108" s="2"/>
      <c r="G108" s="2"/>
      <c r="H108" s="2"/>
      <c r="I108" s="6"/>
      <c r="J108" s="6"/>
      <c r="K108" s="2"/>
      <c r="L108" s="2"/>
      <c r="M108" s="7"/>
      <c r="N108" s="7"/>
      <c r="O108" s="7"/>
      <c r="P108" s="7"/>
      <c r="Q108" s="7"/>
      <c r="R108" s="7"/>
      <c r="S108" s="7"/>
      <c r="T108" s="7"/>
      <c r="U108" s="7"/>
      <c r="V108" s="7"/>
      <c r="W108" s="7"/>
      <c r="X108" s="7"/>
      <c r="Y108" s="7"/>
      <c r="Z108" s="7"/>
    </row>
    <row r="109" ht="15.75" customHeight="1">
      <c r="A109" s="7"/>
      <c r="B109" s="2"/>
      <c r="C109" s="3"/>
      <c r="D109" s="4"/>
      <c r="E109" s="5"/>
      <c r="F109" s="2"/>
      <c r="G109" s="2"/>
      <c r="H109" s="2"/>
      <c r="I109" s="6"/>
      <c r="J109" s="6"/>
      <c r="K109" s="2"/>
      <c r="L109" s="2"/>
      <c r="M109" s="7"/>
      <c r="N109" s="7"/>
      <c r="O109" s="7"/>
      <c r="P109" s="7"/>
      <c r="Q109" s="7"/>
      <c r="R109" s="7"/>
      <c r="S109" s="7"/>
      <c r="T109" s="7"/>
      <c r="U109" s="7"/>
      <c r="V109" s="7"/>
      <c r="W109" s="7"/>
      <c r="X109" s="7"/>
      <c r="Y109" s="7"/>
      <c r="Z109" s="7"/>
    </row>
    <row r="110" ht="15.75" customHeight="1">
      <c r="A110" s="7"/>
      <c r="B110" s="2"/>
      <c r="C110" s="3"/>
      <c r="D110" s="4"/>
      <c r="E110" s="5"/>
      <c r="F110" s="2"/>
      <c r="G110" s="2"/>
      <c r="H110" s="2"/>
      <c r="I110" s="6"/>
      <c r="J110" s="6"/>
      <c r="K110" s="2"/>
      <c r="L110" s="2"/>
      <c r="M110" s="7"/>
      <c r="N110" s="7"/>
      <c r="O110" s="7"/>
      <c r="P110" s="7"/>
      <c r="Q110" s="7"/>
      <c r="R110" s="7"/>
      <c r="S110" s="7"/>
      <c r="T110" s="7"/>
      <c r="U110" s="7"/>
      <c r="V110" s="7"/>
      <c r="W110" s="7"/>
      <c r="X110" s="7"/>
      <c r="Y110" s="7"/>
      <c r="Z110" s="7"/>
    </row>
    <row r="111" ht="15.75" customHeight="1">
      <c r="A111" s="7"/>
      <c r="B111" s="2"/>
      <c r="C111" s="3"/>
      <c r="D111" s="4"/>
      <c r="E111" s="5"/>
      <c r="F111" s="2"/>
      <c r="G111" s="2"/>
      <c r="H111" s="2"/>
      <c r="I111" s="6"/>
      <c r="J111" s="6"/>
      <c r="K111" s="2"/>
      <c r="L111" s="2"/>
      <c r="M111" s="7"/>
      <c r="N111" s="7"/>
      <c r="O111" s="7"/>
      <c r="P111" s="7"/>
      <c r="Q111" s="7"/>
      <c r="R111" s="7"/>
      <c r="S111" s="7"/>
      <c r="T111" s="7"/>
      <c r="U111" s="7"/>
      <c r="V111" s="7"/>
      <c r="W111" s="7"/>
      <c r="X111" s="7"/>
      <c r="Y111" s="7"/>
      <c r="Z111" s="7"/>
    </row>
    <row r="112" ht="15.75" customHeight="1">
      <c r="A112" s="7"/>
      <c r="B112" s="2"/>
      <c r="C112" s="3"/>
      <c r="D112" s="4"/>
      <c r="E112" s="5"/>
      <c r="F112" s="2"/>
      <c r="G112" s="2"/>
      <c r="H112" s="2"/>
      <c r="I112" s="6"/>
      <c r="J112" s="6"/>
      <c r="K112" s="2"/>
      <c r="L112" s="2"/>
      <c r="M112" s="7"/>
      <c r="N112" s="7"/>
      <c r="O112" s="7"/>
      <c r="P112" s="7"/>
      <c r="Q112" s="7"/>
      <c r="R112" s="7"/>
      <c r="S112" s="7"/>
      <c r="T112" s="7"/>
      <c r="U112" s="7"/>
      <c r="V112" s="7"/>
      <c r="W112" s="7"/>
      <c r="X112" s="7"/>
      <c r="Y112" s="7"/>
      <c r="Z112" s="7"/>
    </row>
    <row r="113" ht="15.75" customHeight="1">
      <c r="A113" s="7"/>
      <c r="B113" s="2"/>
      <c r="C113" s="3"/>
      <c r="D113" s="4"/>
      <c r="E113" s="5"/>
      <c r="F113" s="2"/>
      <c r="G113" s="2"/>
      <c r="H113" s="2"/>
      <c r="I113" s="6"/>
      <c r="J113" s="6"/>
      <c r="K113" s="2"/>
      <c r="L113" s="2"/>
      <c r="M113" s="7"/>
      <c r="N113" s="7"/>
      <c r="O113" s="7"/>
      <c r="P113" s="7"/>
      <c r="Q113" s="7"/>
      <c r="R113" s="7"/>
      <c r="S113" s="7"/>
      <c r="T113" s="7"/>
      <c r="U113" s="7"/>
      <c r="V113" s="7"/>
      <c r="W113" s="7"/>
      <c r="X113" s="7"/>
      <c r="Y113" s="7"/>
      <c r="Z113" s="7"/>
    </row>
    <row r="114" ht="15.75" customHeight="1">
      <c r="A114" s="7"/>
      <c r="B114" s="2"/>
      <c r="C114" s="3"/>
      <c r="D114" s="4"/>
      <c r="E114" s="5"/>
      <c r="F114" s="2"/>
      <c r="G114" s="2"/>
      <c r="H114" s="2"/>
      <c r="I114" s="6"/>
      <c r="J114" s="6"/>
      <c r="K114" s="2"/>
      <c r="L114" s="2"/>
      <c r="M114" s="7"/>
      <c r="N114" s="7"/>
      <c r="O114" s="7"/>
      <c r="P114" s="7"/>
      <c r="Q114" s="7"/>
      <c r="R114" s="7"/>
      <c r="S114" s="7"/>
      <c r="T114" s="7"/>
      <c r="U114" s="7"/>
      <c r="V114" s="7"/>
      <c r="W114" s="7"/>
      <c r="X114" s="7"/>
      <c r="Y114" s="7"/>
      <c r="Z114" s="7"/>
    </row>
    <row r="115" ht="15.75" customHeight="1">
      <c r="A115" s="7"/>
      <c r="B115" s="2"/>
      <c r="C115" s="3"/>
      <c r="D115" s="4"/>
      <c r="E115" s="5"/>
      <c r="F115" s="2"/>
      <c r="G115" s="2"/>
      <c r="H115" s="2"/>
      <c r="I115" s="6"/>
      <c r="J115" s="6"/>
      <c r="K115" s="2"/>
      <c r="L115" s="2"/>
      <c r="M115" s="7"/>
      <c r="N115" s="7"/>
      <c r="O115" s="7"/>
      <c r="P115" s="7"/>
      <c r="Q115" s="7"/>
      <c r="R115" s="7"/>
      <c r="S115" s="7"/>
      <c r="T115" s="7"/>
      <c r="U115" s="7"/>
      <c r="V115" s="7"/>
      <c r="W115" s="7"/>
      <c r="X115" s="7"/>
      <c r="Y115" s="7"/>
      <c r="Z115" s="7"/>
    </row>
    <row r="116" ht="15.75" customHeight="1">
      <c r="A116" s="7"/>
      <c r="B116" s="2"/>
      <c r="C116" s="3"/>
      <c r="D116" s="4"/>
      <c r="E116" s="5"/>
      <c r="F116" s="2"/>
      <c r="G116" s="2"/>
      <c r="H116" s="2"/>
      <c r="I116" s="6"/>
      <c r="J116" s="6"/>
      <c r="K116" s="2"/>
      <c r="L116" s="2"/>
      <c r="M116" s="7"/>
      <c r="N116" s="7"/>
      <c r="O116" s="7"/>
      <c r="P116" s="7"/>
      <c r="Q116" s="7"/>
      <c r="R116" s="7"/>
      <c r="S116" s="7"/>
      <c r="T116" s="7"/>
      <c r="U116" s="7"/>
      <c r="V116" s="7"/>
      <c r="W116" s="7"/>
      <c r="X116" s="7"/>
      <c r="Y116" s="7"/>
      <c r="Z116" s="7"/>
    </row>
    <row r="117" ht="15.75" customHeight="1">
      <c r="A117" s="7"/>
      <c r="B117" s="2"/>
      <c r="C117" s="3"/>
      <c r="D117" s="4"/>
      <c r="E117" s="5"/>
      <c r="F117" s="2"/>
      <c r="G117" s="2"/>
      <c r="H117" s="2"/>
      <c r="I117" s="6"/>
      <c r="J117" s="6"/>
      <c r="K117" s="2"/>
      <c r="L117" s="2"/>
      <c r="M117" s="7"/>
      <c r="N117" s="7"/>
      <c r="O117" s="7"/>
      <c r="P117" s="7"/>
      <c r="Q117" s="7"/>
      <c r="R117" s="7"/>
      <c r="S117" s="7"/>
      <c r="T117" s="7"/>
      <c r="U117" s="7"/>
      <c r="V117" s="7"/>
      <c r="W117" s="7"/>
      <c r="X117" s="7"/>
      <c r="Y117" s="7"/>
      <c r="Z117" s="7"/>
    </row>
    <row r="118" ht="15.75" customHeight="1">
      <c r="A118" s="7"/>
      <c r="B118" s="2"/>
      <c r="C118" s="3"/>
      <c r="D118" s="4"/>
      <c r="E118" s="5"/>
      <c r="F118" s="2"/>
      <c r="G118" s="2"/>
      <c r="H118" s="2"/>
      <c r="I118" s="6"/>
      <c r="J118" s="6"/>
      <c r="K118" s="2"/>
      <c r="L118" s="2"/>
      <c r="M118" s="7"/>
      <c r="N118" s="7"/>
      <c r="O118" s="7"/>
      <c r="P118" s="7"/>
      <c r="Q118" s="7"/>
      <c r="R118" s="7"/>
      <c r="S118" s="7"/>
      <c r="T118" s="7"/>
      <c r="U118" s="7"/>
      <c r="V118" s="7"/>
      <c r="W118" s="7"/>
      <c r="X118" s="7"/>
      <c r="Y118" s="7"/>
      <c r="Z118" s="7"/>
    </row>
    <row r="119" ht="15.75" customHeight="1">
      <c r="A119" s="7"/>
      <c r="B119" s="2"/>
      <c r="C119" s="3"/>
      <c r="D119" s="4"/>
      <c r="E119" s="5"/>
      <c r="F119" s="2"/>
      <c r="G119" s="2"/>
      <c r="H119" s="2"/>
      <c r="I119" s="6"/>
      <c r="J119" s="6"/>
      <c r="K119" s="2"/>
      <c r="L119" s="2"/>
      <c r="M119" s="7"/>
      <c r="N119" s="7"/>
      <c r="O119" s="7"/>
      <c r="P119" s="7"/>
      <c r="Q119" s="7"/>
      <c r="R119" s="7"/>
      <c r="S119" s="7"/>
      <c r="T119" s="7"/>
      <c r="U119" s="7"/>
      <c r="V119" s="7"/>
      <c r="W119" s="7"/>
      <c r="X119" s="7"/>
      <c r="Y119" s="7"/>
      <c r="Z119" s="7"/>
    </row>
    <row r="120" ht="15.75" customHeight="1">
      <c r="A120" s="7"/>
      <c r="B120" s="2"/>
      <c r="C120" s="3"/>
      <c r="D120" s="4"/>
      <c r="E120" s="5"/>
      <c r="F120" s="2"/>
      <c r="G120" s="2"/>
      <c r="H120" s="2"/>
      <c r="I120" s="6"/>
      <c r="J120" s="6"/>
      <c r="K120" s="2"/>
      <c r="L120" s="2"/>
      <c r="M120" s="7"/>
      <c r="N120" s="7"/>
      <c r="O120" s="7"/>
      <c r="P120" s="7"/>
      <c r="Q120" s="7"/>
      <c r="R120" s="7"/>
      <c r="S120" s="7"/>
      <c r="T120" s="7"/>
      <c r="U120" s="7"/>
      <c r="V120" s="7"/>
      <c r="W120" s="7"/>
      <c r="X120" s="7"/>
      <c r="Y120" s="7"/>
      <c r="Z120" s="7"/>
    </row>
    <row r="121" ht="15.75" customHeight="1">
      <c r="A121" s="7"/>
      <c r="B121" s="2"/>
      <c r="C121" s="3"/>
      <c r="D121" s="4"/>
      <c r="E121" s="5"/>
      <c r="F121" s="2"/>
      <c r="G121" s="2"/>
      <c r="H121" s="2"/>
      <c r="I121" s="6"/>
      <c r="J121" s="6"/>
      <c r="K121" s="2"/>
      <c r="L121" s="2"/>
      <c r="M121" s="7"/>
      <c r="N121" s="7"/>
      <c r="O121" s="7"/>
      <c r="P121" s="7"/>
      <c r="Q121" s="7"/>
      <c r="R121" s="7"/>
      <c r="S121" s="7"/>
      <c r="T121" s="7"/>
      <c r="U121" s="7"/>
      <c r="V121" s="7"/>
      <c r="W121" s="7"/>
      <c r="X121" s="7"/>
      <c r="Y121" s="7"/>
      <c r="Z121" s="7"/>
    </row>
    <row r="122" ht="15.75" customHeight="1">
      <c r="A122" s="7"/>
      <c r="B122" s="2"/>
      <c r="C122" s="3"/>
      <c r="D122" s="4"/>
      <c r="E122" s="5"/>
      <c r="F122" s="2"/>
      <c r="G122" s="2"/>
      <c r="H122" s="2"/>
      <c r="I122" s="6"/>
      <c r="J122" s="6"/>
      <c r="K122" s="2"/>
      <c r="L122" s="2"/>
      <c r="M122" s="7"/>
      <c r="N122" s="7"/>
      <c r="O122" s="7"/>
      <c r="P122" s="7"/>
      <c r="Q122" s="7"/>
      <c r="R122" s="7"/>
      <c r="S122" s="7"/>
      <c r="T122" s="7"/>
      <c r="U122" s="7"/>
      <c r="V122" s="7"/>
      <c r="W122" s="7"/>
      <c r="X122" s="7"/>
      <c r="Y122" s="7"/>
      <c r="Z122" s="7"/>
    </row>
    <row r="123" ht="15.75" customHeight="1">
      <c r="A123" s="7"/>
      <c r="B123" s="2"/>
      <c r="C123" s="3"/>
      <c r="D123" s="4"/>
      <c r="E123" s="5"/>
      <c r="F123" s="2"/>
      <c r="G123" s="2"/>
      <c r="H123" s="2"/>
      <c r="I123" s="6"/>
      <c r="J123" s="6"/>
      <c r="K123" s="2"/>
      <c r="L123" s="2"/>
      <c r="M123" s="7"/>
      <c r="N123" s="7"/>
      <c r="O123" s="7"/>
      <c r="P123" s="7"/>
      <c r="Q123" s="7"/>
      <c r="R123" s="7"/>
      <c r="S123" s="7"/>
      <c r="T123" s="7"/>
      <c r="U123" s="7"/>
      <c r="V123" s="7"/>
      <c r="W123" s="7"/>
      <c r="X123" s="7"/>
      <c r="Y123" s="7"/>
      <c r="Z123" s="7"/>
    </row>
    <row r="124" ht="15.75" customHeight="1">
      <c r="A124" s="7"/>
      <c r="B124" s="2"/>
      <c r="C124" s="3"/>
      <c r="D124" s="4"/>
      <c r="E124" s="5"/>
      <c r="F124" s="2"/>
      <c r="G124" s="2"/>
      <c r="H124" s="2"/>
      <c r="I124" s="6"/>
      <c r="J124" s="6"/>
      <c r="K124" s="2"/>
      <c r="L124" s="2"/>
      <c r="M124" s="7"/>
      <c r="N124" s="7"/>
      <c r="O124" s="7"/>
      <c r="P124" s="7"/>
      <c r="Q124" s="7"/>
      <c r="R124" s="7"/>
      <c r="S124" s="7"/>
      <c r="T124" s="7"/>
      <c r="U124" s="7"/>
      <c r="V124" s="7"/>
      <c r="W124" s="7"/>
      <c r="X124" s="7"/>
      <c r="Y124" s="7"/>
      <c r="Z124" s="7"/>
    </row>
    <row r="125" ht="15.75" customHeight="1">
      <c r="A125" s="7"/>
      <c r="B125" s="2"/>
      <c r="C125" s="3"/>
      <c r="D125" s="4"/>
      <c r="E125" s="5"/>
      <c r="F125" s="2"/>
      <c r="G125" s="2"/>
      <c r="H125" s="2"/>
      <c r="I125" s="6"/>
      <c r="J125" s="6"/>
      <c r="K125" s="2"/>
      <c r="L125" s="2"/>
      <c r="M125" s="7"/>
      <c r="N125" s="7"/>
      <c r="O125" s="7"/>
      <c r="P125" s="7"/>
      <c r="Q125" s="7"/>
      <c r="R125" s="7"/>
      <c r="S125" s="7"/>
      <c r="T125" s="7"/>
      <c r="U125" s="7"/>
      <c r="V125" s="7"/>
      <c r="W125" s="7"/>
      <c r="X125" s="7"/>
      <c r="Y125" s="7"/>
      <c r="Z125" s="7"/>
    </row>
    <row r="126" ht="15.75" customHeight="1">
      <c r="A126" s="7"/>
      <c r="B126" s="2"/>
      <c r="C126" s="3"/>
      <c r="D126" s="4"/>
      <c r="E126" s="5"/>
      <c r="F126" s="2"/>
      <c r="G126" s="2"/>
      <c r="H126" s="2"/>
      <c r="I126" s="6"/>
      <c r="J126" s="6"/>
      <c r="K126" s="2"/>
      <c r="L126" s="2"/>
      <c r="M126" s="7"/>
      <c r="N126" s="7"/>
      <c r="O126" s="7"/>
      <c r="P126" s="7"/>
      <c r="Q126" s="7"/>
      <c r="R126" s="7"/>
      <c r="S126" s="7"/>
      <c r="T126" s="7"/>
      <c r="U126" s="7"/>
      <c r="V126" s="7"/>
      <c r="W126" s="7"/>
      <c r="X126" s="7"/>
      <c r="Y126" s="7"/>
      <c r="Z126" s="7"/>
    </row>
    <row r="127" ht="15.75" customHeight="1">
      <c r="A127" s="7"/>
      <c r="B127" s="2"/>
      <c r="C127" s="3"/>
      <c r="D127" s="4"/>
      <c r="E127" s="5"/>
      <c r="F127" s="2"/>
      <c r="G127" s="2"/>
      <c r="H127" s="2"/>
      <c r="I127" s="6"/>
      <c r="J127" s="6"/>
      <c r="K127" s="2"/>
      <c r="L127" s="2"/>
      <c r="M127" s="7"/>
      <c r="N127" s="7"/>
      <c r="O127" s="7"/>
      <c r="P127" s="7"/>
      <c r="Q127" s="7"/>
      <c r="R127" s="7"/>
      <c r="S127" s="7"/>
      <c r="T127" s="7"/>
      <c r="U127" s="7"/>
      <c r="V127" s="7"/>
      <c r="W127" s="7"/>
      <c r="X127" s="7"/>
      <c r="Y127" s="7"/>
      <c r="Z127" s="7"/>
    </row>
    <row r="128" ht="15.75" customHeight="1">
      <c r="A128" s="7"/>
      <c r="B128" s="2"/>
      <c r="C128" s="3"/>
      <c r="D128" s="4"/>
      <c r="E128" s="5"/>
      <c r="F128" s="2"/>
      <c r="G128" s="2"/>
      <c r="H128" s="2"/>
      <c r="I128" s="6"/>
      <c r="J128" s="6"/>
      <c r="K128" s="2"/>
      <c r="L128" s="2"/>
      <c r="M128" s="7"/>
      <c r="N128" s="7"/>
      <c r="O128" s="7"/>
      <c r="P128" s="7"/>
      <c r="Q128" s="7"/>
      <c r="R128" s="7"/>
      <c r="S128" s="7"/>
      <c r="T128" s="7"/>
      <c r="U128" s="7"/>
      <c r="V128" s="7"/>
      <c r="W128" s="7"/>
      <c r="X128" s="7"/>
      <c r="Y128" s="7"/>
      <c r="Z128" s="7"/>
    </row>
    <row r="129" ht="15.75" customHeight="1">
      <c r="A129" s="7"/>
      <c r="B129" s="2"/>
      <c r="C129" s="3"/>
      <c r="D129" s="4"/>
      <c r="E129" s="5"/>
      <c r="F129" s="2"/>
      <c r="G129" s="2"/>
      <c r="H129" s="2"/>
      <c r="I129" s="6"/>
      <c r="J129" s="6"/>
      <c r="K129" s="2"/>
      <c r="L129" s="2"/>
      <c r="M129" s="7"/>
      <c r="N129" s="7"/>
      <c r="O129" s="7"/>
      <c r="P129" s="7"/>
      <c r="Q129" s="7"/>
      <c r="R129" s="7"/>
      <c r="S129" s="7"/>
      <c r="T129" s="7"/>
      <c r="U129" s="7"/>
      <c r="V129" s="7"/>
      <c r="W129" s="7"/>
      <c r="X129" s="7"/>
      <c r="Y129" s="7"/>
      <c r="Z129" s="7"/>
    </row>
    <row r="130" ht="15.75" customHeight="1">
      <c r="A130" s="7"/>
      <c r="B130" s="2"/>
      <c r="C130" s="3"/>
      <c r="D130" s="4"/>
      <c r="E130" s="5"/>
      <c r="F130" s="2"/>
      <c r="G130" s="2"/>
      <c r="H130" s="2"/>
      <c r="I130" s="6"/>
      <c r="J130" s="6"/>
      <c r="K130" s="2"/>
      <c r="L130" s="2"/>
      <c r="M130" s="7"/>
      <c r="N130" s="7"/>
      <c r="O130" s="7"/>
      <c r="P130" s="7"/>
      <c r="Q130" s="7"/>
      <c r="R130" s="7"/>
      <c r="S130" s="7"/>
      <c r="T130" s="7"/>
      <c r="U130" s="7"/>
      <c r="V130" s="7"/>
      <c r="W130" s="7"/>
      <c r="X130" s="7"/>
      <c r="Y130" s="7"/>
      <c r="Z130" s="7"/>
    </row>
    <row r="131" ht="15.75" customHeight="1">
      <c r="A131" s="7"/>
      <c r="B131" s="2"/>
      <c r="C131" s="3"/>
      <c r="D131" s="4"/>
      <c r="E131" s="5"/>
      <c r="F131" s="2"/>
      <c r="G131" s="2"/>
      <c r="H131" s="2"/>
      <c r="I131" s="6"/>
      <c r="J131" s="6"/>
      <c r="K131" s="2"/>
      <c r="L131" s="2"/>
      <c r="M131" s="7"/>
      <c r="N131" s="7"/>
      <c r="O131" s="7"/>
      <c r="P131" s="7"/>
      <c r="Q131" s="7"/>
      <c r="R131" s="7"/>
      <c r="S131" s="7"/>
      <c r="T131" s="7"/>
      <c r="U131" s="7"/>
      <c r="V131" s="7"/>
      <c r="W131" s="7"/>
      <c r="X131" s="7"/>
      <c r="Y131" s="7"/>
      <c r="Z131" s="7"/>
    </row>
    <row r="132" ht="15.75" customHeight="1">
      <c r="A132" s="7"/>
      <c r="B132" s="2"/>
      <c r="C132" s="3"/>
      <c r="D132" s="4"/>
      <c r="E132" s="5"/>
      <c r="F132" s="2"/>
      <c r="G132" s="2"/>
      <c r="H132" s="2"/>
      <c r="I132" s="6"/>
      <c r="J132" s="6"/>
      <c r="K132" s="2"/>
      <c r="L132" s="2"/>
      <c r="M132" s="7"/>
      <c r="N132" s="7"/>
      <c r="O132" s="7"/>
      <c r="P132" s="7"/>
      <c r="Q132" s="7"/>
      <c r="R132" s="7"/>
      <c r="S132" s="7"/>
      <c r="T132" s="7"/>
      <c r="U132" s="7"/>
      <c r="V132" s="7"/>
      <c r="W132" s="7"/>
      <c r="X132" s="7"/>
      <c r="Y132" s="7"/>
      <c r="Z132" s="7"/>
    </row>
    <row r="133" ht="15.75" customHeight="1">
      <c r="A133" s="7"/>
      <c r="B133" s="2"/>
      <c r="C133" s="3"/>
      <c r="D133" s="4"/>
      <c r="E133" s="5"/>
      <c r="F133" s="2"/>
      <c r="G133" s="2"/>
      <c r="H133" s="2"/>
      <c r="I133" s="6"/>
      <c r="J133" s="6"/>
      <c r="K133" s="2"/>
      <c r="L133" s="2"/>
      <c r="M133" s="7"/>
      <c r="N133" s="7"/>
      <c r="O133" s="7"/>
      <c r="P133" s="7"/>
      <c r="Q133" s="7"/>
      <c r="R133" s="7"/>
      <c r="S133" s="7"/>
      <c r="T133" s="7"/>
      <c r="U133" s="7"/>
      <c r="V133" s="7"/>
      <c r="W133" s="7"/>
      <c r="X133" s="7"/>
      <c r="Y133" s="7"/>
      <c r="Z133" s="7"/>
    </row>
    <row r="134" ht="15.75" customHeight="1">
      <c r="A134" s="7"/>
      <c r="B134" s="2"/>
      <c r="C134" s="3"/>
      <c r="D134" s="4"/>
      <c r="E134" s="5"/>
      <c r="F134" s="2"/>
      <c r="G134" s="2"/>
      <c r="H134" s="2"/>
      <c r="I134" s="6"/>
      <c r="J134" s="6"/>
      <c r="K134" s="2"/>
      <c r="L134" s="2"/>
      <c r="M134" s="7"/>
      <c r="N134" s="7"/>
      <c r="O134" s="7"/>
      <c r="P134" s="7"/>
      <c r="Q134" s="7"/>
      <c r="R134" s="7"/>
      <c r="S134" s="7"/>
      <c r="T134" s="7"/>
      <c r="U134" s="7"/>
      <c r="V134" s="7"/>
      <c r="W134" s="7"/>
      <c r="X134" s="7"/>
      <c r="Y134" s="7"/>
      <c r="Z134" s="7"/>
    </row>
    <row r="135" ht="15.75" customHeight="1">
      <c r="A135" s="7"/>
      <c r="B135" s="2"/>
      <c r="C135" s="3"/>
      <c r="D135" s="4"/>
      <c r="E135" s="5"/>
      <c r="F135" s="2"/>
      <c r="G135" s="2"/>
      <c r="H135" s="2"/>
      <c r="I135" s="6"/>
      <c r="J135" s="6"/>
      <c r="K135" s="2"/>
      <c r="L135" s="2"/>
      <c r="M135" s="7"/>
      <c r="N135" s="7"/>
      <c r="O135" s="7"/>
      <c r="P135" s="7"/>
      <c r="Q135" s="7"/>
      <c r="R135" s="7"/>
      <c r="S135" s="7"/>
      <c r="T135" s="7"/>
      <c r="U135" s="7"/>
      <c r="V135" s="7"/>
      <c r="W135" s="7"/>
      <c r="X135" s="7"/>
      <c r="Y135" s="7"/>
      <c r="Z135" s="7"/>
    </row>
    <row r="136" ht="15.75" customHeight="1">
      <c r="A136" s="7"/>
      <c r="B136" s="2"/>
      <c r="C136" s="3"/>
      <c r="D136" s="4"/>
      <c r="E136" s="5"/>
      <c r="F136" s="2"/>
      <c r="G136" s="2"/>
      <c r="H136" s="2"/>
      <c r="I136" s="6"/>
      <c r="J136" s="6"/>
      <c r="K136" s="2"/>
      <c r="L136" s="2"/>
      <c r="M136" s="7"/>
      <c r="N136" s="7"/>
      <c r="O136" s="7"/>
      <c r="P136" s="7"/>
      <c r="Q136" s="7"/>
      <c r="R136" s="7"/>
      <c r="S136" s="7"/>
      <c r="T136" s="7"/>
      <c r="U136" s="7"/>
      <c r="V136" s="7"/>
      <c r="W136" s="7"/>
      <c r="X136" s="7"/>
      <c r="Y136" s="7"/>
      <c r="Z136" s="7"/>
    </row>
    <row r="137" ht="15.75" customHeight="1">
      <c r="A137" s="7"/>
      <c r="B137" s="2"/>
      <c r="C137" s="3"/>
      <c r="D137" s="4"/>
      <c r="E137" s="5"/>
      <c r="F137" s="2"/>
      <c r="G137" s="2"/>
      <c r="H137" s="2"/>
      <c r="I137" s="6"/>
      <c r="J137" s="6"/>
      <c r="K137" s="2"/>
      <c r="L137" s="2"/>
      <c r="M137" s="7"/>
      <c r="N137" s="7"/>
      <c r="O137" s="7"/>
      <c r="P137" s="7"/>
      <c r="Q137" s="7"/>
      <c r="R137" s="7"/>
      <c r="S137" s="7"/>
      <c r="T137" s="7"/>
      <c r="U137" s="7"/>
      <c r="V137" s="7"/>
      <c r="W137" s="7"/>
      <c r="X137" s="7"/>
      <c r="Y137" s="7"/>
      <c r="Z137" s="7"/>
    </row>
    <row r="138" ht="15.75" customHeight="1">
      <c r="A138" s="7"/>
      <c r="B138" s="2"/>
      <c r="C138" s="3"/>
      <c r="D138" s="4"/>
      <c r="E138" s="5"/>
      <c r="F138" s="2"/>
      <c r="G138" s="2"/>
      <c r="H138" s="2"/>
      <c r="I138" s="6"/>
      <c r="J138" s="6"/>
      <c r="K138" s="2"/>
      <c r="L138" s="2"/>
      <c r="M138" s="7"/>
      <c r="N138" s="7"/>
      <c r="O138" s="7"/>
      <c r="P138" s="7"/>
      <c r="Q138" s="7"/>
      <c r="R138" s="7"/>
      <c r="S138" s="7"/>
      <c r="T138" s="7"/>
      <c r="U138" s="7"/>
      <c r="V138" s="7"/>
      <c r="W138" s="7"/>
      <c r="X138" s="7"/>
      <c r="Y138" s="7"/>
      <c r="Z138" s="7"/>
    </row>
    <row r="139" ht="15.75" customHeight="1">
      <c r="A139" s="7"/>
      <c r="B139" s="2"/>
      <c r="C139" s="3"/>
      <c r="D139" s="4"/>
      <c r="E139" s="5"/>
      <c r="F139" s="2"/>
      <c r="G139" s="2"/>
      <c r="H139" s="2"/>
      <c r="I139" s="6"/>
      <c r="J139" s="6"/>
      <c r="K139" s="2"/>
      <c r="L139" s="2"/>
      <c r="M139" s="7"/>
      <c r="N139" s="7"/>
      <c r="O139" s="7"/>
      <c r="P139" s="7"/>
      <c r="Q139" s="7"/>
      <c r="R139" s="7"/>
      <c r="S139" s="7"/>
      <c r="T139" s="7"/>
      <c r="U139" s="7"/>
      <c r="V139" s="7"/>
      <c r="W139" s="7"/>
      <c r="X139" s="7"/>
      <c r="Y139" s="7"/>
      <c r="Z139" s="7"/>
    </row>
    <row r="140" ht="15.75" customHeight="1">
      <c r="A140" s="7"/>
      <c r="B140" s="2"/>
      <c r="C140" s="3"/>
      <c r="D140" s="4"/>
      <c r="E140" s="5"/>
      <c r="F140" s="2"/>
      <c r="G140" s="2"/>
      <c r="H140" s="2"/>
      <c r="I140" s="6"/>
      <c r="J140" s="6"/>
      <c r="K140" s="2"/>
      <c r="L140" s="2"/>
      <c r="M140" s="7"/>
      <c r="N140" s="7"/>
      <c r="O140" s="7"/>
      <c r="P140" s="7"/>
      <c r="Q140" s="7"/>
      <c r="R140" s="7"/>
      <c r="S140" s="7"/>
      <c r="T140" s="7"/>
      <c r="U140" s="7"/>
      <c r="V140" s="7"/>
      <c r="W140" s="7"/>
      <c r="X140" s="7"/>
      <c r="Y140" s="7"/>
      <c r="Z140" s="7"/>
    </row>
    <row r="141" ht="15.75" customHeight="1">
      <c r="A141" s="7"/>
      <c r="B141" s="2"/>
      <c r="C141" s="3"/>
      <c r="D141" s="4"/>
      <c r="E141" s="5"/>
      <c r="F141" s="2"/>
      <c r="G141" s="2"/>
      <c r="H141" s="2"/>
      <c r="I141" s="6"/>
      <c r="J141" s="6"/>
      <c r="K141" s="2"/>
      <c r="L141" s="2"/>
      <c r="M141" s="7"/>
      <c r="N141" s="7"/>
      <c r="O141" s="7"/>
      <c r="P141" s="7"/>
      <c r="Q141" s="7"/>
      <c r="R141" s="7"/>
      <c r="S141" s="7"/>
      <c r="T141" s="7"/>
      <c r="U141" s="7"/>
      <c r="V141" s="7"/>
      <c r="W141" s="7"/>
      <c r="X141" s="7"/>
      <c r="Y141" s="7"/>
      <c r="Z141" s="7"/>
    </row>
    <row r="142" ht="15.75" customHeight="1">
      <c r="A142" s="7"/>
      <c r="B142" s="2"/>
      <c r="C142" s="3"/>
      <c r="D142" s="4"/>
      <c r="E142" s="5"/>
      <c r="F142" s="2"/>
      <c r="G142" s="2"/>
      <c r="H142" s="2"/>
      <c r="I142" s="6"/>
      <c r="J142" s="6"/>
      <c r="K142" s="2"/>
      <c r="L142" s="2"/>
      <c r="M142" s="7"/>
      <c r="N142" s="7"/>
      <c r="O142" s="7"/>
      <c r="P142" s="7"/>
      <c r="Q142" s="7"/>
      <c r="R142" s="7"/>
      <c r="S142" s="7"/>
      <c r="T142" s="7"/>
      <c r="U142" s="7"/>
      <c r="V142" s="7"/>
      <c r="W142" s="7"/>
      <c r="X142" s="7"/>
      <c r="Y142" s="7"/>
      <c r="Z142" s="7"/>
    </row>
    <row r="143" ht="15.75" customHeight="1">
      <c r="A143" s="7"/>
      <c r="B143" s="2"/>
      <c r="C143" s="3"/>
      <c r="D143" s="4"/>
      <c r="E143" s="5"/>
      <c r="F143" s="2"/>
      <c r="G143" s="2"/>
      <c r="H143" s="2"/>
      <c r="I143" s="6"/>
      <c r="J143" s="6"/>
      <c r="K143" s="2"/>
      <c r="L143" s="2"/>
      <c r="M143" s="7"/>
      <c r="N143" s="7"/>
      <c r="O143" s="7"/>
      <c r="P143" s="7"/>
      <c r="Q143" s="7"/>
      <c r="R143" s="7"/>
      <c r="S143" s="7"/>
      <c r="T143" s="7"/>
      <c r="U143" s="7"/>
      <c r="V143" s="7"/>
      <c r="W143" s="7"/>
      <c r="X143" s="7"/>
      <c r="Y143" s="7"/>
      <c r="Z143" s="7"/>
    </row>
    <row r="144" ht="15.75" customHeight="1">
      <c r="A144" s="7"/>
      <c r="B144" s="2"/>
      <c r="C144" s="3"/>
      <c r="D144" s="4"/>
      <c r="E144" s="5"/>
      <c r="F144" s="2"/>
      <c r="G144" s="2"/>
      <c r="H144" s="2"/>
      <c r="I144" s="6"/>
      <c r="J144" s="6"/>
      <c r="K144" s="2"/>
      <c r="L144" s="2"/>
      <c r="M144" s="7"/>
      <c r="N144" s="7"/>
      <c r="O144" s="7"/>
      <c r="P144" s="7"/>
      <c r="Q144" s="7"/>
      <c r="R144" s="7"/>
      <c r="S144" s="7"/>
      <c r="T144" s="7"/>
      <c r="U144" s="7"/>
      <c r="V144" s="7"/>
      <c r="W144" s="7"/>
      <c r="X144" s="7"/>
      <c r="Y144" s="7"/>
      <c r="Z144" s="7"/>
    </row>
    <row r="145" ht="15.75" customHeight="1">
      <c r="A145" s="7"/>
      <c r="B145" s="2"/>
      <c r="C145" s="3"/>
      <c r="D145" s="4"/>
      <c r="E145" s="5"/>
      <c r="F145" s="2"/>
      <c r="G145" s="2"/>
      <c r="H145" s="2"/>
      <c r="I145" s="6"/>
      <c r="J145" s="6"/>
      <c r="K145" s="2"/>
      <c r="L145" s="2"/>
      <c r="M145" s="7"/>
      <c r="N145" s="7"/>
      <c r="O145" s="7"/>
      <c r="P145" s="7"/>
      <c r="Q145" s="7"/>
      <c r="R145" s="7"/>
      <c r="S145" s="7"/>
      <c r="T145" s="7"/>
      <c r="U145" s="7"/>
      <c r="V145" s="7"/>
      <c r="W145" s="7"/>
      <c r="X145" s="7"/>
      <c r="Y145" s="7"/>
      <c r="Z145" s="7"/>
    </row>
    <row r="146" ht="15.75" customHeight="1">
      <c r="A146" s="7"/>
      <c r="B146" s="2"/>
      <c r="C146" s="3"/>
      <c r="D146" s="4"/>
      <c r="E146" s="5"/>
      <c r="F146" s="2"/>
      <c r="G146" s="2"/>
      <c r="H146" s="2"/>
      <c r="I146" s="6"/>
      <c r="J146" s="6"/>
      <c r="K146" s="2"/>
      <c r="L146" s="2"/>
      <c r="M146" s="7"/>
      <c r="N146" s="7"/>
      <c r="O146" s="7"/>
      <c r="P146" s="7"/>
      <c r="Q146" s="7"/>
      <c r="R146" s="7"/>
      <c r="S146" s="7"/>
      <c r="T146" s="7"/>
      <c r="U146" s="7"/>
      <c r="V146" s="7"/>
      <c r="W146" s="7"/>
      <c r="X146" s="7"/>
      <c r="Y146" s="7"/>
      <c r="Z146" s="7"/>
    </row>
    <row r="147" ht="15.75" customHeight="1">
      <c r="A147" s="7"/>
      <c r="B147" s="2"/>
      <c r="C147" s="3"/>
      <c r="D147" s="4"/>
      <c r="E147" s="5"/>
      <c r="F147" s="2"/>
      <c r="G147" s="2"/>
      <c r="H147" s="2"/>
      <c r="I147" s="6"/>
      <c r="J147" s="6"/>
      <c r="K147" s="2"/>
      <c r="L147" s="2"/>
      <c r="M147" s="7"/>
      <c r="N147" s="7"/>
      <c r="O147" s="7"/>
      <c r="P147" s="7"/>
      <c r="Q147" s="7"/>
      <c r="R147" s="7"/>
      <c r="S147" s="7"/>
      <c r="T147" s="7"/>
      <c r="U147" s="7"/>
      <c r="V147" s="7"/>
      <c r="W147" s="7"/>
      <c r="X147" s="7"/>
      <c r="Y147" s="7"/>
      <c r="Z147" s="7"/>
    </row>
    <row r="148" ht="15.75" customHeight="1">
      <c r="A148" s="7"/>
      <c r="B148" s="2"/>
      <c r="C148" s="3"/>
      <c r="D148" s="4"/>
      <c r="E148" s="5"/>
      <c r="F148" s="2"/>
      <c r="G148" s="2"/>
      <c r="H148" s="2"/>
      <c r="I148" s="6"/>
      <c r="J148" s="6"/>
      <c r="K148" s="2"/>
      <c r="L148" s="2"/>
      <c r="M148" s="7"/>
      <c r="N148" s="7"/>
      <c r="O148" s="7"/>
      <c r="P148" s="7"/>
      <c r="Q148" s="7"/>
      <c r="R148" s="7"/>
      <c r="S148" s="7"/>
      <c r="T148" s="7"/>
      <c r="U148" s="7"/>
      <c r="V148" s="7"/>
      <c r="W148" s="7"/>
      <c r="X148" s="7"/>
      <c r="Y148" s="7"/>
      <c r="Z148" s="7"/>
    </row>
    <row r="149" ht="15.75" customHeight="1">
      <c r="A149" s="7"/>
      <c r="B149" s="2"/>
      <c r="C149" s="3"/>
      <c r="D149" s="4"/>
      <c r="E149" s="5"/>
      <c r="F149" s="2"/>
      <c r="G149" s="2"/>
      <c r="H149" s="2"/>
      <c r="I149" s="6"/>
      <c r="J149" s="6"/>
      <c r="K149" s="2"/>
      <c r="L149" s="2"/>
      <c r="M149" s="7"/>
      <c r="N149" s="7"/>
      <c r="O149" s="7"/>
      <c r="P149" s="7"/>
      <c r="Q149" s="7"/>
      <c r="R149" s="7"/>
      <c r="S149" s="7"/>
      <c r="T149" s="7"/>
      <c r="U149" s="7"/>
      <c r="V149" s="7"/>
      <c r="W149" s="7"/>
      <c r="X149" s="7"/>
      <c r="Y149" s="7"/>
      <c r="Z149" s="7"/>
    </row>
    <row r="150" ht="15.75" customHeight="1">
      <c r="A150" s="7"/>
      <c r="B150" s="2"/>
      <c r="C150" s="3"/>
      <c r="D150" s="4"/>
      <c r="E150" s="5"/>
      <c r="F150" s="2"/>
      <c r="G150" s="2"/>
      <c r="H150" s="2"/>
      <c r="I150" s="6"/>
      <c r="J150" s="6"/>
      <c r="K150" s="2"/>
      <c r="L150" s="2"/>
      <c r="M150" s="7"/>
      <c r="N150" s="7"/>
      <c r="O150" s="7"/>
      <c r="P150" s="7"/>
      <c r="Q150" s="7"/>
      <c r="R150" s="7"/>
      <c r="S150" s="7"/>
      <c r="T150" s="7"/>
      <c r="U150" s="7"/>
      <c r="V150" s="7"/>
      <c r="W150" s="7"/>
      <c r="X150" s="7"/>
      <c r="Y150" s="7"/>
      <c r="Z150" s="7"/>
    </row>
    <row r="151" ht="15.75" customHeight="1">
      <c r="A151" s="7"/>
      <c r="B151" s="2"/>
      <c r="C151" s="3"/>
      <c r="D151" s="4"/>
      <c r="E151" s="5"/>
      <c r="F151" s="2"/>
      <c r="G151" s="2"/>
      <c r="H151" s="2"/>
      <c r="I151" s="6"/>
      <c r="J151" s="6"/>
      <c r="K151" s="2"/>
      <c r="L151" s="2"/>
      <c r="M151" s="7"/>
      <c r="N151" s="7"/>
      <c r="O151" s="7"/>
      <c r="P151" s="7"/>
      <c r="Q151" s="7"/>
      <c r="R151" s="7"/>
      <c r="S151" s="7"/>
      <c r="T151" s="7"/>
      <c r="U151" s="7"/>
      <c r="V151" s="7"/>
      <c r="W151" s="7"/>
      <c r="X151" s="7"/>
      <c r="Y151" s="7"/>
      <c r="Z151" s="7"/>
    </row>
    <row r="152" ht="15.75" customHeight="1">
      <c r="A152" s="7"/>
      <c r="B152" s="2"/>
      <c r="C152" s="3"/>
      <c r="D152" s="4"/>
      <c r="E152" s="5"/>
      <c r="F152" s="2"/>
      <c r="G152" s="2"/>
      <c r="H152" s="2"/>
      <c r="I152" s="6"/>
      <c r="J152" s="6"/>
      <c r="K152" s="2"/>
      <c r="L152" s="2"/>
      <c r="M152" s="7"/>
      <c r="N152" s="7"/>
      <c r="O152" s="7"/>
      <c r="P152" s="7"/>
      <c r="Q152" s="7"/>
      <c r="R152" s="7"/>
      <c r="S152" s="7"/>
      <c r="T152" s="7"/>
      <c r="U152" s="7"/>
      <c r="V152" s="7"/>
      <c r="W152" s="7"/>
      <c r="X152" s="7"/>
      <c r="Y152" s="7"/>
      <c r="Z152" s="7"/>
    </row>
    <row r="153" ht="15.75" customHeight="1">
      <c r="A153" s="7"/>
      <c r="B153" s="2"/>
      <c r="C153" s="3"/>
      <c r="D153" s="4"/>
      <c r="E153" s="5"/>
      <c r="F153" s="2"/>
      <c r="G153" s="2"/>
      <c r="H153" s="2"/>
      <c r="I153" s="6"/>
      <c r="J153" s="6"/>
      <c r="K153" s="2"/>
      <c r="L153" s="2"/>
      <c r="M153" s="7"/>
      <c r="N153" s="7"/>
      <c r="O153" s="7"/>
      <c r="P153" s="7"/>
      <c r="Q153" s="7"/>
      <c r="R153" s="7"/>
      <c r="S153" s="7"/>
      <c r="T153" s="7"/>
      <c r="U153" s="7"/>
      <c r="V153" s="7"/>
      <c r="W153" s="7"/>
      <c r="X153" s="7"/>
      <c r="Y153" s="7"/>
      <c r="Z153" s="7"/>
    </row>
    <row r="154" ht="15.75" customHeight="1">
      <c r="A154" s="7"/>
      <c r="B154" s="2"/>
      <c r="C154" s="3"/>
      <c r="D154" s="4"/>
      <c r="E154" s="5"/>
      <c r="F154" s="2"/>
      <c r="G154" s="2"/>
      <c r="H154" s="2"/>
      <c r="I154" s="6"/>
      <c r="J154" s="6"/>
      <c r="K154" s="2"/>
      <c r="L154" s="2"/>
      <c r="M154" s="7"/>
      <c r="N154" s="7"/>
      <c r="O154" s="7"/>
      <c r="P154" s="7"/>
      <c r="Q154" s="7"/>
      <c r="R154" s="7"/>
      <c r="S154" s="7"/>
      <c r="T154" s="7"/>
      <c r="U154" s="7"/>
      <c r="V154" s="7"/>
      <c r="W154" s="7"/>
      <c r="X154" s="7"/>
      <c r="Y154" s="7"/>
      <c r="Z154" s="7"/>
    </row>
    <row r="155" ht="15.75" customHeight="1">
      <c r="A155" s="7"/>
      <c r="B155" s="2"/>
      <c r="C155" s="3"/>
      <c r="D155" s="4"/>
      <c r="E155" s="5"/>
      <c r="F155" s="2"/>
      <c r="G155" s="2"/>
      <c r="H155" s="2"/>
      <c r="I155" s="6"/>
      <c r="J155" s="6"/>
      <c r="K155" s="2"/>
      <c r="L155" s="2"/>
      <c r="M155" s="7"/>
      <c r="N155" s="7"/>
      <c r="O155" s="7"/>
      <c r="P155" s="7"/>
      <c r="Q155" s="7"/>
      <c r="R155" s="7"/>
      <c r="S155" s="7"/>
      <c r="T155" s="7"/>
      <c r="U155" s="7"/>
      <c r="V155" s="7"/>
      <c r="W155" s="7"/>
      <c r="X155" s="7"/>
      <c r="Y155" s="7"/>
      <c r="Z155" s="7"/>
    </row>
    <row r="156" ht="15.75" customHeight="1">
      <c r="A156" s="7"/>
      <c r="B156" s="2"/>
      <c r="C156" s="3"/>
      <c r="D156" s="4"/>
      <c r="E156" s="5"/>
      <c r="F156" s="2"/>
      <c r="G156" s="2"/>
      <c r="H156" s="2"/>
      <c r="I156" s="6"/>
      <c r="J156" s="6"/>
      <c r="K156" s="2"/>
      <c r="L156" s="2"/>
      <c r="M156" s="7"/>
      <c r="N156" s="7"/>
      <c r="O156" s="7"/>
      <c r="P156" s="7"/>
      <c r="Q156" s="7"/>
      <c r="R156" s="7"/>
      <c r="S156" s="7"/>
      <c r="T156" s="7"/>
      <c r="U156" s="7"/>
      <c r="V156" s="7"/>
      <c r="W156" s="7"/>
      <c r="X156" s="7"/>
      <c r="Y156" s="7"/>
      <c r="Z156" s="7"/>
    </row>
    <row r="157" ht="15.75" customHeight="1">
      <c r="A157" s="7"/>
      <c r="B157" s="2"/>
      <c r="C157" s="3"/>
      <c r="D157" s="4"/>
      <c r="E157" s="5"/>
      <c r="F157" s="2"/>
      <c r="G157" s="2"/>
      <c r="H157" s="2"/>
      <c r="I157" s="6"/>
      <c r="J157" s="6"/>
      <c r="K157" s="2"/>
      <c r="L157" s="2"/>
      <c r="M157" s="7"/>
      <c r="N157" s="7"/>
      <c r="O157" s="7"/>
      <c r="P157" s="7"/>
      <c r="Q157" s="7"/>
      <c r="R157" s="7"/>
      <c r="S157" s="7"/>
      <c r="T157" s="7"/>
      <c r="U157" s="7"/>
      <c r="V157" s="7"/>
      <c r="W157" s="7"/>
      <c r="X157" s="7"/>
      <c r="Y157" s="7"/>
      <c r="Z157" s="7"/>
    </row>
    <row r="158" ht="15.75" customHeight="1">
      <c r="A158" s="7"/>
      <c r="B158" s="2"/>
      <c r="C158" s="3"/>
      <c r="D158" s="4"/>
      <c r="E158" s="5"/>
      <c r="F158" s="2"/>
      <c r="G158" s="2"/>
      <c r="H158" s="2"/>
      <c r="I158" s="6"/>
      <c r="J158" s="6"/>
      <c r="K158" s="2"/>
      <c r="L158" s="2"/>
      <c r="M158" s="7"/>
      <c r="N158" s="7"/>
      <c r="O158" s="7"/>
      <c r="P158" s="7"/>
      <c r="Q158" s="7"/>
      <c r="R158" s="7"/>
      <c r="S158" s="7"/>
      <c r="T158" s="7"/>
      <c r="U158" s="7"/>
      <c r="V158" s="7"/>
      <c r="W158" s="7"/>
      <c r="X158" s="7"/>
      <c r="Y158" s="7"/>
      <c r="Z158" s="7"/>
    </row>
    <row r="159" ht="15.75" customHeight="1">
      <c r="A159" s="7"/>
      <c r="B159" s="2"/>
      <c r="C159" s="3"/>
      <c r="D159" s="4"/>
      <c r="E159" s="5"/>
      <c r="F159" s="2"/>
      <c r="G159" s="2"/>
      <c r="H159" s="2"/>
      <c r="I159" s="6"/>
      <c r="J159" s="6"/>
      <c r="K159" s="2"/>
      <c r="L159" s="2"/>
      <c r="M159" s="7"/>
      <c r="N159" s="7"/>
      <c r="O159" s="7"/>
      <c r="P159" s="7"/>
      <c r="Q159" s="7"/>
      <c r="R159" s="7"/>
      <c r="S159" s="7"/>
      <c r="T159" s="7"/>
      <c r="U159" s="7"/>
      <c r="V159" s="7"/>
      <c r="W159" s="7"/>
      <c r="X159" s="7"/>
      <c r="Y159" s="7"/>
      <c r="Z159" s="7"/>
    </row>
    <row r="160" ht="15.75" customHeight="1">
      <c r="A160" s="7"/>
      <c r="B160" s="2"/>
      <c r="C160" s="3"/>
      <c r="D160" s="4"/>
      <c r="E160" s="5"/>
      <c r="F160" s="2"/>
      <c r="G160" s="2"/>
      <c r="H160" s="2"/>
      <c r="I160" s="6"/>
      <c r="J160" s="6"/>
      <c r="K160" s="2"/>
      <c r="L160" s="2"/>
      <c r="M160" s="7"/>
      <c r="N160" s="7"/>
      <c r="O160" s="7"/>
      <c r="P160" s="7"/>
      <c r="Q160" s="7"/>
      <c r="R160" s="7"/>
      <c r="S160" s="7"/>
      <c r="T160" s="7"/>
      <c r="U160" s="7"/>
      <c r="V160" s="7"/>
      <c r="W160" s="7"/>
      <c r="X160" s="7"/>
      <c r="Y160" s="7"/>
      <c r="Z160" s="7"/>
    </row>
    <row r="161" ht="15.75" customHeight="1">
      <c r="A161" s="7"/>
      <c r="B161" s="2"/>
      <c r="C161" s="3"/>
      <c r="D161" s="4"/>
      <c r="E161" s="5"/>
      <c r="F161" s="2"/>
      <c r="G161" s="2"/>
      <c r="H161" s="2"/>
      <c r="I161" s="6"/>
      <c r="J161" s="6"/>
      <c r="K161" s="2"/>
      <c r="L161" s="2"/>
      <c r="M161" s="7"/>
      <c r="N161" s="7"/>
      <c r="O161" s="7"/>
      <c r="P161" s="7"/>
      <c r="Q161" s="7"/>
      <c r="R161" s="7"/>
      <c r="S161" s="7"/>
      <c r="T161" s="7"/>
      <c r="U161" s="7"/>
      <c r="V161" s="7"/>
      <c r="W161" s="7"/>
      <c r="X161" s="7"/>
      <c r="Y161" s="7"/>
      <c r="Z161" s="7"/>
    </row>
    <row r="162" ht="15.75" customHeight="1">
      <c r="A162" s="7"/>
      <c r="B162" s="2"/>
      <c r="C162" s="3"/>
      <c r="D162" s="4"/>
      <c r="E162" s="5"/>
      <c r="F162" s="2"/>
      <c r="G162" s="2"/>
      <c r="H162" s="2"/>
      <c r="I162" s="6"/>
      <c r="J162" s="6"/>
      <c r="K162" s="2"/>
      <c r="L162" s="2"/>
      <c r="M162" s="7"/>
      <c r="N162" s="7"/>
      <c r="O162" s="7"/>
      <c r="P162" s="7"/>
      <c r="Q162" s="7"/>
      <c r="R162" s="7"/>
      <c r="S162" s="7"/>
      <c r="T162" s="7"/>
      <c r="U162" s="7"/>
      <c r="V162" s="7"/>
      <c r="W162" s="7"/>
      <c r="X162" s="7"/>
      <c r="Y162" s="7"/>
      <c r="Z162" s="7"/>
    </row>
    <row r="163" ht="15.75" customHeight="1">
      <c r="A163" s="7"/>
      <c r="B163" s="2"/>
      <c r="C163" s="3"/>
      <c r="D163" s="4"/>
      <c r="E163" s="5"/>
      <c r="F163" s="2"/>
      <c r="G163" s="2"/>
      <c r="H163" s="2"/>
      <c r="I163" s="6"/>
      <c r="J163" s="6"/>
      <c r="K163" s="2"/>
      <c r="L163" s="2"/>
      <c r="M163" s="7"/>
      <c r="N163" s="7"/>
      <c r="O163" s="7"/>
      <c r="P163" s="7"/>
      <c r="Q163" s="7"/>
      <c r="R163" s="7"/>
      <c r="S163" s="7"/>
      <c r="T163" s="7"/>
      <c r="U163" s="7"/>
      <c r="V163" s="7"/>
      <c r="W163" s="7"/>
      <c r="X163" s="7"/>
      <c r="Y163" s="7"/>
      <c r="Z163" s="7"/>
    </row>
    <row r="164" ht="15.75" customHeight="1">
      <c r="A164" s="7"/>
      <c r="B164" s="2"/>
      <c r="C164" s="3"/>
      <c r="D164" s="4"/>
      <c r="E164" s="5"/>
      <c r="F164" s="2"/>
      <c r="G164" s="2"/>
      <c r="H164" s="2"/>
      <c r="I164" s="6"/>
      <c r="J164" s="6"/>
      <c r="K164" s="2"/>
      <c r="L164" s="2"/>
      <c r="M164" s="7"/>
      <c r="N164" s="7"/>
      <c r="O164" s="7"/>
      <c r="P164" s="7"/>
      <c r="Q164" s="7"/>
      <c r="R164" s="7"/>
      <c r="S164" s="7"/>
      <c r="T164" s="7"/>
      <c r="U164" s="7"/>
      <c r="V164" s="7"/>
      <c r="W164" s="7"/>
      <c r="X164" s="7"/>
      <c r="Y164" s="7"/>
      <c r="Z164" s="7"/>
    </row>
    <row r="165" ht="15.75" customHeight="1">
      <c r="A165" s="7"/>
      <c r="B165" s="2"/>
      <c r="C165" s="3"/>
      <c r="D165" s="4"/>
      <c r="E165" s="5"/>
      <c r="F165" s="2"/>
      <c r="G165" s="2"/>
      <c r="H165" s="2"/>
      <c r="I165" s="6"/>
      <c r="J165" s="6"/>
      <c r="K165" s="2"/>
      <c r="L165" s="2"/>
      <c r="M165" s="7"/>
      <c r="N165" s="7"/>
      <c r="O165" s="7"/>
      <c r="P165" s="7"/>
      <c r="Q165" s="7"/>
      <c r="R165" s="7"/>
      <c r="S165" s="7"/>
      <c r="T165" s="7"/>
      <c r="U165" s="7"/>
      <c r="V165" s="7"/>
      <c r="W165" s="7"/>
      <c r="X165" s="7"/>
      <c r="Y165" s="7"/>
      <c r="Z165" s="7"/>
    </row>
    <row r="166" ht="15.75" customHeight="1">
      <c r="A166" s="7"/>
      <c r="B166" s="2"/>
      <c r="C166" s="3"/>
      <c r="D166" s="4"/>
      <c r="E166" s="5"/>
      <c r="F166" s="2"/>
      <c r="G166" s="2"/>
      <c r="H166" s="2"/>
      <c r="I166" s="6"/>
      <c r="J166" s="6"/>
      <c r="K166" s="2"/>
      <c r="L166" s="2"/>
      <c r="M166" s="7"/>
      <c r="N166" s="7"/>
      <c r="O166" s="7"/>
      <c r="P166" s="7"/>
      <c r="Q166" s="7"/>
      <c r="R166" s="7"/>
      <c r="S166" s="7"/>
      <c r="T166" s="7"/>
      <c r="U166" s="7"/>
      <c r="V166" s="7"/>
      <c r="W166" s="7"/>
      <c r="X166" s="7"/>
      <c r="Y166" s="7"/>
      <c r="Z166" s="7"/>
    </row>
    <row r="167" ht="15.75" customHeight="1">
      <c r="A167" s="7"/>
      <c r="B167" s="2"/>
      <c r="C167" s="3"/>
      <c r="D167" s="4"/>
      <c r="E167" s="5"/>
      <c r="F167" s="2"/>
      <c r="G167" s="2"/>
      <c r="H167" s="2"/>
      <c r="I167" s="6"/>
      <c r="J167" s="6"/>
      <c r="K167" s="2"/>
      <c r="L167" s="2"/>
      <c r="M167" s="7"/>
      <c r="N167" s="7"/>
      <c r="O167" s="7"/>
      <c r="P167" s="7"/>
      <c r="Q167" s="7"/>
      <c r="R167" s="7"/>
      <c r="S167" s="7"/>
      <c r="T167" s="7"/>
      <c r="U167" s="7"/>
      <c r="V167" s="7"/>
      <c r="W167" s="7"/>
      <c r="X167" s="7"/>
      <c r="Y167" s="7"/>
      <c r="Z167" s="7"/>
    </row>
    <row r="168" ht="15.75" customHeight="1">
      <c r="A168" s="7"/>
      <c r="B168" s="2"/>
      <c r="C168" s="3"/>
      <c r="D168" s="4"/>
      <c r="E168" s="5"/>
      <c r="F168" s="2"/>
      <c r="G168" s="2"/>
      <c r="H168" s="2"/>
      <c r="I168" s="6"/>
      <c r="J168" s="6"/>
      <c r="K168" s="2"/>
      <c r="L168" s="2"/>
      <c r="M168" s="7"/>
      <c r="N168" s="7"/>
      <c r="O168" s="7"/>
      <c r="P168" s="7"/>
      <c r="Q168" s="7"/>
      <c r="R168" s="7"/>
      <c r="S168" s="7"/>
      <c r="T168" s="7"/>
      <c r="U168" s="7"/>
      <c r="V168" s="7"/>
      <c r="W168" s="7"/>
      <c r="X168" s="7"/>
      <c r="Y168" s="7"/>
      <c r="Z168" s="7"/>
    </row>
    <row r="169" ht="15.75" customHeight="1">
      <c r="A169" s="7"/>
      <c r="B169" s="2"/>
      <c r="C169" s="3"/>
      <c r="D169" s="4"/>
      <c r="E169" s="5"/>
      <c r="F169" s="2"/>
      <c r="G169" s="2"/>
      <c r="H169" s="2"/>
      <c r="I169" s="6"/>
      <c r="J169" s="6"/>
      <c r="K169" s="2"/>
      <c r="L169" s="2"/>
      <c r="M169" s="7"/>
      <c r="N169" s="7"/>
      <c r="O169" s="7"/>
      <c r="P169" s="7"/>
      <c r="Q169" s="7"/>
      <c r="R169" s="7"/>
      <c r="S169" s="7"/>
      <c r="T169" s="7"/>
      <c r="U169" s="7"/>
      <c r="V169" s="7"/>
      <c r="W169" s="7"/>
      <c r="X169" s="7"/>
      <c r="Y169" s="7"/>
      <c r="Z169" s="7"/>
    </row>
    <row r="170" ht="15.75" customHeight="1">
      <c r="A170" s="7"/>
      <c r="B170" s="2"/>
      <c r="C170" s="3"/>
      <c r="D170" s="4"/>
      <c r="E170" s="5"/>
      <c r="F170" s="2"/>
      <c r="G170" s="2"/>
      <c r="H170" s="2"/>
      <c r="I170" s="6"/>
      <c r="J170" s="6"/>
      <c r="K170" s="2"/>
      <c r="L170" s="2"/>
      <c r="M170" s="7"/>
      <c r="N170" s="7"/>
      <c r="O170" s="7"/>
      <c r="P170" s="7"/>
      <c r="Q170" s="7"/>
      <c r="R170" s="7"/>
      <c r="S170" s="7"/>
      <c r="T170" s="7"/>
      <c r="U170" s="7"/>
      <c r="V170" s="7"/>
      <c r="W170" s="7"/>
      <c r="X170" s="7"/>
      <c r="Y170" s="7"/>
      <c r="Z170" s="7"/>
    </row>
    <row r="171" ht="15.75" customHeight="1">
      <c r="A171" s="7"/>
      <c r="B171" s="2"/>
      <c r="C171" s="3"/>
      <c r="D171" s="4"/>
      <c r="E171" s="5"/>
      <c r="F171" s="2"/>
      <c r="G171" s="2"/>
      <c r="H171" s="2"/>
      <c r="I171" s="6"/>
      <c r="J171" s="6"/>
      <c r="K171" s="2"/>
      <c r="L171" s="2"/>
      <c r="M171" s="7"/>
      <c r="N171" s="7"/>
      <c r="O171" s="7"/>
      <c r="P171" s="7"/>
      <c r="Q171" s="7"/>
      <c r="R171" s="7"/>
      <c r="S171" s="7"/>
      <c r="T171" s="7"/>
      <c r="U171" s="7"/>
      <c r="V171" s="7"/>
      <c r="W171" s="7"/>
      <c r="X171" s="7"/>
      <c r="Y171" s="7"/>
      <c r="Z171" s="7"/>
    </row>
    <row r="172" ht="15.75" customHeight="1">
      <c r="A172" s="7"/>
      <c r="B172" s="2"/>
      <c r="C172" s="3"/>
      <c r="D172" s="4"/>
      <c r="E172" s="5"/>
      <c r="F172" s="2"/>
      <c r="G172" s="2"/>
      <c r="H172" s="2"/>
      <c r="I172" s="6"/>
      <c r="J172" s="6"/>
      <c r="K172" s="2"/>
      <c r="L172" s="2"/>
      <c r="M172" s="7"/>
      <c r="N172" s="7"/>
      <c r="O172" s="7"/>
      <c r="P172" s="7"/>
      <c r="Q172" s="7"/>
      <c r="R172" s="7"/>
      <c r="S172" s="7"/>
      <c r="T172" s="7"/>
      <c r="U172" s="7"/>
      <c r="V172" s="7"/>
      <c r="W172" s="7"/>
      <c r="X172" s="7"/>
      <c r="Y172" s="7"/>
      <c r="Z172" s="7"/>
    </row>
    <row r="173" ht="15.75" customHeight="1">
      <c r="A173" s="7"/>
      <c r="B173" s="2"/>
      <c r="C173" s="3"/>
      <c r="D173" s="4"/>
      <c r="E173" s="5"/>
      <c r="F173" s="2"/>
      <c r="G173" s="2"/>
      <c r="H173" s="2"/>
      <c r="I173" s="6"/>
      <c r="J173" s="6"/>
      <c r="K173" s="2"/>
      <c r="L173" s="2"/>
      <c r="M173" s="7"/>
      <c r="N173" s="7"/>
      <c r="O173" s="7"/>
      <c r="P173" s="7"/>
      <c r="Q173" s="7"/>
      <c r="R173" s="7"/>
      <c r="S173" s="7"/>
      <c r="T173" s="7"/>
      <c r="U173" s="7"/>
      <c r="V173" s="7"/>
      <c r="W173" s="7"/>
      <c r="X173" s="7"/>
      <c r="Y173" s="7"/>
      <c r="Z173" s="7"/>
    </row>
    <row r="174" ht="15.75" customHeight="1">
      <c r="A174" s="7"/>
      <c r="B174" s="2"/>
      <c r="C174" s="3"/>
      <c r="D174" s="4"/>
      <c r="E174" s="5"/>
      <c r="F174" s="2"/>
      <c r="G174" s="2"/>
      <c r="H174" s="2"/>
      <c r="I174" s="6"/>
      <c r="J174" s="6"/>
      <c r="K174" s="2"/>
      <c r="L174" s="2"/>
      <c r="M174" s="7"/>
      <c r="N174" s="7"/>
      <c r="O174" s="7"/>
      <c r="P174" s="7"/>
      <c r="Q174" s="7"/>
      <c r="R174" s="7"/>
      <c r="S174" s="7"/>
      <c r="T174" s="7"/>
      <c r="U174" s="7"/>
      <c r="V174" s="7"/>
      <c r="W174" s="7"/>
      <c r="X174" s="7"/>
      <c r="Y174" s="7"/>
      <c r="Z174" s="7"/>
    </row>
    <row r="175" ht="15.75" customHeight="1">
      <c r="A175" s="7"/>
      <c r="B175" s="2"/>
      <c r="C175" s="3"/>
      <c r="D175" s="4"/>
      <c r="E175" s="5"/>
      <c r="F175" s="2"/>
      <c r="G175" s="2"/>
      <c r="H175" s="2"/>
      <c r="I175" s="6"/>
      <c r="J175" s="6"/>
      <c r="K175" s="2"/>
      <c r="L175" s="2"/>
      <c r="M175" s="7"/>
      <c r="N175" s="7"/>
      <c r="O175" s="7"/>
      <c r="P175" s="7"/>
      <c r="Q175" s="7"/>
      <c r="R175" s="7"/>
      <c r="S175" s="7"/>
      <c r="T175" s="7"/>
      <c r="U175" s="7"/>
      <c r="V175" s="7"/>
      <c r="W175" s="7"/>
      <c r="X175" s="7"/>
      <c r="Y175" s="7"/>
      <c r="Z175" s="7"/>
    </row>
    <row r="176" ht="15.75" customHeight="1">
      <c r="A176" s="7"/>
      <c r="B176" s="2"/>
      <c r="C176" s="3"/>
      <c r="D176" s="4"/>
      <c r="E176" s="5"/>
      <c r="F176" s="2"/>
      <c r="G176" s="2"/>
      <c r="H176" s="2"/>
      <c r="I176" s="6"/>
      <c r="J176" s="6"/>
      <c r="K176" s="2"/>
      <c r="L176" s="2"/>
      <c r="M176" s="7"/>
      <c r="N176" s="7"/>
      <c r="O176" s="7"/>
      <c r="P176" s="7"/>
      <c r="Q176" s="7"/>
      <c r="R176" s="7"/>
      <c r="S176" s="7"/>
      <c r="T176" s="7"/>
      <c r="U176" s="7"/>
      <c r="V176" s="7"/>
      <c r="W176" s="7"/>
      <c r="X176" s="7"/>
      <c r="Y176" s="7"/>
      <c r="Z176" s="7"/>
    </row>
    <row r="177" ht="15.75" customHeight="1">
      <c r="A177" s="7"/>
      <c r="B177" s="2"/>
      <c r="C177" s="3"/>
      <c r="D177" s="4"/>
      <c r="E177" s="5"/>
      <c r="F177" s="2"/>
      <c r="G177" s="2"/>
      <c r="H177" s="2"/>
      <c r="I177" s="6"/>
      <c r="J177" s="6"/>
      <c r="K177" s="2"/>
      <c r="L177" s="2"/>
      <c r="M177" s="7"/>
      <c r="N177" s="7"/>
      <c r="O177" s="7"/>
      <c r="P177" s="7"/>
      <c r="Q177" s="7"/>
      <c r="R177" s="7"/>
      <c r="S177" s="7"/>
      <c r="T177" s="7"/>
      <c r="U177" s="7"/>
      <c r="V177" s="7"/>
      <c r="W177" s="7"/>
      <c r="X177" s="7"/>
      <c r="Y177" s="7"/>
      <c r="Z177" s="7"/>
    </row>
    <row r="178" ht="15.75" customHeight="1">
      <c r="A178" s="7"/>
      <c r="B178" s="2"/>
      <c r="C178" s="3"/>
      <c r="D178" s="4"/>
      <c r="E178" s="5"/>
      <c r="F178" s="2"/>
      <c r="G178" s="2"/>
      <c r="H178" s="2"/>
      <c r="I178" s="6"/>
      <c r="J178" s="6"/>
      <c r="K178" s="2"/>
      <c r="L178" s="2"/>
      <c r="M178" s="7"/>
      <c r="N178" s="7"/>
      <c r="O178" s="7"/>
      <c r="P178" s="7"/>
      <c r="Q178" s="7"/>
      <c r="R178" s="7"/>
      <c r="S178" s="7"/>
      <c r="T178" s="7"/>
      <c r="U178" s="7"/>
      <c r="V178" s="7"/>
      <c r="W178" s="7"/>
      <c r="X178" s="7"/>
      <c r="Y178" s="7"/>
      <c r="Z178" s="7"/>
    </row>
    <row r="179" ht="15.75" customHeight="1">
      <c r="A179" s="7"/>
      <c r="B179" s="2"/>
      <c r="C179" s="3"/>
      <c r="D179" s="4"/>
      <c r="E179" s="5"/>
      <c r="F179" s="2"/>
      <c r="G179" s="2"/>
      <c r="H179" s="2"/>
      <c r="I179" s="6"/>
      <c r="J179" s="6"/>
      <c r="K179" s="2"/>
      <c r="L179" s="2"/>
      <c r="M179" s="7"/>
      <c r="N179" s="7"/>
      <c r="O179" s="7"/>
      <c r="P179" s="7"/>
      <c r="Q179" s="7"/>
      <c r="R179" s="7"/>
      <c r="S179" s="7"/>
      <c r="T179" s="7"/>
      <c r="U179" s="7"/>
      <c r="V179" s="7"/>
      <c r="W179" s="7"/>
      <c r="X179" s="7"/>
      <c r="Y179" s="7"/>
      <c r="Z179" s="7"/>
    </row>
    <row r="180" ht="15.75" customHeight="1">
      <c r="A180" s="7"/>
      <c r="B180" s="2"/>
      <c r="C180" s="3"/>
      <c r="D180" s="4"/>
      <c r="E180" s="5"/>
      <c r="F180" s="2"/>
      <c r="G180" s="2"/>
      <c r="H180" s="2"/>
      <c r="I180" s="6"/>
      <c r="J180" s="6"/>
      <c r="K180" s="2"/>
      <c r="L180" s="2"/>
      <c r="M180" s="7"/>
      <c r="N180" s="7"/>
      <c r="O180" s="7"/>
      <c r="P180" s="7"/>
      <c r="Q180" s="7"/>
      <c r="R180" s="7"/>
      <c r="S180" s="7"/>
      <c r="T180" s="7"/>
      <c r="U180" s="7"/>
      <c r="V180" s="7"/>
      <c r="W180" s="7"/>
      <c r="X180" s="7"/>
      <c r="Y180" s="7"/>
      <c r="Z180" s="7"/>
    </row>
    <row r="181" ht="15.75" customHeight="1">
      <c r="A181" s="7"/>
      <c r="B181" s="2"/>
      <c r="C181" s="3"/>
      <c r="D181" s="4"/>
      <c r="E181" s="5"/>
      <c r="F181" s="2"/>
      <c r="G181" s="2"/>
      <c r="H181" s="2"/>
      <c r="I181" s="6"/>
      <c r="J181" s="6"/>
      <c r="K181" s="2"/>
      <c r="L181" s="2"/>
      <c r="M181" s="7"/>
      <c r="N181" s="7"/>
      <c r="O181" s="7"/>
      <c r="P181" s="7"/>
      <c r="Q181" s="7"/>
      <c r="R181" s="7"/>
      <c r="S181" s="7"/>
      <c r="T181" s="7"/>
      <c r="U181" s="7"/>
      <c r="V181" s="7"/>
      <c r="W181" s="7"/>
      <c r="X181" s="7"/>
      <c r="Y181" s="7"/>
      <c r="Z181" s="7"/>
    </row>
    <row r="182" ht="15.75" customHeight="1">
      <c r="A182" s="7"/>
      <c r="B182" s="2"/>
      <c r="C182" s="3"/>
      <c r="D182" s="4"/>
      <c r="E182" s="5"/>
      <c r="F182" s="2"/>
      <c r="G182" s="2"/>
      <c r="H182" s="2"/>
      <c r="I182" s="6"/>
      <c r="J182" s="6"/>
      <c r="K182" s="2"/>
      <c r="L182" s="2"/>
      <c r="M182" s="7"/>
      <c r="N182" s="7"/>
      <c r="O182" s="7"/>
      <c r="P182" s="7"/>
      <c r="Q182" s="7"/>
      <c r="R182" s="7"/>
      <c r="S182" s="7"/>
      <c r="T182" s="7"/>
      <c r="U182" s="7"/>
      <c r="V182" s="7"/>
      <c r="W182" s="7"/>
      <c r="X182" s="7"/>
      <c r="Y182" s="7"/>
      <c r="Z182" s="7"/>
    </row>
    <row r="183" ht="15.75" customHeight="1">
      <c r="A183" s="7"/>
      <c r="B183" s="2"/>
      <c r="C183" s="3"/>
      <c r="D183" s="4"/>
      <c r="E183" s="5"/>
      <c r="F183" s="2"/>
      <c r="G183" s="2"/>
      <c r="H183" s="2"/>
      <c r="I183" s="6"/>
      <c r="J183" s="6"/>
      <c r="K183" s="2"/>
      <c r="L183" s="2"/>
      <c r="M183" s="7"/>
      <c r="N183" s="7"/>
      <c r="O183" s="7"/>
      <c r="P183" s="7"/>
      <c r="Q183" s="7"/>
      <c r="R183" s="7"/>
      <c r="S183" s="7"/>
      <c r="T183" s="7"/>
      <c r="U183" s="7"/>
      <c r="V183" s="7"/>
      <c r="W183" s="7"/>
      <c r="X183" s="7"/>
      <c r="Y183" s="7"/>
      <c r="Z183" s="7"/>
    </row>
    <row r="184" ht="15.75" customHeight="1">
      <c r="A184" s="7"/>
      <c r="B184" s="2"/>
      <c r="C184" s="3"/>
      <c r="D184" s="4"/>
      <c r="E184" s="5"/>
      <c r="F184" s="2"/>
      <c r="G184" s="2"/>
      <c r="H184" s="2"/>
      <c r="I184" s="6"/>
      <c r="J184" s="6"/>
      <c r="K184" s="2"/>
      <c r="L184" s="2"/>
      <c r="M184" s="7"/>
      <c r="N184" s="7"/>
      <c r="O184" s="7"/>
      <c r="P184" s="7"/>
      <c r="Q184" s="7"/>
      <c r="R184" s="7"/>
      <c r="S184" s="7"/>
      <c r="T184" s="7"/>
      <c r="U184" s="7"/>
      <c r="V184" s="7"/>
      <c r="W184" s="7"/>
      <c r="X184" s="7"/>
      <c r="Y184" s="7"/>
      <c r="Z184" s="7"/>
    </row>
    <row r="185" ht="15.75" customHeight="1">
      <c r="A185" s="7"/>
      <c r="B185" s="2"/>
      <c r="C185" s="3"/>
      <c r="D185" s="4"/>
      <c r="E185" s="5"/>
      <c r="F185" s="2"/>
      <c r="G185" s="2"/>
      <c r="H185" s="2"/>
      <c r="I185" s="6"/>
      <c r="J185" s="6"/>
      <c r="K185" s="2"/>
      <c r="L185" s="2"/>
      <c r="M185" s="7"/>
      <c r="N185" s="7"/>
      <c r="O185" s="7"/>
      <c r="P185" s="7"/>
      <c r="Q185" s="7"/>
      <c r="R185" s="7"/>
      <c r="S185" s="7"/>
      <c r="T185" s="7"/>
      <c r="U185" s="7"/>
      <c r="V185" s="7"/>
      <c r="W185" s="7"/>
      <c r="X185" s="7"/>
      <c r="Y185" s="7"/>
      <c r="Z185" s="7"/>
    </row>
    <row r="186" ht="15.75" customHeight="1">
      <c r="A186" s="7"/>
      <c r="B186" s="2"/>
      <c r="C186" s="3"/>
      <c r="D186" s="4"/>
      <c r="E186" s="5"/>
      <c r="F186" s="2"/>
      <c r="G186" s="2"/>
      <c r="H186" s="2"/>
      <c r="I186" s="6"/>
      <c r="J186" s="6"/>
      <c r="K186" s="2"/>
      <c r="L186" s="2"/>
      <c r="M186" s="7"/>
      <c r="N186" s="7"/>
      <c r="O186" s="7"/>
      <c r="P186" s="7"/>
      <c r="Q186" s="7"/>
      <c r="R186" s="7"/>
      <c r="S186" s="7"/>
      <c r="T186" s="7"/>
      <c r="U186" s="7"/>
      <c r="V186" s="7"/>
      <c r="W186" s="7"/>
      <c r="X186" s="7"/>
      <c r="Y186" s="7"/>
      <c r="Z186" s="7"/>
    </row>
    <row r="187" ht="15.75" customHeight="1">
      <c r="A187" s="7"/>
      <c r="B187" s="2"/>
      <c r="C187" s="3"/>
      <c r="D187" s="4"/>
      <c r="E187" s="5"/>
      <c r="F187" s="2"/>
      <c r="G187" s="2"/>
      <c r="H187" s="2"/>
      <c r="I187" s="6"/>
      <c r="J187" s="6"/>
      <c r="K187" s="2"/>
      <c r="L187" s="2"/>
      <c r="M187" s="7"/>
      <c r="N187" s="7"/>
      <c r="O187" s="7"/>
      <c r="P187" s="7"/>
      <c r="Q187" s="7"/>
      <c r="R187" s="7"/>
      <c r="S187" s="7"/>
      <c r="T187" s="7"/>
      <c r="U187" s="7"/>
      <c r="V187" s="7"/>
      <c r="W187" s="7"/>
      <c r="X187" s="7"/>
      <c r="Y187" s="7"/>
      <c r="Z187" s="7"/>
    </row>
    <row r="188" ht="15.75" customHeight="1">
      <c r="A188" s="7"/>
      <c r="B188" s="2"/>
      <c r="C188" s="3"/>
      <c r="D188" s="4"/>
      <c r="E188" s="5"/>
      <c r="F188" s="2"/>
      <c r="G188" s="2"/>
      <c r="H188" s="2"/>
      <c r="I188" s="6"/>
      <c r="J188" s="6"/>
      <c r="K188" s="2"/>
      <c r="L188" s="2"/>
      <c r="M188" s="7"/>
      <c r="N188" s="7"/>
      <c r="O188" s="7"/>
      <c r="P188" s="7"/>
      <c r="Q188" s="7"/>
      <c r="R188" s="7"/>
      <c r="S188" s="7"/>
      <c r="T188" s="7"/>
      <c r="U188" s="7"/>
      <c r="V188" s="7"/>
      <c r="W188" s="7"/>
      <c r="X188" s="7"/>
      <c r="Y188" s="7"/>
      <c r="Z188" s="7"/>
    </row>
    <row r="189" ht="15.75" customHeight="1">
      <c r="A189" s="7"/>
      <c r="B189" s="2"/>
      <c r="C189" s="3"/>
      <c r="D189" s="4"/>
      <c r="E189" s="5"/>
      <c r="F189" s="2"/>
      <c r="G189" s="2"/>
      <c r="H189" s="2"/>
      <c r="I189" s="6"/>
      <c r="J189" s="6"/>
      <c r="K189" s="2"/>
      <c r="L189" s="2"/>
      <c r="M189" s="7"/>
      <c r="N189" s="7"/>
      <c r="O189" s="7"/>
      <c r="P189" s="7"/>
      <c r="Q189" s="7"/>
      <c r="R189" s="7"/>
      <c r="S189" s="7"/>
      <c r="T189" s="7"/>
      <c r="U189" s="7"/>
      <c r="V189" s="7"/>
      <c r="W189" s="7"/>
      <c r="X189" s="7"/>
      <c r="Y189" s="7"/>
      <c r="Z189" s="7"/>
    </row>
    <row r="190" ht="15.75" customHeight="1">
      <c r="A190" s="7"/>
      <c r="B190" s="2"/>
      <c r="C190" s="3"/>
      <c r="D190" s="4"/>
      <c r="E190" s="5"/>
      <c r="F190" s="2"/>
      <c r="G190" s="2"/>
      <c r="H190" s="2"/>
      <c r="I190" s="6"/>
      <c r="J190" s="6"/>
      <c r="K190" s="2"/>
      <c r="L190" s="2"/>
      <c r="M190" s="7"/>
      <c r="N190" s="7"/>
      <c r="O190" s="7"/>
      <c r="P190" s="7"/>
      <c r="Q190" s="7"/>
      <c r="R190" s="7"/>
      <c r="S190" s="7"/>
      <c r="T190" s="7"/>
      <c r="U190" s="7"/>
      <c r="V190" s="7"/>
      <c r="W190" s="7"/>
      <c r="X190" s="7"/>
      <c r="Y190" s="7"/>
      <c r="Z190" s="7"/>
    </row>
    <row r="191" ht="15.75" customHeight="1">
      <c r="A191" s="7"/>
      <c r="B191" s="2"/>
      <c r="C191" s="3"/>
      <c r="D191" s="4"/>
      <c r="E191" s="5"/>
      <c r="F191" s="2"/>
      <c r="G191" s="2"/>
      <c r="H191" s="2"/>
      <c r="I191" s="6"/>
      <c r="J191" s="6"/>
      <c r="K191" s="2"/>
      <c r="L191" s="2"/>
      <c r="M191" s="7"/>
      <c r="N191" s="7"/>
      <c r="O191" s="7"/>
      <c r="P191" s="7"/>
      <c r="Q191" s="7"/>
      <c r="R191" s="7"/>
      <c r="S191" s="7"/>
      <c r="T191" s="7"/>
      <c r="U191" s="7"/>
      <c r="V191" s="7"/>
      <c r="W191" s="7"/>
      <c r="X191" s="7"/>
      <c r="Y191" s="7"/>
      <c r="Z191" s="7"/>
    </row>
    <row r="192" ht="15.75" customHeight="1">
      <c r="A192" s="7"/>
      <c r="B192" s="2"/>
      <c r="C192" s="3"/>
      <c r="D192" s="4"/>
      <c r="E192" s="5"/>
      <c r="F192" s="2"/>
      <c r="G192" s="2"/>
      <c r="H192" s="2"/>
      <c r="I192" s="6"/>
      <c r="J192" s="6"/>
      <c r="K192" s="2"/>
      <c r="L192" s="2"/>
      <c r="M192" s="7"/>
      <c r="N192" s="7"/>
      <c r="O192" s="7"/>
      <c r="P192" s="7"/>
      <c r="Q192" s="7"/>
      <c r="R192" s="7"/>
      <c r="S192" s="7"/>
      <c r="T192" s="7"/>
      <c r="U192" s="7"/>
      <c r="V192" s="7"/>
      <c r="W192" s="7"/>
      <c r="X192" s="7"/>
      <c r="Y192" s="7"/>
      <c r="Z192" s="7"/>
    </row>
    <row r="193" ht="15.75" customHeight="1">
      <c r="A193" s="7"/>
      <c r="B193" s="2"/>
      <c r="C193" s="3"/>
      <c r="D193" s="4"/>
      <c r="E193" s="5"/>
      <c r="F193" s="2"/>
      <c r="G193" s="2"/>
      <c r="H193" s="2"/>
      <c r="I193" s="6"/>
      <c r="J193" s="6"/>
      <c r="K193" s="2"/>
      <c r="L193" s="2"/>
      <c r="M193" s="7"/>
      <c r="N193" s="7"/>
      <c r="O193" s="7"/>
      <c r="P193" s="7"/>
      <c r="Q193" s="7"/>
      <c r="R193" s="7"/>
      <c r="S193" s="7"/>
      <c r="T193" s="7"/>
      <c r="U193" s="7"/>
      <c r="V193" s="7"/>
      <c r="W193" s="7"/>
      <c r="X193" s="7"/>
      <c r="Y193" s="7"/>
      <c r="Z193" s="7"/>
    </row>
    <row r="194" ht="15.75" customHeight="1">
      <c r="A194" s="7"/>
      <c r="B194" s="2"/>
      <c r="C194" s="3"/>
      <c r="D194" s="4"/>
      <c r="E194" s="5"/>
      <c r="F194" s="2"/>
      <c r="G194" s="2"/>
      <c r="H194" s="2"/>
      <c r="I194" s="6"/>
      <c r="J194" s="6"/>
      <c r="K194" s="2"/>
      <c r="L194" s="2"/>
      <c r="M194" s="7"/>
      <c r="N194" s="7"/>
      <c r="O194" s="7"/>
      <c r="P194" s="7"/>
      <c r="Q194" s="7"/>
      <c r="R194" s="7"/>
      <c r="S194" s="7"/>
      <c r="T194" s="7"/>
      <c r="U194" s="7"/>
      <c r="V194" s="7"/>
      <c r="W194" s="7"/>
      <c r="X194" s="7"/>
      <c r="Y194" s="7"/>
      <c r="Z194" s="7"/>
    </row>
    <row r="195" ht="15.75" customHeight="1">
      <c r="A195" s="7"/>
      <c r="B195" s="2"/>
      <c r="C195" s="3"/>
      <c r="D195" s="4"/>
      <c r="E195" s="5"/>
      <c r="F195" s="2"/>
      <c r="G195" s="2"/>
      <c r="H195" s="2"/>
      <c r="I195" s="6"/>
      <c r="J195" s="6"/>
      <c r="K195" s="2"/>
      <c r="L195" s="2"/>
      <c r="M195" s="7"/>
      <c r="N195" s="7"/>
      <c r="O195" s="7"/>
      <c r="P195" s="7"/>
      <c r="Q195" s="7"/>
      <c r="R195" s="7"/>
      <c r="S195" s="7"/>
      <c r="T195" s="7"/>
      <c r="U195" s="7"/>
      <c r="V195" s="7"/>
      <c r="W195" s="7"/>
      <c r="X195" s="7"/>
      <c r="Y195" s="7"/>
      <c r="Z195" s="7"/>
    </row>
    <row r="196" ht="15.75" customHeight="1">
      <c r="A196" s="7"/>
      <c r="B196" s="2"/>
      <c r="C196" s="3"/>
      <c r="D196" s="4"/>
      <c r="E196" s="5"/>
      <c r="F196" s="2"/>
      <c r="G196" s="2"/>
      <c r="H196" s="2"/>
      <c r="I196" s="6"/>
      <c r="J196" s="6"/>
      <c r="K196" s="2"/>
      <c r="L196" s="2"/>
      <c r="M196" s="7"/>
      <c r="N196" s="7"/>
      <c r="O196" s="7"/>
      <c r="P196" s="7"/>
      <c r="Q196" s="7"/>
      <c r="R196" s="7"/>
      <c r="S196" s="7"/>
      <c r="T196" s="7"/>
      <c r="U196" s="7"/>
      <c r="V196" s="7"/>
      <c r="W196" s="7"/>
      <c r="X196" s="7"/>
      <c r="Y196" s="7"/>
      <c r="Z196" s="7"/>
    </row>
    <row r="197" ht="15.75" customHeight="1">
      <c r="A197" s="7"/>
      <c r="B197" s="2"/>
      <c r="C197" s="3"/>
      <c r="D197" s="4"/>
      <c r="E197" s="5"/>
      <c r="F197" s="2"/>
      <c r="G197" s="2"/>
      <c r="H197" s="2"/>
      <c r="I197" s="6"/>
      <c r="J197" s="6"/>
      <c r="K197" s="2"/>
      <c r="L197" s="2"/>
      <c r="M197" s="7"/>
      <c r="N197" s="7"/>
      <c r="O197" s="7"/>
      <c r="P197" s="7"/>
      <c r="Q197" s="7"/>
      <c r="R197" s="7"/>
      <c r="S197" s="7"/>
      <c r="T197" s="7"/>
      <c r="U197" s="7"/>
      <c r="V197" s="7"/>
      <c r="W197" s="7"/>
      <c r="X197" s="7"/>
      <c r="Y197" s="7"/>
      <c r="Z197" s="7"/>
    </row>
    <row r="198" ht="15.75" customHeight="1">
      <c r="A198" s="7"/>
      <c r="B198" s="2"/>
      <c r="C198" s="3"/>
      <c r="D198" s="4"/>
      <c r="E198" s="5"/>
      <c r="F198" s="2"/>
      <c r="G198" s="2"/>
      <c r="H198" s="2"/>
      <c r="I198" s="6"/>
      <c r="J198" s="6"/>
      <c r="K198" s="2"/>
      <c r="L198" s="2"/>
      <c r="M198" s="7"/>
      <c r="N198" s="7"/>
      <c r="O198" s="7"/>
      <c r="P198" s="7"/>
      <c r="Q198" s="7"/>
      <c r="R198" s="7"/>
      <c r="S198" s="7"/>
      <c r="T198" s="7"/>
      <c r="U198" s="7"/>
      <c r="V198" s="7"/>
      <c r="W198" s="7"/>
      <c r="X198" s="7"/>
      <c r="Y198" s="7"/>
      <c r="Z198" s="7"/>
    </row>
    <row r="199" ht="15.75" customHeight="1">
      <c r="A199" s="7"/>
      <c r="B199" s="2"/>
      <c r="C199" s="3"/>
      <c r="D199" s="4"/>
      <c r="E199" s="5"/>
      <c r="F199" s="2"/>
      <c r="G199" s="2"/>
      <c r="H199" s="2"/>
      <c r="I199" s="6"/>
      <c r="J199" s="6"/>
      <c r="K199" s="2"/>
      <c r="L199" s="2"/>
      <c r="M199" s="7"/>
      <c r="N199" s="7"/>
      <c r="O199" s="7"/>
      <c r="P199" s="7"/>
      <c r="Q199" s="7"/>
      <c r="R199" s="7"/>
      <c r="S199" s="7"/>
      <c r="T199" s="7"/>
      <c r="U199" s="7"/>
      <c r="V199" s="7"/>
      <c r="W199" s="7"/>
      <c r="X199" s="7"/>
      <c r="Y199" s="7"/>
      <c r="Z199" s="7"/>
    </row>
    <row r="200" ht="15.75" customHeight="1">
      <c r="A200" s="7"/>
      <c r="B200" s="2"/>
      <c r="C200" s="3"/>
      <c r="D200" s="4"/>
      <c r="E200" s="5"/>
      <c r="F200" s="2"/>
      <c r="G200" s="2"/>
      <c r="H200" s="2"/>
      <c r="I200" s="6"/>
      <c r="J200" s="6"/>
      <c r="K200" s="2"/>
      <c r="L200" s="2"/>
      <c r="M200" s="7"/>
      <c r="N200" s="7"/>
      <c r="O200" s="7"/>
      <c r="P200" s="7"/>
      <c r="Q200" s="7"/>
      <c r="R200" s="7"/>
      <c r="S200" s="7"/>
      <c r="T200" s="7"/>
      <c r="U200" s="7"/>
      <c r="V200" s="7"/>
      <c r="W200" s="7"/>
      <c r="X200" s="7"/>
      <c r="Y200" s="7"/>
      <c r="Z200" s="7"/>
    </row>
    <row r="201" ht="15.75" customHeight="1">
      <c r="A201" s="7"/>
      <c r="B201" s="2"/>
      <c r="C201" s="3"/>
      <c r="D201" s="4"/>
      <c r="E201" s="5"/>
      <c r="F201" s="2"/>
      <c r="G201" s="2"/>
      <c r="H201" s="2"/>
      <c r="I201" s="6"/>
      <c r="J201" s="6"/>
      <c r="K201" s="2"/>
      <c r="L201" s="2"/>
      <c r="M201" s="7"/>
      <c r="N201" s="7"/>
      <c r="O201" s="7"/>
      <c r="P201" s="7"/>
      <c r="Q201" s="7"/>
      <c r="R201" s="7"/>
      <c r="S201" s="7"/>
      <c r="T201" s="7"/>
      <c r="U201" s="7"/>
      <c r="V201" s="7"/>
      <c r="W201" s="7"/>
      <c r="X201" s="7"/>
      <c r="Y201" s="7"/>
      <c r="Z201" s="7"/>
    </row>
    <row r="202" ht="15.75" customHeight="1">
      <c r="A202" s="7"/>
      <c r="B202" s="2"/>
      <c r="C202" s="3"/>
      <c r="D202" s="4"/>
      <c r="E202" s="5"/>
      <c r="F202" s="2"/>
      <c r="G202" s="2"/>
      <c r="H202" s="2"/>
      <c r="I202" s="6"/>
      <c r="J202" s="6"/>
      <c r="K202" s="2"/>
      <c r="L202" s="2"/>
      <c r="M202" s="7"/>
      <c r="N202" s="7"/>
      <c r="O202" s="7"/>
      <c r="P202" s="7"/>
      <c r="Q202" s="7"/>
      <c r="R202" s="7"/>
      <c r="S202" s="7"/>
      <c r="T202" s="7"/>
      <c r="U202" s="7"/>
      <c r="V202" s="7"/>
      <c r="W202" s="7"/>
      <c r="X202" s="7"/>
      <c r="Y202" s="7"/>
      <c r="Z202" s="7"/>
    </row>
    <row r="203" ht="15.75" customHeight="1">
      <c r="A203" s="7"/>
      <c r="B203" s="2"/>
      <c r="C203" s="3"/>
      <c r="D203" s="4"/>
      <c r="E203" s="5"/>
      <c r="F203" s="2"/>
      <c r="G203" s="2"/>
      <c r="H203" s="2"/>
      <c r="I203" s="6"/>
      <c r="J203" s="6"/>
      <c r="K203" s="2"/>
      <c r="L203" s="2"/>
      <c r="M203" s="7"/>
      <c r="N203" s="7"/>
      <c r="O203" s="7"/>
      <c r="P203" s="7"/>
      <c r="Q203" s="7"/>
      <c r="R203" s="7"/>
      <c r="S203" s="7"/>
      <c r="T203" s="7"/>
      <c r="U203" s="7"/>
      <c r="V203" s="7"/>
      <c r="W203" s="7"/>
      <c r="X203" s="7"/>
      <c r="Y203" s="7"/>
      <c r="Z203" s="7"/>
    </row>
    <row r="204" ht="15.75" customHeight="1">
      <c r="A204" s="7"/>
      <c r="B204" s="2"/>
      <c r="C204" s="3"/>
      <c r="D204" s="4"/>
      <c r="E204" s="5"/>
      <c r="F204" s="2"/>
      <c r="G204" s="2"/>
      <c r="H204" s="2"/>
      <c r="I204" s="6"/>
      <c r="J204" s="6"/>
      <c r="K204" s="2"/>
      <c r="L204" s="2"/>
      <c r="M204" s="7"/>
      <c r="N204" s="7"/>
      <c r="O204" s="7"/>
      <c r="P204" s="7"/>
      <c r="Q204" s="7"/>
      <c r="R204" s="7"/>
      <c r="S204" s="7"/>
      <c r="T204" s="7"/>
      <c r="U204" s="7"/>
      <c r="V204" s="7"/>
      <c r="W204" s="7"/>
      <c r="X204" s="7"/>
      <c r="Y204" s="7"/>
      <c r="Z204" s="7"/>
    </row>
    <row r="205" ht="15.75" customHeight="1">
      <c r="A205" s="7"/>
      <c r="B205" s="2"/>
      <c r="C205" s="3"/>
      <c r="D205" s="4"/>
      <c r="E205" s="5"/>
      <c r="F205" s="2"/>
      <c r="G205" s="2"/>
      <c r="H205" s="2"/>
      <c r="I205" s="6"/>
      <c r="J205" s="6"/>
      <c r="K205" s="2"/>
      <c r="L205" s="2"/>
      <c r="M205" s="7"/>
      <c r="N205" s="7"/>
      <c r="O205" s="7"/>
      <c r="P205" s="7"/>
      <c r="Q205" s="7"/>
      <c r="R205" s="7"/>
      <c r="S205" s="7"/>
      <c r="T205" s="7"/>
      <c r="U205" s="7"/>
      <c r="V205" s="7"/>
      <c r="W205" s="7"/>
      <c r="X205" s="7"/>
      <c r="Y205" s="7"/>
      <c r="Z205" s="7"/>
    </row>
    <row r="206" ht="15.75" customHeight="1">
      <c r="A206" s="7"/>
      <c r="B206" s="2"/>
      <c r="C206" s="3"/>
      <c r="D206" s="4"/>
      <c r="E206" s="5"/>
      <c r="F206" s="2"/>
      <c r="G206" s="2"/>
      <c r="H206" s="2"/>
      <c r="I206" s="6"/>
      <c r="J206" s="6"/>
      <c r="K206" s="2"/>
      <c r="L206" s="2"/>
      <c r="M206" s="7"/>
      <c r="N206" s="7"/>
      <c r="O206" s="7"/>
      <c r="P206" s="7"/>
      <c r="Q206" s="7"/>
      <c r="R206" s="7"/>
      <c r="S206" s="7"/>
      <c r="T206" s="7"/>
      <c r="U206" s="7"/>
      <c r="V206" s="7"/>
      <c r="W206" s="7"/>
      <c r="X206" s="7"/>
      <c r="Y206" s="7"/>
      <c r="Z206" s="7"/>
    </row>
    <row r="207" ht="15.75" customHeight="1">
      <c r="A207" s="7"/>
      <c r="B207" s="2"/>
      <c r="C207" s="3"/>
      <c r="D207" s="4"/>
      <c r="E207" s="5"/>
      <c r="F207" s="2"/>
      <c r="G207" s="2"/>
      <c r="H207" s="2"/>
      <c r="I207" s="6"/>
      <c r="J207" s="6"/>
      <c r="K207" s="2"/>
      <c r="L207" s="2"/>
      <c r="M207" s="7"/>
      <c r="N207" s="7"/>
      <c r="O207" s="7"/>
      <c r="P207" s="7"/>
      <c r="Q207" s="7"/>
      <c r="R207" s="7"/>
      <c r="S207" s="7"/>
      <c r="T207" s="7"/>
      <c r="U207" s="7"/>
      <c r="V207" s="7"/>
      <c r="W207" s="7"/>
      <c r="X207" s="7"/>
      <c r="Y207" s="7"/>
      <c r="Z207" s="7"/>
    </row>
    <row r="208" ht="15.75" customHeight="1">
      <c r="A208" s="7"/>
      <c r="B208" s="2"/>
      <c r="C208" s="3"/>
      <c r="D208" s="4"/>
      <c r="E208" s="5"/>
      <c r="F208" s="2"/>
      <c r="G208" s="2"/>
      <c r="H208" s="2"/>
      <c r="I208" s="6"/>
      <c r="J208" s="6"/>
      <c r="K208" s="2"/>
      <c r="L208" s="2"/>
      <c r="M208" s="7"/>
      <c r="N208" s="7"/>
      <c r="O208" s="7"/>
      <c r="P208" s="7"/>
      <c r="Q208" s="7"/>
      <c r="R208" s="7"/>
      <c r="S208" s="7"/>
      <c r="T208" s="7"/>
      <c r="U208" s="7"/>
      <c r="V208" s="7"/>
      <c r="W208" s="7"/>
      <c r="X208" s="7"/>
      <c r="Y208" s="7"/>
      <c r="Z208" s="7"/>
    </row>
    <row r="209" ht="15.75" customHeight="1">
      <c r="A209" s="7"/>
      <c r="B209" s="2"/>
      <c r="C209" s="3"/>
      <c r="D209" s="4"/>
      <c r="E209" s="5"/>
      <c r="F209" s="2"/>
      <c r="G209" s="2"/>
      <c r="H209" s="2"/>
      <c r="I209" s="6"/>
      <c r="J209" s="6"/>
      <c r="K209" s="2"/>
      <c r="L209" s="2"/>
      <c r="M209" s="7"/>
      <c r="N209" s="7"/>
      <c r="O209" s="7"/>
      <c r="P209" s="7"/>
      <c r="Q209" s="7"/>
      <c r="R209" s="7"/>
      <c r="S209" s="7"/>
      <c r="T209" s="7"/>
      <c r="U209" s="7"/>
      <c r="V209" s="7"/>
      <c r="W209" s="7"/>
      <c r="X209" s="7"/>
      <c r="Y209" s="7"/>
      <c r="Z209" s="7"/>
    </row>
    <row r="210" ht="15.75" customHeight="1">
      <c r="A210" s="7"/>
      <c r="B210" s="2"/>
      <c r="C210" s="3"/>
      <c r="D210" s="4"/>
      <c r="E210" s="5"/>
      <c r="F210" s="2"/>
      <c r="G210" s="2"/>
      <c r="H210" s="2"/>
      <c r="I210" s="6"/>
      <c r="J210" s="6"/>
      <c r="K210" s="2"/>
      <c r="L210" s="2"/>
      <c r="M210" s="7"/>
      <c r="N210" s="7"/>
      <c r="O210" s="7"/>
      <c r="P210" s="7"/>
      <c r="Q210" s="7"/>
      <c r="R210" s="7"/>
      <c r="S210" s="7"/>
      <c r="T210" s="7"/>
      <c r="U210" s="7"/>
      <c r="V210" s="7"/>
      <c r="W210" s="7"/>
      <c r="X210" s="7"/>
      <c r="Y210" s="7"/>
      <c r="Z210" s="7"/>
    </row>
    <row r="211" ht="15.75" customHeight="1">
      <c r="A211" s="7"/>
      <c r="B211" s="2"/>
      <c r="C211" s="3"/>
      <c r="D211" s="4"/>
      <c r="E211" s="5"/>
      <c r="F211" s="2"/>
      <c r="G211" s="2"/>
      <c r="H211" s="2"/>
      <c r="I211" s="6"/>
      <c r="J211" s="6"/>
      <c r="K211" s="2"/>
      <c r="L211" s="2"/>
      <c r="M211" s="7"/>
      <c r="N211" s="7"/>
      <c r="O211" s="7"/>
      <c r="P211" s="7"/>
      <c r="Q211" s="7"/>
      <c r="R211" s="7"/>
      <c r="S211" s="7"/>
      <c r="T211" s="7"/>
      <c r="U211" s="7"/>
      <c r="V211" s="7"/>
      <c r="W211" s="7"/>
      <c r="X211" s="7"/>
      <c r="Y211" s="7"/>
      <c r="Z211" s="7"/>
    </row>
    <row r="212" ht="15.75" customHeight="1">
      <c r="A212" s="7"/>
      <c r="B212" s="2"/>
      <c r="C212" s="3"/>
      <c r="D212" s="4"/>
      <c r="E212" s="5"/>
      <c r="F212" s="2"/>
      <c r="G212" s="2"/>
      <c r="H212" s="2"/>
      <c r="I212" s="6"/>
      <c r="J212" s="6"/>
      <c r="K212" s="2"/>
      <c r="L212" s="2"/>
      <c r="M212" s="7"/>
      <c r="N212" s="7"/>
      <c r="O212" s="7"/>
      <c r="P212" s="7"/>
      <c r="Q212" s="7"/>
      <c r="R212" s="7"/>
      <c r="S212" s="7"/>
      <c r="T212" s="7"/>
      <c r="U212" s="7"/>
      <c r="V212" s="7"/>
      <c r="W212" s="7"/>
      <c r="X212" s="7"/>
      <c r="Y212" s="7"/>
      <c r="Z212" s="7"/>
    </row>
    <row r="213" ht="15.75" customHeight="1">
      <c r="A213" s="7"/>
      <c r="B213" s="2"/>
      <c r="C213" s="3"/>
      <c r="D213" s="4"/>
      <c r="E213" s="5"/>
      <c r="F213" s="2"/>
      <c r="G213" s="2"/>
      <c r="H213" s="2"/>
      <c r="I213" s="6"/>
      <c r="J213" s="6"/>
      <c r="K213" s="2"/>
      <c r="L213" s="2"/>
      <c r="M213" s="7"/>
      <c r="N213" s="7"/>
      <c r="O213" s="7"/>
      <c r="P213" s="7"/>
      <c r="Q213" s="7"/>
      <c r="R213" s="7"/>
      <c r="S213" s="7"/>
      <c r="T213" s="7"/>
      <c r="U213" s="7"/>
      <c r="V213" s="7"/>
      <c r="W213" s="7"/>
      <c r="X213" s="7"/>
      <c r="Y213" s="7"/>
      <c r="Z213" s="7"/>
    </row>
    <row r="214" ht="15.75" customHeight="1">
      <c r="A214" s="7"/>
      <c r="B214" s="2"/>
      <c r="C214" s="3"/>
      <c r="D214" s="4"/>
      <c r="E214" s="5"/>
      <c r="F214" s="2"/>
      <c r="G214" s="2"/>
      <c r="H214" s="2"/>
      <c r="I214" s="6"/>
      <c r="J214" s="6"/>
      <c r="K214" s="2"/>
      <c r="L214" s="2"/>
      <c r="M214" s="7"/>
      <c r="N214" s="7"/>
      <c r="O214" s="7"/>
      <c r="P214" s="7"/>
      <c r="Q214" s="7"/>
      <c r="R214" s="7"/>
      <c r="S214" s="7"/>
      <c r="T214" s="7"/>
      <c r="U214" s="7"/>
      <c r="V214" s="7"/>
      <c r="W214" s="7"/>
      <c r="X214" s="7"/>
      <c r="Y214" s="7"/>
      <c r="Z214" s="7"/>
    </row>
    <row r="215" ht="15.75" customHeight="1">
      <c r="A215" s="7"/>
      <c r="B215" s="2"/>
      <c r="C215" s="3"/>
      <c r="D215" s="4"/>
      <c r="E215" s="5"/>
      <c r="F215" s="2"/>
      <c r="G215" s="2"/>
      <c r="H215" s="2"/>
      <c r="I215" s="6"/>
      <c r="J215" s="6"/>
      <c r="K215" s="2"/>
      <c r="L215" s="2"/>
      <c r="M215" s="7"/>
      <c r="N215" s="7"/>
      <c r="O215" s="7"/>
      <c r="P215" s="7"/>
      <c r="Q215" s="7"/>
      <c r="R215" s="7"/>
      <c r="S215" s="7"/>
      <c r="T215" s="7"/>
      <c r="U215" s="7"/>
      <c r="V215" s="7"/>
      <c r="W215" s="7"/>
      <c r="X215" s="7"/>
      <c r="Y215" s="7"/>
      <c r="Z215" s="7"/>
    </row>
    <row r="216" ht="15.75" customHeight="1">
      <c r="A216" s="7"/>
      <c r="B216" s="2"/>
      <c r="C216" s="3"/>
      <c r="D216" s="4"/>
      <c r="E216" s="5"/>
      <c r="F216" s="2"/>
      <c r="G216" s="2"/>
      <c r="H216" s="2"/>
      <c r="I216" s="6"/>
      <c r="J216" s="6"/>
      <c r="K216" s="2"/>
      <c r="L216" s="2"/>
      <c r="M216" s="7"/>
      <c r="N216" s="7"/>
      <c r="O216" s="7"/>
      <c r="P216" s="7"/>
      <c r="Q216" s="7"/>
      <c r="R216" s="7"/>
      <c r="S216" s="7"/>
      <c r="T216" s="7"/>
      <c r="U216" s="7"/>
      <c r="V216" s="7"/>
      <c r="W216" s="7"/>
      <c r="X216" s="7"/>
      <c r="Y216" s="7"/>
      <c r="Z216" s="7"/>
    </row>
    <row r="217" ht="15.75" customHeight="1">
      <c r="A217" s="7"/>
      <c r="B217" s="2"/>
      <c r="C217" s="3"/>
      <c r="D217" s="4"/>
      <c r="E217" s="5"/>
      <c r="F217" s="2"/>
      <c r="G217" s="2"/>
      <c r="H217" s="2"/>
      <c r="I217" s="6"/>
      <c r="J217" s="6"/>
      <c r="K217" s="2"/>
      <c r="L217" s="2"/>
      <c r="M217" s="7"/>
      <c r="N217" s="7"/>
      <c r="O217" s="7"/>
      <c r="P217" s="7"/>
      <c r="Q217" s="7"/>
      <c r="R217" s="7"/>
      <c r="S217" s="7"/>
      <c r="T217" s="7"/>
      <c r="U217" s="7"/>
      <c r="V217" s="7"/>
      <c r="W217" s="7"/>
      <c r="X217" s="7"/>
      <c r="Y217" s="7"/>
      <c r="Z217" s="7"/>
    </row>
    <row r="218" ht="15.75" customHeight="1">
      <c r="A218" s="7"/>
      <c r="B218" s="2"/>
      <c r="C218" s="3"/>
      <c r="D218" s="4"/>
      <c r="E218" s="5"/>
      <c r="F218" s="2"/>
      <c r="G218" s="2"/>
      <c r="H218" s="2"/>
      <c r="I218" s="6"/>
      <c r="J218" s="6"/>
      <c r="K218" s="2"/>
      <c r="L218" s="2"/>
      <c r="M218" s="7"/>
      <c r="N218" s="7"/>
      <c r="O218" s="7"/>
      <c r="P218" s="7"/>
      <c r="Q218" s="7"/>
      <c r="R218" s="7"/>
      <c r="S218" s="7"/>
      <c r="T218" s="7"/>
      <c r="U218" s="7"/>
      <c r="V218" s="7"/>
      <c r="W218" s="7"/>
      <c r="X218" s="7"/>
      <c r="Y218" s="7"/>
      <c r="Z218" s="7"/>
    </row>
    <row r="219" ht="15.75" customHeight="1">
      <c r="A219" s="7"/>
      <c r="B219" s="2"/>
      <c r="C219" s="3"/>
      <c r="D219" s="4"/>
      <c r="E219" s="5"/>
      <c r="F219" s="2"/>
      <c r="G219" s="2"/>
      <c r="H219" s="2"/>
      <c r="I219" s="6"/>
      <c r="J219" s="6"/>
      <c r="K219" s="2"/>
      <c r="L219" s="2"/>
      <c r="M219" s="7"/>
      <c r="N219" s="7"/>
      <c r="O219" s="7"/>
      <c r="P219" s="7"/>
      <c r="Q219" s="7"/>
      <c r="R219" s="7"/>
      <c r="S219" s="7"/>
      <c r="T219" s="7"/>
      <c r="U219" s="7"/>
      <c r="V219" s="7"/>
      <c r="W219" s="7"/>
      <c r="X219" s="7"/>
      <c r="Y219" s="7"/>
      <c r="Z219" s="7"/>
    </row>
    <row r="220" ht="15.75" customHeight="1">
      <c r="A220" s="7"/>
      <c r="B220" s="2"/>
      <c r="C220" s="3"/>
      <c r="D220" s="4"/>
      <c r="E220" s="5"/>
      <c r="F220" s="2"/>
      <c r="G220" s="2"/>
      <c r="H220" s="2"/>
      <c r="I220" s="6"/>
      <c r="J220" s="6"/>
      <c r="K220" s="2"/>
      <c r="L220" s="2"/>
      <c r="M220" s="7"/>
      <c r="N220" s="7"/>
      <c r="O220" s="7"/>
      <c r="P220" s="7"/>
      <c r="Q220" s="7"/>
      <c r="R220" s="7"/>
      <c r="S220" s="7"/>
      <c r="T220" s="7"/>
      <c r="U220" s="7"/>
      <c r="V220" s="7"/>
      <c r="W220" s="7"/>
      <c r="X220" s="7"/>
      <c r="Y220" s="7"/>
      <c r="Z220" s="7"/>
    </row>
    <row r="221" ht="15.75" customHeight="1">
      <c r="A221" s="7"/>
      <c r="B221" s="2"/>
      <c r="C221" s="3"/>
      <c r="D221" s="4"/>
      <c r="E221" s="5"/>
      <c r="F221" s="2"/>
      <c r="G221" s="2"/>
      <c r="H221" s="2"/>
      <c r="I221" s="6"/>
      <c r="J221" s="6"/>
      <c r="K221" s="2"/>
      <c r="L221" s="2"/>
      <c r="M221" s="7"/>
      <c r="N221" s="7"/>
      <c r="O221" s="7"/>
      <c r="P221" s="7"/>
      <c r="Q221" s="7"/>
      <c r="R221" s="7"/>
      <c r="S221" s="7"/>
      <c r="T221" s="7"/>
      <c r="U221" s="7"/>
      <c r="V221" s="7"/>
      <c r="W221" s="7"/>
      <c r="X221" s="7"/>
      <c r="Y221" s="7"/>
      <c r="Z221" s="7"/>
    </row>
    <row r="222" ht="15.75" customHeight="1">
      <c r="A222" s="7"/>
      <c r="B222" s="2"/>
      <c r="C222" s="3"/>
      <c r="D222" s="4"/>
      <c r="E222" s="5"/>
      <c r="F222" s="2"/>
      <c r="G222" s="2"/>
      <c r="H222" s="2"/>
      <c r="I222" s="6"/>
      <c r="J222" s="6"/>
      <c r="K222" s="2"/>
      <c r="L222" s="2"/>
      <c r="M222" s="7"/>
      <c r="N222" s="7"/>
      <c r="O222" s="7"/>
      <c r="P222" s="7"/>
      <c r="Q222" s="7"/>
      <c r="R222" s="7"/>
      <c r="S222" s="7"/>
      <c r="T222" s="7"/>
      <c r="U222" s="7"/>
      <c r="V222" s="7"/>
      <c r="W222" s="7"/>
      <c r="X222" s="7"/>
      <c r="Y222" s="7"/>
      <c r="Z222" s="7"/>
    </row>
    <row r="223" ht="15.75" customHeight="1">
      <c r="A223" s="7"/>
      <c r="B223" s="2"/>
      <c r="C223" s="3"/>
      <c r="D223" s="4"/>
      <c r="E223" s="5"/>
      <c r="F223" s="2"/>
      <c r="G223" s="2"/>
      <c r="H223" s="2"/>
      <c r="I223" s="6"/>
      <c r="J223" s="6"/>
      <c r="K223" s="2"/>
      <c r="L223" s="2"/>
      <c r="M223" s="7"/>
      <c r="N223" s="7"/>
      <c r="O223" s="7"/>
      <c r="P223" s="7"/>
      <c r="Q223" s="7"/>
      <c r="R223" s="7"/>
      <c r="S223" s="7"/>
      <c r="T223" s="7"/>
      <c r="U223" s="7"/>
      <c r="V223" s="7"/>
      <c r="W223" s="7"/>
      <c r="X223" s="7"/>
      <c r="Y223" s="7"/>
      <c r="Z223" s="7"/>
    </row>
    <row r="224" ht="15.75" customHeight="1">
      <c r="A224" s="7"/>
      <c r="B224" s="2"/>
      <c r="C224" s="3"/>
      <c r="D224" s="4"/>
      <c r="E224" s="5"/>
      <c r="F224" s="2"/>
      <c r="G224" s="2"/>
      <c r="H224" s="2"/>
      <c r="I224" s="6"/>
      <c r="J224" s="6"/>
      <c r="K224" s="2"/>
      <c r="L224" s="2"/>
      <c r="M224" s="7"/>
      <c r="N224" s="7"/>
      <c r="O224" s="7"/>
      <c r="P224" s="7"/>
      <c r="Q224" s="7"/>
      <c r="R224" s="7"/>
      <c r="S224" s="7"/>
      <c r="T224" s="7"/>
      <c r="U224" s="7"/>
      <c r="V224" s="7"/>
      <c r="W224" s="7"/>
      <c r="X224" s="7"/>
      <c r="Y224" s="7"/>
      <c r="Z224" s="7"/>
    </row>
    <row r="225" ht="15.75" customHeight="1">
      <c r="A225" s="7"/>
      <c r="B225" s="2"/>
      <c r="C225" s="3"/>
      <c r="D225" s="4"/>
      <c r="E225" s="5"/>
      <c r="F225" s="2"/>
      <c r="G225" s="2"/>
      <c r="H225" s="2"/>
      <c r="I225" s="6"/>
      <c r="J225" s="6"/>
      <c r="K225" s="2"/>
      <c r="L225" s="2"/>
      <c r="M225" s="7"/>
      <c r="N225" s="7"/>
      <c r="O225" s="7"/>
      <c r="P225" s="7"/>
      <c r="Q225" s="7"/>
      <c r="R225" s="7"/>
      <c r="S225" s="7"/>
      <c r="T225" s="7"/>
      <c r="U225" s="7"/>
      <c r="V225" s="7"/>
      <c r="W225" s="7"/>
      <c r="X225" s="7"/>
      <c r="Y225" s="7"/>
      <c r="Z225" s="7"/>
    </row>
    <row r="226" ht="15.75" customHeight="1">
      <c r="A226" s="7"/>
      <c r="B226" s="2"/>
      <c r="C226" s="3"/>
      <c r="D226" s="4"/>
      <c r="E226" s="5"/>
      <c r="F226" s="2"/>
      <c r="G226" s="2"/>
      <c r="H226" s="2"/>
      <c r="I226" s="6"/>
      <c r="J226" s="6"/>
      <c r="K226" s="2"/>
      <c r="L226" s="2"/>
      <c r="M226" s="7"/>
      <c r="N226" s="7"/>
      <c r="O226" s="7"/>
      <c r="P226" s="7"/>
      <c r="Q226" s="7"/>
      <c r="R226" s="7"/>
      <c r="S226" s="7"/>
      <c r="T226" s="7"/>
      <c r="U226" s="7"/>
      <c r="V226" s="7"/>
      <c r="W226" s="7"/>
      <c r="X226" s="7"/>
      <c r="Y226" s="7"/>
      <c r="Z226" s="7"/>
    </row>
    <row r="227" ht="15.75" customHeight="1">
      <c r="A227" s="7"/>
      <c r="B227" s="2"/>
      <c r="C227" s="3"/>
      <c r="D227" s="4"/>
      <c r="E227" s="5"/>
      <c r="F227" s="2"/>
      <c r="G227" s="2"/>
      <c r="H227" s="2"/>
      <c r="I227" s="6"/>
      <c r="J227" s="6"/>
      <c r="K227" s="2"/>
      <c r="L227" s="2"/>
      <c r="M227" s="7"/>
      <c r="N227" s="7"/>
      <c r="O227" s="7"/>
      <c r="P227" s="7"/>
      <c r="Q227" s="7"/>
      <c r="R227" s="7"/>
      <c r="S227" s="7"/>
      <c r="T227" s="7"/>
      <c r="U227" s="7"/>
      <c r="V227" s="7"/>
      <c r="W227" s="7"/>
      <c r="X227" s="7"/>
      <c r="Y227" s="7"/>
      <c r="Z227" s="7"/>
    </row>
    <row r="228" ht="15.75" customHeight="1">
      <c r="A228" s="7"/>
      <c r="B228" s="2"/>
      <c r="C228" s="3"/>
      <c r="D228" s="4"/>
      <c r="E228" s="5"/>
      <c r="F228" s="2"/>
      <c r="G228" s="2"/>
      <c r="H228" s="2"/>
      <c r="I228" s="6"/>
      <c r="J228" s="6"/>
      <c r="K228" s="2"/>
      <c r="L228" s="2"/>
      <c r="M228" s="7"/>
      <c r="N228" s="7"/>
      <c r="O228" s="7"/>
      <c r="P228" s="7"/>
      <c r="Q228" s="7"/>
      <c r="R228" s="7"/>
      <c r="S228" s="7"/>
      <c r="T228" s="7"/>
      <c r="U228" s="7"/>
      <c r="V228" s="7"/>
      <c r="W228" s="7"/>
      <c r="X228" s="7"/>
      <c r="Y228" s="7"/>
      <c r="Z228" s="7"/>
    </row>
    <row r="229" ht="15.75" customHeight="1">
      <c r="A229" s="7"/>
      <c r="B229" s="2"/>
      <c r="C229" s="3"/>
      <c r="D229" s="4"/>
      <c r="E229" s="5"/>
      <c r="F229" s="2"/>
      <c r="G229" s="2"/>
      <c r="H229" s="2"/>
      <c r="I229" s="6"/>
      <c r="J229" s="6"/>
      <c r="K229" s="2"/>
      <c r="L229" s="2"/>
      <c r="M229" s="7"/>
      <c r="N229" s="7"/>
      <c r="O229" s="7"/>
      <c r="P229" s="7"/>
      <c r="Q229" s="7"/>
      <c r="R229" s="7"/>
      <c r="S229" s="7"/>
      <c r="T229" s="7"/>
      <c r="U229" s="7"/>
      <c r="V229" s="7"/>
      <c r="W229" s="7"/>
      <c r="X229" s="7"/>
      <c r="Y229" s="7"/>
      <c r="Z229" s="7"/>
    </row>
    <row r="230" ht="15.75" customHeight="1">
      <c r="A230" s="7"/>
      <c r="B230" s="2"/>
      <c r="C230" s="3"/>
      <c r="D230" s="4"/>
      <c r="E230" s="5"/>
      <c r="F230" s="2"/>
      <c r="G230" s="2"/>
      <c r="H230" s="2"/>
      <c r="I230" s="6"/>
      <c r="J230" s="6"/>
      <c r="K230" s="2"/>
      <c r="L230" s="2"/>
      <c r="M230" s="7"/>
      <c r="N230" s="7"/>
      <c r="O230" s="7"/>
      <c r="P230" s="7"/>
      <c r="Q230" s="7"/>
      <c r="R230" s="7"/>
      <c r="S230" s="7"/>
      <c r="T230" s="7"/>
      <c r="U230" s="7"/>
      <c r="V230" s="7"/>
      <c r="W230" s="7"/>
      <c r="X230" s="7"/>
      <c r="Y230" s="7"/>
      <c r="Z230" s="7"/>
    </row>
    <row r="231" ht="15.75" customHeight="1">
      <c r="A231" s="7"/>
      <c r="B231" s="2"/>
      <c r="C231" s="3"/>
      <c r="D231" s="4"/>
      <c r="E231" s="5"/>
      <c r="F231" s="2"/>
      <c r="G231" s="2"/>
      <c r="H231" s="2"/>
      <c r="I231" s="6"/>
      <c r="J231" s="6"/>
      <c r="K231" s="2"/>
      <c r="L231" s="2"/>
      <c r="M231" s="7"/>
      <c r="N231" s="7"/>
      <c r="O231" s="7"/>
      <c r="P231" s="7"/>
      <c r="Q231" s="7"/>
      <c r="R231" s="7"/>
      <c r="S231" s="7"/>
      <c r="T231" s="7"/>
      <c r="U231" s="7"/>
      <c r="V231" s="7"/>
      <c r="W231" s="7"/>
      <c r="X231" s="7"/>
      <c r="Y231" s="7"/>
      <c r="Z231" s="7"/>
    </row>
    <row r="232" ht="15.75" customHeight="1">
      <c r="A232" s="7"/>
      <c r="B232" s="2"/>
      <c r="C232" s="3"/>
      <c r="D232" s="4"/>
      <c r="E232" s="5"/>
      <c r="F232" s="2"/>
      <c r="G232" s="2"/>
      <c r="H232" s="2"/>
      <c r="I232" s="6"/>
      <c r="J232" s="6"/>
      <c r="K232" s="2"/>
      <c r="L232" s="2"/>
      <c r="M232" s="7"/>
      <c r="N232" s="7"/>
      <c r="O232" s="7"/>
      <c r="P232" s="7"/>
      <c r="Q232" s="7"/>
      <c r="R232" s="7"/>
      <c r="S232" s="7"/>
      <c r="T232" s="7"/>
      <c r="U232" s="7"/>
      <c r="V232" s="7"/>
      <c r="W232" s="7"/>
      <c r="X232" s="7"/>
      <c r="Y232" s="7"/>
      <c r="Z232" s="7"/>
    </row>
    <row r="233" ht="15.75" customHeight="1">
      <c r="A233" s="7"/>
      <c r="B233" s="2"/>
      <c r="C233" s="3"/>
      <c r="D233" s="4"/>
      <c r="E233" s="5"/>
      <c r="F233" s="2"/>
      <c r="G233" s="2"/>
      <c r="H233" s="2"/>
      <c r="I233" s="6"/>
      <c r="J233" s="6"/>
      <c r="K233" s="2"/>
      <c r="L233" s="2"/>
      <c r="M233" s="7"/>
      <c r="N233" s="7"/>
      <c r="O233" s="7"/>
      <c r="P233" s="7"/>
      <c r="Q233" s="7"/>
      <c r="R233" s="7"/>
      <c r="S233" s="7"/>
      <c r="T233" s="7"/>
      <c r="U233" s="7"/>
      <c r="V233" s="7"/>
      <c r="W233" s="7"/>
      <c r="X233" s="7"/>
      <c r="Y233" s="7"/>
      <c r="Z233" s="7"/>
    </row>
    <row r="234" ht="15.75" customHeight="1">
      <c r="A234" s="7"/>
      <c r="B234" s="2"/>
      <c r="C234" s="3"/>
      <c r="D234" s="4"/>
      <c r="E234" s="5"/>
      <c r="F234" s="2"/>
      <c r="G234" s="2"/>
      <c r="H234" s="2"/>
      <c r="I234" s="6"/>
      <c r="J234" s="6"/>
      <c r="K234" s="2"/>
      <c r="L234" s="2"/>
      <c r="M234" s="7"/>
      <c r="N234" s="7"/>
      <c r="O234" s="7"/>
      <c r="P234" s="7"/>
      <c r="Q234" s="7"/>
      <c r="R234" s="7"/>
      <c r="S234" s="7"/>
      <c r="T234" s="7"/>
      <c r="U234" s="7"/>
      <c r="V234" s="7"/>
      <c r="W234" s="7"/>
      <c r="X234" s="7"/>
      <c r="Y234" s="7"/>
      <c r="Z234" s="7"/>
    </row>
    <row r="235" ht="15.75" customHeight="1">
      <c r="A235" s="7"/>
      <c r="B235" s="2"/>
      <c r="C235" s="3"/>
      <c r="D235" s="4"/>
      <c r="E235" s="5"/>
      <c r="F235" s="2"/>
      <c r="G235" s="2"/>
      <c r="H235" s="2"/>
      <c r="I235" s="6"/>
      <c r="J235" s="6"/>
      <c r="K235" s="2"/>
      <c r="L235" s="2"/>
      <c r="M235" s="7"/>
      <c r="N235" s="7"/>
      <c r="O235" s="7"/>
      <c r="P235" s="7"/>
      <c r="Q235" s="7"/>
      <c r="R235" s="7"/>
      <c r="S235" s="7"/>
      <c r="T235" s="7"/>
      <c r="U235" s="7"/>
      <c r="V235" s="7"/>
      <c r="W235" s="7"/>
      <c r="X235" s="7"/>
      <c r="Y235" s="7"/>
      <c r="Z235" s="7"/>
    </row>
    <row r="236" ht="15.75" customHeight="1">
      <c r="A236" s="7"/>
      <c r="B236" s="2"/>
      <c r="C236" s="3"/>
      <c r="D236" s="4"/>
      <c r="E236" s="5"/>
      <c r="F236" s="2"/>
      <c r="G236" s="2"/>
      <c r="H236" s="2"/>
      <c r="I236" s="6"/>
      <c r="J236" s="6"/>
      <c r="K236" s="2"/>
      <c r="L236" s="2"/>
      <c r="M236" s="7"/>
      <c r="N236" s="7"/>
      <c r="O236" s="7"/>
      <c r="P236" s="7"/>
      <c r="Q236" s="7"/>
      <c r="R236" s="7"/>
      <c r="S236" s="7"/>
      <c r="T236" s="7"/>
      <c r="U236" s="7"/>
      <c r="V236" s="7"/>
      <c r="W236" s="7"/>
      <c r="X236" s="7"/>
      <c r="Y236" s="7"/>
      <c r="Z236" s="7"/>
    </row>
    <row r="237" ht="15.75" customHeight="1">
      <c r="A237" s="7"/>
      <c r="B237" s="2"/>
      <c r="C237" s="3"/>
      <c r="D237" s="4"/>
      <c r="E237" s="5"/>
      <c r="F237" s="2"/>
      <c r="G237" s="2"/>
      <c r="H237" s="2"/>
      <c r="I237" s="6"/>
      <c r="J237" s="6"/>
      <c r="K237" s="2"/>
      <c r="L237" s="2"/>
      <c r="M237" s="7"/>
      <c r="N237" s="7"/>
      <c r="O237" s="7"/>
      <c r="P237" s="7"/>
      <c r="Q237" s="7"/>
      <c r="R237" s="7"/>
      <c r="S237" s="7"/>
      <c r="T237" s="7"/>
      <c r="U237" s="7"/>
      <c r="V237" s="7"/>
      <c r="W237" s="7"/>
      <c r="X237" s="7"/>
      <c r="Y237" s="7"/>
      <c r="Z237" s="7"/>
    </row>
    <row r="238" ht="15.75" customHeight="1">
      <c r="A238" s="7"/>
      <c r="B238" s="2"/>
      <c r="C238" s="3"/>
      <c r="D238" s="4"/>
      <c r="E238" s="5"/>
      <c r="F238" s="2"/>
      <c r="G238" s="2"/>
      <c r="H238" s="2"/>
      <c r="I238" s="6"/>
      <c r="J238" s="6"/>
      <c r="K238" s="2"/>
      <c r="L238" s="2"/>
      <c r="M238" s="7"/>
      <c r="N238" s="7"/>
      <c r="O238" s="7"/>
      <c r="P238" s="7"/>
      <c r="Q238" s="7"/>
      <c r="R238" s="7"/>
      <c r="S238" s="7"/>
      <c r="T238" s="7"/>
      <c r="U238" s="7"/>
      <c r="V238" s="7"/>
      <c r="W238" s="7"/>
      <c r="X238" s="7"/>
      <c r="Y238" s="7"/>
      <c r="Z238" s="7"/>
    </row>
    <row r="239" ht="15.75" customHeight="1">
      <c r="A239" s="7"/>
      <c r="B239" s="2"/>
      <c r="C239" s="3"/>
      <c r="D239" s="4"/>
      <c r="E239" s="5"/>
      <c r="F239" s="2"/>
      <c r="G239" s="2"/>
      <c r="H239" s="2"/>
      <c r="I239" s="6"/>
      <c r="J239" s="6"/>
      <c r="K239" s="2"/>
      <c r="L239" s="2"/>
      <c r="M239" s="7"/>
      <c r="N239" s="7"/>
      <c r="O239" s="7"/>
      <c r="P239" s="7"/>
      <c r="Q239" s="7"/>
      <c r="R239" s="7"/>
      <c r="S239" s="7"/>
      <c r="T239" s="7"/>
      <c r="U239" s="7"/>
      <c r="V239" s="7"/>
      <c r="W239" s="7"/>
      <c r="X239" s="7"/>
      <c r="Y239" s="7"/>
      <c r="Z239" s="7"/>
    </row>
    <row r="240" ht="15.75" customHeight="1">
      <c r="A240" s="7"/>
      <c r="B240" s="2"/>
      <c r="C240" s="3"/>
      <c r="D240" s="4"/>
      <c r="E240" s="5"/>
      <c r="F240" s="2"/>
      <c r="G240" s="2"/>
      <c r="H240" s="2"/>
      <c r="I240" s="6"/>
      <c r="J240" s="6"/>
      <c r="K240" s="2"/>
      <c r="L240" s="2"/>
      <c r="M240" s="7"/>
      <c r="N240" s="7"/>
      <c r="O240" s="7"/>
      <c r="P240" s="7"/>
      <c r="Q240" s="7"/>
      <c r="R240" s="7"/>
      <c r="S240" s="7"/>
      <c r="T240" s="7"/>
      <c r="U240" s="7"/>
      <c r="V240" s="7"/>
      <c r="W240" s="7"/>
      <c r="X240" s="7"/>
      <c r="Y240" s="7"/>
      <c r="Z240" s="7"/>
    </row>
    <row r="241" ht="15.75" customHeight="1">
      <c r="A241" s="7"/>
      <c r="B241" s="2"/>
      <c r="C241" s="3"/>
      <c r="D241" s="4"/>
      <c r="E241" s="5"/>
      <c r="F241" s="2"/>
      <c r="G241" s="2"/>
      <c r="H241" s="2"/>
      <c r="I241" s="6"/>
      <c r="J241" s="6"/>
      <c r="K241" s="2"/>
      <c r="L241" s="2"/>
      <c r="M241" s="7"/>
      <c r="N241" s="7"/>
      <c r="O241" s="7"/>
      <c r="P241" s="7"/>
      <c r="Q241" s="7"/>
      <c r="R241" s="7"/>
      <c r="S241" s="7"/>
      <c r="T241" s="7"/>
      <c r="U241" s="7"/>
      <c r="V241" s="7"/>
      <c r="W241" s="7"/>
      <c r="X241" s="7"/>
      <c r="Y241" s="7"/>
      <c r="Z241" s="7"/>
    </row>
    <row r="242" ht="15.75" customHeight="1">
      <c r="A242" s="7"/>
      <c r="B242" s="2"/>
      <c r="C242" s="3"/>
      <c r="D242" s="4"/>
      <c r="E242" s="5"/>
      <c r="F242" s="2"/>
      <c r="G242" s="2"/>
      <c r="H242" s="2"/>
      <c r="I242" s="6"/>
      <c r="J242" s="6"/>
      <c r="K242" s="2"/>
      <c r="L242" s="2"/>
      <c r="M242" s="7"/>
      <c r="N242" s="7"/>
      <c r="O242" s="7"/>
      <c r="P242" s="7"/>
      <c r="Q242" s="7"/>
      <c r="R242" s="7"/>
      <c r="S242" s="7"/>
      <c r="T242" s="7"/>
      <c r="U242" s="7"/>
      <c r="V242" s="7"/>
      <c r="W242" s="7"/>
      <c r="X242" s="7"/>
      <c r="Y242" s="7"/>
      <c r="Z242" s="7"/>
    </row>
    <row r="243" ht="15.75" customHeight="1">
      <c r="A243" s="7"/>
      <c r="B243" s="2"/>
      <c r="C243" s="3"/>
      <c r="D243" s="4"/>
      <c r="E243" s="5"/>
      <c r="F243" s="2"/>
      <c r="G243" s="2"/>
      <c r="H243" s="2"/>
      <c r="I243" s="6"/>
      <c r="J243" s="6"/>
      <c r="K243" s="2"/>
      <c r="L243" s="2"/>
      <c r="M243" s="7"/>
      <c r="N243" s="7"/>
      <c r="O243" s="7"/>
      <c r="P243" s="7"/>
      <c r="Q243" s="7"/>
      <c r="R243" s="7"/>
      <c r="S243" s="7"/>
      <c r="T243" s="7"/>
      <c r="U243" s="7"/>
      <c r="V243" s="7"/>
      <c r="W243" s="7"/>
      <c r="X243" s="7"/>
      <c r="Y243" s="7"/>
      <c r="Z243" s="7"/>
    </row>
    <row r="244" ht="15.75" customHeight="1">
      <c r="A244" s="7"/>
      <c r="B244" s="2"/>
      <c r="C244" s="3"/>
      <c r="D244" s="4"/>
      <c r="E244" s="5"/>
      <c r="F244" s="2"/>
      <c r="G244" s="2"/>
      <c r="H244" s="2"/>
      <c r="I244" s="6"/>
      <c r="J244" s="6"/>
      <c r="K244" s="2"/>
      <c r="L244" s="2"/>
      <c r="M244" s="7"/>
      <c r="N244" s="7"/>
      <c r="O244" s="7"/>
      <c r="P244" s="7"/>
      <c r="Q244" s="7"/>
      <c r="R244" s="7"/>
      <c r="S244" s="7"/>
      <c r="T244" s="7"/>
      <c r="U244" s="7"/>
      <c r="V244" s="7"/>
      <c r="W244" s="7"/>
      <c r="X244" s="7"/>
      <c r="Y244" s="7"/>
      <c r="Z244" s="7"/>
    </row>
    <row r="245" ht="15.75" customHeight="1">
      <c r="A245" s="7"/>
      <c r="B245" s="2"/>
      <c r="C245" s="3"/>
      <c r="D245" s="4"/>
      <c r="E245" s="5"/>
      <c r="F245" s="2"/>
      <c r="G245" s="2"/>
      <c r="H245" s="2"/>
      <c r="I245" s="6"/>
      <c r="J245" s="6"/>
      <c r="K245" s="2"/>
      <c r="L245" s="2"/>
      <c r="M245" s="7"/>
      <c r="N245" s="7"/>
      <c r="O245" s="7"/>
      <c r="P245" s="7"/>
      <c r="Q245" s="7"/>
      <c r="R245" s="7"/>
      <c r="S245" s="7"/>
      <c r="T245" s="7"/>
      <c r="U245" s="7"/>
      <c r="V245" s="7"/>
      <c r="W245" s="7"/>
      <c r="X245" s="7"/>
      <c r="Y245" s="7"/>
      <c r="Z245" s="7"/>
    </row>
    <row r="246" ht="15.75" customHeight="1">
      <c r="A246" s="7"/>
      <c r="B246" s="2"/>
      <c r="C246" s="3"/>
      <c r="D246" s="4"/>
      <c r="E246" s="5"/>
      <c r="F246" s="2"/>
      <c r="G246" s="2"/>
      <c r="H246" s="2"/>
      <c r="I246" s="6"/>
      <c r="J246" s="6"/>
      <c r="K246" s="2"/>
      <c r="L246" s="2"/>
      <c r="M246" s="7"/>
      <c r="N246" s="7"/>
      <c r="O246" s="7"/>
      <c r="P246" s="7"/>
      <c r="Q246" s="7"/>
      <c r="R246" s="7"/>
      <c r="S246" s="7"/>
      <c r="T246" s="7"/>
      <c r="U246" s="7"/>
      <c r="V246" s="7"/>
      <c r="W246" s="7"/>
      <c r="X246" s="7"/>
      <c r="Y246" s="7"/>
      <c r="Z246" s="7"/>
    </row>
    <row r="247" ht="15.75" customHeight="1">
      <c r="A247" s="7"/>
      <c r="B247" s="2"/>
      <c r="C247" s="3"/>
      <c r="D247" s="4"/>
      <c r="E247" s="5"/>
      <c r="F247" s="2"/>
      <c r="G247" s="2"/>
      <c r="H247" s="2"/>
      <c r="I247" s="6"/>
      <c r="J247" s="6"/>
      <c r="K247" s="2"/>
      <c r="L247" s="2"/>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C20:E20"/>
    <mergeCell ref="C21:E21"/>
    <mergeCell ref="C22:E22"/>
    <mergeCell ref="C23:E23"/>
  </mergeCells>
  <dataValidations>
    <dataValidation type="list" allowBlank="1" showErrorMessage="1" sqref="C25:C38">
      <formula1>'Auto Responses'!$J$3:$J$4</formula1>
    </dataValidation>
  </dataValidations>
  <hyperlinks>
    <hyperlink r:id="rId2" location="Related-Articles" ref="C24"/>
    <hyperlink r:id="rId3" location="Related-Articles" ref="D25"/>
    <hyperlink r:id="rId4" ref="D26"/>
    <hyperlink r:id="rId5" ref="D27"/>
    <hyperlink r:id="rId6" ref="D29"/>
    <hyperlink r:id="rId7" ref="D31"/>
    <hyperlink r:id="rId8" ref="D32"/>
    <hyperlink r:id="rId9" location="slide=id.g2ec499b9895_0_1243" ref="D33"/>
  </hyperlinks>
  <printOptions/>
  <pageMargins bottom="1.0" footer="0.0" header="0.0" left="0.75" right="0.75" top="1.0"/>
  <pageSetup orientation="landscape"/>
  <headerFooter>
    <oddFooter>&amp;L000000_x0009_&amp;P</oddFooter>
  </headerFooter>
  <drawing r:id="rId10"/>
  <legacy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36C"/>
    <pageSetUpPr/>
  </sheetPr>
  <sheetViews>
    <sheetView showGridLines="0" workbookViewId="0"/>
  </sheetViews>
  <sheetFormatPr customHeight="1" defaultColWidth="9.18" defaultRowHeight="15.0"/>
  <cols>
    <col customWidth="1" min="1" max="1" width="8.27"/>
    <col customWidth="1" min="2" max="2" width="55.09"/>
    <col customWidth="1" min="3" max="3" width="18.91"/>
    <col customWidth="1" min="4" max="4" width="55.73"/>
    <col customWidth="1" min="5" max="6" width="32.0"/>
    <col customWidth="1" min="7" max="7" width="18.09"/>
    <col customWidth="1" hidden="1" min="8" max="10" width="18.09"/>
    <col customWidth="1" hidden="1" min="11" max="11" width="4.45"/>
    <col customWidth="1" hidden="1" min="12" max="12" width="6.64"/>
    <col customWidth="1" min="13" max="26" width="8.45"/>
  </cols>
  <sheetData>
    <row r="1" hidden="1">
      <c r="A1" s="1" t="s">
        <v>0</v>
      </c>
      <c r="B1" s="2"/>
      <c r="C1" s="3"/>
      <c r="D1" s="4"/>
      <c r="E1" s="5"/>
      <c r="F1" s="2"/>
      <c r="G1" s="2"/>
      <c r="H1" s="2"/>
      <c r="I1" s="6"/>
      <c r="J1" s="6"/>
      <c r="K1" s="2"/>
      <c r="L1" s="2"/>
      <c r="M1" s="7"/>
      <c r="N1" s="7"/>
      <c r="O1" s="7"/>
      <c r="P1" s="7"/>
      <c r="Q1" s="7"/>
      <c r="R1" s="7"/>
      <c r="S1" s="7"/>
      <c r="T1" s="7"/>
      <c r="U1" s="7"/>
      <c r="V1" s="7"/>
      <c r="W1" s="7"/>
      <c r="X1" s="7"/>
      <c r="Y1" s="7"/>
      <c r="Z1" s="7"/>
    </row>
    <row r="2" ht="36.0" customHeight="1">
      <c r="A2" s="8" t="s">
        <v>304</v>
      </c>
      <c r="B2" s="8"/>
      <c r="C2" s="9"/>
      <c r="D2" s="10"/>
      <c r="E2" s="11"/>
      <c r="F2" s="11" t="str">
        <f>'Auto Responses'!$A$36</f>
        <v>Version 4.04</v>
      </c>
      <c r="G2" s="2"/>
      <c r="H2" s="2"/>
      <c r="I2" s="6"/>
      <c r="J2" s="2"/>
      <c r="K2" s="2"/>
      <c r="L2" s="2"/>
      <c r="M2" s="7"/>
      <c r="N2" s="7"/>
      <c r="O2" s="7"/>
      <c r="P2" s="7"/>
      <c r="Q2" s="7"/>
      <c r="R2" s="7"/>
      <c r="S2" s="7"/>
      <c r="T2" s="7"/>
      <c r="U2" s="7"/>
      <c r="V2" s="7"/>
      <c r="W2" s="7"/>
      <c r="X2" s="7"/>
      <c r="Y2" s="7"/>
      <c r="Z2" s="7"/>
    </row>
    <row r="3" ht="28.5" customHeight="1">
      <c r="A3" s="12" t="s">
        <v>2</v>
      </c>
      <c r="B3" s="13"/>
      <c r="C3" s="14">
        <f>'START HERE'!$C$3</f>
        <v>45933</v>
      </c>
      <c r="D3" s="15"/>
      <c r="E3" s="16"/>
      <c r="F3" s="17"/>
      <c r="G3" s="2"/>
      <c r="H3" s="2"/>
      <c r="I3" s="6"/>
      <c r="J3" s="2"/>
      <c r="K3" s="2"/>
      <c r="L3" s="2"/>
      <c r="M3" s="2"/>
      <c r="N3" s="2"/>
      <c r="O3" s="2"/>
      <c r="P3" s="2"/>
      <c r="Q3" s="2"/>
      <c r="R3" s="2"/>
      <c r="S3" s="2"/>
      <c r="T3" s="2"/>
      <c r="U3" s="2"/>
      <c r="V3" s="2"/>
      <c r="W3" s="2"/>
      <c r="X3" s="2"/>
      <c r="Y3" s="2"/>
      <c r="Z3" s="2"/>
    </row>
    <row r="4" ht="36.0" customHeight="1">
      <c r="A4" s="18" t="s">
        <v>3</v>
      </c>
      <c r="B4" s="19"/>
      <c r="C4" s="20"/>
      <c r="D4" s="21"/>
      <c r="E4" s="22"/>
      <c r="F4" s="22"/>
      <c r="G4" s="2"/>
      <c r="H4" s="2"/>
      <c r="I4" s="6"/>
      <c r="J4" s="2"/>
      <c r="K4" s="2"/>
      <c r="L4" s="2"/>
      <c r="M4" s="2"/>
      <c r="N4" s="2"/>
      <c r="O4" s="2"/>
      <c r="P4" s="2"/>
      <c r="Q4" s="2"/>
      <c r="R4" s="2"/>
      <c r="S4" s="2"/>
      <c r="T4" s="2"/>
      <c r="U4" s="2"/>
      <c r="V4" s="2"/>
      <c r="W4" s="2"/>
      <c r="X4" s="2"/>
      <c r="Y4" s="2"/>
      <c r="Z4" s="2"/>
    </row>
    <row r="5" ht="19.5" customHeight="1">
      <c r="A5" s="23" t="str">
        <f>HLOOKUP($A$4,'Auto Responses'!$D$2:$D$8,2,0)&amp;""</f>
        <v>1. Complete the "Start Here" tab and review the "Required Questions" guidance to find the other sections are required for your product or service.</v>
      </c>
      <c r="B5" s="24"/>
      <c r="C5" s="25"/>
      <c r="D5" s="26"/>
      <c r="E5" s="24"/>
      <c r="F5" s="27"/>
      <c r="G5" s="2"/>
      <c r="H5" s="2"/>
      <c r="I5" s="6"/>
      <c r="J5" s="2"/>
      <c r="K5" s="2"/>
      <c r="L5" s="2"/>
      <c r="M5" s="2"/>
      <c r="N5" s="2"/>
      <c r="O5" s="2"/>
      <c r="P5" s="2"/>
      <c r="Q5" s="2"/>
      <c r="R5" s="2"/>
      <c r="S5" s="2"/>
      <c r="T5" s="2"/>
      <c r="U5" s="2"/>
      <c r="V5" s="2"/>
      <c r="W5" s="2"/>
      <c r="X5" s="2"/>
      <c r="Y5" s="2"/>
      <c r="Z5" s="2"/>
    </row>
    <row r="6" ht="19.5" customHeight="1">
      <c r="A6" s="23" t="str">
        <f>HLOOKUP($A$4,'Auto Responses'!$D$2:$D$8,3,0)&amp;""</f>
        <v>2. Complete the "Organization" tab and the applicable questions in each of the next 5 tabs (Product through Privacy) that apply, based on your answers to the "Required Questions."</v>
      </c>
      <c r="B6" s="24"/>
      <c r="C6" s="25"/>
      <c r="D6" s="26"/>
      <c r="E6" s="24"/>
      <c r="F6" s="28"/>
      <c r="G6" s="2"/>
      <c r="H6" s="2"/>
      <c r="I6" s="6"/>
      <c r="J6" s="2"/>
      <c r="K6" s="2"/>
      <c r="L6" s="2"/>
      <c r="M6" s="2"/>
      <c r="N6" s="2"/>
      <c r="O6" s="2"/>
      <c r="P6" s="2"/>
      <c r="Q6" s="2"/>
      <c r="R6" s="2"/>
      <c r="S6" s="2"/>
      <c r="T6" s="2"/>
      <c r="U6" s="2"/>
      <c r="V6" s="2"/>
      <c r="W6" s="2"/>
      <c r="X6" s="2"/>
      <c r="Y6" s="2"/>
      <c r="Z6" s="2"/>
    </row>
    <row r="7" ht="19.5" customHeight="1">
      <c r="A7" s="23" t="str">
        <f>HLOOKUP($A$4,'Auto Responses'!$D$2:$D$8,4,0)&amp;""</f>
        <v>3. Guidance in column E may change based on your answers to prompt details in "Additional Information." If leaving an answer blank, you must also state why in "Additional Information". </v>
      </c>
      <c r="B7" s="24"/>
      <c r="C7" s="25"/>
      <c r="D7" s="26"/>
      <c r="E7" s="24"/>
      <c r="F7" s="28"/>
      <c r="G7" s="2"/>
      <c r="H7" s="2"/>
      <c r="I7" s="6"/>
      <c r="J7" s="2"/>
      <c r="K7" s="2"/>
      <c r="L7" s="2"/>
      <c r="M7" s="2"/>
      <c r="N7" s="2"/>
      <c r="O7" s="2"/>
      <c r="P7" s="2"/>
      <c r="Q7" s="2"/>
      <c r="R7" s="2"/>
      <c r="S7" s="2"/>
      <c r="T7" s="2"/>
      <c r="U7" s="2"/>
      <c r="V7" s="2"/>
      <c r="W7" s="2"/>
      <c r="X7" s="2"/>
      <c r="Y7" s="2"/>
      <c r="Z7" s="2"/>
    </row>
    <row r="8" ht="19.5" customHeight="1">
      <c r="A8" s="23" t="str">
        <f>HLOOKUP($A$4,'Auto Responses'!$D$2:$D$8,5,0)&amp;""</f>
        <v>4. DO NOT complete any fields in the "Evaluation" sheets or the "Analyst Notes" column.</v>
      </c>
      <c r="B8" s="24"/>
      <c r="C8" s="25"/>
      <c r="D8" s="26"/>
      <c r="E8" s="24"/>
      <c r="F8" s="28"/>
      <c r="G8" s="2"/>
      <c r="H8" s="2"/>
      <c r="I8" s="6"/>
      <c r="J8" s="2"/>
      <c r="K8" s="2"/>
      <c r="L8" s="2"/>
      <c r="M8" s="2"/>
      <c r="N8" s="2"/>
      <c r="O8" s="2"/>
      <c r="P8" s="2"/>
      <c r="Q8" s="2"/>
      <c r="R8" s="2"/>
      <c r="S8" s="2"/>
      <c r="T8" s="2"/>
      <c r="U8" s="2"/>
      <c r="V8" s="2"/>
      <c r="W8" s="2"/>
      <c r="X8" s="2"/>
      <c r="Y8" s="2"/>
      <c r="Z8" s="2"/>
    </row>
    <row r="9" ht="19.5" customHeight="1">
      <c r="A9" s="23" t="str">
        <f>HLOOKUP($A$4,'Auto Responses'!$D$2:$D$8,6,0)&amp;""</f>
        <v>5. Return the completed file to institutions.</v>
      </c>
      <c r="B9" s="24"/>
      <c r="C9" s="25"/>
      <c r="D9" s="26"/>
      <c r="E9" s="24"/>
      <c r="F9" s="28"/>
      <c r="G9" s="2"/>
      <c r="H9" s="2"/>
      <c r="I9" s="6"/>
      <c r="J9" s="2"/>
      <c r="K9" s="2"/>
      <c r="L9" s="2"/>
      <c r="M9" s="2"/>
      <c r="N9" s="2"/>
      <c r="O9" s="2"/>
      <c r="P9" s="2"/>
      <c r="Q9" s="2"/>
      <c r="R9" s="2"/>
      <c r="S9" s="2"/>
      <c r="T9" s="2"/>
      <c r="U9" s="2"/>
      <c r="V9" s="2"/>
      <c r="W9" s="2"/>
      <c r="X9" s="2"/>
      <c r="Y9" s="2"/>
      <c r="Z9" s="2"/>
    </row>
    <row r="10" ht="19.5" customHeight="1">
      <c r="A10" s="29" t="str">
        <f>HLOOKUP($A$4,'Auto Responses'!$D$2:$D$8,7,0)&amp;""</f>
        <v>* Denotes critical questions. Critical questions are those deemed most important to institutions by higher education volunteers.</v>
      </c>
      <c r="B10" s="24"/>
      <c r="C10" s="25"/>
      <c r="D10" s="26"/>
      <c r="E10" s="24"/>
      <c r="F10" s="28"/>
      <c r="G10" s="2"/>
      <c r="H10" s="2"/>
      <c r="I10" s="6"/>
      <c r="J10" s="2"/>
      <c r="K10" s="2"/>
      <c r="L10" s="2"/>
      <c r="M10" s="2"/>
      <c r="N10" s="2"/>
      <c r="O10" s="2"/>
      <c r="P10" s="2"/>
      <c r="Q10" s="2"/>
      <c r="R10" s="2"/>
      <c r="S10" s="2"/>
      <c r="T10" s="2"/>
      <c r="U10" s="2"/>
      <c r="V10" s="2"/>
      <c r="W10" s="2"/>
      <c r="X10" s="2"/>
      <c r="Y10" s="2"/>
      <c r="Z10" s="2"/>
    </row>
    <row r="11" ht="19.5" customHeight="1">
      <c r="A11" s="30" t="str">
        <f>HLOOKUP($A$4,'Auto Responses'!$D$2:$D$9,8,0)&amp;""</f>
        <v>For full instructions, please visit educause.edu/HECVAT</v>
      </c>
      <c r="B11" s="24"/>
      <c r="C11" s="25"/>
      <c r="D11" s="26"/>
      <c r="E11" s="24"/>
      <c r="F11" s="31"/>
      <c r="G11" s="2"/>
      <c r="H11" s="2"/>
      <c r="I11" s="6"/>
      <c r="J11" s="2"/>
      <c r="K11" s="2"/>
      <c r="L11" s="2"/>
      <c r="M11" s="2"/>
      <c r="N11" s="2"/>
      <c r="O11" s="2"/>
      <c r="P11" s="2"/>
      <c r="Q11" s="2"/>
      <c r="R11" s="2"/>
      <c r="S11" s="2"/>
      <c r="T11" s="2"/>
      <c r="U11" s="2"/>
      <c r="V11" s="2"/>
      <c r="W11" s="2"/>
      <c r="X11" s="2"/>
      <c r="Y11" s="2"/>
      <c r="Z11" s="2"/>
    </row>
    <row r="12" ht="36.0" customHeight="1">
      <c r="A12" s="19" t="str">
        <f>VLOOKUP(LEFT($A13,4),'Auto Responses'!$N$4:$O$38,2,0)&amp;""</f>
        <v> General Information</v>
      </c>
      <c r="B12" s="19"/>
      <c r="C12" s="20" t="s">
        <v>19</v>
      </c>
      <c r="D12" s="33"/>
      <c r="E12" s="34"/>
      <c r="F12" s="34"/>
      <c r="G12" s="2"/>
      <c r="H12" s="2"/>
      <c r="I12" s="6"/>
      <c r="J12" s="6"/>
      <c r="K12" s="2"/>
      <c r="L12" s="2"/>
      <c r="M12" s="2"/>
      <c r="N12" s="2"/>
      <c r="O12" s="2"/>
      <c r="P12" s="2"/>
      <c r="Q12" s="2"/>
      <c r="R12" s="2"/>
      <c r="S12" s="2"/>
      <c r="T12" s="2"/>
      <c r="U12" s="2"/>
      <c r="V12" s="2"/>
      <c r="W12" s="2"/>
      <c r="X12" s="2"/>
      <c r="Y12" s="2"/>
      <c r="Z12" s="2"/>
    </row>
    <row r="13" ht="21.75" customHeight="1">
      <c r="A13" s="35" t="s">
        <v>4</v>
      </c>
      <c r="B13" s="36" t="str">
        <f>VLOOKUP($A13,Questions!$A$2:$X$333,2,0)&amp;""</f>
        <v>Solution Provider Name</v>
      </c>
      <c r="C13" s="42" t="str">
        <f>VLOOKUP($A13,'START HERE'!$A$13:$C$21,3,0)&amp;""</f>
        <v>Coursedog</v>
      </c>
      <c r="D13" s="43"/>
      <c r="E13" s="43"/>
      <c r="F13" s="17"/>
      <c r="G13" s="2"/>
      <c r="H13" s="2"/>
      <c r="I13" s="6"/>
      <c r="J13" s="6"/>
      <c r="K13" s="2"/>
      <c r="L13" s="2"/>
      <c r="M13" s="2"/>
      <c r="N13" s="2"/>
      <c r="O13" s="2"/>
      <c r="P13" s="2"/>
      <c r="Q13" s="2"/>
      <c r="R13" s="2"/>
      <c r="S13" s="2"/>
      <c r="T13" s="2"/>
      <c r="U13" s="2"/>
      <c r="V13" s="2"/>
      <c r="W13" s="2"/>
      <c r="X13" s="2"/>
      <c r="Y13" s="2"/>
      <c r="Z13" s="2"/>
    </row>
    <row r="14" ht="21.75" customHeight="1">
      <c r="A14" s="35" t="s">
        <v>6</v>
      </c>
      <c r="B14" s="36" t="str">
        <f>VLOOKUP($A14,Questions!$A$2:$X$333,2,0)&amp;""</f>
        <v>Solution Name</v>
      </c>
      <c r="C14" s="42" t="str">
        <f>VLOOKUP($A14,'START HERE'!$A$13:$C$21,3,0)&amp;""</f>
        <v>Coursedog</v>
      </c>
      <c r="D14" s="43"/>
      <c r="E14" s="43"/>
      <c r="F14" s="17"/>
      <c r="G14" s="2"/>
      <c r="H14" s="2"/>
      <c r="I14" s="6"/>
      <c r="J14" s="6"/>
      <c r="K14" s="2"/>
      <c r="L14" s="2"/>
      <c r="M14" s="2"/>
      <c r="N14" s="2"/>
      <c r="O14" s="2"/>
      <c r="P14" s="2"/>
      <c r="Q14" s="2"/>
      <c r="R14" s="2"/>
      <c r="S14" s="2"/>
      <c r="T14" s="2"/>
      <c r="U14" s="2"/>
      <c r="V14" s="2"/>
      <c r="W14" s="2"/>
      <c r="X14" s="2"/>
      <c r="Y14" s="2"/>
      <c r="Z14" s="2"/>
    </row>
    <row r="15" ht="21.75" customHeight="1">
      <c r="A15" s="35" t="s">
        <v>7</v>
      </c>
      <c r="B15" s="36" t="str">
        <f>VLOOKUP($A15,Questions!$A$2:$X$333,2,0)&amp;""</f>
        <v>Solution Description</v>
      </c>
      <c r="C15" s="42" t="str">
        <f>VLOOKUP($A15,'START HERE'!$A$13:$C$21,3,0)&amp;""</f>
        <v>Coursedog is a SaaS platform designed to streamline curriculum, catalog, and scheduling management for higher education institutions, offering intuitive tools, insightful analytics, and seamless integration without requiring IT involvement.</v>
      </c>
      <c r="D15" s="43"/>
      <c r="E15" s="43"/>
      <c r="F15" s="17"/>
      <c r="G15" s="2"/>
      <c r="H15" s="2"/>
      <c r="I15" s="6"/>
      <c r="J15" s="6"/>
      <c r="K15" s="2"/>
      <c r="L15" s="2"/>
      <c r="M15" s="2"/>
      <c r="N15" s="2"/>
      <c r="O15" s="2"/>
      <c r="P15" s="2"/>
      <c r="Q15" s="2"/>
      <c r="R15" s="2"/>
      <c r="S15" s="2"/>
      <c r="T15" s="2"/>
      <c r="U15" s="2"/>
      <c r="V15" s="2"/>
      <c r="W15" s="2"/>
      <c r="X15" s="2"/>
      <c r="Y15" s="2"/>
      <c r="Z15" s="2"/>
    </row>
    <row r="16" ht="21.75" customHeight="1">
      <c r="A16" s="35" t="s">
        <v>15</v>
      </c>
      <c r="B16" s="36" t="str">
        <f>VLOOKUP($A16,Questions!$A$2:$X$333,2,0)&amp;""</f>
        <v>Country of Company Headquarters</v>
      </c>
      <c r="C16" s="42" t="str">
        <f>VLOOKUP($A16,'START HERE'!$A$13:$C$21,3,0)&amp;""</f>
        <v>United States</v>
      </c>
      <c r="D16" s="43"/>
      <c r="E16" s="43"/>
      <c r="F16" s="17"/>
      <c r="G16" s="2"/>
      <c r="H16" s="2"/>
      <c r="I16" s="6"/>
      <c r="J16" s="6"/>
      <c r="K16" s="2"/>
      <c r="L16" s="2"/>
      <c r="M16" s="2"/>
      <c r="N16" s="2"/>
      <c r="O16" s="2"/>
      <c r="P16" s="2"/>
      <c r="Q16" s="2"/>
      <c r="R16" s="2"/>
      <c r="S16" s="2"/>
      <c r="T16" s="2"/>
      <c r="U16" s="2"/>
      <c r="V16" s="2"/>
      <c r="W16" s="2"/>
      <c r="X16" s="2"/>
      <c r="Y16" s="2"/>
      <c r="Z16" s="2"/>
    </row>
    <row r="17" ht="36.75" customHeight="1">
      <c r="A17" s="19" t="str">
        <f>VLOOKUP(LEFT($A18,4),'Auto Responses'!$N$4:$O$38,2,0)&amp;""</f>
        <v> Required Questions</v>
      </c>
      <c r="B17" s="45"/>
      <c r="C17" s="20" t="s">
        <v>19</v>
      </c>
      <c r="D17" s="20" t="s">
        <v>20</v>
      </c>
      <c r="E17" s="46" t="s">
        <v>21</v>
      </c>
      <c r="F17" s="57" t="s">
        <v>22</v>
      </c>
      <c r="G17" s="2"/>
      <c r="H17" s="2"/>
      <c r="I17" s="6"/>
      <c r="J17" s="6"/>
      <c r="K17" s="2"/>
      <c r="L17" s="2"/>
      <c r="M17" s="2"/>
      <c r="N17" s="2"/>
      <c r="O17" s="2"/>
      <c r="P17" s="2"/>
      <c r="Q17" s="2"/>
      <c r="R17" s="2"/>
      <c r="S17" s="2"/>
      <c r="T17" s="2"/>
      <c r="U17" s="2"/>
      <c r="V17" s="2"/>
      <c r="W17" s="2"/>
      <c r="X17" s="2"/>
      <c r="Y17" s="2"/>
      <c r="Z17" s="2"/>
    </row>
    <row r="18" ht="38.25" customHeight="1">
      <c r="A18" s="35" t="s">
        <v>38</v>
      </c>
      <c r="B18" s="48" t="str">
        <f>VLOOKUP($A18,Questions!$A$2:$X$333,2,0)</f>
        <v>Are you providing consulting services?</v>
      </c>
      <c r="C18" s="87" t="s">
        <v>24</v>
      </c>
      <c r="D18" s="100" t="s">
        <v>39</v>
      </c>
      <c r="E18" s="51" t="str">
        <f>IF($C18="Yes",VLOOKUP($A18,Questions!$A$2:$X$333,17,0)&amp;"",IF($C18="No",VLOOKUP($A18,Questions!$A$2:$X$333,16,0)&amp;"",VLOOKUP($A18,Questions!$A$2:$X$333,15,0)&amp;""))</f>
        <v>DO complete the Consulting section in the Case-Specific worksheet</v>
      </c>
      <c r="F18" s="52" t="str">
        <f>VLOOKUP($A18,'Institution Evaluation'!$A$56:$F$346,6,0)&amp;""</f>
        <v/>
      </c>
      <c r="G18" s="2"/>
      <c r="H18" s="2"/>
      <c r="I18" s="6"/>
      <c r="J18" s="6"/>
      <c r="K18" s="2"/>
      <c r="L18" s="2"/>
      <c r="M18" s="2"/>
      <c r="N18" s="2"/>
      <c r="O18" s="2"/>
      <c r="P18" s="2"/>
      <c r="Q18" s="2"/>
      <c r="R18" s="2"/>
      <c r="S18" s="2"/>
      <c r="T18" s="2"/>
      <c r="U18" s="2"/>
      <c r="V18" s="2"/>
      <c r="W18" s="2"/>
      <c r="X18" s="2"/>
      <c r="Y18" s="2"/>
      <c r="Z18" s="2"/>
    </row>
    <row r="19" ht="51.75" customHeight="1">
      <c r="A19" s="35" t="s">
        <v>42</v>
      </c>
      <c r="B19" s="48" t="str">
        <f>VLOOKUP($A19,Questions!$A$2:$X$333,2,0)</f>
        <v>Does your solution process protected health information (PHI) or any data covered by the Health Insurance Portability and Accountability Act (HIPAA)?</v>
      </c>
      <c r="C19" s="87" t="s">
        <v>29</v>
      </c>
      <c r="D19" s="88" t="str">
        <f>VLOOKUP($A19,'START HERE'!$A$23:$F$36,4,0)&amp;""</f>
        <v/>
      </c>
      <c r="E19" s="51" t="str">
        <f>IF($C19="Yes",VLOOKUP($A19,Questions!$A$2:$X$333,17,0)&amp;"",IF($C19="No",VLOOKUP($A19,Questions!$A$2:$X$333,16,0)&amp;"",VLOOKUP($A19,Questions!$A$2:$X$333,15,0)&amp;""))</f>
        <v>DO NOT complete the HIPAA section in the Case-Specific worksheet</v>
      </c>
      <c r="F19" s="52" t="str">
        <f>VLOOKUP($A19,'Institution Evaluation'!$A$56:$F$346,6,0)&amp;""</f>
        <v/>
      </c>
      <c r="G19" s="2"/>
      <c r="H19" s="2"/>
      <c r="I19" s="6"/>
      <c r="J19" s="6"/>
      <c r="K19" s="2"/>
      <c r="L19" s="2"/>
      <c r="M19" s="2"/>
      <c r="N19" s="2"/>
      <c r="O19" s="2"/>
      <c r="P19" s="2"/>
      <c r="Q19" s="2"/>
      <c r="R19" s="2"/>
      <c r="S19" s="2"/>
      <c r="T19" s="2"/>
      <c r="U19" s="2"/>
      <c r="V19" s="2"/>
      <c r="W19" s="2"/>
      <c r="X19" s="2"/>
      <c r="Y19" s="2"/>
      <c r="Z19" s="2"/>
    </row>
    <row r="20" ht="51.75" customHeight="1">
      <c r="A20" s="35" t="s">
        <v>43</v>
      </c>
      <c r="B20" s="48" t="str">
        <f>VLOOKUP($A20,Questions!$A$2:$X$333,2,0)</f>
        <v>Is the solution designed to process, store, or transmit credit card information?</v>
      </c>
      <c r="C20" s="87" t="s">
        <v>29</v>
      </c>
      <c r="D20" s="88" t="str">
        <f>VLOOKUP($A20,'START HERE'!$A$23:$F$36,4,0)&amp;""</f>
        <v/>
      </c>
      <c r="E20" s="51" t="str">
        <f>IF($C20="Yes",VLOOKUP($A20,Questions!$A$2:$X$333,17,0)&amp;"",IF($C20="No",VLOOKUP($A20,Questions!$A$2:$X$333,16,0)&amp;"",VLOOKUP($A20,Questions!$A$2:$X$333,15,0)&amp;""))</f>
        <v>DO NOT complete the PCI-DSS section in the Case-Specific worksheet</v>
      </c>
      <c r="F20" s="52" t="str">
        <f>VLOOKUP($A20,'Institution Evaluation'!$A$56:$F$346,6,0)&amp;""</f>
        <v/>
      </c>
      <c r="G20" s="2"/>
      <c r="H20" s="2"/>
      <c r="I20" s="6"/>
      <c r="J20" s="6"/>
      <c r="K20" s="2"/>
      <c r="L20" s="2"/>
      <c r="M20" s="2"/>
      <c r="N20" s="2"/>
      <c r="O20" s="2"/>
      <c r="P20" s="2"/>
      <c r="Q20" s="2"/>
      <c r="R20" s="2"/>
      <c r="S20" s="2"/>
      <c r="T20" s="2"/>
      <c r="U20" s="2"/>
      <c r="V20" s="2"/>
      <c r="W20" s="2"/>
      <c r="X20" s="2"/>
      <c r="Y20" s="2"/>
      <c r="Z20" s="2"/>
    </row>
    <row r="21" ht="69.0" customHeight="1">
      <c r="A21" s="35" t="s">
        <v>44</v>
      </c>
      <c r="B21" s="48" t="str">
        <f>VLOOKUP($A21,Questions!$A$2:$X$333,2,0)</f>
        <v>Does operating your solution require the institution to operate a physical or virtual appliance in their own environment or to provide inbound firewall exceptions to allow your employees to remotely administer systems in the institution's environment?</v>
      </c>
      <c r="C21" s="87" t="s">
        <v>29</v>
      </c>
      <c r="D21" s="88" t="str">
        <f>VLOOKUP($A21,'START HERE'!$A$23:$F$36,4,0)&amp;""</f>
        <v/>
      </c>
      <c r="E21" s="51" t="str">
        <f>IF($C21="Yes",VLOOKUP($A21,Questions!$A$2:$X$333,17,0)&amp;"",IF($C21="No",VLOOKUP($A21,Questions!$A$2:$X$333,16,0)&amp;"",VLOOKUP($A21,Questions!$A$2:$X$333,15,0)&amp;""))</f>
        <v>DO NOT complete the On-Prem section in the Case-Specific worksheet</v>
      </c>
      <c r="F21" s="52" t="str">
        <f>VLOOKUP($A21,'Institution Evaluation'!$A$56:$F$346,6,0)&amp;""</f>
        <v/>
      </c>
      <c r="G21" s="56" t="s">
        <v>34</v>
      </c>
      <c r="H21" s="2"/>
      <c r="I21" s="6"/>
      <c r="J21" s="6"/>
      <c r="K21" s="2"/>
      <c r="L21" s="2"/>
      <c r="M21" s="2"/>
      <c r="N21" s="2"/>
      <c r="O21" s="2"/>
      <c r="P21" s="2"/>
      <c r="Q21" s="2"/>
      <c r="R21" s="2"/>
      <c r="S21" s="2"/>
      <c r="T21" s="2"/>
      <c r="U21" s="2"/>
      <c r="V21" s="2"/>
      <c r="W21" s="2"/>
      <c r="X21" s="2"/>
      <c r="Y21" s="2"/>
      <c r="Z21" s="2"/>
    </row>
    <row r="22" ht="36.75" customHeight="1">
      <c r="A22" s="19" t="str">
        <f>VLOOKUP(LEFT($A23,4),'Auto Responses'!$N$4:$O$38,2,0)&amp;""</f>
        <v> Consulting Services</v>
      </c>
      <c r="B22" s="45"/>
      <c r="C22" s="20" t="s">
        <v>19</v>
      </c>
      <c r="D22" s="20" t="s">
        <v>20</v>
      </c>
      <c r="E22" s="46" t="s">
        <v>21</v>
      </c>
      <c r="F22" s="57" t="s">
        <v>22</v>
      </c>
      <c r="G22" s="2"/>
      <c r="H22" s="2"/>
      <c r="I22" s="6"/>
      <c r="J22" s="6"/>
      <c r="K22" s="2"/>
      <c r="L22" s="2"/>
      <c r="M22" s="2"/>
      <c r="N22" s="2"/>
      <c r="O22" s="2"/>
      <c r="P22" s="2"/>
      <c r="Q22" s="2"/>
      <c r="R22" s="2"/>
      <c r="S22" s="2"/>
      <c r="T22" s="2"/>
      <c r="U22" s="2"/>
      <c r="V22" s="2"/>
      <c r="W22" s="2"/>
      <c r="X22" s="2"/>
      <c r="Y22" s="2"/>
      <c r="Z22" s="2"/>
    </row>
    <row r="23" ht="15.75" customHeight="1">
      <c r="A23" s="35" t="s">
        <v>305</v>
      </c>
      <c r="B23" s="48" t="str">
        <f>VLOOKUP($A23,Questions!$A$2:$X$333,2,0)</f>
        <v>Will the consultant require access to the institution's network resources?*</v>
      </c>
      <c r="C23" s="49" t="s">
        <v>29</v>
      </c>
      <c r="D23" s="101"/>
      <c r="E23" s="51" t="str">
        <f>IF($C$18="No",'Auto Responses'!$A$5,IF($C23="Yes",VLOOKUP($A23,Questions!$A$2:$X$333,17,0)&amp;"",IF($C23="No",VLOOKUP($A23,Questions!$A$2:$X$333,16,0)&amp;"",VLOOKUP($A23,Questions!$A$2:$X$333,15,0)&amp;"")))</f>
        <v/>
      </c>
      <c r="F23" s="52" t="str">
        <f>VLOOKUP($A23,'Institution Evaluation'!$A$56:$F$346,6,0)&amp;""</f>
        <v/>
      </c>
      <c r="G23" s="2"/>
      <c r="H23" s="2"/>
      <c r="I23" s="6"/>
      <c r="J23" s="6"/>
      <c r="K23" s="2"/>
      <c r="L23" s="2"/>
      <c r="M23" s="2"/>
      <c r="N23" s="2"/>
      <c r="O23" s="2"/>
      <c r="P23" s="2"/>
      <c r="Q23" s="2"/>
      <c r="R23" s="2"/>
      <c r="S23" s="2"/>
      <c r="T23" s="2"/>
      <c r="U23" s="2"/>
      <c r="V23" s="2"/>
      <c r="W23" s="2"/>
      <c r="X23" s="2"/>
      <c r="Y23" s="2"/>
      <c r="Z23" s="2"/>
    </row>
    <row r="24" ht="15.75" customHeight="1">
      <c r="A24" s="35" t="s">
        <v>306</v>
      </c>
      <c r="B24" s="48" t="str">
        <f>VLOOKUP($A24,Questions!$A$2:$X$333,2,0)</f>
        <v>Has the consultant received training on (sensitive, HIPAA, PCI, etc.) data handling?*</v>
      </c>
      <c r="C24" s="49" t="s">
        <v>29</v>
      </c>
      <c r="D24" s="101"/>
      <c r="E24" s="51" t="str">
        <f>IF($C$18="No",'Auto Responses'!$A$5,IF($C24="Yes",VLOOKUP($A24,Questions!$A$2:$X$333,17,0)&amp;"",IF($C24="No",VLOOKUP($A24,Questions!$A$2:$X$333,16,0)&amp;"",VLOOKUP($A24,Questions!$A$2:$X$333,15,0)&amp;"")))</f>
        <v/>
      </c>
      <c r="F24" s="52" t="str">
        <f>VLOOKUP($A24,'Institution Evaluation'!$A$56:$F$346,6,0)&amp;""</f>
        <v/>
      </c>
      <c r="G24" s="2"/>
      <c r="H24" s="2"/>
      <c r="I24" s="6"/>
      <c r="J24" s="6"/>
      <c r="K24" s="2"/>
      <c r="L24" s="2"/>
      <c r="M24" s="2"/>
      <c r="N24" s="2"/>
      <c r="O24" s="2"/>
      <c r="P24" s="2"/>
      <c r="Q24" s="2"/>
      <c r="R24" s="2"/>
      <c r="S24" s="2"/>
      <c r="T24" s="2"/>
      <c r="U24" s="2"/>
      <c r="V24" s="2"/>
      <c r="W24" s="2"/>
      <c r="X24" s="2"/>
      <c r="Y24" s="2"/>
      <c r="Z24" s="2"/>
    </row>
    <row r="25" ht="36.0" customHeight="1">
      <c r="A25" s="35" t="s">
        <v>307</v>
      </c>
      <c r="B25" s="48" t="str">
        <f>VLOOKUP($A25,Questions!$A$2:$X$333,2,0)</f>
        <v>Is the data encrypted (at rest) while in the consultant's possession?*</v>
      </c>
      <c r="C25" s="49" t="s">
        <v>29</v>
      </c>
      <c r="D25" s="83" t="s">
        <v>308</v>
      </c>
      <c r="E25" s="51" t="str">
        <f>IF($C$18="No",'Auto Responses'!$A$5,IF($C25="Yes",VLOOKUP($A25,Questions!$A$2:$X$333,17,0)&amp;"",IF($C25="No",VLOOKUP($A25,Questions!$A$2:$X$333,16,0)&amp;"",VLOOKUP($A25,Questions!$A$2:$X$333,15,0)&amp;"")))</f>
        <v/>
      </c>
      <c r="F25" s="52" t="str">
        <f>VLOOKUP($A25,'Institution Evaluation'!$A$56:$F$346,6,0)&amp;""</f>
        <v/>
      </c>
      <c r="G25" s="2"/>
      <c r="H25" s="2"/>
      <c r="I25" s="6"/>
      <c r="J25" s="6"/>
      <c r="K25" s="2"/>
      <c r="L25" s="2"/>
      <c r="M25" s="2"/>
      <c r="N25" s="2"/>
      <c r="O25" s="2"/>
      <c r="P25" s="2"/>
      <c r="Q25" s="2"/>
      <c r="R25" s="2"/>
      <c r="S25" s="2"/>
      <c r="T25" s="2"/>
      <c r="U25" s="2"/>
      <c r="V25" s="2"/>
      <c r="W25" s="2"/>
      <c r="X25" s="2"/>
      <c r="Y25" s="2"/>
      <c r="Z25" s="2"/>
    </row>
    <row r="26" ht="15.75" customHeight="1">
      <c r="A26" s="35" t="s">
        <v>309</v>
      </c>
      <c r="B26" s="48" t="str">
        <f>VLOOKUP($A26,Questions!$A$2:$X$333,2,0)</f>
        <v>Can access be restricted based on source IP address?*</v>
      </c>
      <c r="C26" s="49" t="s">
        <v>29</v>
      </c>
      <c r="D26" s="101"/>
      <c r="E26" s="51" t="str">
        <f>IF($C$18="No",'Auto Responses'!$A$5,IF($C26="Yes",VLOOKUP($A26,Questions!$A$2:$X$333,17,0)&amp;"",IF($C26="No",VLOOKUP($A26,Questions!$A$2:$X$333,16,0)&amp;"",VLOOKUP($A26,Questions!$A$2:$X$333,15,0)&amp;"")))</f>
        <v/>
      </c>
      <c r="F26" s="52" t="str">
        <f>VLOOKUP($A26,'Institution Evaluation'!$A$56:$F$346,6,0)&amp;""</f>
        <v/>
      </c>
      <c r="G26" s="2"/>
      <c r="H26" s="2"/>
      <c r="I26" s="6"/>
      <c r="J26" s="6"/>
      <c r="K26" s="2"/>
      <c r="L26" s="2"/>
      <c r="M26" s="2"/>
      <c r="N26" s="2"/>
      <c r="O26" s="2"/>
      <c r="P26" s="2"/>
      <c r="Q26" s="2"/>
      <c r="R26" s="2"/>
      <c r="S26" s="2"/>
      <c r="T26" s="2"/>
      <c r="U26" s="2"/>
      <c r="V26" s="2"/>
      <c r="W26" s="2"/>
      <c r="X26" s="2"/>
      <c r="Y26" s="2"/>
      <c r="Z26" s="2"/>
    </row>
    <row r="27" ht="15.75" customHeight="1">
      <c r="A27" s="35" t="s">
        <v>310</v>
      </c>
      <c r="B27" s="48" t="str">
        <f>VLOOKUP($A27,Questions!$A$2:$X$333,2,0)</f>
        <v>Will the consulting take place on-premises?</v>
      </c>
      <c r="C27" s="49" t="s">
        <v>29</v>
      </c>
      <c r="D27" s="92" t="s">
        <v>311</v>
      </c>
      <c r="E27" s="51" t="str">
        <f>IF($C$18="No",'Auto Responses'!$A$5,IF($C27="Yes",VLOOKUP($A27,Questions!$A$2:$X$333,17,0)&amp;"",IF($C27="No",VLOOKUP($A27,Questions!$A$2:$X$333,16,0)&amp;"",VLOOKUP($A27,Questions!$A$2:$X$333,15,0)&amp;"")))</f>
        <v/>
      </c>
      <c r="F27" s="52" t="str">
        <f>VLOOKUP($A27,'Institution Evaluation'!$A$56:$F$346,6,0)&amp;""</f>
        <v/>
      </c>
      <c r="G27" s="2"/>
      <c r="H27" s="2"/>
      <c r="I27" s="6"/>
      <c r="J27" s="6"/>
      <c r="K27" s="2"/>
      <c r="L27" s="2"/>
      <c r="M27" s="2"/>
      <c r="N27" s="2"/>
      <c r="O27" s="2"/>
      <c r="P27" s="2"/>
      <c r="Q27" s="2"/>
      <c r="R27" s="2"/>
      <c r="S27" s="2"/>
      <c r="T27" s="2"/>
      <c r="U27" s="2"/>
      <c r="V27" s="2"/>
      <c r="W27" s="2"/>
      <c r="X27" s="2"/>
      <c r="Y27" s="2"/>
      <c r="Z27" s="2"/>
    </row>
    <row r="28" ht="15.75" customHeight="1">
      <c r="A28" s="35" t="s">
        <v>312</v>
      </c>
      <c r="B28" s="48" t="str">
        <f>VLOOKUP($A28,Questions!$A$2:$X$333,2,0)</f>
        <v>Will the consultant require access to hardware in the institution's data centers?</v>
      </c>
      <c r="C28" s="49" t="s">
        <v>29</v>
      </c>
      <c r="D28" s="101"/>
      <c r="E28" s="51" t="str">
        <f>IF($C$18="No",'Auto Responses'!$A$5,IF($C28="Yes",VLOOKUP($A28,Questions!$A$2:$X$333,17,0)&amp;"",IF($C28="No",VLOOKUP($A28,Questions!$A$2:$X$333,16,0)&amp;"",VLOOKUP($A28,Questions!$A$2:$X$333,15,0)&amp;"")))</f>
        <v/>
      </c>
      <c r="F28" s="52" t="str">
        <f>VLOOKUP($A28,'Institution Evaluation'!$A$56:$F$346,6,0)&amp;""</f>
        <v/>
      </c>
      <c r="G28" s="2"/>
      <c r="H28" s="2"/>
      <c r="I28" s="6"/>
      <c r="J28" s="6"/>
      <c r="K28" s="2"/>
      <c r="L28" s="2"/>
      <c r="M28" s="2"/>
      <c r="N28" s="2"/>
      <c r="O28" s="2"/>
      <c r="P28" s="2"/>
      <c r="Q28" s="2"/>
      <c r="R28" s="2"/>
      <c r="S28" s="2"/>
      <c r="T28" s="2"/>
      <c r="U28" s="2"/>
      <c r="V28" s="2"/>
      <c r="W28" s="2"/>
      <c r="X28" s="2"/>
      <c r="Y28" s="2"/>
      <c r="Z28" s="2"/>
    </row>
    <row r="29" ht="15.75" customHeight="1">
      <c r="A29" s="35" t="s">
        <v>313</v>
      </c>
      <c r="B29" s="48" t="str">
        <f>VLOOKUP($A29,Questions!$A$2:$X$333,2,0)</f>
        <v>Will the consultant require an account within the institution's domain (@*.edu)?</v>
      </c>
      <c r="C29" s="49" t="s">
        <v>29</v>
      </c>
      <c r="D29" s="101"/>
      <c r="E29" s="51" t="str">
        <f>IF($C$18="No",'Auto Responses'!$A$5,IF($C29="Yes",VLOOKUP($A29,Questions!$A$2:$X$333,17,0)&amp;"",IF($C29="No",VLOOKUP($A29,Questions!$A$2:$X$333,16,0)&amp;"",VLOOKUP($A29,Questions!$A$2:$X$333,15,0)&amp;"")))</f>
        <v/>
      </c>
      <c r="F29" s="52" t="str">
        <f>VLOOKUP($A29,'Institution Evaluation'!$A$56:$F$346,6,0)&amp;""</f>
        <v/>
      </c>
      <c r="G29" s="2"/>
      <c r="H29" s="2"/>
      <c r="I29" s="6"/>
      <c r="J29" s="6"/>
      <c r="K29" s="2"/>
      <c r="L29" s="2"/>
      <c r="M29" s="2"/>
      <c r="N29" s="2"/>
      <c r="O29" s="2"/>
      <c r="P29" s="2"/>
      <c r="Q29" s="2"/>
      <c r="R29" s="2"/>
      <c r="S29" s="2"/>
      <c r="T29" s="2"/>
      <c r="U29" s="2"/>
      <c r="V29" s="2"/>
      <c r="W29" s="2"/>
      <c r="X29" s="2"/>
      <c r="Y29" s="2"/>
      <c r="Z29" s="2"/>
    </row>
    <row r="30" ht="15.75" customHeight="1">
      <c r="A30" s="35" t="s">
        <v>314</v>
      </c>
      <c r="B30" s="48" t="str">
        <f>VLOOKUP($A30,Questions!$A$2:$X$333,2,0)</f>
        <v>Will any data be transferred to the consultant's possession?</v>
      </c>
      <c r="C30" s="49"/>
      <c r="D30" s="101"/>
      <c r="E30" s="51" t="str">
        <f>IF($C$18="No",'Auto Responses'!$A$5,IF($C30="Yes",VLOOKUP($A30,Questions!$A$2:$X$333,17,0)&amp;"",IF($C30="No",VLOOKUP($A30,Questions!$A$2:$X$333,16,0)&amp;"",VLOOKUP($A30,Questions!$A$2:$X$333,15,0)&amp;"")))</f>
        <v/>
      </c>
      <c r="F30" s="52" t="str">
        <f>VLOOKUP($A30,'Institution Evaluation'!$A$56:$F$346,6,0)&amp;""</f>
        <v/>
      </c>
      <c r="G30" s="2"/>
      <c r="H30" s="2"/>
      <c r="I30" s="6"/>
      <c r="J30" s="6"/>
      <c r="K30" s="2"/>
      <c r="L30" s="2"/>
      <c r="M30" s="2"/>
      <c r="N30" s="2"/>
      <c r="O30" s="2"/>
      <c r="P30" s="2"/>
      <c r="Q30" s="2"/>
      <c r="R30" s="2"/>
      <c r="S30" s="2"/>
      <c r="T30" s="2"/>
      <c r="U30" s="2"/>
      <c r="V30" s="2"/>
      <c r="W30" s="2"/>
      <c r="X30" s="2"/>
      <c r="Y30" s="2"/>
      <c r="Z30" s="2"/>
    </row>
    <row r="31" ht="15.75" customHeight="1">
      <c r="A31" s="35" t="s">
        <v>315</v>
      </c>
      <c r="B31" s="48" t="str">
        <f>VLOOKUP($A31,Questions!$A$2:$X$333,2,0)</f>
        <v>Will the consultant need remote access to the institution's network or systems?</v>
      </c>
      <c r="C31" s="49"/>
      <c r="D31" s="101"/>
      <c r="E31" s="51" t="str">
        <f>IF($C$18="No",'Auto Responses'!$A$5,IF($C31="Yes",VLOOKUP($A31,Questions!$A$2:$X$333,17,0)&amp;"",IF($C31="No",VLOOKUP($A31,Questions!$A$2:$X$333,16,0)&amp;"",VLOOKUP($A31,Questions!$A$2:$X$333,15,0)&amp;"")))</f>
        <v/>
      </c>
      <c r="F31" s="52" t="str">
        <f>VLOOKUP($A31,'Institution Evaluation'!$A$56:$F$346,6,0)&amp;""</f>
        <v/>
      </c>
      <c r="G31" s="56" t="s">
        <v>34</v>
      </c>
      <c r="H31" s="2"/>
      <c r="I31" s="6"/>
      <c r="J31" s="6"/>
      <c r="K31" s="2"/>
      <c r="L31" s="2"/>
      <c r="M31" s="2"/>
      <c r="N31" s="2"/>
      <c r="O31" s="2"/>
      <c r="P31" s="2"/>
      <c r="Q31" s="2"/>
      <c r="R31" s="2"/>
      <c r="S31" s="2"/>
      <c r="T31" s="2"/>
      <c r="U31" s="2"/>
      <c r="V31" s="2"/>
      <c r="W31" s="2"/>
      <c r="X31" s="2"/>
      <c r="Y31" s="2"/>
      <c r="Z31" s="2"/>
    </row>
    <row r="32" ht="36.75" customHeight="1">
      <c r="A32" s="19" t="str">
        <f>VLOOKUP(LEFT($A33,4),'Auto Responses'!$N$4:$O$38,2,0)&amp;""</f>
        <v>HIPAA Compliance </v>
      </c>
      <c r="B32" s="45"/>
      <c r="C32" s="20" t="s">
        <v>19</v>
      </c>
      <c r="D32" s="20" t="s">
        <v>20</v>
      </c>
      <c r="E32" s="46" t="s">
        <v>21</v>
      </c>
      <c r="F32" s="57" t="s">
        <v>22</v>
      </c>
      <c r="G32" s="2"/>
      <c r="H32" s="2"/>
      <c r="I32" s="6"/>
      <c r="J32" s="6"/>
      <c r="K32" s="2"/>
      <c r="L32" s="2"/>
      <c r="M32" s="2"/>
      <c r="N32" s="2"/>
      <c r="O32" s="2"/>
      <c r="P32" s="2"/>
      <c r="Q32" s="2"/>
      <c r="R32" s="2"/>
      <c r="S32" s="2"/>
      <c r="T32" s="2"/>
      <c r="U32" s="2"/>
      <c r="V32" s="2"/>
      <c r="W32" s="2"/>
      <c r="X32" s="2"/>
      <c r="Y32" s="2"/>
      <c r="Z32" s="2"/>
    </row>
    <row r="33" ht="49.5" customHeight="1">
      <c r="A33" s="35" t="s">
        <v>316</v>
      </c>
      <c r="B33" s="48" t="str">
        <f>VLOOKUP($A33,Questions!$A$2:$X$333,2,0)</f>
        <v>Do your workforce members receive regular training related to the Health Insurance Portability and Accountability Act (HIPAA) Privacy and Security Rules and the HITECH Act?*</v>
      </c>
      <c r="C33" s="49" t="s">
        <v>29</v>
      </c>
      <c r="D33" s="101" t="s">
        <v>317</v>
      </c>
      <c r="E33" s="51" t="str">
        <f>IF($C$19="No",'Auto Responses'!$A$7,IF($C33="Yes",VLOOKUP($A33,Questions!$A$2:$X$333,17,0)&amp;"",IF($C33="No",VLOOKUP($A33,Questions!$A$2:$X$333,16,0)&amp;"",VLOOKUP($A33,Questions!$A$2:$X$333,15,0)&amp;"")))</f>
        <v>Based on the response to REQU-05 on the "START HERE" tab, this question does not apply to this product or service.</v>
      </c>
      <c r="F33" s="52" t="str">
        <f>VLOOKUP($A33,'Institution Evaluation'!$A$56:$F$346,6,0)&amp;""</f>
        <v/>
      </c>
      <c r="G33" s="2"/>
      <c r="H33" s="2"/>
      <c r="I33" s="6"/>
      <c r="J33" s="6"/>
      <c r="K33" s="2"/>
      <c r="L33" s="2"/>
      <c r="M33" s="2"/>
      <c r="N33" s="2"/>
      <c r="O33" s="2"/>
      <c r="P33" s="2"/>
      <c r="Q33" s="2"/>
      <c r="R33" s="2"/>
      <c r="S33" s="2"/>
      <c r="T33" s="2"/>
      <c r="U33" s="2"/>
      <c r="V33" s="2"/>
      <c r="W33" s="2"/>
      <c r="X33" s="2"/>
      <c r="Y33" s="2"/>
      <c r="Z33" s="2"/>
    </row>
    <row r="34" ht="49.5" customHeight="1">
      <c r="A34" s="35" t="s">
        <v>318</v>
      </c>
      <c r="B34" s="48" t="str">
        <f>VLOOKUP($A34,Questions!$A$2:$X$333,2,0)</f>
        <v>Have you identified areas of risk?*</v>
      </c>
      <c r="C34" s="49" t="s">
        <v>29</v>
      </c>
      <c r="D34" s="101" t="s">
        <v>317</v>
      </c>
      <c r="E34" s="51" t="str">
        <f>IF($C$19="No",'Auto Responses'!$A$7,IF($C34="Yes",VLOOKUP($A34,Questions!$A$2:$X$333,17,0)&amp;"",IF($C34="No",VLOOKUP($A34,Questions!$A$2:$X$333,16,0)&amp;"",VLOOKUP($A34,Questions!$A$2:$X$333,15,0)&amp;"")))</f>
        <v>Based on the response to REQU-05 on the "START HERE" tab, this question does not apply to this product or service.</v>
      </c>
      <c r="F34" s="52" t="str">
        <f>VLOOKUP($A34,'Institution Evaluation'!$A$56:$F$346,6,0)&amp;""</f>
        <v/>
      </c>
      <c r="G34" s="2"/>
      <c r="H34" s="2"/>
      <c r="I34" s="6"/>
      <c r="J34" s="6"/>
      <c r="K34" s="2"/>
      <c r="L34" s="2"/>
      <c r="M34" s="2"/>
      <c r="N34" s="2"/>
      <c r="O34" s="2"/>
      <c r="P34" s="2"/>
      <c r="Q34" s="2"/>
      <c r="R34" s="2"/>
      <c r="S34" s="2"/>
      <c r="T34" s="2"/>
      <c r="U34" s="2"/>
      <c r="V34" s="2"/>
      <c r="W34" s="2"/>
      <c r="X34" s="2"/>
      <c r="Y34" s="2"/>
      <c r="Z34" s="2"/>
    </row>
    <row r="35" ht="49.5" customHeight="1">
      <c r="A35" s="35" t="s">
        <v>319</v>
      </c>
      <c r="B35" s="48" t="str">
        <f>VLOOKUP($A35,Questions!$A$2:$X$333,2,0)</f>
        <v>Have the relevant policies/plans been tested?*</v>
      </c>
      <c r="C35" s="49" t="s">
        <v>29</v>
      </c>
      <c r="D35" s="101" t="s">
        <v>317</v>
      </c>
      <c r="E35" s="51" t="str">
        <f>IF($C$19="No",'Auto Responses'!$A$7,IF($C35="Yes",VLOOKUP($A35,Questions!$A$2:$X$333,17,0)&amp;"",IF($C35="No",VLOOKUP($A35,Questions!$A$2:$X$333,16,0)&amp;"",VLOOKUP($A35,Questions!$A$2:$X$333,15,0)&amp;"")))</f>
        <v>Based on the response to REQU-05 on the "START HERE" tab, this question does not apply to this product or service.</v>
      </c>
      <c r="F35" s="52" t="str">
        <f>VLOOKUP($A35,'Institution Evaluation'!$A$56:$F$346,6,0)&amp;""</f>
        <v/>
      </c>
      <c r="G35" s="2"/>
      <c r="H35" s="2"/>
      <c r="I35" s="6"/>
      <c r="J35" s="6"/>
      <c r="K35" s="2"/>
      <c r="L35" s="2"/>
      <c r="M35" s="2"/>
      <c r="N35" s="2"/>
      <c r="O35" s="2"/>
      <c r="P35" s="2"/>
      <c r="Q35" s="2"/>
      <c r="R35" s="2"/>
      <c r="S35" s="2"/>
      <c r="T35" s="2"/>
      <c r="U35" s="2"/>
      <c r="V35" s="2"/>
      <c r="W35" s="2"/>
      <c r="X35" s="2"/>
      <c r="Y35" s="2"/>
      <c r="Z35" s="2"/>
    </row>
    <row r="36" ht="49.5" customHeight="1">
      <c r="A36" s="35" t="s">
        <v>320</v>
      </c>
      <c r="B36" s="48" t="str">
        <f>VLOOKUP($A36,Questions!$A$2:$X$333,2,0)</f>
        <v>Have you entered into a Business Associate Agreements with all subcontractors who may have access to protected health information (PHI)?*</v>
      </c>
      <c r="C36" s="49" t="s">
        <v>29</v>
      </c>
      <c r="D36" s="101" t="s">
        <v>317</v>
      </c>
      <c r="E36" s="51" t="str">
        <f>IF($C$19="No",'Auto Responses'!$A$7,IF($C36="Yes",VLOOKUP($A36,Questions!$A$2:$X$333,17,0)&amp;"",IF($C36="No",VLOOKUP($A36,Questions!$A$2:$X$333,16,0)&amp;"",VLOOKUP($A36,Questions!$A$2:$X$333,15,0)&amp;"")))</f>
        <v>Based on the response to REQU-05 on the "START HERE" tab, this question does not apply to this product or service.</v>
      </c>
      <c r="F36" s="52" t="str">
        <f>VLOOKUP($A36,'Institution Evaluation'!$A$56:$F$346,6,0)&amp;""</f>
        <v/>
      </c>
      <c r="G36" s="2"/>
      <c r="H36" s="2"/>
      <c r="I36" s="6"/>
      <c r="J36" s="6"/>
      <c r="K36" s="2"/>
      <c r="L36" s="2"/>
      <c r="M36" s="2"/>
      <c r="N36" s="2"/>
      <c r="O36" s="2"/>
      <c r="P36" s="2"/>
      <c r="Q36" s="2"/>
      <c r="R36" s="2"/>
      <c r="S36" s="2"/>
      <c r="T36" s="2"/>
      <c r="U36" s="2"/>
      <c r="V36" s="2"/>
      <c r="W36" s="2"/>
      <c r="X36" s="2"/>
      <c r="Y36" s="2"/>
      <c r="Z36" s="2"/>
    </row>
    <row r="37" ht="49.5" customHeight="1">
      <c r="A37" s="35" t="s">
        <v>321</v>
      </c>
      <c r="B37" s="48" t="str">
        <f>VLOOKUP($A37,Questions!$A$2:$X$333,2,0)</f>
        <v>Do you monitor or receive information regarding changes in HIPAA regulations?</v>
      </c>
      <c r="C37" s="49" t="s">
        <v>29</v>
      </c>
      <c r="D37" s="101" t="s">
        <v>317</v>
      </c>
      <c r="E37" s="51" t="str">
        <f>IF($C$19="No",'Auto Responses'!$A$7,IF($C37="Yes",VLOOKUP($A37,Questions!$A$2:$X$333,17,0)&amp;"",IF($C37="No",VLOOKUP($A37,Questions!$A$2:$X$333,16,0)&amp;"",VLOOKUP($A37,Questions!$A$2:$X$333,15,0)&amp;"")))</f>
        <v>Based on the response to REQU-05 on the "START HERE" tab, this question does not apply to this product or service.</v>
      </c>
      <c r="F37" s="52" t="str">
        <f>VLOOKUP($A37,'Institution Evaluation'!$A$56:$F$346,6,0)&amp;""</f>
        <v/>
      </c>
      <c r="G37" s="2"/>
      <c r="H37" s="2"/>
      <c r="I37" s="6"/>
      <c r="J37" s="6"/>
      <c r="K37" s="2"/>
      <c r="L37" s="2"/>
      <c r="M37" s="2"/>
      <c r="N37" s="2"/>
      <c r="O37" s="2"/>
      <c r="P37" s="2"/>
      <c r="Q37" s="2"/>
      <c r="R37" s="2"/>
      <c r="S37" s="2"/>
      <c r="T37" s="2"/>
      <c r="U37" s="2"/>
      <c r="V37" s="2"/>
      <c r="W37" s="2"/>
      <c r="X37" s="2"/>
      <c r="Y37" s="2"/>
      <c r="Z37" s="2"/>
    </row>
    <row r="38" ht="49.5" customHeight="1">
      <c r="A38" s="35" t="s">
        <v>322</v>
      </c>
      <c r="B38" s="48" t="str">
        <f>VLOOKUP($A38,Questions!$A$2:$X$333,2,0)</f>
        <v>Has your organization designated HIPAA Privacy and Security officers as required by the rules?</v>
      </c>
      <c r="C38" s="49" t="s">
        <v>29</v>
      </c>
      <c r="D38" s="101" t="s">
        <v>317</v>
      </c>
      <c r="E38" s="51" t="str">
        <f>IF($C$19="No",'Auto Responses'!$A$7,IF($C38="Yes",VLOOKUP($A38,Questions!$A$2:$X$333,17,0)&amp;"",IF($C38="No",VLOOKUP($A38,Questions!$A$2:$X$333,16,0)&amp;"",VLOOKUP($A38,Questions!$A$2:$X$333,15,0)&amp;"")))</f>
        <v>Based on the response to REQU-05 on the "START HERE" tab, this question does not apply to this product or service.</v>
      </c>
      <c r="F38" s="52" t="str">
        <f>VLOOKUP($A38,'Institution Evaluation'!$A$56:$F$346,6,0)&amp;""</f>
        <v/>
      </c>
      <c r="G38" s="2"/>
      <c r="H38" s="2"/>
      <c r="I38" s="6"/>
      <c r="J38" s="6"/>
      <c r="K38" s="2"/>
      <c r="L38" s="2"/>
      <c r="M38" s="2"/>
      <c r="N38" s="2"/>
      <c r="O38" s="2"/>
      <c r="P38" s="2"/>
      <c r="Q38" s="2"/>
      <c r="R38" s="2"/>
      <c r="S38" s="2"/>
      <c r="T38" s="2"/>
      <c r="U38" s="2"/>
      <c r="V38" s="2"/>
      <c r="W38" s="2"/>
      <c r="X38" s="2"/>
      <c r="Y38" s="2"/>
      <c r="Z38" s="2"/>
    </row>
    <row r="39" ht="49.5" customHeight="1">
      <c r="A39" s="35" t="s">
        <v>323</v>
      </c>
      <c r="B39" s="48" t="str">
        <f>VLOOKUP($A39,Questions!$A$2:$X$333,2,0)</f>
        <v>Do you comply with the requirements of the Health Information Technology for Economic and Clinical Health Act (HITECH)?</v>
      </c>
      <c r="C39" s="49" t="s">
        <v>29</v>
      </c>
      <c r="D39" s="101" t="s">
        <v>317</v>
      </c>
      <c r="E39" s="51" t="str">
        <f>IF($C$19="No",'Auto Responses'!$A$7,IF($C39="Yes",VLOOKUP($A39,Questions!$A$2:$X$333,17,0)&amp;"",IF($C39="No",VLOOKUP($A39,Questions!$A$2:$X$333,16,0)&amp;"",VLOOKUP($A39,Questions!$A$2:$X$333,15,0)&amp;"")))</f>
        <v>Based on the response to REQU-05 on the "START HERE" tab, this question does not apply to this product or service.</v>
      </c>
      <c r="F39" s="52" t="str">
        <f>VLOOKUP($A39,'Institution Evaluation'!$A$56:$F$346,6,0)&amp;""</f>
        <v/>
      </c>
      <c r="G39" s="2"/>
      <c r="H39" s="2"/>
      <c r="I39" s="6"/>
      <c r="J39" s="6"/>
      <c r="K39" s="2"/>
      <c r="L39" s="2"/>
      <c r="M39" s="2"/>
      <c r="N39" s="2"/>
      <c r="O39" s="2"/>
      <c r="P39" s="2"/>
      <c r="Q39" s="2"/>
      <c r="R39" s="2"/>
      <c r="S39" s="2"/>
      <c r="T39" s="2"/>
      <c r="U39" s="2"/>
      <c r="V39" s="2"/>
      <c r="W39" s="2"/>
      <c r="X39" s="2"/>
      <c r="Y39" s="2"/>
      <c r="Z39" s="2"/>
    </row>
    <row r="40" ht="49.5" customHeight="1">
      <c r="A40" s="35" t="s">
        <v>324</v>
      </c>
      <c r="B40" s="48" t="str">
        <f>VLOOKUP($A40,Questions!$A$2:$X$333,2,0)</f>
        <v>Have you conducted a risk analysis as required under the HIPAA Security Rule?</v>
      </c>
      <c r="C40" s="49" t="s">
        <v>29</v>
      </c>
      <c r="D40" s="101" t="s">
        <v>317</v>
      </c>
      <c r="E40" s="51" t="str">
        <f>IF($C$19="No",'Auto Responses'!$A$7,IF($C40="Yes",VLOOKUP($A40,Questions!$A$2:$X$333,17,0)&amp;"",IF($C40="No",VLOOKUP($A40,Questions!$A$2:$X$333,16,0)&amp;"",VLOOKUP($A40,Questions!$A$2:$X$333,15,0)&amp;"")))</f>
        <v>Based on the response to REQU-05 on the "START HERE" tab, this question does not apply to this product or service.</v>
      </c>
      <c r="F40" s="52" t="str">
        <f>VLOOKUP($A40,'Institution Evaluation'!$A$56:$F$346,6,0)&amp;""</f>
        <v/>
      </c>
      <c r="G40" s="2"/>
      <c r="H40" s="2"/>
      <c r="I40" s="6"/>
      <c r="J40" s="6"/>
      <c r="K40" s="2"/>
      <c r="L40" s="2"/>
      <c r="M40" s="2"/>
      <c r="N40" s="2"/>
      <c r="O40" s="2"/>
      <c r="P40" s="2"/>
      <c r="Q40" s="2"/>
      <c r="R40" s="2"/>
      <c r="S40" s="2"/>
      <c r="T40" s="2"/>
      <c r="U40" s="2"/>
      <c r="V40" s="2"/>
      <c r="W40" s="2"/>
      <c r="X40" s="2"/>
      <c r="Y40" s="2"/>
      <c r="Z40" s="2"/>
    </row>
    <row r="41" ht="49.5" customHeight="1">
      <c r="A41" s="35" t="s">
        <v>325</v>
      </c>
      <c r="B41" s="48" t="str">
        <f>VLOOKUP($A41,Questions!$A$2:$X$333,2,0)</f>
        <v>Have you taken actions to mitigate the identified risks?</v>
      </c>
      <c r="C41" s="49" t="s">
        <v>29</v>
      </c>
      <c r="D41" s="101" t="s">
        <v>317</v>
      </c>
      <c r="E41" s="51" t="str">
        <f>IF($C$19="No",'Auto Responses'!$A$7,IF($C41="Yes",VLOOKUP($A41,Questions!$A$2:$X$333,17,0)&amp;"",IF($C41="No",VLOOKUP($A41,Questions!$A$2:$X$333,16,0)&amp;"",VLOOKUP($A41,Questions!$A$2:$X$333,15,0)&amp;"")))</f>
        <v>Based on the response to REQU-05 on the "START HERE" tab, this question does not apply to this product or service.</v>
      </c>
      <c r="F41" s="52" t="str">
        <f>VLOOKUP($A41,'Institution Evaluation'!$A$56:$F$346,6,0)&amp;""</f>
        <v/>
      </c>
      <c r="G41" s="2"/>
      <c r="H41" s="2"/>
      <c r="I41" s="6"/>
      <c r="J41" s="6"/>
      <c r="K41" s="2"/>
      <c r="L41" s="2"/>
      <c r="M41" s="2"/>
      <c r="N41" s="2"/>
      <c r="O41" s="2"/>
      <c r="P41" s="2"/>
      <c r="Q41" s="2"/>
      <c r="R41" s="2"/>
      <c r="S41" s="2"/>
      <c r="T41" s="2"/>
      <c r="U41" s="2"/>
      <c r="V41" s="2"/>
      <c r="W41" s="2"/>
      <c r="X41" s="2"/>
      <c r="Y41" s="2"/>
      <c r="Z41" s="2"/>
    </row>
    <row r="42" ht="49.5" customHeight="1">
      <c r="A42" s="35" t="s">
        <v>326</v>
      </c>
      <c r="B42" s="48" t="str">
        <f>VLOOKUP($A42,Questions!$A$2:$X$333,2,0)</f>
        <v>Does your application require user and system administrator password changes at a frequency no greater than 90 days?</v>
      </c>
      <c r="C42" s="49" t="s">
        <v>29</v>
      </c>
      <c r="D42" s="101" t="s">
        <v>317</v>
      </c>
      <c r="E42" s="51" t="str">
        <f>IF($C$19="No",'Auto Responses'!$A$7,IF($C42="Yes",VLOOKUP($A42,Questions!$A$2:$X$333,17,0)&amp;"",IF($C42="No",VLOOKUP($A42,Questions!$A$2:$X$333,16,0)&amp;"",VLOOKUP($A42,Questions!$A$2:$X$333,15,0)&amp;"")))</f>
        <v>Based on the response to REQU-05 on the "START HERE" tab, this question does not apply to this product or service.</v>
      </c>
      <c r="F42" s="52" t="str">
        <f>VLOOKUP($A42,'Institution Evaluation'!$A$56:$F$346,6,0)&amp;""</f>
        <v/>
      </c>
      <c r="G42" s="2"/>
      <c r="H42" s="2"/>
      <c r="I42" s="6"/>
      <c r="J42" s="6"/>
      <c r="K42" s="2"/>
      <c r="L42" s="2"/>
      <c r="M42" s="2"/>
      <c r="N42" s="2"/>
      <c r="O42" s="2"/>
      <c r="P42" s="2"/>
      <c r="Q42" s="2"/>
      <c r="R42" s="2"/>
      <c r="S42" s="2"/>
      <c r="T42" s="2"/>
      <c r="U42" s="2"/>
      <c r="V42" s="2"/>
      <c r="W42" s="2"/>
      <c r="X42" s="2"/>
      <c r="Y42" s="2"/>
      <c r="Z42" s="2"/>
    </row>
    <row r="43" ht="49.5" customHeight="1">
      <c r="A43" s="35" t="s">
        <v>327</v>
      </c>
      <c r="B43" s="48" t="str">
        <f>VLOOKUP($A43,Questions!$A$2:$X$333,2,0)</f>
        <v>Does your application require users to set their own password after an administrator reset or on first use of the account?</v>
      </c>
      <c r="C43" s="49" t="s">
        <v>29</v>
      </c>
      <c r="D43" s="101" t="s">
        <v>317</v>
      </c>
      <c r="E43" s="51" t="str">
        <f>IF($C$19="No",'Auto Responses'!$A$7,IF($C43="Yes",VLOOKUP($A43,Questions!$A$2:$X$333,17,0)&amp;"",IF($C43="No",VLOOKUP($A43,Questions!$A$2:$X$333,16,0)&amp;"",VLOOKUP($A43,Questions!$A$2:$X$333,15,0)&amp;"")))</f>
        <v>Based on the response to REQU-05 on the "START HERE" tab, this question does not apply to this product or service.</v>
      </c>
      <c r="F43" s="52" t="str">
        <f>VLOOKUP($A43,'Institution Evaluation'!$A$56:$F$346,6,0)&amp;""</f>
        <v/>
      </c>
      <c r="G43" s="2"/>
      <c r="H43" s="2"/>
      <c r="I43" s="6"/>
      <c r="J43" s="6"/>
      <c r="K43" s="2"/>
      <c r="L43" s="2"/>
      <c r="M43" s="2"/>
      <c r="N43" s="2"/>
      <c r="O43" s="2"/>
      <c r="P43" s="2"/>
      <c r="Q43" s="2"/>
      <c r="R43" s="2"/>
      <c r="S43" s="2"/>
      <c r="T43" s="2"/>
      <c r="U43" s="2"/>
      <c r="V43" s="2"/>
      <c r="W43" s="2"/>
      <c r="X43" s="2"/>
      <c r="Y43" s="2"/>
      <c r="Z43" s="2"/>
    </row>
    <row r="44" ht="49.5" customHeight="1">
      <c r="A44" s="35" t="s">
        <v>328</v>
      </c>
      <c r="B44" s="48" t="str">
        <f>VLOOKUP($A44,Questions!$A$2:$X$333,2,0)</f>
        <v>Does your application lock out an account after a number of failed login attempts?</v>
      </c>
      <c r="C44" s="49" t="s">
        <v>29</v>
      </c>
      <c r="D44" s="101" t="s">
        <v>317</v>
      </c>
      <c r="E44" s="51" t="str">
        <f>IF($C$19="No",'Auto Responses'!$A$7,IF($C44="Yes",VLOOKUP($A44,Questions!$A$2:$X$333,17,0)&amp;"",IF($C44="No",VLOOKUP($A44,Questions!$A$2:$X$333,16,0)&amp;"",VLOOKUP($A44,Questions!$A$2:$X$333,15,0)&amp;"")))</f>
        <v>Based on the response to REQU-05 on the "START HERE" tab, this question does not apply to this product or service.</v>
      </c>
      <c r="F44" s="52" t="str">
        <f>VLOOKUP($A44,'Institution Evaluation'!$A$56:$F$346,6,0)&amp;""</f>
        <v/>
      </c>
      <c r="G44" s="2"/>
      <c r="H44" s="2"/>
      <c r="I44" s="6"/>
      <c r="J44" s="6"/>
      <c r="K44" s="2"/>
      <c r="L44" s="2"/>
      <c r="M44" s="2"/>
      <c r="N44" s="2"/>
      <c r="O44" s="2"/>
      <c r="P44" s="2"/>
      <c r="Q44" s="2"/>
      <c r="R44" s="2"/>
      <c r="S44" s="2"/>
      <c r="T44" s="2"/>
      <c r="U44" s="2"/>
      <c r="V44" s="2"/>
      <c r="W44" s="2"/>
      <c r="X44" s="2"/>
      <c r="Y44" s="2"/>
      <c r="Z44" s="2"/>
    </row>
    <row r="45" ht="49.5" customHeight="1">
      <c r="A45" s="35" t="s">
        <v>329</v>
      </c>
      <c r="B45" s="48" t="str">
        <f>VLOOKUP($A45,Questions!$A$2:$X$333,2,0)</f>
        <v>Does your application automatically lock or log-out an account after a period of inactivity?</v>
      </c>
      <c r="C45" s="49" t="s">
        <v>29</v>
      </c>
      <c r="D45" s="101" t="s">
        <v>317</v>
      </c>
      <c r="E45" s="51" t="str">
        <f>IF($C$19="No",'Auto Responses'!$A$7,IF($C45="Yes",VLOOKUP($A45,Questions!$A$2:$X$333,17,0)&amp;"",IF($C45="No",VLOOKUP($A45,Questions!$A$2:$X$333,16,0)&amp;"",VLOOKUP($A45,Questions!$A$2:$X$333,15,0)&amp;"")))</f>
        <v>Based on the response to REQU-05 on the "START HERE" tab, this question does not apply to this product or service.</v>
      </c>
      <c r="F45" s="52" t="str">
        <f>VLOOKUP($A45,'Institution Evaluation'!$A$56:$F$346,6,0)&amp;""</f>
        <v/>
      </c>
      <c r="G45" s="2"/>
      <c r="H45" s="2"/>
      <c r="I45" s="6"/>
      <c r="J45" s="6"/>
      <c r="K45" s="2"/>
      <c r="L45" s="2"/>
      <c r="M45" s="2"/>
      <c r="N45" s="2"/>
      <c r="O45" s="2"/>
      <c r="P45" s="2"/>
      <c r="Q45" s="2"/>
      <c r="R45" s="2"/>
      <c r="S45" s="2"/>
      <c r="T45" s="2"/>
      <c r="U45" s="2"/>
      <c r="V45" s="2"/>
      <c r="W45" s="2"/>
      <c r="X45" s="2"/>
      <c r="Y45" s="2"/>
      <c r="Z45" s="2"/>
    </row>
    <row r="46" ht="49.5" customHeight="1">
      <c r="A46" s="35" t="s">
        <v>330</v>
      </c>
      <c r="B46" s="48" t="str">
        <f>VLOOKUP($A46,Questions!$A$2:$X$333,2,0)</f>
        <v>Are passwords visible in plain text, whether when stored or entered, including service level accounts (i.e., database accounts, etc.)?</v>
      </c>
      <c r="C46" s="49" t="s">
        <v>29</v>
      </c>
      <c r="D46" s="101" t="s">
        <v>317</v>
      </c>
      <c r="E46" s="51" t="str">
        <f>IF($C$19="No",'Auto Responses'!$A$7,IF($C46="Yes",VLOOKUP($A46,Questions!$A$2:$X$333,17,0)&amp;"",IF($C46="No",VLOOKUP($A46,Questions!$A$2:$X$333,16,0)&amp;"",VLOOKUP($A46,Questions!$A$2:$X$333,15,0)&amp;"")))</f>
        <v>Based on the response to REQU-05 on the "START HERE" tab, this question does not apply to this product or service.</v>
      </c>
      <c r="F46" s="52" t="str">
        <f>VLOOKUP($A46,'Institution Evaluation'!$A$56:$F$346,6,0)&amp;""</f>
        <v/>
      </c>
      <c r="G46" s="2"/>
      <c r="H46" s="2"/>
      <c r="I46" s="6"/>
      <c r="J46" s="6"/>
      <c r="K46" s="2"/>
      <c r="L46" s="2"/>
      <c r="M46" s="2"/>
      <c r="N46" s="2"/>
      <c r="O46" s="2"/>
      <c r="P46" s="2"/>
      <c r="Q46" s="2"/>
      <c r="R46" s="2"/>
      <c r="S46" s="2"/>
      <c r="T46" s="2"/>
      <c r="U46" s="2"/>
      <c r="V46" s="2"/>
      <c r="W46" s="2"/>
      <c r="X46" s="2"/>
      <c r="Y46" s="2"/>
      <c r="Z46" s="2"/>
    </row>
    <row r="47" ht="49.5" customHeight="1">
      <c r="A47" s="35" t="s">
        <v>331</v>
      </c>
      <c r="B47" s="48" t="str">
        <f>VLOOKUP($A47,Questions!$A$2:$X$333,2,0)</f>
        <v>If the application is institution-hosted, can all service level and administrative account passwords be changed by the institution?</v>
      </c>
      <c r="C47" s="49" t="s">
        <v>29</v>
      </c>
      <c r="D47" s="101" t="s">
        <v>317</v>
      </c>
      <c r="E47" s="51" t="str">
        <f>IF($C$19="No",'Auto Responses'!$A$7,IF($C47="Yes",VLOOKUP($A47,Questions!$A$2:$X$333,17,0)&amp;"",IF($C47="No",VLOOKUP($A47,Questions!$A$2:$X$333,16,0)&amp;"",VLOOKUP($A47,Questions!$A$2:$X$333,15,0)&amp;"")))</f>
        <v>Based on the response to REQU-05 on the "START HERE" tab, this question does not apply to this product or service.</v>
      </c>
      <c r="F47" s="52" t="str">
        <f>VLOOKUP($A47,'Institution Evaluation'!$A$56:$F$346,6,0)&amp;""</f>
        <v/>
      </c>
      <c r="G47" s="2"/>
      <c r="H47" s="2"/>
      <c r="I47" s="6"/>
      <c r="J47" s="6"/>
      <c r="K47" s="2"/>
      <c r="L47" s="2"/>
      <c r="M47" s="2"/>
      <c r="N47" s="2"/>
      <c r="O47" s="2"/>
      <c r="P47" s="2"/>
      <c r="Q47" s="2"/>
      <c r="R47" s="2"/>
      <c r="S47" s="2"/>
      <c r="T47" s="2"/>
      <c r="U47" s="2"/>
      <c r="V47" s="2"/>
      <c r="W47" s="2"/>
      <c r="X47" s="2"/>
      <c r="Y47" s="2"/>
      <c r="Z47" s="2"/>
    </row>
    <row r="48" ht="49.5" customHeight="1">
      <c r="A48" s="35" t="s">
        <v>332</v>
      </c>
      <c r="B48" s="48" t="str">
        <f>VLOOKUP($A48,Questions!$A$2:$X$333,2,0)</f>
        <v>Does your application provide the ability to define user access levels?</v>
      </c>
      <c r="C48" s="49" t="s">
        <v>29</v>
      </c>
      <c r="D48" s="101" t="s">
        <v>317</v>
      </c>
      <c r="E48" s="51" t="str">
        <f>IF($C$19="No",'Auto Responses'!$A$7,IF($C48="Yes",VLOOKUP($A48,Questions!$A$2:$X$333,17,0)&amp;"",IF($C48="No",VLOOKUP($A48,Questions!$A$2:$X$333,16,0)&amp;"",VLOOKUP($A48,Questions!$A$2:$X$333,15,0)&amp;"")))</f>
        <v>Based on the response to REQU-05 on the "START HERE" tab, this question does not apply to this product or service.</v>
      </c>
      <c r="F48" s="52" t="str">
        <f>VLOOKUP($A48,'Institution Evaluation'!$A$56:$F$346,6,0)&amp;""</f>
        <v/>
      </c>
      <c r="G48" s="2"/>
      <c r="H48" s="2"/>
      <c r="I48" s="6"/>
      <c r="J48" s="6"/>
      <c r="K48" s="2"/>
      <c r="L48" s="2"/>
      <c r="M48" s="2"/>
      <c r="N48" s="2"/>
      <c r="O48" s="2"/>
      <c r="P48" s="2"/>
      <c r="Q48" s="2"/>
      <c r="R48" s="2"/>
      <c r="S48" s="2"/>
      <c r="T48" s="2"/>
      <c r="U48" s="2"/>
      <c r="V48" s="2"/>
      <c r="W48" s="2"/>
      <c r="X48" s="2"/>
      <c r="Y48" s="2"/>
      <c r="Z48" s="2"/>
    </row>
    <row r="49" ht="49.5" customHeight="1">
      <c r="A49" s="35" t="s">
        <v>333</v>
      </c>
      <c r="B49" s="48" t="str">
        <f>VLOOKUP($A49,Questions!$A$2:$X$333,2,0)</f>
        <v>Does your application support varying levels of access to administrative tasks defined individually per user?</v>
      </c>
      <c r="C49" s="49" t="s">
        <v>29</v>
      </c>
      <c r="D49" s="101" t="s">
        <v>317</v>
      </c>
      <c r="E49" s="51" t="str">
        <f>IF($C$19="No",'Auto Responses'!$A$7,IF($C49="Yes",VLOOKUP($A49,Questions!$A$2:$X$333,17,0)&amp;"",IF($C49="No",VLOOKUP($A49,Questions!$A$2:$X$333,16,0)&amp;"",VLOOKUP($A49,Questions!$A$2:$X$333,15,0)&amp;"")))</f>
        <v>Based on the response to REQU-05 on the "START HERE" tab, this question does not apply to this product or service.</v>
      </c>
      <c r="F49" s="52" t="str">
        <f>VLOOKUP($A49,'Institution Evaluation'!$A$56:$F$346,6,0)&amp;""</f>
        <v/>
      </c>
      <c r="G49" s="2"/>
      <c r="H49" s="2"/>
      <c r="I49" s="6"/>
      <c r="J49" s="6"/>
      <c r="K49" s="2"/>
      <c r="L49" s="2"/>
      <c r="M49" s="2"/>
      <c r="N49" s="2"/>
      <c r="O49" s="2"/>
      <c r="P49" s="2"/>
      <c r="Q49" s="2"/>
      <c r="R49" s="2"/>
      <c r="S49" s="2"/>
      <c r="T49" s="2"/>
      <c r="U49" s="2"/>
      <c r="V49" s="2"/>
      <c r="W49" s="2"/>
      <c r="X49" s="2"/>
      <c r="Y49" s="2"/>
      <c r="Z49" s="2"/>
    </row>
    <row r="50" ht="49.5" customHeight="1">
      <c r="A50" s="35" t="s">
        <v>334</v>
      </c>
      <c r="B50" s="48" t="str">
        <f>VLOOKUP($A50,Questions!$A$2:$X$333,2,0)</f>
        <v>Does your application support varying levels of access to records based on user ID?</v>
      </c>
      <c r="C50" s="49" t="s">
        <v>29</v>
      </c>
      <c r="D50" s="101" t="s">
        <v>317</v>
      </c>
      <c r="E50" s="51" t="str">
        <f>IF($C$19="No",'Auto Responses'!$A$7,IF($C50="Yes",VLOOKUP($A50,Questions!$A$2:$X$333,17,0)&amp;"",IF($C50="No",VLOOKUP($A50,Questions!$A$2:$X$333,16,0)&amp;"",VLOOKUP($A50,Questions!$A$2:$X$333,15,0)&amp;"")))</f>
        <v>Based on the response to REQU-05 on the "START HERE" tab, this question does not apply to this product or service.</v>
      </c>
      <c r="F50" s="52" t="str">
        <f>VLOOKUP($A50,'Institution Evaluation'!$A$56:$F$346,6,0)&amp;""</f>
        <v/>
      </c>
      <c r="G50" s="2"/>
      <c r="H50" s="2"/>
      <c r="I50" s="6"/>
      <c r="J50" s="6"/>
      <c r="K50" s="2"/>
      <c r="L50" s="2"/>
      <c r="M50" s="2"/>
      <c r="N50" s="2"/>
      <c r="O50" s="2"/>
      <c r="P50" s="2"/>
      <c r="Q50" s="2"/>
      <c r="R50" s="2"/>
      <c r="S50" s="2"/>
      <c r="T50" s="2"/>
      <c r="U50" s="2"/>
      <c r="V50" s="2"/>
      <c r="W50" s="2"/>
      <c r="X50" s="2"/>
      <c r="Y50" s="2"/>
      <c r="Z50" s="2"/>
    </row>
    <row r="51" ht="49.5" customHeight="1">
      <c r="A51" s="35" t="s">
        <v>335</v>
      </c>
      <c r="B51" s="48" t="str">
        <f>VLOOKUP($A51,Questions!$A$2:$X$333,2,0)</f>
        <v>Is there a limit to the number of groups to which a user can be assigned?</v>
      </c>
      <c r="C51" s="49" t="s">
        <v>29</v>
      </c>
      <c r="D51" s="101" t="s">
        <v>317</v>
      </c>
      <c r="E51" s="51" t="str">
        <f>IF($C$19="No",'Auto Responses'!$A$7,IF($C51="Yes",VLOOKUP($A51,Questions!$A$2:$X$333,17,0)&amp;"",IF($C51="No",VLOOKUP($A51,Questions!$A$2:$X$333,16,0)&amp;"",VLOOKUP($A51,Questions!$A$2:$X$333,15,0)&amp;"")))</f>
        <v>Based on the response to REQU-05 on the "START HERE" tab, this question does not apply to this product or service.</v>
      </c>
      <c r="F51" s="52" t="str">
        <f>VLOOKUP($A51,'Institution Evaluation'!$A$56:$F$346,6,0)&amp;""</f>
        <v/>
      </c>
      <c r="G51" s="2"/>
      <c r="H51" s="2"/>
      <c r="I51" s="6"/>
      <c r="J51" s="6"/>
      <c r="K51" s="2"/>
      <c r="L51" s="2"/>
      <c r="M51" s="2"/>
      <c r="N51" s="2"/>
      <c r="O51" s="2"/>
      <c r="P51" s="2"/>
      <c r="Q51" s="2"/>
      <c r="R51" s="2"/>
      <c r="S51" s="2"/>
      <c r="T51" s="2"/>
      <c r="U51" s="2"/>
      <c r="V51" s="2"/>
      <c r="W51" s="2"/>
      <c r="X51" s="2"/>
      <c r="Y51" s="2"/>
      <c r="Z51" s="2"/>
    </row>
    <row r="52" ht="49.5" customHeight="1">
      <c r="A52" s="35" t="s">
        <v>336</v>
      </c>
      <c r="B52" s="48" t="str">
        <f>VLOOKUP($A52,Questions!$A$2:$X$333,2,0)</f>
        <v>Do accounts used for solution provider-supplied remote support abide by the same authentication policies and access logging as the rest of the system?</v>
      </c>
      <c r="C52" s="49" t="s">
        <v>29</v>
      </c>
      <c r="D52" s="101" t="s">
        <v>317</v>
      </c>
      <c r="E52" s="51" t="str">
        <f>IF($C$19="No",'Auto Responses'!$A$7,IF($C52="Yes",VLOOKUP($A52,Questions!$A$2:$X$333,17,0)&amp;"",IF($C52="No",VLOOKUP($A52,Questions!$A$2:$X$333,16,0)&amp;"",VLOOKUP($A52,Questions!$A$2:$X$333,15,0)&amp;"")))</f>
        <v>Based on the response to REQU-05 on the "START HERE" tab, this question does not apply to this product or service.</v>
      </c>
      <c r="F52" s="52" t="str">
        <f>VLOOKUP($A52,'Institution Evaluation'!$A$56:$F$346,6,0)&amp;""</f>
        <v/>
      </c>
      <c r="G52" s="2"/>
      <c r="H52" s="2"/>
      <c r="I52" s="6"/>
      <c r="J52" s="6"/>
      <c r="K52" s="2"/>
      <c r="L52" s="2"/>
      <c r="M52" s="2"/>
      <c r="N52" s="2"/>
      <c r="O52" s="2"/>
      <c r="P52" s="2"/>
      <c r="Q52" s="2"/>
      <c r="R52" s="2"/>
      <c r="S52" s="2"/>
      <c r="T52" s="2"/>
      <c r="U52" s="2"/>
      <c r="V52" s="2"/>
      <c r="W52" s="2"/>
      <c r="X52" s="2"/>
      <c r="Y52" s="2"/>
      <c r="Z52" s="2"/>
    </row>
    <row r="53" ht="49.5" customHeight="1">
      <c r="A53" s="35" t="s">
        <v>337</v>
      </c>
      <c r="B53" s="48" t="str">
        <f>VLOOKUP($A53,Questions!$A$2:$X$333,2,0)</f>
        <v>Does the application log record access including specific user, date/time of access, and originating IP or device?</v>
      </c>
      <c r="C53" s="49" t="s">
        <v>29</v>
      </c>
      <c r="D53" s="101" t="s">
        <v>317</v>
      </c>
      <c r="E53" s="51" t="str">
        <f>IF($C$19="No",'Auto Responses'!$A$7,IF($C53="Yes",VLOOKUP($A53,Questions!$A$2:$X$333,17,0)&amp;"",IF($C53="No",VLOOKUP($A53,Questions!$A$2:$X$333,16,0)&amp;"",VLOOKUP($A53,Questions!$A$2:$X$333,15,0)&amp;"")))</f>
        <v>Based on the response to REQU-05 on the "START HERE" tab, this question does not apply to this product or service.</v>
      </c>
      <c r="F53" s="52" t="str">
        <f>VLOOKUP($A53,'Institution Evaluation'!$A$56:$F$346,6,0)&amp;""</f>
        <v/>
      </c>
      <c r="G53" s="2"/>
      <c r="H53" s="2"/>
      <c r="I53" s="6"/>
      <c r="J53" s="6"/>
      <c r="K53" s="2"/>
      <c r="L53" s="2"/>
      <c r="M53" s="2"/>
      <c r="N53" s="2"/>
      <c r="O53" s="2"/>
      <c r="P53" s="2"/>
      <c r="Q53" s="2"/>
      <c r="R53" s="2"/>
      <c r="S53" s="2"/>
      <c r="T53" s="2"/>
      <c r="U53" s="2"/>
      <c r="V53" s="2"/>
      <c r="W53" s="2"/>
      <c r="X53" s="2"/>
      <c r="Y53" s="2"/>
      <c r="Z53" s="2"/>
    </row>
    <row r="54" ht="49.5" customHeight="1">
      <c r="A54" s="35" t="s">
        <v>338</v>
      </c>
      <c r="B54" s="48" t="str">
        <f>VLOOKUP($A54,Questions!$A$2:$X$333,2,0)</f>
        <v>Does the application log administrative activity, such as user account access changes and password changes, including specific user, date/time of changes, and originating IP or device?</v>
      </c>
      <c r="C54" s="49" t="s">
        <v>29</v>
      </c>
      <c r="D54" s="101" t="s">
        <v>317</v>
      </c>
      <c r="E54" s="51" t="str">
        <f>IF($C$19="No",'Auto Responses'!$A$7,IF($C54="Yes",VLOOKUP($A54,Questions!$A$2:$X$333,17,0)&amp;"",IF($C54="No",VLOOKUP($A54,Questions!$A$2:$X$333,16,0)&amp;"",VLOOKUP($A54,Questions!$A$2:$X$333,15,0)&amp;"")))</f>
        <v>Based on the response to REQU-05 on the "START HERE" tab, this question does not apply to this product or service.</v>
      </c>
      <c r="F54" s="52" t="str">
        <f>VLOOKUP($A54,'Institution Evaluation'!$A$56:$F$346,6,0)&amp;""</f>
        <v/>
      </c>
      <c r="G54" s="2"/>
      <c r="H54" s="2"/>
      <c r="I54" s="6"/>
      <c r="J54" s="6"/>
      <c r="K54" s="2"/>
      <c r="L54" s="2"/>
      <c r="M54" s="2"/>
      <c r="N54" s="2"/>
      <c r="O54" s="2"/>
      <c r="P54" s="2"/>
      <c r="Q54" s="2"/>
      <c r="R54" s="2"/>
      <c r="S54" s="2"/>
      <c r="T54" s="2"/>
      <c r="U54" s="2"/>
      <c r="V54" s="2"/>
      <c r="W54" s="2"/>
      <c r="X54" s="2"/>
      <c r="Y54" s="2"/>
      <c r="Z54" s="2"/>
    </row>
    <row r="55" ht="49.5" customHeight="1">
      <c r="A55" s="35" t="s">
        <v>339</v>
      </c>
      <c r="B55" s="48" t="str">
        <f>VLOOKUP($A55,Questions!$A$2:$X$333,2,0)</f>
        <v>How long does the application keep access/change logs?</v>
      </c>
      <c r="C55" s="42"/>
      <c r="D55" s="81"/>
      <c r="E55" s="51" t="str">
        <f>IF($C$19="No",'Auto Responses'!$A$7,IF($C55="Yes",VLOOKUP($A55,Questions!$A$2:$X$333,17,0)&amp;"",IF($C55="No",VLOOKUP($A55,Questions!$A$2:$X$333,16,0)&amp;"",VLOOKUP($A55,Questions!$A$2:$X$333,15,0)&amp;"")))</f>
        <v>Based on the response to REQU-05 on the "START HERE" tab, this question does not apply to this product or service.</v>
      </c>
      <c r="F55" s="52" t="str">
        <f>VLOOKUP($A55,'Institution Evaluation'!$A$56:$F$346,6,0)&amp;""</f>
        <v/>
      </c>
      <c r="G55" s="2"/>
      <c r="H55" s="2"/>
      <c r="I55" s="6"/>
      <c r="J55" s="6"/>
      <c r="K55" s="2"/>
      <c r="L55" s="2"/>
      <c r="M55" s="2"/>
      <c r="N55" s="2"/>
      <c r="O55" s="2"/>
      <c r="P55" s="2"/>
      <c r="Q55" s="2"/>
      <c r="R55" s="2"/>
      <c r="S55" s="2"/>
      <c r="T55" s="2"/>
      <c r="U55" s="2"/>
      <c r="V55" s="2"/>
      <c r="W55" s="2"/>
      <c r="X55" s="2"/>
      <c r="Y55" s="2"/>
      <c r="Z55" s="2"/>
    </row>
    <row r="56" ht="49.5" customHeight="1">
      <c r="A56" s="35" t="s">
        <v>340</v>
      </c>
      <c r="B56" s="48" t="str">
        <f>VLOOKUP($A56,Questions!$A$2:$X$333,2,0)</f>
        <v>Can the application logs be archived?</v>
      </c>
      <c r="C56" s="49" t="s">
        <v>29</v>
      </c>
      <c r="D56" s="101" t="s">
        <v>317</v>
      </c>
      <c r="E56" s="51" t="str">
        <f>IF($C$19="No",'Auto Responses'!$A$7,IF($C56="Yes",VLOOKUP($A56,Questions!$A$2:$X$333,17,0)&amp;"",IF($C56="No",VLOOKUP($A56,Questions!$A$2:$X$333,16,0)&amp;"",VLOOKUP($A56,Questions!$A$2:$X$333,15,0)&amp;"")))</f>
        <v>Based on the response to REQU-05 on the "START HERE" tab, this question does not apply to this product or service.</v>
      </c>
      <c r="F56" s="52" t="str">
        <f>VLOOKUP($A56,'Institution Evaluation'!$A$56:$F$346,6,0)&amp;""</f>
        <v/>
      </c>
      <c r="G56" s="2"/>
      <c r="H56" s="2"/>
      <c r="I56" s="6"/>
      <c r="J56" s="6"/>
      <c r="K56" s="2"/>
      <c r="L56" s="2"/>
      <c r="M56" s="2"/>
      <c r="N56" s="2"/>
      <c r="O56" s="2"/>
      <c r="P56" s="2"/>
      <c r="Q56" s="2"/>
      <c r="R56" s="2"/>
      <c r="S56" s="2"/>
      <c r="T56" s="2"/>
      <c r="U56" s="2"/>
      <c r="V56" s="2"/>
      <c r="W56" s="2"/>
      <c r="X56" s="2"/>
      <c r="Y56" s="2"/>
      <c r="Z56" s="2"/>
    </row>
    <row r="57" ht="49.5" customHeight="1">
      <c r="A57" s="35" t="s">
        <v>341</v>
      </c>
      <c r="B57" s="48" t="str">
        <f>VLOOKUP($A57,Questions!$A$2:$X$333,2,0)</f>
        <v>Can the application logs be saved externally?</v>
      </c>
      <c r="C57" s="49" t="s">
        <v>29</v>
      </c>
      <c r="D57" s="101" t="s">
        <v>317</v>
      </c>
      <c r="E57" s="51" t="str">
        <f>IF($C$19="No",'Auto Responses'!$A$7,IF($C57="Yes",VLOOKUP($A57,Questions!$A$2:$X$333,17,0)&amp;"",IF($C57="No",VLOOKUP($A57,Questions!$A$2:$X$333,16,0)&amp;"",VLOOKUP($A57,Questions!$A$2:$X$333,15,0)&amp;"")))</f>
        <v>Based on the response to REQU-05 on the "START HERE" tab, this question does not apply to this product or service.</v>
      </c>
      <c r="F57" s="52" t="str">
        <f>VLOOKUP($A57,'Institution Evaluation'!$A$56:$F$346,6,0)&amp;""</f>
        <v/>
      </c>
      <c r="G57" s="2"/>
      <c r="H57" s="2"/>
      <c r="I57" s="6"/>
      <c r="J57" s="6"/>
      <c r="K57" s="2"/>
      <c r="L57" s="2"/>
      <c r="M57" s="2"/>
      <c r="N57" s="2"/>
      <c r="O57" s="2"/>
      <c r="P57" s="2"/>
      <c r="Q57" s="2"/>
      <c r="R57" s="2"/>
      <c r="S57" s="2"/>
      <c r="T57" s="2"/>
      <c r="U57" s="2"/>
      <c r="V57" s="2"/>
      <c r="W57" s="2"/>
      <c r="X57" s="2"/>
      <c r="Y57" s="2"/>
      <c r="Z57" s="2"/>
    </row>
    <row r="58" ht="49.5" customHeight="1">
      <c r="A58" s="35" t="s">
        <v>342</v>
      </c>
      <c r="B58" s="48" t="str">
        <f>VLOOKUP($A58,Questions!$A$2:$X$333,2,0)</f>
        <v>Do you have a disaster recovery plan and emergency mode operation plan?</v>
      </c>
      <c r="C58" s="49" t="s">
        <v>29</v>
      </c>
      <c r="D58" s="101" t="s">
        <v>317</v>
      </c>
      <c r="E58" s="51" t="str">
        <f>IF($C$19="No",'Auto Responses'!$A$7,IF($C58="Yes",VLOOKUP($A58,Questions!$A$2:$X$333,17,0)&amp;"",IF($C58="No",VLOOKUP($A58,Questions!$A$2:$X$333,16,0)&amp;"",VLOOKUP($A58,Questions!$A$2:$X$333,15,0)&amp;"")))</f>
        <v>Based on the response to REQU-05 on the "START HERE" tab, this question does not apply to this product or service.</v>
      </c>
      <c r="F58" s="52" t="str">
        <f>VLOOKUP($A58,'Institution Evaluation'!$A$56:$F$346,6,0)&amp;""</f>
        <v/>
      </c>
      <c r="G58" s="2"/>
      <c r="H58" s="2"/>
      <c r="I58" s="6"/>
      <c r="J58" s="6"/>
      <c r="K58" s="2"/>
      <c r="L58" s="2"/>
      <c r="M58" s="2"/>
      <c r="N58" s="2"/>
      <c r="O58" s="2"/>
      <c r="P58" s="2"/>
      <c r="Q58" s="2"/>
      <c r="R58" s="2"/>
      <c r="S58" s="2"/>
      <c r="T58" s="2"/>
      <c r="U58" s="2"/>
      <c r="V58" s="2"/>
      <c r="W58" s="2"/>
      <c r="X58" s="2"/>
      <c r="Y58" s="2"/>
      <c r="Z58" s="2"/>
    </row>
    <row r="59" ht="49.5" customHeight="1">
      <c r="A59" s="35" t="s">
        <v>343</v>
      </c>
      <c r="B59" s="48" t="str">
        <f>VLOOKUP($A59,Questions!$A$2:$X$333,2,0)</f>
        <v>Can you provide a HIPAA compliance attestation document?</v>
      </c>
      <c r="C59" s="49" t="s">
        <v>29</v>
      </c>
      <c r="D59" s="101" t="s">
        <v>317</v>
      </c>
      <c r="E59" s="51" t="str">
        <f>IF($C$19="No",'Auto Responses'!$A$7,IF($C59="Yes",VLOOKUP($A59,Questions!$A$2:$X$333,17,0)&amp;"",IF($C59="No",VLOOKUP($A59,Questions!$A$2:$X$333,16,0)&amp;"",VLOOKUP($A59,Questions!$A$2:$X$333,15,0)&amp;"")))</f>
        <v>Based on the response to REQU-05 on the "START HERE" tab, this question does not apply to this product or service.</v>
      </c>
      <c r="F59" s="52" t="str">
        <f>VLOOKUP($A59,'Institution Evaluation'!$A$56:$F$346,6,0)&amp;""</f>
        <v/>
      </c>
      <c r="G59" s="2"/>
      <c r="H59" s="2"/>
      <c r="I59" s="6"/>
      <c r="J59" s="6"/>
      <c r="K59" s="2"/>
      <c r="L59" s="2"/>
      <c r="M59" s="2"/>
      <c r="N59" s="2"/>
      <c r="O59" s="2"/>
      <c r="P59" s="2"/>
      <c r="Q59" s="2"/>
      <c r="R59" s="2"/>
      <c r="S59" s="2"/>
      <c r="T59" s="2"/>
      <c r="U59" s="2"/>
      <c r="V59" s="2"/>
      <c r="W59" s="2"/>
      <c r="X59" s="2"/>
      <c r="Y59" s="2"/>
      <c r="Z59" s="2"/>
    </row>
    <row r="60" ht="49.5" customHeight="1">
      <c r="A60" s="35" t="s">
        <v>344</v>
      </c>
      <c r="B60" s="48" t="str">
        <f>VLOOKUP($A60,Questions!$A$2:$X$333,2,0)</f>
        <v>Are you willing to enter into a Business Associate Agreement (BAA)?</v>
      </c>
      <c r="C60" s="49" t="s">
        <v>29</v>
      </c>
      <c r="D60" s="101" t="s">
        <v>317</v>
      </c>
      <c r="E60" s="51" t="str">
        <f>IF($C$19="No",'Auto Responses'!$A$7,IF($C60="Yes",VLOOKUP($A60,Questions!$A$2:$X$333,17,0)&amp;"",IF($C60="No",VLOOKUP($A60,Questions!$A$2:$X$333,16,0)&amp;"",VLOOKUP($A60,Questions!$A$2:$X$333,15,0)&amp;"")))</f>
        <v>Based on the response to REQU-05 on the "START HERE" tab, this question does not apply to this product or service.</v>
      </c>
      <c r="F60" s="52" t="str">
        <f>VLOOKUP($A60,'Institution Evaluation'!$A$56:$F$346,6,0)&amp;""</f>
        <v/>
      </c>
      <c r="G60" s="2"/>
      <c r="H60" s="2"/>
      <c r="I60" s="6"/>
      <c r="J60" s="6"/>
      <c r="K60" s="2"/>
      <c r="L60" s="2"/>
      <c r="M60" s="2"/>
      <c r="N60" s="2"/>
      <c r="O60" s="2"/>
      <c r="P60" s="2"/>
      <c r="Q60" s="2"/>
      <c r="R60" s="2"/>
      <c r="S60" s="2"/>
      <c r="T60" s="2"/>
      <c r="U60" s="2"/>
      <c r="V60" s="2"/>
      <c r="W60" s="2"/>
      <c r="X60" s="2"/>
      <c r="Y60" s="2"/>
      <c r="Z60" s="2"/>
    </row>
    <row r="61" ht="49.5" customHeight="1">
      <c r="A61" s="35" t="s">
        <v>345</v>
      </c>
      <c r="B61" s="48" t="str">
        <f>VLOOKUP($A61,Questions!$A$2:$X$333,2,0)</f>
        <v>Do your data backup and retention policies and practices meet HIPAA requirements?</v>
      </c>
      <c r="C61" s="49" t="s">
        <v>29</v>
      </c>
      <c r="D61" s="101" t="s">
        <v>317</v>
      </c>
      <c r="E61" s="51" t="str">
        <f>IF($C$19="No",'Auto Responses'!$A$7,IF($C61="Yes",VLOOKUP($A61,Questions!$A$2:$X$333,17,0)&amp;"",IF($C61="No",VLOOKUP($A61,Questions!$A$2:$X$333,16,0)&amp;"",VLOOKUP($A61,Questions!$A$2:$X$333,15,0)&amp;"")))</f>
        <v>Based on the response to REQU-05 on the "START HERE" tab, this question does not apply to this product or service.</v>
      </c>
      <c r="F61" s="52" t="str">
        <f>VLOOKUP($A61,'Institution Evaluation'!$A$56:$F$346,6,0)&amp;""</f>
        <v/>
      </c>
      <c r="G61" s="56" t="s">
        <v>34</v>
      </c>
      <c r="H61" s="2"/>
      <c r="I61" s="6"/>
      <c r="J61" s="6"/>
      <c r="K61" s="2"/>
      <c r="L61" s="2"/>
      <c r="M61" s="2"/>
      <c r="N61" s="2"/>
      <c r="O61" s="2"/>
      <c r="P61" s="2"/>
      <c r="Q61" s="2"/>
      <c r="R61" s="2"/>
      <c r="S61" s="2"/>
      <c r="T61" s="2"/>
      <c r="U61" s="2"/>
      <c r="V61" s="2"/>
      <c r="W61" s="2"/>
      <c r="X61" s="2"/>
      <c r="Y61" s="2"/>
      <c r="Z61" s="2"/>
    </row>
    <row r="62" ht="36.75" customHeight="1">
      <c r="A62" s="19" t="str">
        <f>VLOOKUP(LEFT($A63,4),'Auto Responses'!$N$4:$O$38,2,0)&amp;""</f>
        <v> Payment Card Industry Data Security Standard (PCI DSS)</v>
      </c>
      <c r="B62" s="45"/>
      <c r="C62" s="20" t="s">
        <v>19</v>
      </c>
      <c r="D62" s="20" t="s">
        <v>20</v>
      </c>
      <c r="E62" s="46" t="s">
        <v>21</v>
      </c>
      <c r="F62" s="57" t="s">
        <v>22</v>
      </c>
      <c r="G62" s="2"/>
      <c r="H62" s="2"/>
      <c r="I62" s="6"/>
      <c r="J62" s="6"/>
      <c r="K62" s="2"/>
      <c r="L62" s="2"/>
      <c r="M62" s="2"/>
      <c r="N62" s="2"/>
      <c r="O62" s="2"/>
      <c r="P62" s="2"/>
      <c r="Q62" s="2"/>
      <c r="R62" s="2"/>
      <c r="S62" s="2"/>
      <c r="T62" s="2"/>
      <c r="U62" s="2"/>
      <c r="V62" s="2"/>
      <c r="W62" s="2"/>
      <c r="X62" s="2"/>
      <c r="Y62" s="2"/>
      <c r="Z62" s="2"/>
    </row>
    <row r="63" ht="38.25" customHeight="1">
      <c r="A63" s="35" t="s">
        <v>346</v>
      </c>
      <c r="B63" s="48" t="str">
        <f>VLOOKUP($A63,Questions!$A$2:$X$333,2,0)</f>
        <v>Do you have a current, executed within the past year, Attestation of Compliance (AoC) or Report on Compliance (RoC)?*</v>
      </c>
      <c r="C63" s="49" t="s">
        <v>29</v>
      </c>
      <c r="D63" s="81" t="s">
        <v>347</v>
      </c>
      <c r="E63" s="51" t="str">
        <f>IF($C$20="No",'Auto Responses'!$A$8,IF($C63="Yes",VLOOKUP($A63,Questions!$A$2:$X$333,17,0)&amp;"",IF($C63="No",VLOOKUP($A63,Questions!$A$2:$X$333,16,0)&amp;"",VLOOKUP($A63,Questions!$A$2:$X$333,15,0)&amp;"")))</f>
        <v>Based on the response to REQU-06 on the "START HERE" tab, this question does not apply to this product or service.</v>
      </c>
      <c r="F63" s="52" t="str">
        <f>VLOOKUP($A63,'Institution Evaluation'!$A$56:$F$346,6,0)&amp;""</f>
        <v/>
      </c>
      <c r="G63" s="2"/>
      <c r="H63" s="2"/>
      <c r="I63" s="6"/>
      <c r="J63" s="6"/>
      <c r="K63" s="2"/>
      <c r="L63" s="2"/>
      <c r="M63" s="2"/>
      <c r="N63" s="2"/>
      <c r="O63" s="2"/>
      <c r="P63" s="2"/>
      <c r="Q63" s="2"/>
      <c r="R63" s="2"/>
      <c r="S63" s="2"/>
      <c r="T63" s="2"/>
      <c r="U63" s="2"/>
      <c r="V63" s="2"/>
      <c r="W63" s="2"/>
      <c r="X63" s="2"/>
      <c r="Y63" s="2"/>
      <c r="Z63" s="2"/>
    </row>
    <row r="64" ht="38.25" customHeight="1">
      <c r="A64" s="35" t="s">
        <v>348</v>
      </c>
      <c r="B64" s="48" t="str">
        <f>VLOOKUP($A64,Questions!$A$2:$X$333,2,0)</f>
        <v>Is the application listed as an approved Payment Application Data Security Standard (PA-DSS) application?*</v>
      </c>
      <c r="C64" s="49" t="s">
        <v>29</v>
      </c>
      <c r="D64" s="81" t="s">
        <v>347</v>
      </c>
      <c r="E64" s="51" t="str">
        <f>IF($C$20="No",'Auto Responses'!$A$8,IF($C64="Yes",VLOOKUP($A64,Questions!$A$2:$X$333,17,0)&amp;"",IF($C64="No",VLOOKUP($A64,Questions!$A$2:$X$333,16,0)&amp;"",VLOOKUP($A64,Questions!$A$2:$X$333,15,0)&amp;"")))</f>
        <v>Based on the response to REQU-06 on the "START HERE" tab, this question does not apply to this product or service.</v>
      </c>
      <c r="F64" s="52" t="str">
        <f>VLOOKUP($A64,'Institution Evaluation'!$A$56:$F$346,6,0)&amp;""</f>
        <v/>
      </c>
      <c r="G64" s="2"/>
      <c r="H64" s="2"/>
      <c r="I64" s="6"/>
      <c r="J64" s="6"/>
      <c r="K64" s="2"/>
      <c r="L64" s="2"/>
      <c r="M64" s="2"/>
      <c r="N64" s="2"/>
      <c r="O64" s="2"/>
      <c r="P64" s="2"/>
      <c r="Q64" s="2"/>
      <c r="R64" s="2"/>
      <c r="S64" s="2"/>
      <c r="T64" s="2"/>
      <c r="U64" s="2"/>
      <c r="V64" s="2"/>
      <c r="W64" s="2"/>
      <c r="X64" s="2"/>
      <c r="Y64" s="2"/>
      <c r="Z64" s="2"/>
    </row>
    <row r="65" ht="38.25" customHeight="1">
      <c r="A65" s="35" t="s">
        <v>349</v>
      </c>
      <c r="B65" s="48" t="str">
        <f>VLOOKUP($A65,Questions!$A$2:$X$333,2,0)</f>
        <v>Does the system or solutions use a third party to collect, store, process, or transmit cardholder (payment/credit/debt card) data?*</v>
      </c>
      <c r="C65" s="49" t="s">
        <v>29</v>
      </c>
      <c r="D65" s="81" t="s">
        <v>347</v>
      </c>
      <c r="E65" s="51" t="str">
        <f>IF($C$20="No",'Auto Responses'!$A$8,IF($C65="Yes",VLOOKUP($A65,Questions!$A$2:$X$333,17,0)&amp;"",IF($C65="No",VLOOKUP($A65,Questions!$A$2:$X$333,16,0)&amp;"",VLOOKUP($A65,Questions!$A$2:$X$333,15,0)&amp;"")))</f>
        <v>Based on the response to REQU-06 on the "START HERE" tab, this question does not apply to this product or service.</v>
      </c>
      <c r="F65" s="52" t="str">
        <f>VLOOKUP($A65,'Institution Evaluation'!$A$56:$F$346,6,0)&amp;""</f>
        <v/>
      </c>
      <c r="G65" s="2"/>
      <c r="H65" s="2"/>
      <c r="I65" s="6"/>
      <c r="J65" s="6"/>
      <c r="K65" s="2"/>
      <c r="L65" s="2"/>
      <c r="M65" s="2"/>
      <c r="N65" s="2"/>
      <c r="O65" s="2"/>
      <c r="P65" s="2"/>
      <c r="Q65" s="2"/>
      <c r="R65" s="2"/>
      <c r="S65" s="2"/>
      <c r="T65" s="2"/>
      <c r="U65" s="2"/>
      <c r="V65" s="2"/>
      <c r="W65" s="2"/>
      <c r="X65" s="2"/>
      <c r="Y65" s="2"/>
      <c r="Z65" s="2"/>
    </row>
    <row r="66" ht="38.25" customHeight="1">
      <c r="A66" s="35" t="s">
        <v>350</v>
      </c>
      <c r="B66" s="48" t="str">
        <f>VLOOKUP($A66,Questions!$A$2:$X$333,2,0)</f>
        <v>Do your systems or solutions store, process, or transmit cardholder (payment/credit/debt card) data?</v>
      </c>
      <c r="C66" s="49" t="s">
        <v>29</v>
      </c>
      <c r="D66" s="81" t="s">
        <v>347</v>
      </c>
      <c r="E66" s="51" t="str">
        <f>IF($C$20="No",'Auto Responses'!$A$8,IF($C66="Yes",VLOOKUP($A66,Questions!$A$2:$X$333,17,0)&amp;"",IF($C66="No",VLOOKUP($A66,Questions!$A$2:$X$333,16,0)&amp;"",VLOOKUP($A66,Questions!$A$2:$X$333,15,0)&amp;"")))</f>
        <v>Based on the response to REQU-06 on the "START HERE" tab, this question does not apply to this product or service.</v>
      </c>
      <c r="F66" s="52" t="str">
        <f>VLOOKUP($A66,'Institution Evaluation'!$A$56:$F$346,6,0)&amp;""</f>
        <v/>
      </c>
      <c r="G66" s="2"/>
      <c r="H66" s="2"/>
      <c r="I66" s="6"/>
      <c r="J66" s="6"/>
      <c r="K66" s="2"/>
      <c r="L66" s="2"/>
      <c r="M66" s="2"/>
      <c r="N66" s="2"/>
      <c r="O66" s="2"/>
      <c r="P66" s="2"/>
      <c r="Q66" s="2"/>
      <c r="R66" s="2"/>
      <c r="S66" s="2"/>
      <c r="T66" s="2"/>
      <c r="U66" s="2"/>
      <c r="V66" s="2"/>
      <c r="W66" s="2"/>
      <c r="X66" s="2"/>
      <c r="Y66" s="2"/>
      <c r="Z66" s="2"/>
    </row>
    <row r="67" ht="38.25" customHeight="1">
      <c r="A67" s="35" t="s">
        <v>351</v>
      </c>
      <c r="B67" s="48" t="str">
        <f>VLOOKUP($A67,Questions!$A$2:$X$333,2,0)</f>
        <v>Are you compliant with the Payment Card Industry Data Security Standard (PCI DSS)?</v>
      </c>
      <c r="C67" s="49" t="s">
        <v>29</v>
      </c>
      <c r="D67" s="81" t="s">
        <v>347</v>
      </c>
      <c r="E67" s="51" t="str">
        <f>IF($C$20="No",'Auto Responses'!$A$8,IF($C67="Yes",VLOOKUP($A67,Questions!$A$2:$X$333,17,0)&amp;"",IF($C67="No",VLOOKUP($A67,Questions!$A$2:$X$333,16,0)&amp;"",VLOOKUP($A67,Questions!$A$2:$X$333,15,0)&amp;"")))</f>
        <v>Based on the response to REQU-06 on the "START HERE" tab, this question does not apply to this product or service.</v>
      </c>
      <c r="F67" s="52" t="str">
        <f>VLOOKUP($A67,'Institution Evaluation'!$A$56:$F$346,6,0)&amp;""</f>
        <v/>
      </c>
      <c r="G67" s="2"/>
      <c r="H67" s="2"/>
      <c r="I67" s="6"/>
      <c r="J67" s="6"/>
      <c r="K67" s="2"/>
      <c r="L67" s="2"/>
      <c r="M67" s="2"/>
      <c r="N67" s="2"/>
      <c r="O67" s="2"/>
      <c r="P67" s="2"/>
      <c r="Q67" s="2"/>
      <c r="R67" s="2"/>
      <c r="S67" s="2"/>
      <c r="T67" s="2"/>
      <c r="U67" s="2"/>
      <c r="V67" s="2"/>
      <c r="W67" s="2"/>
      <c r="X67" s="2"/>
      <c r="Y67" s="2"/>
      <c r="Z67" s="2"/>
    </row>
    <row r="68" ht="38.25" customHeight="1">
      <c r="A68" s="35" t="s">
        <v>352</v>
      </c>
      <c r="B68" s="48" t="str">
        <f>VLOOKUP($A68,Questions!$A$2:$X$333,2,0)</f>
        <v>Are you classified as a service provider?</v>
      </c>
      <c r="C68" s="49" t="s">
        <v>29</v>
      </c>
      <c r="D68" s="81" t="s">
        <v>347</v>
      </c>
      <c r="E68" s="51" t="str">
        <f>IF($C$20="No",'Auto Responses'!$A$8,IF($C68="Yes",VLOOKUP($A68,Questions!$A$2:$X$333,17,0)&amp;"",IF($C68="No",VLOOKUP($A68,Questions!$A$2:$X$333,16,0)&amp;"",VLOOKUP($A68,Questions!$A$2:$X$333,15,0)&amp;"")))</f>
        <v>Based on the response to REQU-06 on the "START HERE" tab, this question does not apply to this product or service.</v>
      </c>
      <c r="F68" s="52" t="str">
        <f>VLOOKUP($A68,'Institution Evaluation'!$A$56:$F$346,6,0)&amp;""</f>
        <v/>
      </c>
      <c r="G68" s="2"/>
      <c r="H68" s="2"/>
      <c r="I68" s="6"/>
      <c r="J68" s="6"/>
      <c r="K68" s="2"/>
      <c r="L68" s="2"/>
      <c r="M68" s="2"/>
      <c r="N68" s="2"/>
      <c r="O68" s="2"/>
      <c r="P68" s="2"/>
      <c r="Q68" s="2"/>
      <c r="R68" s="2"/>
      <c r="S68" s="2"/>
      <c r="T68" s="2"/>
      <c r="U68" s="2"/>
      <c r="V68" s="2"/>
      <c r="W68" s="2"/>
      <c r="X68" s="2"/>
      <c r="Y68" s="2"/>
      <c r="Z68" s="2"/>
    </row>
    <row r="69" ht="38.25" customHeight="1">
      <c r="A69" s="35" t="s">
        <v>353</v>
      </c>
      <c r="B69" s="48" t="str">
        <f>VLOOKUP($A69,Questions!$A$2:$X$333,2,0)</f>
        <v>Are you on the list of Visa approved service providers?</v>
      </c>
      <c r="C69" s="49" t="s">
        <v>29</v>
      </c>
      <c r="D69" s="81" t="s">
        <v>347</v>
      </c>
      <c r="E69" s="51" t="str">
        <f>IF($C$20="No",'Auto Responses'!$A$8,IF($C69="Yes",VLOOKUP($A69,Questions!$A$2:$X$333,17,0)&amp;"",IF($C69="No",VLOOKUP($A69,Questions!$A$2:$X$333,16,0)&amp;"",VLOOKUP($A69,Questions!$A$2:$X$333,15,0)&amp;"")))</f>
        <v>Based on the response to REQU-06 on the "START HERE" tab, this question does not apply to this product or service.</v>
      </c>
      <c r="F69" s="52" t="str">
        <f>VLOOKUP($A69,'Institution Evaluation'!$A$56:$F$346,6,0)&amp;""</f>
        <v/>
      </c>
      <c r="G69" s="2"/>
      <c r="H69" s="2"/>
      <c r="I69" s="6"/>
      <c r="J69" s="6"/>
      <c r="K69" s="2"/>
      <c r="L69" s="2"/>
      <c r="M69" s="2"/>
      <c r="N69" s="2"/>
      <c r="O69" s="2"/>
      <c r="P69" s="2"/>
      <c r="Q69" s="2"/>
      <c r="R69" s="2"/>
      <c r="S69" s="2"/>
      <c r="T69" s="2"/>
      <c r="U69" s="2"/>
      <c r="V69" s="2"/>
      <c r="W69" s="2"/>
      <c r="X69" s="2"/>
      <c r="Y69" s="2"/>
      <c r="Z69" s="2"/>
    </row>
    <row r="70" ht="48.0" customHeight="1">
      <c r="A70" s="35" t="s">
        <v>354</v>
      </c>
      <c r="B70" s="48" t="str">
        <f>VLOOKUP($A70,Questions!$A$2:$X$333,2,0)</f>
        <v>Are you classified as a merchant? If so, what level (1, 2, 3, 4)?</v>
      </c>
      <c r="C70" s="49" t="s">
        <v>29</v>
      </c>
      <c r="D70" s="81" t="s">
        <v>347</v>
      </c>
      <c r="E70" s="51" t="str">
        <f>IF($C$20="No",'Auto Responses'!$A$8,IF($C70="Yes",VLOOKUP($A70,Questions!$A$2:$X$333,17,0)&amp;"",IF($C70="No",VLOOKUP($A70,Questions!$A$2:$X$333,16,0)&amp;"",VLOOKUP($A70,Questions!$A$2:$X$333,15,0)&amp;"")))</f>
        <v>Based on the response to REQU-06 on the "START HERE" tab, this question does not apply to this product or service.</v>
      </c>
      <c r="F70" s="52" t="str">
        <f>VLOOKUP($A70,'Institution Evaluation'!$A$56:$F$346,6,0)&amp;""</f>
        <v/>
      </c>
      <c r="G70" s="2"/>
      <c r="H70" s="2"/>
      <c r="I70" s="6"/>
      <c r="J70" s="6"/>
      <c r="K70" s="2"/>
      <c r="L70" s="2"/>
      <c r="M70" s="2"/>
      <c r="N70" s="2"/>
      <c r="O70" s="2"/>
      <c r="P70" s="2"/>
      <c r="Q70" s="2"/>
      <c r="R70" s="2"/>
      <c r="S70" s="2"/>
      <c r="T70" s="2"/>
      <c r="U70" s="2"/>
      <c r="V70" s="2"/>
      <c r="W70" s="2"/>
      <c r="X70" s="2"/>
      <c r="Y70" s="2"/>
      <c r="Z70" s="2"/>
    </row>
    <row r="71" ht="38.25" customHeight="1">
      <c r="A71" s="35" t="s">
        <v>355</v>
      </c>
      <c r="B71" s="48" t="str">
        <f>VLOOKUP($A71,Questions!$A$2:$X$333,2,0)</f>
        <v>Describe the architecture employed by the system to verify and authorize credit card transactions.</v>
      </c>
      <c r="C71" s="49" t="s">
        <v>29</v>
      </c>
      <c r="D71" s="81" t="s">
        <v>347</v>
      </c>
      <c r="E71" s="51" t="str">
        <f>IF($C$20="No",'Auto Responses'!$A$8,IF($C71="Yes",VLOOKUP($A71,Questions!$A$2:$X$333,17,0)&amp;"",IF($C71="No",VLOOKUP($A71,Questions!$A$2:$X$333,16,0)&amp;"",VLOOKUP($A71,Questions!$A$2:$X$333,15,0)&amp;"")))</f>
        <v>Based on the response to REQU-06 on the "START HERE" tab, this question does not apply to this product or service.</v>
      </c>
      <c r="F71" s="52" t="str">
        <f>VLOOKUP($A71,'Institution Evaluation'!$A$56:$F$346,6,0)&amp;""</f>
        <v/>
      </c>
      <c r="G71" s="2"/>
      <c r="H71" s="2"/>
      <c r="I71" s="6"/>
      <c r="J71" s="6"/>
      <c r="K71" s="2"/>
      <c r="L71" s="2"/>
      <c r="M71" s="2"/>
      <c r="N71" s="2"/>
      <c r="O71" s="2"/>
      <c r="P71" s="2"/>
      <c r="Q71" s="2"/>
      <c r="R71" s="2"/>
      <c r="S71" s="2"/>
      <c r="T71" s="2"/>
      <c r="U71" s="2"/>
      <c r="V71" s="2"/>
      <c r="W71" s="2"/>
      <c r="X71" s="2"/>
      <c r="Y71" s="2"/>
      <c r="Z71" s="2"/>
    </row>
    <row r="72" ht="38.25" customHeight="1">
      <c r="A72" s="35" t="s">
        <v>356</v>
      </c>
      <c r="B72" s="48" t="str">
        <f>VLOOKUP($A72,Questions!$A$2:$X$333,2,0)</f>
        <v>What payment processors/gateways does the system support?</v>
      </c>
      <c r="C72" s="49" t="s">
        <v>29</v>
      </c>
      <c r="D72" s="81" t="s">
        <v>347</v>
      </c>
      <c r="E72" s="51" t="str">
        <f>IF($C$20="No",'Auto Responses'!$A$8,IF($C72="Yes",VLOOKUP($A72,Questions!$A$2:$X$333,17,0)&amp;"",IF($C72="No",VLOOKUP($A72,Questions!$A$2:$X$333,16,0)&amp;"",VLOOKUP($A72,Questions!$A$2:$X$333,15,0)&amp;"")))</f>
        <v>Based on the response to REQU-06 on the "START HERE" tab, this question does not apply to this product or service.</v>
      </c>
      <c r="F72" s="52" t="str">
        <f>VLOOKUP($A72,'Institution Evaluation'!$A$56:$F$346,6,0)&amp;""</f>
        <v/>
      </c>
      <c r="G72" s="2"/>
      <c r="H72" s="2"/>
      <c r="I72" s="6"/>
      <c r="J72" s="6"/>
      <c r="K72" s="2"/>
      <c r="L72" s="2"/>
      <c r="M72" s="2"/>
      <c r="N72" s="2"/>
      <c r="O72" s="2"/>
      <c r="P72" s="2"/>
      <c r="Q72" s="2"/>
      <c r="R72" s="2"/>
      <c r="S72" s="2"/>
      <c r="T72" s="2"/>
      <c r="U72" s="2"/>
      <c r="V72" s="2"/>
      <c r="W72" s="2"/>
      <c r="X72" s="2"/>
      <c r="Y72" s="2"/>
      <c r="Z72" s="2"/>
    </row>
    <row r="73" ht="38.25" customHeight="1">
      <c r="A73" s="35" t="s">
        <v>357</v>
      </c>
      <c r="B73" s="48" t="str">
        <f>VLOOKUP($A73,Questions!$A$2:$X$333,2,0)</f>
        <v>Can the application be installed in a PCI DSS–compliant manner?</v>
      </c>
      <c r="C73" s="49" t="s">
        <v>29</v>
      </c>
      <c r="D73" s="81" t="s">
        <v>347</v>
      </c>
      <c r="E73" s="51" t="str">
        <f>IF($C$20="No",'Auto Responses'!$A$8,IF($C73="Yes",VLOOKUP($A73,Questions!$A$2:$X$333,17,0)&amp;"",IF($C73="No",VLOOKUP($A73,Questions!$A$2:$X$333,16,0)&amp;"",VLOOKUP($A73,Questions!$A$2:$X$333,15,0)&amp;"")))</f>
        <v>Based on the response to REQU-06 on the "START HERE" tab, this question does not apply to this product or service.</v>
      </c>
      <c r="F73" s="52" t="str">
        <f>VLOOKUP($A73,'Institution Evaluation'!$A$56:$F$346,6,0)&amp;""</f>
        <v/>
      </c>
      <c r="G73" s="2"/>
      <c r="H73" s="2"/>
      <c r="I73" s="6"/>
      <c r="J73" s="6"/>
      <c r="K73" s="2"/>
      <c r="L73" s="2"/>
      <c r="M73" s="2"/>
      <c r="N73" s="2"/>
      <c r="O73" s="2"/>
      <c r="P73" s="2"/>
      <c r="Q73" s="2"/>
      <c r="R73" s="2"/>
      <c r="S73" s="2"/>
      <c r="T73" s="2"/>
      <c r="U73" s="2"/>
      <c r="V73" s="2"/>
      <c r="W73" s="2"/>
      <c r="X73" s="2"/>
      <c r="Y73" s="2"/>
      <c r="Z73" s="2"/>
    </row>
    <row r="74" ht="71.25" customHeight="1">
      <c r="A74" s="35" t="s">
        <v>358</v>
      </c>
      <c r="B74" s="48" t="str">
        <f>VLOOKUP($A74,Questions!$A$2:$X$333,2,0)</f>
        <v>Include documentation describing the system's abilities to comply with the PCI DSS and any features or capabilities of the system that must be added or changed in order to operate in compliance with the standards.</v>
      </c>
      <c r="C74" s="42"/>
      <c r="D74" s="81"/>
      <c r="E74" s="51" t="str">
        <f>IF($C$20="No",'Auto Responses'!$A$8,IF($C74="Yes",VLOOKUP($A74,Questions!$A$2:$X$333,17,0)&amp;"",IF($C74="No",VLOOKUP($A74,Questions!$A$2:$X$333,16,0)&amp;"",VLOOKUP($A74,Questions!$A$2:$X$333,15,0)&amp;"")))</f>
        <v>Based on the response to REQU-06 on the "START HERE" tab, this question does not apply to this product or service.</v>
      </c>
      <c r="F74" s="52" t="str">
        <f>VLOOKUP($A74,'Institution Evaluation'!$A$56:$F$346,6,0)&amp;""</f>
        <v/>
      </c>
      <c r="G74" s="56" t="s">
        <v>34</v>
      </c>
      <c r="H74" s="2"/>
      <c r="I74" s="6"/>
      <c r="J74" s="6"/>
      <c r="K74" s="2"/>
      <c r="L74" s="2"/>
      <c r="M74" s="2"/>
      <c r="N74" s="2"/>
      <c r="O74" s="2"/>
      <c r="P74" s="2"/>
      <c r="Q74" s="2"/>
      <c r="R74" s="2"/>
      <c r="S74" s="2"/>
      <c r="T74" s="2"/>
      <c r="U74" s="2"/>
      <c r="V74" s="2"/>
      <c r="W74" s="2"/>
      <c r="X74" s="2"/>
      <c r="Y74" s="2"/>
      <c r="Z74" s="2"/>
    </row>
    <row r="75" ht="36.75" customHeight="1">
      <c r="A75" s="19" t="str">
        <f>VLOOKUP(LEFT($A76,4),'Auto Responses'!$N$4:$O$38,2,0)&amp;""</f>
        <v> On-Premises Data Solutions</v>
      </c>
      <c r="B75" s="45"/>
      <c r="C75" s="20" t="s">
        <v>19</v>
      </c>
      <c r="D75" s="20" t="s">
        <v>20</v>
      </c>
      <c r="E75" s="46" t="s">
        <v>21</v>
      </c>
      <c r="F75" s="57" t="s">
        <v>22</v>
      </c>
      <c r="G75" s="2"/>
      <c r="H75" s="2"/>
      <c r="I75" s="6"/>
      <c r="J75" s="6"/>
      <c r="K75" s="2"/>
      <c r="L75" s="2"/>
      <c r="M75" s="2"/>
      <c r="N75" s="2"/>
      <c r="O75" s="2"/>
      <c r="P75" s="2"/>
      <c r="Q75" s="2"/>
      <c r="R75" s="2"/>
      <c r="S75" s="2"/>
      <c r="T75" s="2"/>
      <c r="U75" s="2"/>
      <c r="V75" s="2"/>
      <c r="W75" s="2"/>
      <c r="X75" s="2"/>
      <c r="Y75" s="2"/>
      <c r="Z75" s="2"/>
    </row>
    <row r="76" ht="36.0" customHeight="1">
      <c r="A76" s="35" t="s">
        <v>359</v>
      </c>
      <c r="B76" s="48" t="str">
        <f>VLOOKUP($A76,Questions!$A$2:$X$333,2,0)</f>
        <v>Do you support role-based access control (RBAC) for system administrators?</v>
      </c>
      <c r="C76" s="49" t="s">
        <v>29</v>
      </c>
      <c r="D76" s="81" t="s">
        <v>360</v>
      </c>
      <c r="E76" s="51" t="str">
        <f>IF($C$21="No",'Auto Responses'!$A$9,IF($C76="Yes",VLOOKUP($A76,Questions!$A$2:$X$333,17,0)&amp;"",IF($C76="No",VLOOKUP($A76,Questions!$A$2:$X$333,16,0)&amp;"",VLOOKUP($A76,Questions!$A$2:$X$333,15,0)&amp;"")))</f>
        <v>Based on the response to REQU-07 on the "START HERE" tab, this question does not apply to this product or service.</v>
      </c>
      <c r="F76" s="52" t="str">
        <f>VLOOKUP($A76,'Institution Evaluation'!$A$56:$F$346,6,0)&amp;""</f>
        <v/>
      </c>
      <c r="G76" s="2"/>
      <c r="H76" s="2"/>
      <c r="I76" s="6"/>
      <c r="J76" s="6"/>
      <c r="K76" s="2"/>
      <c r="L76" s="2"/>
      <c r="M76" s="2"/>
      <c r="N76" s="2"/>
      <c r="O76" s="2"/>
      <c r="P76" s="2"/>
      <c r="Q76" s="2"/>
      <c r="R76" s="2"/>
      <c r="S76" s="2"/>
      <c r="T76" s="2"/>
      <c r="U76" s="2"/>
      <c r="V76" s="2"/>
      <c r="W76" s="2"/>
      <c r="X76" s="2"/>
      <c r="Y76" s="2"/>
      <c r="Z76" s="2"/>
    </row>
    <row r="77" ht="28.5" customHeight="1">
      <c r="A77" s="35" t="s">
        <v>361</v>
      </c>
      <c r="B77" s="48" t="str">
        <f>VLOOKUP($A77,Questions!$A$2:$X$333,2,0)</f>
        <v>Can your employees access customer systems remotely?</v>
      </c>
      <c r="C77" s="49" t="s">
        <v>29</v>
      </c>
      <c r="D77" s="81" t="s">
        <v>360</v>
      </c>
      <c r="E77" s="51" t="str">
        <f>IF($C$21="No",'Auto Responses'!$A$9,IF($C77="Yes",VLOOKUP($A77,Questions!$A$2:$X$333,17,0)&amp;"",IF($C77="No",VLOOKUP($A77,Questions!$A$2:$X$333,16,0)&amp;"",VLOOKUP($A77,Questions!$A$2:$X$333,15,0)&amp;"")))</f>
        <v>Based on the response to REQU-07 on the "START HERE" tab, this question does not apply to this product or service.</v>
      </c>
      <c r="F77" s="52" t="str">
        <f>VLOOKUP($A77,'Institution Evaluation'!$A$56:$F$346,6,0)&amp;""</f>
        <v/>
      </c>
      <c r="G77" s="2"/>
      <c r="H77" s="2"/>
      <c r="I77" s="6"/>
      <c r="J77" s="6"/>
      <c r="K77" s="2"/>
      <c r="L77" s="2"/>
      <c r="M77" s="2"/>
      <c r="N77" s="2"/>
      <c r="O77" s="2"/>
      <c r="P77" s="2"/>
      <c r="Q77" s="2"/>
      <c r="R77" s="2"/>
      <c r="S77" s="2"/>
      <c r="T77" s="2"/>
      <c r="U77" s="2"/>
      <c r="V77" s="2"/>
      <c r="W77" s="2"/>
      <c r="X77" s="2"/>
      <c r="Y77" s="2"/>
      <c r="Z77" s="2"/>
    </row>
    <row r="78" ht="68.25" customHeight="1">
      <c r="A78" s="35" t="s">
        <v>362</v>
      </c>
      <c r="B78" s="48" t="str">
        <f>VLOOKUP($A78,Questions!$A$2:$X$333,2,0)</f>
        <v>Can you provide overall system and/or application architecture diagrams including a full description of the data communications architecture for all components of the system?</v>
      </c>
      <c r="C78" s="49" t="s">
        <v>29</v>
      </c>
      <c r="D78" s="81" t="s">
        <v>360</v>
      </c>
      <c r="E78" s="51" t="str">
        <f>IF($C$21="No",'Auto Responses'!$A$9,IF($C78="Yes",VLOOKUP($A78,Questions!$A$2:$X$333,17,0)&amp;"",IF($C78="No",VLOOKUP($A78,Questions!$A$2:$X$333,16,0)&amp;"",VLOOKUP($A78,Questions!$A$2:$X$333,15,0)&amp;"")))</f>
        <v>Based on the response to REQU-07 on the "START HERE" tab, this question does not apply to this product or service.</v>
      </c>
      <c r="F78" s="52" t="str">
        <f>VLOOKUP($A78,'Institution Evaluation'!$A$56:$F$346,6,0)&amp;""</f>
        <v/>
      </c>
      <c r="G78" s="2"/>
      <c r="H78" s="2"/>
      <c r="I78" s="6"/>
      <c r="J78" s="6"/>
      <c r="K78" s="2"/>
      <c r="L78" s="2"/>
      <c r="M78" s="2"/>
      <c r="N78" s="2"/>
      <c r="O78" s="2"/>
      <c r="P78" s="2"/>
      <c r="Q78" s="2"/>
      <c r="R78" s="2"/>
      <c r="S78" s="2"/>
      <c r="T78" s="2"/>
      <c r="U78" s="2"/>
      <c r="V78" s="2"/>
      <c r="W78" s="2"/>
      <c r="X78" s="2"/>
      <c r="Y78" s="2"/>
      <c r="Z78" s="2"/>
    </row>
    <row r="79" ht="46.5" customHeight="1">
      <c r="A79" s="35" t="s">
        <v>363</v>
      </c>
      <c r="B79" s="48" t="str">
        <f>VLOOKUP($A79,Questions!$A$2:$X$333,2,0)</f>
        <v>Do you require remote management of the system?</v>
      </c>
      <c r="C79" s="49" t="s">
        <v>29</v>
      </c>
      <c r="D79" s="81" t="s">
        <v>360</v>
      </c>
      <c r="E79" s="51" t="str">
        <f>IF($C$21="No",'Auto Responses'!$A$9,IF($C79="Yes",VLOOKUP($A79,Questions!$A$2:$X$333,17,0)&amp;"",IF($C79="No",VLOOKUP($A79,Questions!$A$2:$X$333,16,0)&amp;"",VLOOKUP($A79,Questions!$A$2:$X$333,15,0)&amp;"")))</f>
        <v>Based on the response to REQU-07 on the "START HERE" tab, this question does not apply to this product or service.</v>
      </c>
      <c r="F79" s="52" t="str">
        <f>VLOOKUP($A79,'Institution Evaluation'!$A$56:$F$346,6,0)&amp;""</f>
        <v/>
      </c>
      <c r="G79" s="2"/>
      <c r="H79" s="2"/>
      <c r="I79" s="6"/>
      <c r="J79" s="6"/>
      <c r="K79" s="2"/>
      <c r="L79" s="2"/>
      <c r="M79" s="2"/>
      <c r="N79" s="2"/>
      <c r="O79" s="2"/>
      <c r="P79" s="2"/>
      <c r="Q79" s="2"/>
      <c r="R79" s="2"/>
      <c r="S79" s="2"/>
      <c r="T79" s="2"/>
      <c r="U79" s="2"/>
      <c r="V79" s="2"/>
      <c r="W79" s="2"/>
      <c r="X79" s="2"/>
      <c r="Y79" s="2"/>
      <c r="Z79" s="2"/>
    </row>
    <row r="80" ht="60.0" customHeight="1">
      <c r="A80" s="35" t="s">
        <v>364</v>
      </c>
      <c r="B80" s="48" t="str">
        <f>VLOOKUP($A80,Questions!$A$2:$X$333,2,0)</f>
        <v>Are your remote actions and changes logged or otherwise visible to the campus? (IF YES to OPAP-06)</v>
      </c>
      <c r="C80" s="49" t="s">
        <v>29</v>
      </c>
      <c r="D80" s="81" t="s">
        <v>360</v>
      </c>
      <c r="E80" s="51" t="str">
        <f>IF($C$21="No",'Auto Responses'!$A$9,IF($C80="Yes",VLOOKUP($A80,Questions!$A$2:$X$333,17,0)&amp;"",IF($C80="No",VLOOKUP($A80,Questions!$A$2:$X$333,16,0)&amp;"",VLOOKUP($A80,Questions!$A$2:$X$333,15,0)&amp;"")))</f>
        <v>Based on the response to REQU-07 on the "START HERE" tab, this question does not apply to this product or service.</v>
      </c>
      <c r="F80" s="52" t="str">
        <f>VLOOKUP($A80,'Institution Evaluation'!$A$56:$F$346,6,0)&amp;""</f>
        <v/>
      </c>
      <c r="G80" s="2"/>
      <c r="H80" s="2"/>
      <c r="I80" s="6"/>
      <c r="J80" s="6"/>
      <c r="K80" s="2"/>
      <c r="L80" s="2"/>
      <c r="M80" s="2"/>
      <c r="N80" s="2"/>
      <c r="O80" s="2"/>
      <c r="P80" s="2"/>
      <c r="Q80" s="2"/>
      <c r="R80" s="2"/>
      <c r="S80" s="2"/>
      <c r="T80" s="2"/>
      <c r="U80" s="2"/>
      <c r="V80" s="2"/>
      <c r="W80" s="2"/>
      <c r="X80" s="2"/>
      <c r="Y80" s="2"/>
      <c r="Z80" s="2"/>
    </row>
    <row r="81" ht="47.25" customHeight="1">
      <c r="A81" s="35" t="s">
        <v>365</v>
      </c>
      <c r="B81" s="48" t="str">
        <f>VLOOKUP($A81,Questions!$A$2:$X$333,2,0)</f>
        <v>If you maintain remote access to the system, will you handle data in a FERPA-compliant manner?</v>
      </c>
      <c r="C81" s="49" t="s">
        <v>29</v>
      </c>
      <c r="D81" s="81" t="s">
        <v>360</v>
      </c>
      <c r="E81" s="51" t="str">
        <f>IF($C$21="No",'Auto Responses'!$A$9,IF($C81="Yes",VLOOKUP($A81,Questions!$A$2:$X$333,17,0)&amp;"",IF($C81="No",VLOOKUP($A81,Questions!$A$2:$X$333,16,0)&amp;"",VLOOKUP($A81,Questions!$A$2:$X$333,15,0)&amp;"")))</f>
        <v>Based on the response to REQU-07 on the "START HERE" tab, this question does not apply to this product or service.</v>
      </c>
      <c r="F81" s="52" t="str">
        <f>VLOOKUP($A81,'Institution Evaluation'!$A$56:$F$346,6,0)&amp;""</f>
        <v/>
      </c>
      <c r="G81" s="2"/>
      <c r="H81" s="2"/>
      <c r="I81" s="6"/>
      <c r="J81" s="6"/>
      <c r="K81" s="2"/>
      <c r="L81" s="2"/>
      <c r="M81" s="2"/>
      <c r="N81" s="2"/>
      <c r="O81" s="2"/>
      <c r="P81" s="2"/>
      <c r="Q81" s="2"/>
      <c r="R81" s="2"/>
      <c r="S81" s="2"/>
      <c r="T81" s="2"/>
      <c r="U81" s="2"/>
      <c r="V81" s="2"/>
      <c r="W81" s="2"/>
      <c r="X81" s="2"/>
      <c r="Y81" s="2"/>
      <c r="Z81" s="2"/>
    </row>
    <row r="82" ht="43.5" customHeight="1">
      <c r="A82" s="35" t="s">
        <v>366</v>
      </c>
      <c r="B82" s="48" t="str">
        <f>VLOOKUP($A82,Questions!$A$2:$X$333,2,0)</f>
        <v>Do you support campus status monitoring through SNMPv3 or other means?</v>
      </c>
      <c r="C82" s="49" t="s">
        <v>29</v>
      </c>
      <c r="D82" s="81" t="s">
        <v>360</v>
      </c>
      <c r="E82" s="51" t="str">
        <f>IF($C$21="No",'Auto Responses'!$A$9,IF($C82="Yes",VLOOKUP($A82,Questions!$A$2:$X$333,17,0)&amp;"",IF($C82="No",VLOOKUP($A82,Questions!$A$2:$X$333,16,0)&amp;"",VLOOKUP($A82,Questions!$A$2:$X$333,15,0)&amp;"")))</f>
        <v>Based on the response to REQU-07 on the "START HERE" tab, this question does not apply to this product or service.</v>
      </c>
      <c r="F82" s="52" t="str">
        <f>VLOOKUP($A82,'Institution Evaluation'!$A$56:$F$346,6,0)&amp;""</f>
        <v/>
      </c>
      <c r="G82" s="2"/>
      <c r="H82" s="2"/>
      <c r="I82" s="6"/>
      <c r="J82" s="6"/>
      <c r="K82" s="2"/>
      <c r="L82" s="2"/>
      <c r="M82" s="2"/>
      <c r="N82" s="2"/>
      <c r="O82" s="2"/>
      <c r="P82" s="2"/>
      <c r="Q82" s="2"/>
      <c r="R82" s="2"/>
      <c r="S82" s="2"/>
      <c r="T82" s="2"/>
      <c r="U82" s="2"/>
      <c r="V82" s="2"/>
      <c r="W82" s="2"/>
      <c r="X82" s="2"/>
      <c r="Y82" s="2"/>
      <c r="Z82" s="2"/>
    </row>
    <row r="83" ht="42.0" customHeight="1">
      <c r="A83" s="35" t="s">
        <v>367</v>
      </c>
      <c r="B83" s="48" t="str">
        <f>VLOOKUP($A83,Questions!$A$2:$X$333,2,0)</f>
        <v>Describe or provide a reference to any other safeguards used to monitor for malicious activity.</v>
      </c>
      <c r="C83" s="102"/>
      <c r="D83" s="81"/>
      <c r="E83" s="51" t="str">
        <f>IF($C$21="No",'Auto Responses'!$A$9,IF($C83="Yes",VLOOKUP($A83,Questions!$A$2:$X$333,17,0)&amp;"",IF($C83="No",VLOOKUP($A83,Questions!$A$2:$X$333,16,0)&amp;"",VLOOKUP($A83,Questions!$A$2:$X$333,15,0)&amp;"")))</f>
        <v>Based on the response to REQU-07 on the "START HERE" tab, this question does not apply to this product or service.</v>
      </c>
      <c r="F83" s="52" t="str">
        <f>VLOOKUP($A83,'Institution Evaluation'!$A$56:$F$346,6,0)&amp;""</f>
        <v/>
      </c>
      <c r="G83" s="2"/>
      <c r="H83" s="2"/>
      <c r="I83" s="6"/>
      <c r="J83" s="6"/>
      <c r="K83" s="2"/>
      <c r="L83" s="2"/>
      <c r="M83" s="2"/>
      <c r="N83" s="2"/>
      <c r="O83" s="2"/>
      <c r="P83" s="2"/>
      <c r="Q83" s="2"/>
      <c r="R83" s="2"/>
      <c r="S83" s="2"/>
      <c r="T83" s="2"/>
      <c r="U83" s="2"/>
      <c r="V83" s="2"/>
      <c r="W83" s="2"/>
      <c r="X83" s="2"/>
      <c r="Y83" s="2"/>
      <c r="Z83" s="2"/>
    </row>
    <row r="84" ht="54.0" customHeight="1">
      <c r="A84" s="35" t="s">
        <v>368</v>
      </c>
      <c r="B84" s="48" t="str">
        <f>VLOOKUP($A84,Questions!$A$2:$X$333,2,0)</f>
        <v>Describe how long your organization has conducted business in this area.</v>
      </c>
      <c r="C84" s="102"/>
      <c r="D84" s="81"/>
      <c r="E84" s="51" t="str">
        <f>IF($C$21="No",'Auto Responses'!$A$9,IF($C84="Yes",VLOOKUP($A84,Questions!$A$2:$X$333,17,0)&amp;"",IF($C84="No",VLOOKUP($A84,Questions!$A$2:$X$333,16,0)&amp;"",VLOOKUP($A84,Questions!$A$2:$X$333,15,0)&amp;"")))</f>
        <v>Based on the response to REQU-07 on the "START HERE" tab, this question does not apply to this product or service.</v>
      </c>
      <c r="F84" s="52" t="str">
        <f>VLOOKUP($A84,'Institution Evaluation'!$A$56:$F$346,6,0)&amp;""</f>
        <v/>
      </c>
      <c r="G84" s="2"/>
      <c r="H84" s="2"/>
      <c r="I84" s="6"/>
      <c r="J84" s="6"/>
      <c r="K84" s="2"/>
      <c r="L84" s="2"/>
      <c r="M84" s="2"/>
      <c r="N84" s="2"/>
      <c r="O84" s="2"/>
      <c r="P84" s="2"/>
      <c r="Q84" s="2"/>
      <c r="R84" s="2"/>
      <c r="S84" s="2"/>
      <c r="T84" s="2"/>
      <c r="U84" s="2"/>
      <c r="V84" s="2"/>
      <c r="W84" s="2"/>
      <c r="X84" s="2"/>
      <c r="Y84" s="2"/>
      <c r="Z84" s="2"/>
    </row>
    <row r="85" ht="39.75" customHeight="1">
      <c r="A85" s="35" t="s">
        <v>369</v>
      </c>
      <c r="B85" s="48" t="str">
        <f>VLOOKUP($A85,Questions!$A$2:$X$333,2,0)</f>
        <v>Do you have existing higher education customers?</v>
      </c>
      <c r="C85" s="49" t="s">
        <v>29</v>
      </c>
      <c r="D85" s="81" t="s">
        <v>360</v>
      </c>
      <c r="E85" s="51" t="str">
        <f>IF($C$21="No",'Auto Responses'!$A$9,IF($C85="Yes",VLOOKUP($A85,Questions!$A$2:$X$333,17,0)&amp;"",IF($C85="No",VLOOKUP($A85,Questions!$A$2:$X$333,16,0)&amp;"",VLOOKUP($A85,Questions!$A$2:$X$333,15,0)&amp;"")))</f>
        <v>Based on the response to REQU-07 on the "START HERE" tab, this question does not apply to this product or service.</v>
      </c>
      <c r="F85" s="52" t="str">
        <f>VLOOKUP($A85,'Institution Evaluation'!$A$56:$F$346,6,0)&amp;""</f>
        <v/>
      </c>
      <c r="G85" s="56" t="s">
        <v>34</v>
      </c>
      <c r="H85" s="2"/>
      <c r="I85" s="6"/>
      <c r="J85" s="6"/>
      <c r="K85" s="2"/>
      <c r="L85" s="2"/>
      <c r="M85" s="2"/>
      <c r="N85" s="2"/>
      <c r="O85" s="2"/>
      <c r="P85" s="2"/>
      <c r="Q85" s="2"/>
      <c r="R85" s="2"/>
      <c r="S85" s="2"/>
      <c r="T85" s="2"/>
      <c r="U85" s="2"/>
      <c r="V85" s="2"/>
      <c r="W85" s="2"/>
      <c r="X85" s="2"/>
      <c r="Y85" s="2"/>
      <c r="Z85" s="2"/>
    </row>
    <row r="86" ht="36.75" customHeight="1">
      <c r="A86" s="66" t="s">
        <v>47</v>
      </c>
      <c r="B86" s="2"/>
      <c r="C86" s="3"/>
      <c r="D86" s="4"/>
      <c r="E86" s="5"/>
      <c r="F86" s="2"/>
      <c r="G86" s="2"/>
      <c r="H86" s="2"/>
      <c r="I86" s="6"/>
      <c r="J86" s="6"/>
      <c r="K86" s="2"/>
      <c r="L86" s="2"/>
      <c r="M86" s="2"/>
      <c r="N86" s="2"/>
      <c r="O86" s="2"/>
      <c r="P86" s="2"/>
      <c r="Q86" s="2"/>
      <c r="R86" s="2"/>
      <c r="S86" s="2"/>
      <c r="T86" s="2"/>
      <c r="U86" s="2"/>
      <c r="V86" s="2"/>
      <c r="W86" s="2"/>
      <c r="X86" s="2"/>
      <c r="Y86" s="2"/>
      <c r="Z86" s="2"/>
    </row>
    <row r="87" ht="15.0" hidden="1" customHeight="1">
      <c r="A87" s="2"/>
      <c r="B87" s="3"/>
      <c r="C87" s="93"/>
      <c r="D87" s="5"/>
      <c r="E87" s="2"/>
      <c r="F87" s="2"/>
      <c r="G87" s="2"/>
      <c r="H87" s="6"/>
      <c r="I87" s="2"/>
      <c r="J87" s="2"/>
      <c r="K87" s="2"/>
      <c r="L87" s="7"/>
      <c r="M87" s="7"/>
      <c r="N87" s="7"/>
      <c r="O87" s="7"/>
      <c r="P87" s="7"/>
      <c r="Q87" s="7"/>
      <c r="R87" s="7"/>
      <c r="S87" s="7"/>
      <c r="T87" s="7"/>
      <c r="U87" s="7"/>
      <c r="V87" s="7"/>
      <c r="W87" s="7"/>
      <c r="X87" s="7"/>
      <c r="Y87" s="7"/>
      <c r="Z87" s="7"/>
    </row>
    <row r="88" ht="15.75" hidden="1" customHeight="1">
      <c r="A88" s="35" t="str">
        <f t="shared" ref="A88:A94" si="1">#REF!</f>
        <v>#REF!</v>
      </c>
      <c r="B88" s="2"/>
      <c r="C88" s="3"/>
      <c r="D88" s="4"/>
      <c r="E88" s="5"/>
      <c r="F88" s="2"/>
      <c r="G88" s="2"/>
      <c r="H88" s="2"/>
      <c r="I88" s="6"/>
      <c r="J88" s="6"/>
      <c r="K88" s="2"/>
      <c r="L88" s="2"/>
      <c r="M88" s="7"/>
      <c r="N88" s="7"/>
      <c r="O88" s="7"/>
      <c r="P88" s="7"/>
      <c r="Q88" s="7"/>
      <c r="R88" s="7"/>
      <c r="S88" s="7"/>
      <c r="T88" s="7"/>
      <c r="U88" s="7"/>
      <c r="V88" s="7"/>
      <c r="W88" s="7"/>
      <c r="X88" s="7"/>
      <c r="Y88" s="7"/>
      <c r="Z88" s="7"/>
    </row>
    <row r="89" ht="15.75" hidden="1" customHeight="1">
      <c r="A89" s="35" t="str">
        <f t="shared" si="1"/>
        <v>#REF!</v>
      </c>
      <c r="B89" s="2"/>
      <c r="C89" s="3"/>
      <c r="D89" s="4"/>
      <c r="E89" s="5"/>
      <c r="F89" s="2"/>
      <c r="G89" s="2"/>
      <c r="H89" s="2"/>
      <c r="I89" s="6"/>
      <c r="J89" s="6"/>
      <c r="K89" s="2"/>
      <c r="L89" s="2"/>
      <c r="M89" s="7"/>
      <c r="N89" s="7"/>
      <c r="O89" s="7"/>
      <c r="P89" s="7"/>
      <c r="Q89" s="7"/>
      <c r="R89" s="7"/>
      <c r="S89" s="7"/>
      <c r="T89" s="7"/>
      <c r="U89" s="7"/>
      <c r="V89" s="7"/>
      <c r="W89" s="7"/>
      <c r="X89" s="7"/>
      <c r="Y89" s="7"/>
      <c r="Z89" s="7"/>
    </row>
    <row r="90" ht="15.75" hidden="1" customHeight="1">
      <c r="A90" s="35" t="str">
        <f t="shared" si="1"/>
        <v>#REF!</v>
      </c>
      <c r="B90" s="2"/>
      <c r="C90" s="3"/>
      <c r="D90" s="4"/>
      <c r="E90" s="5"/>
      <c r="F90" s="2"/>
      <c r="G90" s="2"/>
      <c r="H90" s="2"/>
      <c r="I90" s="6"/>
      <c r="J90" s="6"/>
      <c r="K90" s="2"/>
      <c r="L90" s="2"/>
      <c r="M90" s="7"/>
      <c r="N90" s="7"/>
      <c r="O90" s="7"/>
      <c r="P90" s="7"/>
      <c r="Q90" s="7"/>
      <c r="R90" s="7"/>
      <c r="S90" s="7"/>
      <c r="T90" s="7"/>
      <c r="U90" s="7"/>
      <c r="V90" s="7"/>
      <c r="W90" s="7"/>
      <c r="X90" s="7"/>
      <c r="Y90" s="7"/>
      <c r="Z90" s="7"/>
    </row>
    <row r="91" ht="15.75" hidden="1" customHeight="1">
      <c r="A91" s="35" t="str">
        <f t="shared" si="1"/>
        <v>#REF!</v>
      </c>
      <c r="B91" s="2"/>
      <c r="C91" s="3"/>
      <c r="D91" s="4"/>
      <c r="E91" s="5"/>
      <c r="F91" s="2"/>
      <c r="G91" s="2"/>
      <c r="H91" s="2"/>
      <c r="I91" s="6"/>
      <c r="J91" s="6"/>
      <c r="K91" s="2"/>
      <c r="L91" s="2"/>
      <c r="M91" s="7"/>
      <c r="N91" s="7"/>
      <c r="O91" s="7"/>
      <c r="P91" s="7"/>
      <c r="Q91" s="7"/>
      <c r="R91" s="7"/>
      <c r="S91" s="7"/>
      <c r="T91" s="7"/>
      <c r="U91" s="7"/>
      <c r="V91" s="7"/>
      <c r="W91" s="7"/>
      <c r="X91" s="7"/>
      <c r="Y91" s="7"/>
      <c r="Z91" s="7"/>
    </row>
    <row r="92" ht="15.75" hidden="1" customHeight="1">
      <c r="A92" s="35" t="str">
        <f t="shared" si="1"/>
        <v>#REF!</v>
      </c>
      <c r="B92" s="2"/>
      <c r="C92" s="3"/>
      <c r="D92" s="4"/>
      <c r="E92" s="5"/>
      <c r="F92" s="2"/>
      <c r="G92" s="2"/>
      <c r="H92" s="2"/>
      <c r="I92" s="6"/>
      <c r="J92" s="6"/>
      <c r="K92" s="2"/>
      <c r="L92" s="2"/>
      <c r="M92" s="7"/>
      <c r="N92" s="7"/>
      <c r="O92" s="7"/>
      <c r="P92" s="7"/>
      <c r="Q92" s="7"/>
      <c r="R92" s="7"/>
      <c r="S92" s="7"/>
      <c r="T92" s="7"/>
      <c r="U92" s="7"/>
      <c r="V92" s="7"/>
      <c r="W92" s="7"/>
      <c r="X92" s="7"/>
      <c r="Y92" s="7"/>
      <c r="Z92" s="7"/>
    </row>
    <row r="93" ht="15.75" hidden="1" customHeight="1">
      <c r="A93" s="35" t="str">
        <f t="shared" si="1"/>
        <v>#REF!</v>
      </c>
      <c r="B93" s="2"/>
      <c r="C93" s="3"/>
      <c r="D93" s="4"/>
      <c r="E93" s="5"/>
      <c r="F93" s="2"/>
      <c r="G93" s="2"/>
      <c r="H93" s="2"/>
      <c r="I93" s="6"/>
      <c r="J93" s="6"/>
      <c r="K93" s="2"/>
      <c r="L93" s="2"/>
      <c r="M93" s="7"/>
      <c r="N93" s="7"/>
      <c r="O93" s="7"/>
      <c r="P93" s="7"/>
      <c r="Q93" s="7"/>
      <c r="R93" s="7"/>
      <c r="S93" s="7"/>
      <c r="T93" s="7"/>
      <c r="U93" s="7"/>
      <c r="V93" s="7"/>
      <c r="W93" s="7"/>
      <c r="X93" s="7"/>
      <c r="Y93" s="7"/>
      <c r="Z93" s="7"/>
    </row>
    <row r="94" ht="15.75" hidden="1" customHeight="1">
      <c r="A94" s="35" t="str">
        <f t="shared" si="1"/>
        <v>#REF!</v>
      </c>
      <c r="B94" s="2"/>
      <c r="C94" s="3"/>
      <c r="D94" s="4"/>
      <c r="E94" s="5"/>
      <c r="F94" s="2"/>
      <c r="G94" s="2"/>
      <c r="H94" s="2"/>
      <c r="I94" s="6"/>
      <c r="J94" s="6"/>
      <c r="K94" s="2"/>
      <c r="L94" s="2"/>
      <c r="M94" s="7"/>
      <c r="N94" s="7"/>
      <c r="O94" s="7"/>
      <c r="P94" s="7"/>
      <c r="Q94" s="7"/>
      <c r="R94" s="7"/>
      <c r="S94" s="7"/>
      <c r="T94" s="7"/>
      <c r="U94" s="7"/>
      <c r="V94" s="7"/>
      <c r="W94" s="7"/>
      <c r="X94" s="7"/>
      <c r="Y94" s="7"/>
      <c r="Z94" s="7"/>
    </row>
    <row r="95" ht="15.75" customHeight="1">
      <c r="A95" s="7"/>
      <c r="B95" s="2"/>
      <c r="C95" s="3"/>
      <c r="D95" s="4"/>
      <c r="E95" s="5"/>
      <c r="F95" s="2"/>
      <c r="G95" s="2"/>
      <c r="H95" s="2"/>
      <c r="I95" s="6"/>
      <c r="J95" s="6"/>
      <c r="K95" s="2"/>
      <c r="L95" s="2"/>
      <c r="M95" s="7"/>
      <c r="N95" s="7"/>
      <c r="O95" s="7"/>
      <c r="P95" s="7"/>
      <c r="Q95" s="7"/>
      <c r="R95" s="7"/>
      <c r="S95" s="7"/>
      <c r="T95" s="7"/>
      <c r="U95" s="7"/>
      <c r="V95" s="7"/>
      <c r="W95" s="7"/>
      <c r="X95" s="7"/>
      <c r="Y95" s="7"/>
      <c r="Z95" s="7"/>
    </row>
    <row r="96" ht="15.75" customHeight="1">
      <c r="A96" s="7"/>
      <c r="B96" s="2"/>
      <c r="C96" s="3"/>
      <c r="D96" s="4"/>
      <c r="E96" s="5"/>
      <c r="F96" s="2"/>
      <c r="G96" s="2"/>
      <c r="H96" s="2"/>
      <c r="I96" s="6"/>
      <c r="J96" s="6"/>
      <c r="K96" s="2"/>
      <c r="L96" s="2"/>
      <c r="M96" s="7"/>
      <c r="N96" s="7"/>
      <c r="O96" s="7"/>
      <c r="P96" s="7"/>
      <c r="Q96" s="7"/>
      <c r="R96" s="7"/>
      <c r="S96" s="7"/>
      <c r="T96" s="7"/>
      <c r="U96" s="7"/>
      <c r="V96" s="7"/>
      <c r="W96" s="7"/>
      <c r="X96" s="7"/>
      <c r="Y96" s="7"/>
      <c r="Z96" s="7"/>
    </row>
    <row r="97" ht="15.75" customHeight="1">
      <c r="A97" s="7"/>
      <c r="B97" s="2"/>
      <c r="C97" s="3"/>
      <c r="D97" s="4"/>
      <c r="E97" s="5"/>
      <c r="F97" s="2"/>
      <c r="G97" s="2"/>
      <c r="H97" s="2"/>
      <c r="I97" s="6"/>
      <c r="J97" s="6"/>
      <c r="K97" s="2"/>
      <c r="L97" s="2"/>
      <c r="M97" s="7"/>
      <c r="N97" s="7"/>
      <c r="O97" s="7"/>
      <c r="P97" s="7"/>
      <c r="Q97" s="7"/>
      <c r="R97" s="7"/>
      <c r="S97" s="7"/>
      <c r="T97" s="7"/>
      <c r="U97" s="7"/>
      <c r="V97" s="7"/>
      <c r="W97" s="7"/>
      <c r="X97" s="7"/>
      <c r="Y97" s="7"/>
      <c r="Z97" s="7"/>
    </row>
    <row r="98" ht="15.75" customHeight="1">
      <c r="A98" s="7"/>
      <c r="B98" s="2"/>
      <c r="C98" s="3"/>
      <c r="D98" s="4"/>
      <c r="E98" s="5"/>
      <c r="F98" s="2"/>
      <c r="G98" s="2"/>
      <c r="H98" s="2"/>
      <c r="I98" s="6"/>
      <c r="J98" s="6"/>
      <c r="K98" s="2"/>
      <c r="L98" s="2"/>
      <c r="M98" s="7"/>
      <c r="N98" s="7"/>
      <c r="O98" s="7"/>
      <c r="P98" s="7"/>
      <c r="Q98" s="7"/>
      <c r="R98" s="7"/>
      <c r="S98" s="7"/>
      <c r="T98" s="7"/>
      <c r="U98" s="7"/>
      <c r="V98" s="7"/>
      <c r="W98" s="7"/>
      <c r="X98" s="7"/>
      <c r="Y98" s="7"/>
      <c r="Z98" s="7"/>
    </row>
    <row r="99" ht="15.75" customHeight="1">
      <c r="A99" s="7"/>
      <c r="B99" s="2"/>
      <c r="C99" s="3"/>
      <c r="D99" s="4"/>
      <c r="E99" s="5"/>
      <c r="F99" s="2"/>
      <c r="G99" s="2"/>
      <c r="H99" s="2"/>
      <c r="I99" s="6"/>
      <c r="J99" s="6"/>
      <c r="K99" s="2"/>
      <c r="L99" s="2"/>
      <c r="M99" s="7"/>
      <c r="N99" s="7"/>
      <c r="O99" s="7"/>
      <c r="P99" s="7"/>
      <c r="Q99" s="7"/>
      <c r="R99" s="7"/>
      <c r="S99" s="7"/>
      <c r="T99" s="7"/>
      <c r="U99" s="7"/>
      <c r="V99" s="7"/>
      <c r="W99" s="7"/>
      <c r="X99" s="7"/>
      <c r="Y99" s="7"/>
      <c r="Z99" s="7"/>
    </row>
    <row r="100" ht="15.75" customHeight="1">
      <c r="A100" s="7"/>
      <c r="B100" s="2"/>
      <c r="C100" s="3"/>
      <c r="D100" s="4"/>
      <c r="E100" s="5"/>
      <c r="F100" s="2"/>
      <c r="G100" s="2"/>
      <c r="H100" s="2"/>
      <c r="I100" s="6"/>
      <c r="J100" s="6"/>
      <c r="K100" s="2"/>
      <c r="L100" s="2"/>
      <c r="M100" s="7"/>
      <c r="N100" s="7"/>
      <c r="O100" s="7"/>
      <c r="P100" s="7"/>
      <c r="Q100" s="7"/>
      <c r="R100" s="7"/>
      <c r="S100" s="7"/>
      <c r="T100" s="7"/>
      <c r="U100" s="7"/>
      <c r="V100" s="7"/>
      <c r="W100" s="7"/>
      <c r="X100" s="7"/>
      <c r="Y100" s="7"/>
      <c r="Z100" s="7"/>
    </row>
    <row r="101" ht="15.75" customHeight="1">
      <c r="A101" s="7"/>
      <c r="B101" s="2"/>
      <c r="C101" s="3"/>
      <c r="D101" s="4"/>
      <c r="E101" s="5"/>
      <c r="F101" s="2"/>
      <c r="G101" s="2"/>
      <c r="H101" s="2"/>
      <c r="I101" s="6"/>
      <c r="J101" s="6"/>
      <c r="K101" s="2"/>
      <c r="L101" s="2"/>
      <c r="M101" s="7"/>
      <c r="N101" s="7"/>
      <c r="O101" s="7"/>
      <c r="P101" s="7"/>
      <c r="Q101" s="7"/>
      <c r="R101" s="7"/>
      <c r="S101" s="7"/>
      <c r="T101" s="7"/>
      <c r="U101" s="7"/>
      <c r="V101" s="7"/>
      <c r="W101" s="7"/>
      <c r="X101" s="7"/>
      <c r="Y101" s="7"/>
      <c r="Z101" s="7"/>
    </row>
    <row r="102" ht="15.75" customHeight="1">
      <c r="A102" s="7"/>
      <c r="B102" s="2"/>
      <c r="C102" s="3"/>
      <c r="D102" s="4"/>
      <c r="E102" s="5"/>
      <c r="F102" s="2"/>
      <c r="G102" s="2"/>
      <c r="H102" s="2"/>
      <c r="I102" s="6"/>
      <c r="J102" s="6"/>
      <c r="K102" s="2"/>
      <c r="L102" s="2"/>
      <c r="M102" s="7"/>
      <c r="N102" s="7"/>
      <c r="O102" s="7"/>
      <c r="P102" s="7"/>
      <c r="Q102" s="7"/>
      <c r="R102" s="7"/>
      <c r="S102" s="7"/>
      <c r="T102" s="7"/>
      <c r="U102" s="7"/>
      <c r="V102" s="7"/>
      <c r="W102" s="7"/>
      <c r="X102" s="7"/>
      <c r="Y102" s="7"/>
      <c r="Z102" s="7"/>
    </row>
    <row r="103" ht="15.75" customHeight="1">
      <c r="A103" s="7"/>
      <c r="B103" s="2"/>
      <c r="C103" s="3"/>
      <c r="D103" s="4"/>
      <c r="E103" s="5"/>
      <c r="F103" s="2"/>
      <c r="G103" s="2"/>
      <c r="H103" s="2"/>
      <c r="I103" s="6"/>
      <c r="J103" s="6"/>
      <c r="K103" s="2"/>
      <c r="L103" s="2"/>
      <c r="M103" s="7"/>
      <c r="N103" s="7"/>
      <c r="O103" s="7"/>
      <c r="P103" s="7"/>
      <c r="Q103" s="7"/>
      <c r="R103" s="7"/>
      <c r="S103" s="7"/>
      <c r="T103" s="7"/>
      <c r="U103" s="7"/>
      <c r="V103" s="7"/>
      <c r="W103" s="7"/>
      <c r="X103" s="7"/>
      <c r="Y103" s="7"/>
      <c r="Z103" s="7"/>
    </row>
    <row r="104" ht="15.75" customHeight="1">
      <c r="A104" s="7"/>
      <c r="B104" s="2"/>
      <c r="C104" s="3"/>
      <c r="D104" s="4"/>
      <c r="E104" s="5"/>
      <c r="F104" s="2"/>
      <c r="G104" s="2"/>
      <c r="H104" s="2"/>
      <c r="I104" s="6"/>
      <c r="J104" s="6"/>
      <c r="K104" s="2"/>
      <c r="L104" s="2"/>
      <c r="M104" s="7"/>
      <c r="N104" s="7"/>
      <c r="O104" s="7"/>
      <c r="P104" s="7"/>
      <c r="Q104" s="7"/>
      <c r="R104" s="7"/>
      <c r="S104" s="7"/>
      <c r="T104" s="7"/>
      <c r="U104" s="7"/>
      <c r="V104" s="7"/>
      <c r="W104" s="7"/>
      <c r="X104" s="7"/>
      <c r="Y104" s="7"/>
      <c r="Z104" s="7"/>
    </row>
    <row r="105" ht="15.75" customHeight="1">
      <c r="A105" s="7"/>
      <c r="B105" s="2"/>
      <c r="C105" s="3"/>
      <c r="D105" s="4"/>
      <c r="E105" s="5"/>
      <c r="F105" s="2"/>
      <c r="G105" s="2"/>
      <c r="H105" s="2"/>
      <c r="I105" s="6"/>
      <c r="J105" s="6"/>
      <c r="K105" s="2"/>
      <c r="L105" s="2"/>
      <c r="M105" s="7"/>
      <c r="N105" s="7"/>
      <c r="O105" s="7"/>
      <c r="P105" s="7"/>
      <c r="Q105" s="7"/>
      <c r="R105" s="7"/>
      <c r="S105" s="7"/>
      <c r="T105" s="7"/>
      <c r="U105" s="7"/>
      <c r="V105" s="7"/>
      <c r="W105" s="7"/>
      <c r="X105" s="7"/>
      <c r="Y105" s="7"/>
      <c r="Z105" s="7"/>
    </row>
    <row r="106" ht="15.75" customHeight="1">
      <c r="A106" s="7"/>
      <c r="B106" s="2"/>
      <c r="C106" s="3"/>
      <c r="D106" s="4"/>
      <c r="E106" s="5"/>
      <c r="F106" s="2"/>
      <c r="G106" s="2"/>
      <c r="H106" s="2"/>
      <c r="I106" s="6"/>
      <c r="J106" s="6"/>
      <c r="K106" s="2"/>
      <c r="L106" s="2"/>
      <c r="M106" s="7"/>
      <c r="N106" s="7"/>
      <c r="O106" s="7"/>
      <c r="P106" s="7"/>
      <c r="Q106" s="7"/>
      <c r="R106" s="7"/>
      <c r="S106" s="7"/>
      <c r="T106" s="7"/>
      <c r="U106" s="7"/>
      <c r="V106" s="7"/>
      <c r="W106" s="7"/>
      <c r="X106" s="7"/>
      <c r="Y106" s="7"/>
      <c r="Z106" s="7"/>
    </row>
    <row r="107" ht="15.75" customHeight="1">
      <c r="A107" s="7"/>
      <c r="B107" s="2"/>
      <c r="C107" s="3"/>
      <c r="D107" s="4"/>
      <c r="E107" s="5"/>
      <c r="F107" s="2"/>
      <c r="G107" s="2"/>
      <c r="H107" s="2"/>
      <c r="I107" s="6"/>
      <c r="J107" s="6"/>
      <c r="K107" s="2"/>
      <c r="L107" s="2"/>
      <c r="M107" s="7"/>
      <c r="N107" s="7"/>
      <c r="O107" s="7"/>
      <c r="P107" s="7"/>
      <c r="Q107" s="7"/>
      <c r="R107" s="7"/>
      <c r="S107" s="7"/>
      <c r="T107" s="7"/>
      <c r="U107" s="7"/>
      <c r="V107" s="7"/>
      <c r="W107" s="7"/>
      <c r="X107" s="7"/>
      <c r="Y107" s="7"/>
      <c r="Z107" s="7"/>
    </row>
    <row r="108" ht="15.75" customHeight="1">
      <c r="A108" s="7"/>
      <c r="B108" s="2"/>
      <c r="C108" s="3"/>
      <c r="D108" s="4"/>
      <c r="E108" s="5"/>
      <c r="F108" s="2"/>
      <c r="G108" s="2"/>
      <c r="H108" s="2"/>
      <c r="I108" s="6"/>
      <c r="J108" s="6"/>
      <c r="K108" s="2"/>
      <c r="L108" s="2"/>
      <c r="M108" s="7"/>
      <c r="N108" s="7"/>
      <c r="O108" s="7"/>
      <c r="P108" s="7"/>
      <c r="Q108" s="7"/>
      <c r="R108" s="7"/>
      <c r="S108" s="7"/>
      <c r="T108" s="7"/>
      <c r="U108" s="7"/>
      <c r="V108" s="7"/>
      <c r="W108" s="7"/>
      <c r="X108" s="7"/>
      <c r="Y108" s="7"/>
      <c r="Z108" s="7"/>
    </row>
    <row r="109" ht="15.75" customHeight="1">
      <c r="A109" s="7"/>
      <c r="B109" s="2"/>
      <c r="C109" s="3"/>
      <c r="D109" s="4"/>
      <c r="E109" s="5"/>
      <c r="F109" s="2"/>
      <c r="G109" s="2"/>
      <c r="H109" s="2"/>
      <c r="I109" s="6"/>
      <c r="J109" s="6"/>
      <c r="K109" s="2"/>
      <c r="L109" s="2"/>
      <c r="M109" s="7"/>
      <c r="N109" s="7"/>
      <c r="O109" s="7"/>
      <c r="P109" s="7"/>
      <c r="Q109" s="7"/>
      <c r="R109" s="7"/>
      <c r="S109" s="7"/>
      <c r="T109" s="7"/>
      <c r="U109" s="7"/>
      <c r="V109" s="7"/>
      <c r="W109" s="7"/>
      <c r="X109" s="7"/>
      <c r="Y109" s="7"/>
      <c r="Z109" s="7"/>
    </row>
    <row r="110" ht="15.75" customHeight="1">
      <c r="A110" s="7"/>
      <c r="B110" s="2"/>
      <c r="C110" s="3"/>
      <c r="D110" s="4"/>
      <c r="E110" s="5"/>
      <c r="F110" s="2"/>
      <c r="G110" s="2"/>
      <c r="H110" s="2"/>
      <c r="I110" s="6"/>
      <c r="J110" s="6"/>
      <c r="K110" s="2"/>
      <c r="L110" s="2"/>
      <c r="M110" s="7"/>
      <c r="N110" s="7"/>
      <c r="O110" s="7"/>
      <c r="P110" s="7"/>
      <c r="Q110" s="7"/>
      <c r="R110" s="7"/>
      <c r="S110" s="7"/>
      <c r="T110" s="7"/>
      <c r="U110" s="7"/>
      <c r="V110" s="7"/>
      <c r="W110" s="7"/>
      <c r="X110" s="7"/>
      <c r="Y110" s="7"/>
      <c r="Z110" s="7"/>
    </row>
    <row r="111" ht="15.75" customHeight="1">
      <c r="A111" s="7"/>
      <c r="B111" s="2"/>
      <c r="C111" s="3"/>
      <c r="D111" s="4"/>
      <c r="E111" s="5"/>
      <c r="F111" s="2"/>
      <c r="G111" s="2"/>
      <c r="H111" s="2"/>
      <c r="I111" s="6"/>
      <c r="J111" s="6"/>
      <c r="K111" s="2"/>
      <c r="L111" s="2"/>
      <c r="M111" s="7"/>
      <c r="N111" s="7"/>
      <c r="O111" s="7"/>
      <c r="P111" s="7"/>
      <c r="Q111" s="7"/>
      <c r="R111" s="7"/>
      <c r="S111" s="7"/>
      <c r="T111" s="7"/>
      <c r="U111" s="7"/>
      <c r="V111" s="7"/>
      <c r="W111" s="7"/>
      <c r="X111" s="7"/>
      <c r="Y111" s="7"/>
      <c r="Z111" s="7"/>
    </row>
    <row r="112" ht="15.75" customHeight="1">
      <c r="A112" s="7"/>
      <c r="B112" s="2"/>
      <c r="C112" s="3"/>
      <c r="D112" s="4"/>
      <c r="E112" s="5"/>
      <c r="F112" s="2"/>
      <c r="G112" s="2"/>
      <c r="H112" s="2"/>
      <c r="I112" s="6"/>
      <c r="J112" s="6"/>
      <c r="K112" s="2"/>
      <c r="L112" s="2"/>
      <c r="M112" s="7"/>
      <c r="N112" s="7"/>
      <c r="O112" s="7"/>
      <c r="P112" s="7"/>
      <c r="Q112" s="7"/>
      <c r="R112" s="7"/>
      <c r="S112" s="7"/>
      <c r="T112" s="7"/>
      <c r="U112" s="7"/>
      <c r="V112" s="7"/>
      <c r="W112" s="7"/>
      <c r="X112" s="7"/>
      <c r="Y112" s="7"/>
      <c r="Z112" s="7"/>
    </row>
    <row r="113" ht="15.75" customHeight="1">
      <c r="A113" s="7"/>
      <c r="B113" s="2"/>
      <c r="C113" s="3"/>
      <c r="D113" s="4"/>
      <c r="E113" s="5"/>
      <c r="F113" s="2"/>
      <c r="G113" s="2"/>
      <c r="H113" s="2"/>
      <c r="I113" s="6"/>
      <c r="J113" s="6"/>
      <c r="K113" s="2"/>
      <c r="L113" s="2"/>
      <c r="M113" s="7"/>
      <c r="N113" s="7"/>
      <c r="O113" s="7"/>
      <c r="P113" s="7"/>
      <c r="Q113" s="7"/>
      <c r="R113" s="7"/>
      <c r="S113" s="7"/>
      <c r="T113" s="7"/>
      <c r="U113" s="7"/>
      <c r="V113" s="7"/>
      <c r="W113" s="7"/>
      <c r="X113" s="7"/>
      <c r="Y113" s="7"/>
      <c r="Z113" s="7"/>
    </row>
    <row r="114" ht="15.75" customHeight="1">
      <c r="A114" s="7"/>
      <c r="B114" s="2"/>
      <c r="C114" s="3"/>
      <c r="D114" s="4"/>
      <c r="E114" s="5"/>
      <c r="F114" s="2"/>
      <c r="G114" s="2"/>
      <c r="H114" s="2"/>
      <c r="I114" s="6"/>
      <c r="J114" s="6"/>
      <c r="K114" s="2"/>
      <c r="L114" s="2"/>
      <c r="M114" s="7"/>
      <c r="N114" s="7"/>
      <c r="O114" s="7"/>
      <c r="P114" s="7"/>
      <c r="Q114" s="7"/>
      <c r="R114" s="7"/>
      <c r="S114" s="7"/>
      <c r="T114" s="7"/>
      <c r="U114" s="7"/>
      <c r="V114" s="7"/>
      <c r="W114" s="7"/>
      <c r="X114" s="7"/>
      <c r="Y114" s="7"/>
      <c r="Z114" s="7"/>
    </row>
    <row r="115" ht="15.75" customHeight="1">
      <c r="A115" s="7"/>
      <c r="B115" s="2"/>
      <c r="C115" s="3"/>
      <c r="D115" s="4"/>
      <c r="E115" s="5"/>
      <c r="F115" s="2"/>
      <c r="G115" s="2"/>
      <c r="H115" s="2"/>
      <c r="I115" s="6"/>
      <c r="J115" s="6"/>
      <c r="K115" s="2"/>
      <c r="L115" s="2"/>
      <c r="M115" s="7"/>
      <c r="N115" s="7"/>
      <c r="O115" s="7"/>
      <c r="P115" s="7"/>
      <c r="Q115" s="7"/>
      <c r="R115" s="7"/>
      <c r="S115" s="7"/>
      <c r="T115" s="7"/>
      <c r="U115" s="7"/>
      <c r="V115" s="7"/>
      <c r="W115" s="7"/>
      <c r="X115" s="7"/>
      <c r="Y115" s="7"/>
      <c r="Z115" s="7"/>
    </row>
    <row r="116" ht="15.75" customHeight="1">
      <c r="A116" s="7"/>
      <c r="B116" s="2"/>
      <c r="C116" s="3"/>
      <c r="D116" s="4"/>
      <c r="E116" s="5"/>
      <c r="F116" s="2"/>
      <c r="G116" s="2"/>
      <c r="H116" s="2"/>
      <c r="I116" s="6"/>
      <c r="J116" s="6"/>
      <c r="K116" s="2"/>
      <c r="L116" s="2"/>
      <c r="M116" s="7"/>
      <c r="N116" s="7"/>
      <c r="O116" s="7"/>
      <c r="P116" s="7"/>
      <c r="Q116" s="7"/>
      <c r="R116" s="7"/>
      <c r="S116" s="7"/>
      <c r="T116" s="7"/>
      <c r="U116" s="7"/>
      <c r="V116" s="7"/>
      <c r="W116" s="7"/>
      <c r="X116" s="7"/>
      <c r="Y116" s="7"/>
      <c r="Z116" s="7"/>
    </row>
    <row r="117" ht="15.75" customHeight="1">
      <c r="A117" s="7"/>
      <c r="B117" s="2"/>
      <c r="C117" s="3"/>
      <c r="D117" s="4"/>
      <c r="E117" s="5"/>
      <c r="F117" s="2"/>
      <c r="G117" s="2"/>
      <c r="H117" s="2"/>
      <c r="I117" s="6"/>
      <c r="J117" s="6"/>
      <c r="K117" s="2"/>
      <c r="L117" s="2"/>
      <c r="M117" s="7"/>
      <c r="N117" s="7"/>
      <c r="O117" s="7"/>
      <c r="P117" s="7"/>
      <c r="Q117" s="7"/>
      <c r="R117" s="7"/>
      <c r="S117" s="7"/>
      <c r="T117" s="7"/>
      <c r="U117" s="7"/>
      <c r="V117" s="7"/>
      <c r="W117" s="7"/>
      <c r="X117" s="7"/>
      <c r="Y117" s="7"/>
      <c r="Z117" s="7"/>
    </row>
    <row r="118" ht="15.75" customHeight="1">
      <c r="A118" s="7"/>
      <c r="B118" s="2"/>
      <c r="C118" s="3"/>
      <c r="D118" s="4"/>
      <c r="E118" s="5"/>
      <c r="F118" s="2"/>
      <c r="G118" s="2"/>
      <c r="H118" s="2"/>
      <c r="I118" s="6"/>
      <c r="J118" s="6"/>
      <c r="K118" s="2"/>
      <c r="L118" s="2"/>
      <c r="M118" s="7"/>
      <c r="N118" s="7"/>
      <c r="O118" s="7"/>
      <c r="P118" s="7"/>
      <c r="Q118" s="7"/>
      <c r="R118" s="7"/>
      <c r="S118" s="7"/>
      <c r="T118" s="7"/>
      <c r="U118" s="7"/>
      <c r="V118" s="7"/>
      <c r="W118" s="7"/>
      <c r="X118" s="7"/>
      <c r="Y118" s="7"/>
      <c r="Z118" s="7"/>
    </row>
    <row r="119" ht="15.75" customHeight="1">
      <c r="A119" s="7"/>
      <c r="B119" s="2"/>
      <c r="C119" s="3"/>
      <c r="D119" s="4"/>
      <c r="E119" s="5"/>
      <c r="F119" s="2"/>
      <c r="G119" s="2"/>
      <c r="H119" s="2"/>
      <c r="I119" s="6"/>
      <c r="J119" s="6"/>
      <c r="K119" s="2"/>
      <c r="L119" s="2"/>
      <c r="M119" s="7"/>
      <c r="N119" s="7"/>
      <c r="O119" s="7"/>
      <c r="P119" s="7"/>
      <c r="Q119" s="7"/>
      <c r="R119" s="7"/>
      <c r="S119" s="7"/>
      <c r="T119" s="7"/>
      <c r="U119" s="7"/>
      <c r="V119" s="7"/>
      <c r="W119" s="7"/>
      <c r="X119" s="7"/>
      <c r="Y119" s="7"/>
      <c r="Z119" s="7"/>
    </row>
    <row r="120" ht="15.75" customHeight="1">
      <c r="A120" s="7"/>
      <c r="B120" s="2"/>
      <c r="C120" s="3"/>
      <c r="D120" s="4"/>
      <c r="E120" s="5"/>
      <c r="F120" s="2"/>
      <c r="G120" s="2"/>
      <c r="H120" s="2"/>
      <c r="I120" s="6"/>
      <c r="J120" s="6"/>
      <c r="K120" s="2"/>
      <c r="L120" s="2"/>
      <c r="M120" s="7"/>
      <c r="N120" s="7"/>
      <c r="O120" s="7"/>
      <c r="P120" s="7"/>
      <c r="Q120" s="7"/>
      <c r="R120" s="7"/>
      <c r="S120" s="7"/>
      <c r="T120" s="7"/>
      <c r="U120" s="7"/>
      <c r="V120" s="7"/>
      <c r="W120" s="7"/>
      <c r="X120" s="7"/>
      <c r="Y120" s="7"/>
      <c r="Z120" s="7"/>
    </row>
    <row r="121" ht="15.75" customHeight="1">
      <c r="A121" s="7"/>
      <c r="B121" s="2"/>
      <c r="C121" s="3"/>
      <c r="D121" s="4"/>
      <c r="E121" s="5"/>
      <c r="F121" s="2"/>
      <c r="G121" s="2"/>
      <c r="H121" s="2"/>
      <c r="I121" s="6"/>
      <c r="J121" s="6"/>
      <c r="K121" s="2"/>
      <c r="L121" s="2"/>
      <c r="M121" s="7"/>
      <c r="N121" s="7"/>
      <c r="O121" s="7"/>
      <c r="P121" s="7"/>
      <c r="Q121" s="7"/>
      <c r="R121" s="7"/>
      <c r="S121" s="7"/>
      <c r="T121" s="7"/>
      <c r="U121" s="7"/>
      <c r="V121" s="7"/>
      <c r="W121" s="7"/>
      <c r="X121" s="7"/>
      <c r="Y121" s="7"/>
      <c r="Z121" s="7"/>
    </row>
    <row r="122" ht="15.75" customHeight="1">
      <c r="A122" s="7"/>
      <c r="B122" s="2"/>
      <c r="C122" s="3"/>
      <c r="D122" s="4"/>
      <c r="E122" s="5"/>
      <c r="F122" s="2"/>
      <c r="G122" s="2"/>
      <c r="H122" s="2"/>
      <c r="I122" s="6"/>
      <c r="J122" s="6"/>
      <c r="K122" s="2"/>
      <c r="L122" s="2"/>
      <c r="M122" s="7"/>
      <c r="N122" s="7"/>
      <c r="O122" s="7"/>
      <c r="P122" s="7"/>
      <c r="Q122" s="7"/>
      <c r="R122" s="7"/>
      <c r="S122" s="7"/>
      <c r="T122" s="7"/>
      <c r="U122" s="7"/>
      <c r="V122" s="7"/>
      <c r="W122" s="7"/>
      <c r="X122" s="7"/>
      <c r="Y122" s="7"/>
      <c r="Z122" s="7"/>
    </row>
    <row r="123" ht="15.75" customHeight="1">
      <c r="A123" s="7"/>
      <c r="B123" s="2"/>
      <c r="C123" s="3"/>
      <c r="D123" s="4"/>
      <c r="E123" s="5"/>
      <c r="F123" s="2"/>
      <c r="G123" s="2"/>
      <c r="H123" s="2"/>
      <c r="I123" s="6"/>
      <c r="J123" s="6"/>
      <c r="K123" s="2"/>
      <c r="L123" s="2"/>
      <c r="M123" s="7"/>
      <c r="N123" s="7"/>
      <c r="O123" s="7"/>
      <c r="P123" s="7"/>
      <c r="Q123" s="7"/>
      <c r="R123" s="7"/>
      <c r="S123" s="7"/>
      <c r="T123" s="7"/>
      <c r="U123" s="7"/>
      <c r="V123" s="7"/>
      <c r="W123" s="7"/>
      <c r="X123" s="7"/>
      <c r="Y123" s="7"/>
      <c r="Z123" s="7"/>
    </row>
    <row r="124" ht="15.75" customHeight="1">
      <c r="A124" s="7"/>
      <c r="B124" s="2"/>
      <c r="C124" s="3"/>
      <c r="D124" s="4"/>
      <c r="E124" s="5"/>
      <c r="F124" s="2"/>
      <c r="G124" s="2"/>
      <c r="H124" s="2"/>
      <c r="I124" s="6"/>
      <c r="J124" s="6"/>
      <c r="K124" s="2"/>
      <c r="L124" s="2"/>
      <c r="M124" s="7"/>
      <c r="N124" s="7"/>
      <c r="O124" s="7"/>
      <c r="P124" s="7"/>
      <c r="Q124" s="7"/>
      <c r="R124" s="7"/>
      <c r="S124" s="7"/>
      <c r="T124" s="7"/>
      <c r="U124" s="7"/>
      <c r="V124" s="7"/>
      <c r="W124" s="7"/>
      <c r="X124" s="7"/>
      <c r="Y124" s="7"/>
      <c r="Z124" s="7"/>
    </row>
    <row r="125" ht="15.75" customHeight="1">
      <c r="A125" s="7"/>
      <c r="B125" s="2"/>
      <c r="C125" s="3"/>
      <c r="D125" s="4"/>
      <c r="E125" s="5"/>
      <c r="F125" s="2"/>
      <c r="G125" s="2"/>
      <c r="H125" s="2"/>
      <c r="I125" s="6"/>
      <c r="J125" s="6"/>
      <c r="K125" s="2"/>
      <c r="L125" s="2"/>
      <c r="M125" s="7"/>
      <c r="N125" s="7"/>
      <c r="O125" s="7"/>
      <c r="P125" s="7"/>
      <c r="Q125" s="7"/>
      <c r="R125" s="7"/>
      <c r="S125" s="7"/>
      <c r="T125" s="7"/>
      <c r="U125" s="7"/>
      <c r="V125" s="7"/>
      <c r="W125" s="7"/>
      <c r="X125" s="7"/>
      <c r="Y125" s="7"/>
      <c r="Z125" s="7"/>
    </row>
    <row r="126" ht="15.75" customHeight="1">
      <c r="A126" s="7"/>
      <c r="B126" s="2"/>
      <c r="C126" s="3"/>
      <c r="D126" s="4"/>
      <c r="E126" s="5"/>
      <c r="F126" s="2"/>
      <c r="G126" s="2"/>
      <c r="H126" s="2"/>
      <c r="I126" s="6"/>
      <c r="J126" s="6"/>
      <c r="K126" s="2"/>
      <c r="L126" s="2"/>
      <c r="M126" s="7"/>
      <c r="N126" s="7"/>
      <c r="O126" s="7"/>
      <c r="P126" s="7"/>
      <c r="Q126" s="7"/>
      <c r="R126" s="7"/>
      <c r="S126" s="7"/>
      <c r="T126" s="7"/>
      <c r="U126" s="7"/>
      <c r="V126" s="7"/>
      <c r="W126" s="7"/>
      <c r="X126" s="7"/>
      <c r="Y126" s="7"/>
      <c r="Z126" s="7"/>
    </row>
    <row r="127" ht="15.75" customHeight="1">
      <c r="A127" s="7"/>
      <c r="B127" s="2"/>
      <c r="C127" s="3"/>
      <c r="D127" s="4"/>
      <c r="E127" s="5"/>
      <c r="F127" s="2"/>
      <c r="G127" s="2"/>
      <c r="H127" s="2"/>
      <c r="I127" s="6"/>
      <c r="J127" s="6"/>
      <c r="K127" s="2"/>
      <c r="L127" s="2"/>
      <c r="M127" s="7"/>
      <c r="N127" s="7"/>
      <c r="O127" s="7"/>
      <c r="P127" s="7"/>
      <c r="Q127" s="7"/>
      <c r="R127" s="7"/>
      <c r="S127" s="7"/>
      <c r="T127" s="7"/>
      <c r="U127" s="7"/>
      <c r="V127" s="7"/>
      <c r="W127" s="7"/>
      <c r="X127" s="7"/>
      <c r="Y127" s="7"/>
      <c r="Z127" s="7"/>
    </row>
    <row r="128" ht="15.75" customHeight="1">
      <c r="A128" s="7"/>
      <c r="B128" s="2"/>
      <c r="C128" s="3"/>
      <c r="D128" s="4"/>
      <c r="E128" s="5"/>
      <c r="F128" s="2"/>
      <c r="G128" s="2"/>
      <c r="H128" s="2"/>
      <c r="I128" s="6"/>
      <c r="J128" s="6"/>
      <c r="K128" s="2"/>
      <c r="L128" s="2"/>
      <c r="M128" s="7"/>
      <c r="N128" s="7"/>
      <c r="O128" s="7"/>
      <c r="P128" s="7"/>
      <c r="Q128" s="7"/>
      <c r="R128" s="7"/>
      <c r="S128" s="7"/>
      <c r="T128" s="7"/>
      <c r="U128" s="7"/>
      <c r="V128" s="7"/>
      <c r="W128" s="7"/>
      <c r="X128" s="7"/>
      <c r="Y128" s="7"/>
      <c r="Z128" s="7"/>
    </row>
    <row r="129" ht="15.75" customHeight="1">
      <c r="A129" s="7"/>
      <c r="B129" s="2"/>
      <c r="C129" s="3"/>
      <c r="D129" s="4"/>
      <c r="E129" s="5"/>
      <c r="F129" s="2"/>
      <c r="G129" s="2"/>
      <c r="H129" s="2"/>
      <c r="I129" s="6"/>
      <c r="J129" s="6"/>
      <c r="K129" s="2"/>
      <c r="L129" s="2"/>
      <c r="M129" s="7"/>
      <c r="N129" s="7"/>
      <c r="O129" s="7"/>
      <c r="P129" s="7"/>
      <c r="Q129" s="7"/>
      <c r="R129" s="7"/>
      <c r="S129" s="7"/>
      <c r="T129" s="7"/>
      <c r="U129" s="7"/>
      <c r="V129" s="7"/>
      <c r="W129" s="7"/>
      <c r="X129" s="7"/>
      <c r="Y129" s="7"/>
      <c r="Z129" s="7"/>
    </row>
    <row r="130" ht="15.75" customHeight="1">
      <c r="A130" s="7"/>
      <c r="B130" s="2"/>
      <c r="C130" s="3"/>
      <c r="D130" s="4"/>
      <c r="E130" s="5"/>
      <c r="F130" s="2"/>
      <c r="G130" s="2"/>
      <c r="H130" s="2"/>
      <c r="I130" s="6"/>
      <c r="J130" s="6"/>
      <c r="K130" s="2"/>
      <c r="L130" s="2"/>
      <c r="M130" s="7"/>
      <c r="N130" s="7"/>
      <c r="O130" s="7"/>
      <c r="P130" s="7"/>
      <c r="Q130" s="7"/>
      <c r="R130" s="7"/>
      <c r="S130" s="7"/>
      <c r="T130" s="7"/>
      <c r="U130" s="7"/>
      <c r="V130" s="7"/>
      <c r="W130" s="7"/>
      <c r="X130" s="7"/>
      <c r="Y130" s="7"/>
      <c r="Z130" s="7"/>
    </row>
    <row r="131" ht="15.75" customHeight="1">
      <c r="A131" s="7"/>
      <c r="B131" s="2"/>
      <c r="C131" s="3"/>
      <c r="D131" s="4"/>
      <c r="E131" s="5"/>
      <c r="F131" s="2"/>
      <c r="G131" s="2"/>
      <c r="H131" s="2"/>
      <c r="I131" s="6"/>
      <c r="J131" s="6"/>
      <c r="K131" s="2"/>
      <c r="L131" s="2"/>
      <c r="M131" s="7"/>
      <c r="N131" s="7"/>
      <c r="O131" s="7"/>
      <c r="P131" s="7"/>
      <c r="Q131" s="7"/>
      <c r="R131" s="7"/>
      <c r="S131" s="7"/>
      <c r="T131" s="7"/>
      <c r="U131" s="7"/>
      <c r="V131" s="7"/>
      <c r="W131" s="7"/>
      <c r="X131" s="7"/>
      <c r="Y131" s="7"/>
      <c r="Z131" s="7"/>
    </row>
    <row r="132" ht="15.75" customHeight="1">
      <c r="A132" s="7"/>
      <c r="B132" s="2"/>
      <c r="C132" s="3"/>
      <c r="D132" s="4"/>
      <c r="E132" s="5"/>
      <c r="F132" s="2"/>
      <c r="G132" s="2"/>
      <c r="H132" s="2"/>
      <c r="I132" s="6"/>
      <c r="J132" s="6"/>
      <c r="K132" s="2"/>
      <c r="L132" s="2"/>
      <c r="M132" s="7"/>
      <c r="N132" s="7"/>
      <c r="O132" s="7"/>
      <c r="P132" s="7"/>
      <c r="Q132" s="7"/>
      <c r="R132" s="7"/>
      <c r="S132" s="7"/>
      <c r="T132" s="7"/>
      <c r="U132" s="7"/>
      <c r="V132" s="7"/>
      <c r="W132" s="7"/>
      <c r="X132" s="7"/>
      <c r="Y132" s="7"/>
      <c r="Z132" s="7"/>
    </row>
    <row r="133" ht="15.75" customHeight="1">
      <c r="A133" s="7"/>
      <c r="B133" s="2"/>
      <c r="C133" s="3"/>
      <c r="D133" s="4"/>
      <c r="E133" s="5"/>
      <c r="F133" s="2"/>
      <c r="G133" s="2"/>
      <c r="H133" s="2"/>
      <c r="I133" s="6"/>
      <c r="J133" s="6"/>
      <c r="K133" s="2"/>
      <c r="L133" s="2"/>
      <c r="M133" s="7"/>
      <c r="N133" s="7"/>
      <c r="O133" s="7"/>
      <c r="P133" s="7"/>
      <c r="Q133" s="7"/>
      <c r="R133" s="7"/>
      <c r="S133" s="7"/>
      <c r="T133" s="7"/>
      <c r="U133" s="7"/>
      <c r="V133" s="7"/>
      <c r="W133" s="7"/>
      <c r="X133" s="7"/>
      <c r="Y133" s="7"/>
      <c r="Z133" s="7"/>
    </row>
    <row r="134" ht="15.75" customHeight="1">
      <c r="A134" s="7"/>
      <c r="B134" s="2"/>
      <c r="C134" s="3"/>
      <c r="D134" s="4"/>
      <c r="E134" s="5"/>
      <c r="F134" s="2"/>
      <c r="G134" s="2"/>
      <c r="H134" s="2"/>
      <c r="I134" s="6"/>
      <c r="J134" s="6"/>
      <c r="K134" s="2"/>
      <c r="L134" s="2"/>
      <c r="M134" s="7"/>
      <c r="N134" s="7"/>
      <c r="O134" s="7"/>
      <c r="P134" s="7"/>
      <c r="Q134" s="7"/>
      <c r="R134" s="7"/>
      <c r="S134" s="7"/>
      <c r="T134" s="7"/>
      <c r="U134" s="7"/>
      <c r="V134" s="7"/>
      <c r="W134" s="7"/>
      <c r="X134" s="7"/>
      <c r="Y134" s="7"/>
      <c r="Z134" s="7"/>
    </row>
    <row r="135" ht="15.75" customHeight="1">
      <c r="A135" s="7"/>
      <c r="B135" s="2"/>
      <c r="C135" s="3"/>
      <c r="D135" s="4"/>
      <c r="E135" s="5"/>
      <c r="F135" s="2"/>
      <c r="G135" s="2"/>
      <c r="H135" s="2"/>
      <c r="I135" s="6"/>
      <c r="J135" s="6"/>
      <c r="K135" s="2"/>
      <c r="L135" s="2"/>
      <c r="M135" s="7"/>
      <c r="N135" s="7"/>
      <c r="O135" s="7"/>
      <c r="P135" s="7"/>
      <c r="Q135" s="7"/>
      <c r="R135" s="7"/>
      <c r="S135" s="7"/>
      <c r="T135" s="7"/>
      <c r="U135" s="7"/>
      <c r="V135" s="7"/>
      <c r="W135" s="7"/>
      <c r="X135" s="7"/>
      <c r="Y135" s="7"/>
      <c r="Z135" s="7"/>
    </row>
    <row r="136" ht="15.75" customHeight="1">
      <c r="A136" s="7"/>
      <c r="B136" s="2"/>
      <c r="C136" s="3"/>
      <c r="D136" s="4"/>
      <c r="E136" s="5"/>
      <c r="F136" s="2"/>
      <c r="G136" s="2"/>
      <c r="H136" s="2"/>
      <c r="I136" s="6"/>
      <c r="J136" s="6"/>
      <c r="K136" s="2"/>
      <c r="L136" s="2"/>
      <c r="M136" s="7"/>
      <c r="N136" s="7"/>
      <c r="O136" s="7"/>
      <c r="P136" s="7"/>
      <c r="Q136" s="7"/>
      <c r="R136" s="7"/>
      <c r="S136" s="7"/>
      <c r="T136" s="7"/>
      <c r="U136" s="7"/>
      <c r="V136" s="7"/>
      <c r="W136" s="7"/>
      <c r="X136" s="7"/>
      <c r="Y136" s="7"/>
      <c r="Z136" s="7"/>
    </row>
    <row r="137" ht="15.75" customHeight="1">
      <c r="A137" s="7"/>
      <c r="B137" s="2"/>
      <c r="C137" s="3"/>
      <c r="D137" s="4"/>
      <c r="E137" s="5"/>
      <c r="F137" s="2"/>
      <c r="G137" s="2"/>
      <c r="H137" s="2"/>
      <c r="I137" s="6"/>
      <c r="J137" s="6"/>
      <c r="K137" s="2"/>
      <c r="L137" s="2"/>
      <c r="M137" s="7"/>
      <c r="N137" s="7"/>
      <c r="O137" s="7"/>
      <c r="P137" s="7"/>
      <c r="Q137" s="7"/>
      <c r="R137" s="7"/>
      <c r="S137" s="7"/>
      <c r="T137" s="7"/>
      <c r="U137" s="7"/>
      <c r="V137" s="7"/>
      <c r="W137" s="7"/>
      <c r="X137" s="7"/>
      <c r="Y137" s="7"/>
      <c r="Z137" s="7"/>
    </row>
    <row r="138" ht="15.75" customHeight="1">
      <c r="A138" s="7"/>
      <c r="B138" s="2"/>
      <c r="C138" s="3"/>
      <c r="D138" s="4"/>
      <c r="E138" s="5"/>
      <c r="F138" s="2"/>
      <c r="G138" s="2"/>
      <c r="H138" s="2"/>
      <c r="I138" s="6"/>
      <c r="J138" s="6"/>
      <c r="K138" s="2"/>
      <c r="L138" s="2"/>
      <c r="M138" s="7"/>
      <c r="N138" s="7"/>
      <c r="O138" s="7"/>
      <c r="P138" s="7"/>
      <c r="Q138" s="7"/>
      <c r="R138" s="7"/>
      <c r="S138" s="7"/>
      <c r="T138" s="7"/>
      <c r="U138" s="7"/>
      <c r="V138" s="7"/>
      <c r="W138" s="7"/>
      <c r="X138" s="7"/>
      <c r="Y138" s="7"/>
      <c r="Z138" s="7"/>
    </row>
    <row r="139" ht="15.75" customHeight="1">
      <c r="A139" s="7"/>
      <c r="B139" s="2"/>
      <c r="C139" s="3"/>
      <c r="D139" s="4"/>
      <c r="E139" s="5"/>
      <c r="F139" s="2"/>
      <c r="G139" s="2"/>
      <c r="H139" s="2"/>
      <c r="I139" s="6"/>
      <c r="J139" s="6"/>
      <c r="K139" s="2"/>
      <c r="L139" s="2"/>
      <c r="M139" s="7"/>
      <c r="N139" s="7"/>
      <c r="O139" s="7"/>
      <c r="P139" s="7"/>
      <c r="Q139" s="7"/>
      <c r="R139" s="7"/>
      <c r="S139" s="7"/>
      <c r="T139" s="7"/>
      <c r="U139" s="7"/>
      <c r="V139" s="7"/>
      <c r="W139" s="7"/>
      <c r="X139" s="7"/>
      <c r="Y139" s="7"/>
      <c r="Z139" s="7"/>
    </row>
    <row r="140" ht="15.75" customHeight="1">
      <c r="A140" s="7"/>
      <c r="B140" s="2"/>
      <c r="C140" s="3"/>
      <c r="D140" s="4"/>
      <c r="E140" s="5"/>
      <c r="F140" s="2"/>
      <c r="G140" s="2"/>
      <c r="H140" s="2"/>
      <c r="I140" s="6"/>
      <c r="J140" s="6"/>
      <c r="K140" s="2"/>
      <c r="L140" s="2"/>
      <c r="M140" s="7"/>
      <c r="N140" s="7"/>
      <c r="O140" s="7"/>
      <c r="P140" s="7"/>
      <c r="Q140" s="7"/>
      <c r="R140" s="7"/>
      <c r="S140" s="7"/>
      <c r="T140" s="7"/>
      <c r="U140" s="7"/>
      <c r="V140" s="7"/>
      <c r="W140" s="7"/>
      <c r="X140" s="7"/>
      <c r="Y140" s="7"/>
      <c r="Z140" s="7"/>
    </row>
    <row r="141" ht="15.75" customHeight="1">
      <c r="A141" s="7"/>
      <c r="B141" s="2"/>
      <c r="C141" s="3"/>
      <c r="D141" s="4"/>
      <c r="E141" s="5"/>
      <c r="F141" s="2"/>
      <c r="G141" s="2"/>
      <c r="H141" s="2"/>
      <c r="I141" s="6"/>
      <c r="J141" s="6"/>
      <c r="K141" s="2"/>
      <c r="L141" s="2"/>
      <c r="M141" s="7"/>
      <c r="N141" s="7"/>
      <c r="O141" s="7"/>
      <c r="P141" s="7"/>
      <c r="Q141" s="7"/>
      <c r="R141" s="7"/>
      <c r="S141" s="7"/>
      <c r="T141" s="7"/>
      <c r="U141" s="7"/>
      <c r="V141" s="7"/>
      <c r="W141" s="7"/>
      <c r="X141" s="7"/>
      <c r="Y141" s="7"/>
      <c r="Z141" s="7"/>
    </row>
    <row r="142" ht="15.75" customHeight="1">
      <c r="A142" s="7"/>
      <c r="B142" s="2"/>
      <c r="C142" s="3"/>
      <c r="D142" s="4"/>
      <c r="E142" s="5"/>
      <c r="F142" s="2"/>
      <c r="G142" s="2"/>
      <c r="H142" s="2"/>
      <c r="I142" s="6"/>
      <c r="J142" s="6"/>
      <c r="K142" s="2"/>
      <c r="L142" s="2"/>
      <c r="M142" s="7"/>
      <c r="N142" s="7"/>
      <c r="O142" s="7"/>
      <c r="P142" s="7"/>
      <c r="Q142" s="7"/>
      <c r="R142" s="7"/>
      <c r="S142" s="7"/>
      <c r="T142" s="7"/>
      <c r="U142" s="7"/>
      <c r="V142" s="7"/>
      <c r="W142" s="7"/>
      <c r="X142" s="7"/>
      <c r="Y142" s="7"/>
      <c r="Z142" s="7"/>
    </row>
    <row r="143" ht="15.75" customHeight="1">
      <c r="A143" s="7"/>
      <c r="B143" s="2"/>
      <c r="C143" s="3"/>
      <c r="D143" s="4"/>
      <c r="E143" s="5"/>
      <c r="F143" s="2"/>
      <c r="G143" s="2"/>
      <c r="H143" s="2"/>
      <c r="I143" s="6"/>
      <c r="J143" s="6"/>
      <c r="K143" s="2"/>
      <c r="L143" s="2"/>
      <c r="M143" s="7"/>
      <c r="N143" s="7"/>
      <c r="O143" s="7"/>
      <c r="P143" s="7"/>
      <c r="Q143" s="7"/>
      <c r="R143" s="7"/>
      <c r="S143" s="7"/>
      <c r="T143" s="7"/>
      <c r="U143" s="7"/>
      <c r="V143" s="7"/>
      <c r="W143" s="7"/>
      <c r="X143" s="7"/>
      <c r="Y143" s="7"/>
      <c r="Z143" s="7"/>
    </row>
    <row r="144" ht="15.75" customHeight="1">
      <c r="A144" s="7"/>
      <c r="B144" s="2"/>
      <c r="C144" s="3"/>
      <c r="D144" s="4"/>
      <c r="E144" s="5"/>
      <c r="F144" s="2"/>
      <c r="G144" s="2"/>
      <c r="H144" s="2"/>
      <c r="I144" s="6"/>
      <c r="J144" s="6"/>
      <c r="K144" s="2"/>
      <c r="L144" s="2"/>
      <c r="M144" s="7"/>
      <c r="N144" s="7"/>
      <c r="O144" s="7"/>
      <c r="P144" s="7"/>
      <c r="Q144" s="7"/>
      <c r="R144" s="7"/>
      <c r="S144" s="7"/>
      <c r="T144" s="7"/>
      <c r="U144" s="7"/>
      <c r="V144" s="7"/>
      <c r="W144" s="7"/>
      <c r="X144" s="7"/>
      <c r="Y144" s="7"/>
      <c r="Z144" s="7"/>
    </row>
    <row r="145" ht="15.75" customHeight="1">
      <c r="A145" s="7"/>
      <c r="B145" s="2"/>
      <c r="C145" s="3"/>
      <c r="D145" s="4"/>
      <c r="E145" s="5"/>
      <c r="F145" s="2"/>
      <c r="G145" s="2"/>
      <c r="H145" s="2"/>
      <c r="I145" s="6"/>
      <c r="J145" s="6"/>
      <c r="K145" s="2"/>
      <c r="L145" s="2"/>
      <c r="M145" s="7"/>
      <c r="N145" s="7"/>
      <c r="O145" s="7"/>
      <c r="P145" s="7"/>
      <c r="Q145" s="7"/>
      <c r="R145" s="7"/>
      <c r="S145" s="7"/>
      <c r="T145" s="7"/>
      <c r="U145" s="7"/>
      <c r="V145" s="7"/>
      <c r="W145" s="7"/>
      <c r="X145" s="7"/>
      <c r="Y145" s="7"/>
      <c r="Z145" s="7"/>
    </row>
    <row r="146" ht="15.75" customHeight="1">
      <c r="A146" s="7"/>
      <c r="B146" s="2"/>
      <c r="C146" s="3"/>
      <c r="D146" s="4"/>
      <c r="E146" s="5"/>
      <c r="F146" s="2"/>
      <c r="G146" s="2"/>
      <c r="H146" s="2"/>
      <c r="I146" s="6"/>
      <c r="J146" s="6"/>
      <c r="K146" s="2"/>
      <c r="L146" s="2"/>
      <c r="M146" s="7"/>
      <c r="N146" s="7"/>
      <c r="O146" s="7"/>
      <c r="P146" s="7"/>
      <c r="Q146" s="7"/>
      <c r="R146" s="7"/>
      <c r="S146" s="7"/>
      <c r="T146" s="7"/>
      <c r="U146" s="7"/>
      <c r="V146" s="7"/>
      <c r="W146" s="7"/>
      <c r="X146" s="7"/>
      <c r="Y146" s="7"/>
      <c r="Z146" s="7"/>
    </row>
    <row r="147" ht="15.75" customHeight="1">
      <c r="A147" s="7"/>
      <c r="B147" s="2"/>
      <c r="C147" s="3"/>
      <c r="D147" s="4"/>
      <c r="E147" s="5"/>
      <c r="F147" s="2"/>
      <c r="G147" s="2"/>
      <c r="H147" s="2"/>
      <c r="I147" s="6"/>
      <c r="J147" s="6"/>
      <c r="K147" s="2"/>
      <c r="L147" s="2"/>
      <c r="M147" s="7"/>
      <c r="N147" s="7"/>
      <c r="O147" s="7"/>
      <c r="P147" s="7"/>
      <c r="Q147" s="7"/>
      <c r="R147" s="7"/>
      <c r="S147" s="7"/>
      <c r="T147" s="7"/>
      <c r="U147" s="7"/>
      <c r="V147" s="7"/>
      <c r="W147" s="7"/>
      <c r="X147" s="7"/>
      <c r="Y147" s="7"/>
      <c r="Z147" s="7"/>
    </row>
    <row r="148" ht="15.75" customHeight="1">
      <c r="A148" s="7"/>
      <c r="B148" s="2"/>
      <c r="C148" s="3"/>
      <c r="D148" s="4"/>
      <c r="E148" s="5"/>
      <c r="F148" s="2"/>
      <c r="G148" s="2"/>
      <c r="H148" s="2"/>
      <c r="I148" s="6"/>
      <c r="J148" s="6"/>
      <c r="K148" s="2"/>
      <c r="L148" s="2"/>
      <c r="M148" s="7"/>
      <c r="N148" s="7"/>
      <c r="O148" s="7"/>
      <c r="P148" s="7"/>
      <c r="Q148" s="7"/>
      <c r="R148" s="7"/>
      <c r="S148" s="7"/>
      <c r="T148" s="7"/>
      <c r="U148" s="7"/>
      <c r="V148" s="7"/>
      <c r="W148" s="7"/>
      <c r="X148" s="7"/>
      <c r="Y148" s="7"/>
      <c r="Z148" s="7"/>
    </row>
    <row r="149" ht="15.75" customHeight="1">
      <c r="A149" s="7"/>
      <c r="B149" s="2"/>
      <c r="C149" s="3"/>
      <c r="D149" s="4"/>
      <c r="E149" s="5"/>
      <c r="F149" s="2"/>
      <c r="G149" s="2"/>
      <c r="H149" s="2"/>
      <c r="I149" s="6"/>
      <c r="J149" s="6"/>
      <c r="K149" s="2"/>
      <c r="L149" s="2"/>
      <c r="M149" s="7"/>
      <c r="N149" s="7"/>
      <c r="O149" s="7"/>
      <c r="P149" s="7"/>
      <c r="Q149" s="7"/>
      <c r="R149" s="7"/>
      <c r="S149" s="7"/>
      <c r="T149" s="7"/>
      <c r="U149" s="7"/>
      <c r="V149" s="7"/>
      <c r="W149" s="7"/>
      <c r="X149" s="7"/>
      <c r="Y149" s="7"/>
      <c r="Z149" s="7"/>
    </row>
    <row r="150" ht="15.75" customHeight="1">
      <c r="A150" s="7"/>
      <c r="B150" s="2"/>
      <c r="C150" s="3"/>
      <c r="D150" s="4"/>
      <c r="E150" s="5"/>
      <c r="F150" s="2"/>
      <c r="G150" s="2"/>
      <c r="H150" s="2"/>
      <c r="I150" s="6"/>
      <c r="J150" s="6"/>
      <c r="K150" s="2"/>
      <c r="L150" s="2"/>
      <c r="M150" s="7"/>
      <c r="N150" s="7"/>
      <c r="O150" s="7"/>
      <c r="P150" s="7"/>
      <c r="Q150" s="7"/>
      <c r="R150" s="7"/>
      <c r="S150" s="7"/>
      <c r="T150" s="7"/>
      <c r="U150" s="7"/>
      <c r="V150" s="7"/>
      <c r="W150" s="7"/>
      <c r="X150" s="7"/>
      <c r="Y150" s="7"/>
      <c r="Z150" s="7"/>
    </row>
    <row r="151" ht="15.75" customHeight="1">
      <c r="A151" s="7"/>
      <c r="B151" s="2"/>
      <c r="C151" s="3"/>
      <c r="D151" s="4"/>
      <c r="E151" s="5"/>
      <c r="F151" s="2"/>
      <c r="G151" s="2"/>
      <c r="H151" s="2"/>
      <c r="I151" s="6"/>
      <c r="J151" s="6"/>
      <c r="K151" s="2"/>
      <c r="L151" s="2"/>
      <c r="M151" s="7"/>
      <c r="N151" s="7"/>
      <c r="O151" s="7"/>
      <c r="P151" s="7"/>
      <c r="Q151" s="7"/>
      <c r="R151" s="7"/>
      <c r="S151" s="7"/>
      <c r="T151" s="7"/>
      <c r="U151" s="7"/>
      <c r="V151" s="7"/>
      <c r="W151" s="7"/>
      <c r="X151" s="7"/>
      <c r="Y151" s="7"/>
      <c r="Z151" s="7"/>
    </row>
    <row r="152" ht="15.75" customHeight="1">
      <c r="A152" s="7"/>
      <c r="B152" s="2"/>
      <c r="C152" s="3"/>
      <c r="D152" s="4"/>
      <c r="E152" s="5"/>
      <c r="F152" s="2"/>
      <c r="G152" s="2"/>
      <c r="H152" s="2"/>
      <c r="I152" s="6"/>
      <c r="J152" s="6"/>
      <c r="K152" s="2"/>
      <c r="L152" s="2"/>
      <c r="M152" s="7"/>
      <c r="N152" s="7"/>
      <c r="O152" s="7"/>
      <c r="P152" s="7"/>
      <c r="Q152" s="7"/>
      <c r="R152" s="7"/>
      <c r="S152" s="7"/>
      <c r="T152" s="7"/>
      <c r="U152" s="7"/>
      <c r="V152" s="7"/>
      <c r="W152" s="7"/>
      <c r="X152" s="7"/>
      <c r="Y152" s="7"/>
      <c r="Z152" s="7"/>
    </row>
    <row r="153" ht="15.75" customHeight="1">
      <c r="A153" s="7"/>
      <c r="B153" s="2"/>
      <c r="C153" s="3"/>
      <c r="D153" s="4"/>
      <c r="E153" s="5"/>
      <c r="F153" s="2"/>
      <c r="G153" s="2"/>
      <c r="H153" s="2"/>
      <c r="I153" s="6"/>
      <c r="J153" s="6"/>
      <c r="K153" s="2"/>
      <c r="L153" s="2"/>
      <c r="M153" s="7"/>
      <c r="N153" s="7"/>
      <c r="O153" s="7"/>
      <c r="P153" s="7"/>
      <c r="Q153" s="7"/>
      <c r="R153" s="7"/>
      <c r="S153" s="7"/>
      <c r="T153" s="7"/>
      <c r="U153" s="7"/>
      <c r="V153" s="7"/>
      <c r="W153" s="7"/>
      <c r="X153" s="7"/>
      <c r="Y153" s="7"/>
      <c r="Z153" s="7"/>
    </row>
    <row r="154" ht="15.75" customHeight="1">
      <c r="A154" s="7"/>
      <c r="B154" s="2"/>
      <c r="C154" s="3"/>
      <c r="D154" s="4"/>
      <c r="E154" s="5"/>
      <c r="F154" s="2"/>
      <c r="G154" s="2"/>
      <c r="H154" s="2"/>
      <c r="I154" s="6"/>
      <c r="J154" s="6"/>
      <c r="K154" s="2"/>
      <c r="L154" s="2"/>
      <c r="M154" s="7"/>
      <c r="N154" s="7"/>
      <c r="O154" s="7"/>
      <c r="P154" s="7"/>
      <c r="Q154" s="7"/>
      <c r="R154" s="7"/>
      <c r="S154" s="7"/>
      <c r="T154" s="7"/>
      <c r="U154" s="7"/>
      <c r="V154" s="7"/>
      <c r="W154" s="7"/>
      <c r="X154" s="7"/>
      <c r="Y154" s="7"/>
      <c r="Z154" s="7"/>
    </row>
    <row r="155" ht="15.75" customHeight="1">
      <c r="A155" s="7"/>
      <c r="B155" s="2"/>
      <c r="C155" s="3"/>
      <c r="D155" s="4"/>
      <c r="E155" s="5"/>
      <c r="F155" s="2"/>
      <c r="G155" s="2"/>
      <c r="H155" s="2"/>
      <c r="I155" s="6"/>
      <c r="J155" s="6"/>
      <c r="K155" s="2"/>
      <c r="L155" s="2"/>
      <c r="M155" s="7"/>
      <c r="N155" s="7"/>
      <c r="O155" s="7"/>
      <c r="P155" s="7"/>
      <c r="Q155" s="7"/>
      <c r="R155" s="7"/>
      <c r="S155" s="7"/>
      <c r="T155" s="7"/>
      <c r="U155" s="7"/>
      <c r="V155" s="7"/>
      <c r="W155" s="7"/>
      <c r="X155" s="7"/>
      <c r="Y155" s="7"/>
      <c r="Z155" s="7"/>
    </row>
    <row r="156" ht="15.75" customHeight="1">
      <c r="A156" s="7"/>
      <c r="B156" s="2"/>
      <c r="C156" s="3"/>
      <c r="D156" s="4"/>
      <c r="E156" s="5"/>
      <c r="F156" s="2"/>
      <c r="G156" s="2"/>
      <c r="H156" s="2"/>
      <c r="I156" s="6"/>
      <c r="J156" s="6"/>
      <c r="K156" s="2"/>
      <c r="L156" s="2"/>
      <c r="M156" s="7"/>
      <c r="N156" s="7"/>
      <c r="O156" s="7"/>
      <c r="P156" s="7"/>
      <c r="Q156" s="7"/>
      <c r="R156" s="7"/>
      <c r="S156" s="7"/>
      <c r="T156" s="7"/>
      <c r="U156" s="7"/>
      <c r="V156" s="7"/>
      <c r="W156" s="7"/>
      <c r="X156" s="7"/>
      <c r="Y156" s="7"/>
      <c r="Z156" s="7"/>
    </row>
    <row r="157" ht="15.75" customHeight="1">
      <c r="A157" s="7"/>
      <c r="B157" s="2"/>
      <c r="C157" s="3"/>
      <c r="D157" s="4"/>
      <c r="E157" s="5"/>
      <c r="F157" s="2"/>
      <c r="G157" s="2"/>
      <c r="H157" s="2"/>
      <c r="I157" s="6"/>
      <c r="J157" s="6"/>
      <c r="K157" s="2"/>
      <c r="L157" s="2"/>
      <c r="M157" s="7"/>
      <c r="N157" s="7"/>
      <c r="O157" s="7"/>
      <c r="P157" s="7"/>
      <c r="Q157" s="7"/>
      <c r="R157" s="7"/>
      <c r="S157" s="7"/>
      <c r="T157" s="7"/>
      <c r="U157" s="7"/>
      <c r="V157" s="7"/>
      <c r="W157" s="7"/>
      <c r="X157" s="7"/>
      <c r="Y157" s="7"/>
      <c r="Z157" s="7"/>
    </row>
    <row r="158" ht="15.75" customHeight="1">
      <c r="A158" s="7"/>
      <c r="B158" s="2"/>
      <c r="C158" s="3"/>
      <c r="D158" s="4"/>
      <c r="E158" s="5"/>
      <c r="F158" s="2"/>
      <c r="G158" s="2"/>
      <c r="H158" s="2"/>
      <c r="I158" s="6"/>
      <c r="J158" s="6"/>
      <c r="K158" s="2"/>
      <c r="L158" s="2"/>
      <c r="M158" s="7"/>
      <c r="N158" s="7"/>
      <c r="O158" s="7"/>
      <c r="P158" s="7"/>
      <c r="Q158" s="7"/>
      <c r="R158" s="7"/>
      <c r="S158" s="7"/>
      <c r="T158" s="7"/>
      <c r="U158" s="7"/>
      <c r="V158" s="7"/>
      <c r="W158" s="7"/>
      <c r="X158" s="7"/>
      <c r="Y158" s="7"/>
      <c r="Z158" s="7"/>
    </row>
    <row r="159" ht="15.75" customHeight="1">
      <c r="A159" s="7"/>
      <c r="B159" s="2"/>
      <c r="C159" s="3"/>
      <c r="D159" s="4"/>
      <c r="E159" s="5"/>
      <c r="F159" s="2"/>
      <c r="G159" s="2"/>
      <c r="H159" s="2"/>
      <c r="I159" s="6"/>
      <c r="J159" s="6"/>
      <c r="K159" s="2"/>
      <c r="L159" s="2"/>
      <c r="M159" s="7"/>
      <c r="N159" s="7"/>
      <c r="O159" s="7"/>
      <c r="P159" s="7"/>
      <c r="Q159" s="7"/>
      <c r="R159" s="7"/>
      <c r="S159" s="7"/>
      <c r="T159" s="7"/>
      <c r="U159" s="7"/>
      <c r="V159" s="7"/>
      <c r="W159" s="7"/>
      <c r="X159" s="7"/>
      <c r="Y159" s="7"/>
      <c r="Z159" s="7"/>
    </row>
    <row r="160" ht="15.75" customHeight="1">
      <c r="A160" s="7"/>
      <c r="B160" s="2"/>
      <c r="C160" s="3"/>
      <c r="D160" s="4"/>
      <c r="E160" s="5"/>
      <c r="F160" s="2"/>
      <c r="G160" s="2"/>
      <c r="H160" s="2"/>
      <c r="I160" s="6"/>
      <c r="J160" s="6"/>
      <c r="K160" s="2"/>
      <c r="L160" s="2"/>
      <c r="M160" s="7"/>
      <c r="N160" s="7"/>
      <c r="O160" s="7"/>
      <c r="P160" s="7"/>
      <c r="Q160" s="7"/>
      <c r="R160" s="7"/>
      <c r="S160" s="7"/>
      <c r="T160" s="7"/>
      <c r="U160" s="7"/>
      <c r="V160" s="7"/>
      <c r="W160" s="7"/>
      <c r="X160" s="7"/>
      <c r="Y160" s="7"/>
      <c r="Z160" s="7"/>
    </row>
    <row r="161" ht="15.75" customHeight="1">
      <c r="A161" s="7"/>
      <c r="B161" s="2"/>
      <c r="C161" s="3"/>
      <c r="D161" s="4"/>
      <c r="E161" s="5"/>
      <c r="F161" s="2"/>
      <c r="G161" s="2"/>
      <c r="H161" s="2"/>
      <c r="I161" s="6"/>
      <c r="J161" s="6"/>
      <c r="K161" s="2"/>
      <c r="L161" s="2"/>
      <c r="M161" s="7"/>
      <c r="N161" s="7"/>
      <c r="O161" s="7"/>
      <c r="P161" s="7"/>
      <c r="Q161" s="7"/>
      <c r="R161" s="7"/>
      <c r="S161" s="7"/>
      <c r="T161" s="7"/>
      <c r="U161" s="7"/>
      <c r="V161" s="7"/>
      <c r="W161" s="7"/>
      <c r="X161" s="7"/>
      <c r="Y161" s="7"/>
      <c r="Z161" s="7"/>
    </row>
    <row r="162" ht="15.75" customHeight="1">
      <c r="A162" s="7"/>
      <c r="B162" s="2"/>
      <c r="C162" s="3"/>
      <c r="D162" s="4"/>
      <c r="E162" s="5"/>
      <c r="F162" s="2"/>
      <c r="G162" s="2"/>
      <c r="H162" s="2"/>
      <c r="I162" s="6"/>
      <c r="J162" s="6"/>
      <c r="K162" s="2"/>
      <c r="L162" s="2"/>
      <c r="M162" s="7"/>
      <c r="N162" s="7"/>
      <c r="O162" s="7"/>
      <c r="P162" s="7"/>
      <c r="Q162" s="7"/>
      <c r="R162" s="7"/>
      <c r="S162" s="7"/>
      <c r="T162" s="7"/>
      <c r="U162" s="7"/>
      <c r="V162" s="7"/>
      <c r="W162" s="7"/>
      <c r="X162" s="7"/>
      <c r="Y162" s="7"/>
      <c r="Z162" s="7"/>
    </row>
    <row r="163" ht="15.75" customHeight="1">
      <c r="A163" s="7"/>
      <c r="B163" s="2"/>
      <c r="C163" s="3"/>
      <c r="D163" s="4"/>
      <c r="E163" s="5"/>
      <c r="F163" s="2"/>
      <c r="G163" s="2"/>
      <c r="H163" s="2"/>
      <c r="I163" s="6"/>
      <c r="J163" s="6"/>
      <c r="K163" s="2"/>
      <c r="L163" s="2"/>
      <c r="M163" s="7"/>
      <c r="N163" s="7"/>
      <c r="O163" s="7"/>
      <c r="P163" s="7"/>
      <c r="Q163" s="7"/>
      <c r="R163" s="7"/>
      <c r="S163" s="7"/>
      <c r="T163" s="7"/>
      <c r="U163" s="7"/>
      <c r="V163" s="7"/>
      <c r="W163" s="7"/>
      <c r="X163" s="7"/>
      <c r="Y163" s="7"/>
      <c r="Z163" s="7"/>
    </row>
    <row r="164" ht="15.75" customHeight="1">
      <c r="A164" s="7"/>
      <c r="B164" s="2"/>
      <c r="C164" s="3"/>
      <c r="D164" s="4"/>
      <c r="E164" s="5"/>
      <c r="F164" s="2"/>
      <c r="G164" s="2"/>
      <c r="H164" s="2"/>
      <c r="I164" s="6"/>
      <c r="J164" s="6"/>
      <c r="K164" s="2"/>
      <c r="L164" s="2"/>
      <c r="M164" s="7"/>
      <c r="N164" s="7"/>
      <c r="O164" s="7"/>
      <c r="P164" s="7"/>
      <c r="Q164" s="7"/>
      <c r="R164" s="7"/>
      <c r="S164" s="7"/>
      <c r="T164" s="7"/>
      <c r="U164" s="7"/>
      <c r="V164" s="7"/>
      <c r="W164" s="7"/>
      <c r="X164" s="7"/>
      <c r="Y164" s="7"/>
      <c r="Z164" s="7"/>
    </row>
    <row r="165" ht="15.75" customHeight="1">
      <c r="A165" s="7"/>
      <c r="B165" s="2"/>
      <c r="C165" s="3"/>
      <c r="D165" s="4"/>
      <c r="E165" s="5"/>
      <c r="F165" s="2"/>
      <c r="G165" s="2"/>
      <c r="H165" s="2"/>
      <c r="I165" s="6"/>
      <c r="J165" s="6"/>
      <c r="K165" s="2"/>
      <c r="L165" s="2"/>
      <c r="M165" s="7"/>
      <c r="N165" s="7"/>
      <c r="O165" s="7"/>
      <c r="P165" s="7"/>
      <c r="Q165" s="7"/>
      <c r="R165" s="7"/>
      <c r="S165" s="7"/>
      <c r="T165" s="7"/>
      <c r="U165" s="7"/>
      <c r="V165" s="7"/>
      <c r="W165" s="7"/>
      <c r="X165" s="7"/>
      <c r="Y165" s="7"/>
      <c r="Z165" s="7"/>
    </row>
    <row r="166" ht="15.75" customHeight="1">
      <c r="A166" s="7"/>
      <c r="B166" s="2"/>
      <c r="C166" s="3"/>
      <c r="D166" s="4"/>
      <c r="E166" s="5"/>
      <c r="F166" s="2"/>
      <c r="G166" s="2"/>
      <c r="H166" s="2"/>
      <c r="I166" s="6"/>
      <c r="J166" s="6"/>
      <c r="K166" s="2"/>
      <c r="L166" s="2"/>
      <c r="M166" s="7"/>
      <c r="N166" s="7"/>
      <c r="O166" s="7"/>
      <c r="P166" s="7"/>
      <c r="Q166" s="7"/>
      <c r="R166" s="7"/>
      <c r="S166" s="7"/>
      <c r="T166" s="7"/>
      <c r="U166" s="7"/>
      <c r="V166" s="7"/>
      <c r="W166" s="7"/>
      <c r="X166" s="7"/>
      <c r="Y166" s="7"/>
      <c r="Z166" s="7"/>
    </row>
    <row r="167" ht="15.75" customHeight="1">
      <c r="A167" s="7"/>
      <c r="B167" s="2"/>
      <c r="C167" s="3"/>
      <c r="D167" s="4"/>
      <c r="E167" s="5"/>
      <c r="F167" s="2"/>
      <c r="G167" s="2"/>
      <c r="H167" s="2"/>
      <c r="I167" s="6"/>
      <c r="J167" s="6"/>
      <c r="K167" s="2"/>
      <c r="L167" s="2"/>
      <c r="M167" s="7"/>
      <c r="N167" s="7"/>
      <c r="O167" s="7"/>
      <c r="P167" s="7"/>
      <c r="Q167" s="7"/>
      <c r="R167" s="7"/>
      <c r="S167" s="7"/>
      <c r="T167" s="7"/>
      <c r="U167" s="7"/>
      <c r="V167" s="7"/>
      <c r="W167" s="7"/>
      <c r="X167" s="7"/>
      <c r="Y167" s="7"/>
      <c r="Z167" s="7"/>
    </row>
    <row r="168" ht="15.75" customHeight="1">
      <c r="A168" s="7"/>
      <c r="B168" s="2"/>
      <c r="C168" s="3"/>
      <c r="D168" s="4"/>
      <c r="E168" s="5"/>
      <c r="F168" s="2"/>
      <c r="G168" s="2"/>
      <c r="H168" s="2"/>
      <c r="I168" s="6"/>
      <c r="J168" s="6"/>
      <c r="K168" s="2"/>
      <c r="L168" s="2"/>
      <c r="M168" s="7"/>
      <c r="N168" s="7"/>
      <c r="O168" s="7"/>
      <c r="P168" s="7"/>
      <c r="Q168" s="7"/>
      <c r="R168" s="7"/>
      <c r="S168" s="7"/>
      <c r="T168" s="7"/>
      <c r="U168" s="7"/>
      <c r="V168" s="7"/>
      <c r="W168" s="7"/>
      <c r="X168" s="7"/>
      <c r="Y168" s="7"/>
      <c r="Z168" s="7"/>
    </row>
    <row r="169" ht="15.75" customHeight="1">
      <c r="A169" s="7"/>
      <c r="B169" s="2"/>
      <c r="C169" s="3"/>
      <c r="D169" s="4"/>
      <c r="E169" s="5"/>
      <c r="F169" s="2"/>
      <c r="G169" s="2"/>
      <c r="H169" s="2"/>
      <c r="I169" s="6"/>
      <c r="J169" s="6"/>
      <c r="K169" s="2"/>
      <c r="L169" s="2"/>
      <c r="M169" s="7"/>
      <c r="N169" s="7"/>
      <c r="O169" s="7"/>
      <c r="P169" s="7"/>
      <c r="Q169" s="7"/>
      <c r="R169" s="7"/>
      <c r="S169" s="7"/>
      <c r="T169" s="7"/>
      <c r="U169" s="7"/>
      <c r="V169" s="7"/>
      <c r="W169" s="7"/>
      <c r="X169" s="7"/>
      <c r="Y169" s="7"/>
      <c r="Z169" s="7"/>
    </row>
    <row r="170" ht="15.75" customHeight="1">
      <c r="A170" s="7"/>
      <c r="B170" s="2"/>
      <c r="C170" s="3"/>
      <c r="D170" s="4"/>
      <c r="E170" s="5"/>
      <c r="F170" s="2"/>
      <c r="G170" s="2"/>
      <c r="H170" s="2"/>
      <c r="I170" s="6"/>
      <c r="J170" s="6"/>
      <c r="K170" s="2"/>
      <c r="L170" s="2"/>
      <c r="M170" s="7"/>
      <c r="N170" s="7"/>
      <c r="O170" s="7"/>
      <c r="P170" s="7"/>
      <c r="Q170" s="7"/>
      <c r="R170" s="7"/>
      <c r="S170" s="7"/>
      <c r="T170" s="7"/>
      <c r="U170" s="7"/>
      <c r="V170" s="7"/>
      <c r="W170" s="7"/>
      <c r="X170" s="7"/>
      <c r="Y170" s="7"/>
      <c r="Z170" s="7"/>
    </row>
    <row r="171" ht="15.75" customHeight="1">
      <c r="A171" s="7"/>
      <c r="B171" s="2"/>
      <c r="C171" s="3"/>
      <c r="D171" s="4"/>
      <c r="E171" s="5"/>
      <c r="F171" s="2"/>
      <c r="G171" s="2"/>
      <c r="H171" s="2"/>
      <c r="I171" s="6"/>
      <c r="J171" s="6"/>
      <c r="K171" s="2"/>
      <c r="L171" s="2"/>
      <c r="M171" s="7"/>
      <c r="N171" s="7"/>
      <c r="O171" s="7"/>
      <c r="P171" s="7"/>
      <c r="Q171" s="7"/>
      <c r="R171" s="7"/>
      <c r="S171" s="7"/>
      <c r="T171" s="7"/>
      <c r="U171" s="7"/>
      <c r="V171" s="7"/>
      <c r="W171" s="7"/>
      <c r="X171" s="7"/>
      <c r="Y171" s="7"/>
      <c r="Z171" s="7"/>
    </row>
    <row r="172" ht="15.75" customHeight="1">
      <c r="A172" s="7"/>
      <c r="B172" s="2"/>
      <c r="C172" s="3"/>
      <c r="D172" s="4"/>
      <c r="E172" s="5"/>
      <c r="F172" s="2"/>
      <c r="G172" s="2"/>
      <c r="H172" s="2"/>
      <c r="I172" s="6"/>
      <c r="J172" s="6"/>
      <c r="K172" s="2"/>
      <c r="L172" s="2"/>
      <c r="M172" s="7"/>
      <c r="N172" s="7"/>
      <c r="O172" s="7"/>
      <c r="P172" s="7"/>
      <c r="Q172" s="7"/>
      <c r="R172" s="7"/>
      <c r="S172" s="7"/>
      <c r="T172" s="7"/>
      <c r="U172" s="7"/>
      <c r="V172" s="7"/>
      <c r="W172" s="7"/>
      <c r="X172" s="7"/>
      <c r="Y172" s="7"/>
      <c r="Z172" s="7"/>
    </row>
    <row r="173" ht="15.75" customHeight="1">
      <c r="A173" s="7"/>
      <c r="B173" s="2"/>
      <c r="C173" s="3"/>
      <c r="D173" s="4"/>
      <c r="E173" s="5"/>
      <c r="F173" s="2"/>
      <c r="G173" s="2"/>
      <c r="H173" s="2"/>
      <c r="I173" s="6"/>
      <c r="J173" s="6"/>
      <c r="K173" s="2"/>
      <c r="L173" s="2"/>
      <c r="M173" s="7"/>
      <c r="N173" s="7"/>
      <c r="O173" s="7"/>
      <c r="P173" s="7"/>
      <c r="Q173" s="7"/>
      <c r="R173" s="7"/>
      <c r="S173" s="7"/>
      <c r="T173" s="7"/>
      <c r="U173" s="7"/>
      <c r="V173" s="7"/>
      <c r="W173" s="7"/>
      <c r="X173" s="7"/>
      <c r="Y173" s="7"/>
      <c r="Z173" s="7"/>
    </row>
    <row r="174" ht="15.75" customHeight="1">
      <c r="A174" s="7"/>
      <c r="B174" s="2"/>
      <c r="C174" s="3"/>
      <c r="D174" s="4"/>
      <c r="E174" s="5"/>
      <c r="F174" s="2"/>
      <c r="G174" s="2"/>
      <c r="H174" s="2"/>
      <c r="I174" s="6"/>
      <c r="J174" s="6"/>
      <c r="K174" s="2"/>
      <c r="L174" s="2"/>
      <c r="M174" s="7"/>
      <c r="N174" s="7"/>
      <c r="O174" s="7"/>
      <c r="P174" s="7"/>
      <c r="Q174" s="7"/>
      <c r="R174" s="7"/>
      <c r="S174" s="7"/>
      <c r="T174" s="7"/>
      <c r="U174" s="7"/>
      <c r="V174" s="7"/>
      <c r="W174" s="7"/>
      <c r="X174" s="7"/>
      <c r="Y174" s="7"/>
      <c r="Z174" s="7"/>
    </row>
    <row r="175" ht="15.75" customHeight="1">
      <c r="A175" s="7"/>
      <c r="B175" s="2"/>
      <c r="C175" s="3"/>
      <c r="D175" s="4"/>
      <c r="E175" s="5"/>
      <c r="F175" s="2"/>
      <c r="G175" s="2"/>
      <c r="H175" s="2"/>
      <c r="I175" s="6"/>
      <c r="J175" s="6"/>
      <c r="K175" s="2"/>
      <c r="L175" s="2"/>
      <c r="M175" s="7"/>
      <c r="N175" s="7"/>
      <c r="O175" s="7"/>
      <c r="P175" s="7"/>
      <c r="Q175" s="7"/>
      <c r="R175" s="7"/>
      <c r="S175" s="7"/>
      <c r="T175" s="7"/>
      <c r="U175" s="7"/>
      <c r="V175" s="7"/>
      <c r="W175" s="7"/>
      <c r="X175" s="7"/>
      <c r="Y175" s="7"/>
      <c r="Z175" s="7"/>
    </row>
    <row r="176" ht="15.75" customHeight="1">
      <c r="A176" s="7"/>
      <c r="B176" s="2"/>
      <c r="C176" s="3"/>
      <c r="D176" s="4"/>
      <c r="E176" s="5"/>
      <c r="F176" s="2"/>
      <c r="G176" s="2"/>
      <c r="H176" s="2"/>
      <c r="I176" s="6"/>
      <c r="J176" s="6"/>
      <c r="K176" s="2"/>
      <c r="L176" s="2"/>
      <c r="M176" s="7"/>
      <c r="N176" s="7"/>
      <c r="O176" s="7"/>
      <c r="P176" s="7"/>
      <c r="Q176" s="7"/>
      <c r="R176" s="7"/>
      <c r="S176" s="7"/>
      <c r="T176" s="7"/>
      <c r="U176" s="7"/>
      <c r="V176" s="7"/>
      <c r="W176" s="7"/>
      <c r="X176" s="7"/>
      <c r="Y176" s="7"/>
      <c r="Z176" s="7"/>
    </row>
    <row r="177" ht="15.75" customHeight="1">
      <c r="A177" s="7"/>
      <c r="B177" s="2"/>
      <c r="C177" s="3"/>
      <c r="D177" s="4"/>
      <c r="E177" s="5"/>
      <c r="F177" s="2"/>
      <c r="G177" s="2"/>
      <c r="H177" s="2"/>
      <c r="I177" s="6"/>
      <c r="J177" s="6"/>
      <c r="K177" s="2"/>
      <c r="L177" s="2"/>
      <c r="M177" s="7"/>
      <c r="N177" s="7"/>
      <c r="O177" s="7"/>
      <c r="P177" s="7"/>
      <c r="Q177" s="7"/>
      <c r="R177" s="7"/>
      <c r="S177" s="7"/>
      <c r="T177" s="7"/>
      <c r="U177" s="7"/>
      <c r="V177" s="7"/>
      <c r="W177" s="7"/>
      <c r="X177" s="7"/>
      <c r="Y177" s="7"/>
      <c r="Z177" s="7"/>
    </row>
    <row r="178" ht="15.75" customHeight="1">
      <c r="A178" s="7"/>
      <c r="B178" s="2"/>
      <c r="C178" s="3"/>
      <c r="D178" s="4"/>
      <c r="E178" s="5"/>
      <c r="F178" s="2"/>
      <c r="G178" s="2"/>
      <c r="H178" s="2"/>
      <c r="I178" s="6"/>
      <c r="J178" s="6"/>
      <c r="K178" s="2"/>
      <c r="L178" s="2"/>
      <c r="M178" s="7"/>
      <c r="N178" s="7"/>
      <c r="O178" s="7"/>
      <c r="P178" s="7"/>
      <c r="Q178" s="7"/>
      <c r="R178" s="7"/>
      <c r="S178" s="7"/>
      <c r="T178" s="7"/>
      <c r="U178" s="7"/>
      <c r="V178" s="7"/>
      <c r="W178" s="7"/>
      <c r="X178" s="7"/>
      <c r="Y178" s="7"/>
      <c r="Z178" s="7"/>
    </row>
    <row r="179" ht="15.75" customHeight="1">
      <c r="A179" s="7"/>
      <c r="B179" s="2"/>
      <c r="C179" s="3"/>
      <c r="D179" s="4"/>
      <c r="E179" s="5"/>
      <c r="F179" s="2"/>
      <c r="G179" s="2"/>
      <c r="H179" s="2"/>
      <c r="I179" s="6"/>
      <c r="J179" s="6"/>
      <c r="K179" s="2"/>
      <c r="L179" s="2"/>
      <c r="M179" s="7"/>
      <c r="N179" s="7"/>
      <c r="O179" s="7"/>
      <c r="P179" s="7"/>
      <c r="Q179" s="7"/>
      <c r="R179" s="7"/>
      <c r="S179" s="7"/>
      <c r="T179" s="7"/>
      <c r="U179" s="7"/>
      <c r="V179" s="7"/>
      <c r="W179" s="7"/>
      <c r="X179" s="7"/>
      <c r="Y179" s="7"/>
      <c r="Z179" s="7"/>
    </row>
    <row r="180" ht="15.75" customHeight="1">
      <c r="A180" s="7"/>
      <c r="B180" s="2"/>
      <c r="C180" s="3"/>
      <c r="D180" s="4"/>
      <c r="E180" s="5"/>
      <c r="F180" s="2"/>
      <c r="G180" s="2"/>
      <c r="H180" s="2"/>
      <c r="I180" s="6"/>
      <c r="J180" s="6"/>
      <c r="K180" s="2"/>
      <c r="L180" s="2"/>
      <c r="M180" s="7"/>
      <c r="N180" s="7"/>
      <c r="O180" s="7"/>
      <c r="P180" s="7"/>
      <c r="Q180" s="7"/>
      <c r="R180" s="7"/>
      <c r="S180" s="7"/>
      <c r="T180" s="7"/>
      <c r="U180" s="7"/>
      <c r="V180" s="7"/>
      <c r="W180" s="7"/>
      <c r="X180" s="7"/>
      <c r="Y180" s="7"/>
      <c r="Z180" s="7"/>
    </row>
    <row r="181" ht="15.75" customHeight="1">
      <c r="A181" s="7"/>
      <c r="B181" s="2"/>
      <c r="C181" s="3"/>
      <c r="D181" s="4"/>
      <c r="E181" s="5"/>
      <c r="F181" s="2"/>
      <c r="G181" s="2"/>
      <c r="H181" s="2"/>
      <c r="I181" s="6"/>
      <c r="J181" s="6"/>
      <c r="K181" s="2"/>
      <c r="L181" s="2"/>
      <c r="M181" s="7"/>
      <c r="N181" s="7"/>
      <c r="O181" s="7"/>
      <c r="P181" s="7"/>
      <c r="Q181" s="7"/>
      <c r="R181" s="7"/>
      <c r="S181" s="7"/>
      <c r="T181" s="7"/>
      <c r="U181" s="7"/>
      <c r="V181" s="7"/>
      <c r="W181" s="7"/>
      <c r="X181" s="7"/>
      <c r="Y181" s="7"/>
      <c r="Z181" s="7"/>
    </row>
    <row r="182" ht="15.75" customHeight="1">
      <c r="A182" s="7"/>
      <c r="B182" s="2"/>
      <c r="C182" s="3"/>
      <c r="D182" s="4"/>
      <c r="E182" s="5"/>
      <c r="F182" s="2"/>
      <c r="G182" s="2"/>
      <c r="H182" s="2"/>
      <c r="I182" s="6"/>
      <c r="J182" s="6"/>
      <c r="K182" s="2"/>
      <c r="L182" s="2"/>
      <c r="M182" s="7"/>
      <c r="N182" s="7"/>
      <c r="O182" s="7"/>
      <c r="P182" s="7"/>
      <c r="Q182" s="7"/>
      <c r="R182" s="7"/>
      <c r="S182" s="7"/>
      <c r="T182" s="7"/>
      <c r="U182" s="7"/>
      <c r="V182" s="7"/>
      <c r="W182" s="7"/>
      <c r="X182" s="7"/>
      <c r="Y182" s="7"/>
      <c r="Z182" s="7"/>
    </row>
    <row r="183" ht="15.75" customHeight="1">
      <c r="A183" s="7"/>
      <c r="B183" s="2"/>
      <c r="C183" s="3"/>
      <c r="D183" s="4"/>
      <c r="E183" s="5"/>
      <c r="F183" s="2"/>
      <c r="G183" s="2"/>
      <c r="H183" s="2"/>
      <c r="I183" s="6"/>
      <c r="J183" s="6"/>
      <c r="K183" s="2"/>
      <c r="L183" s="2"/>
      <c r="M183" s="7"/>
      <c r="N183" s="7"/>
      <c r="O183" s="7"/>
      <c r="P183" s="7"/>
      <c r="Q183" s="7"/>
      <c r="R183" s="7"/>
      <c r="S183" s="7"/>
      <c r="T183" s="7"/>
      <c r="U183" s="7"/>
      <c r="V183" s="7"/>
      <c r="W183" s="7"/>
      <c r="X183" s="7"/>
      <c r="Y183" s="7"/>
      <c r="Z183" s="7"/>
    </row>
    <row r="184" ht="15.75" customHeight="1">
      <c r="A184" s="7"/>
      <c r="B184" s="2"/>
      <c r="C184" s="3"/>
      <c r="D184" s="4"/>
      <c r="E184" s="5"/>
      <c r="F184" s="2"/>
      <c r="G184" s="2"/>
      <c r="H184" s="2"/>
      <c r="I184" s="6"/>
      <c r="J184" s="6"/>
      <c r="K184" s="2"/>
      <c r="L184" s="2"/>
      <c r="M184" s="7"/>
      <c r="N184" s="7"/>
      <c r="O184" s="7"/>
      <c r="P184" s="7"/>
      <c r="Q184" s="7"/>
      <c r="R184" s="7"/>
      <c r="S184" s="7"/>
      <c r="T184" s="7"/>
      <c r="U184" s="7"/>
      <c r="V184" s="7"/>
      <c r="W184" s="7"/>
      <c r="X184" s="7"/>
      <c r="Y184" s="7"/>
      <c r="Z184" s="7"/>
    </row>
    <row r="185" ht="15.75" customHeight="1">
      <c r="A185" s="7"/>
      <c r="B185" s="2"/>
      <c r="C185" s="3"/>
      <c r="D185" s="4"/>
      <c r="E185" s="5"/>
      <c r="F185" s="2"/>
      <c r="G185" s="2"/>
      <c r="H185" s="2"/>
      <c r="I185" s="6"/>
      <c r="J185" s="6"/>
      <c r="K185" s="2"/>
      <c r="L185" s="2"/>
      <c r="M185" s="7"/>
      <c r="N185" s="7"/>
      <c r="O185" s="7"/>
      <c r="P185" s="7"/>
      <c r="Q185" s="7"/>
      <c r="R185" s="7"/>
      <c r="S185" s="7"/>
      <c r="T185" s="7"/>
      <c r="U185" s="7"/>
      <c r="V185" s="7"/>
      <c r="W185" s="7"/>
      <c r="X185" s="7"/>
      <c r="Y185" s="7"/>
      <c r="Z185" s="7"/>
    </row>
    <row r="186" ht="15.75" customHeight="1">
      <c r="A186" s="7"/>
      <c r="B186" s="2"/>
      <c r="C186" s="3"/>
      <c r="D186" s="4"/>
      <c r="E186" s="5"/>
      <c r="F186" s="2"/>
      <c r="G186" s="2"/>
      <c r="H186" s="2"/>
      <c r="I186" s="6"/>
      <c r="J186" s="6"/>
      <c r="K186" s="2"/>
      <c r="L186" s="2"/>
      <c r="M186" s="7"/>
      <c r="N186" s="7"/>
      <c r="O186" s="7"/>
      <c r="P186" s="7"/>
      <c r="Q186" s="7"/>
      <c r="R186" s="7"/>
      <c r="S186" s="7"/>
      <c r="T186" s="7"/>
      <c r="U186" s="7"/>
      <c r="V186" s="7"/>
      <c r="W186" s="7"/>
      <c r="X186" s="7"/>
      <c r="Y186" s="7"/>
      <c r="Z186" s="7"/>
    </row>
    <row r="187" ht="15.75" customHeight="1">
      <c r="A187" s="7"/>
      <c r="B187" s="2"/>
      <c r="C187" s="3"/>
      <c r="D187" s="4"/>
      <c r="E187" s="5"/>
      <c r="F187" s="2"/>
      <c r="G187" s="2"/>
      <c r="H187" s="2"/>
      <c r="I187" s="6"/>
      <c r="J187" s="6"/>
      <c r="K187" s="2"/>
      <c r="L187" s="2"/>
      <c r="M187" s="7"/>
      <c r="N187" s="7"/>
      <c r="O187" s="7"/>
      <c r="P187" s="7"/>
      <c r="Q187" s="7"/>
      <c r="R187" s="7"/>
      <c r="S187" s="7"/>
      <c r="T187" s="7"/>
      <c r="U187" s="7"/>
      <c r="V187" s="7"/>
      <c r="W187" s="7"/>
      <c r="X187" s="7"/>
      <c r="Y187" s="7"/>
      <c r="Z187" s="7"/>
    </row>
    <row r="188" ht="15.75" customHeight="1">
      <c r="A188" s="7"/>
      <c r="B188" s="2"/>
      <c r="C188" s="3"/>
      <c r="D188" s="4"/>
      <c r="E188" s="5"/>
      <c r="F188" s="2"/>
      <c r="G188" s="2"/>
      <c r="H188" s="2"/>
      <c r="I188" s="6"/>
      <c r="J188" s="6"/>
      <c r="K188" s="2"/>
      <c r="L188" s="2"/>
      <c r="M188" s="7"/>
      <c r="N188" s="7"/>
      <c r="O188" s="7"/>
      <c r="P188" s="7"/>
      <c r="Q188" s="7"/>
      <c r="R188" s="7"/>
      <c r="S188" s="7"/>
      <c r="T188" s="7"/>
      <c r="U188" s="7"/>
      <c r="V188" s="7"/>
      <c r="W188" s="7"/>
      <c r="X188" s="7"/>
      <c r="Y188" s="7"/>
      <c r="Z188" s="7"/>
    </row>
    <row r="189" ht="15.75" customHeight="1">
      <c r="A189" s="7"/>
      <c r="B189" s="2"/>
      <c r="C189" s="3"/>
      <c r="D189" s="4"/>
      <c r="E189" s="5"/>
      <c r="F189" s="2"/>
      <c r="G189" s="2"/>
      <c r="H189" s="2"/>
      <c r="I189" s="6"/>
      <c r="J189" s="6"/>
      <c r="K189" s="2"/>
      <c r="L189" s="2"/>
      <c r="M189" s="7"/>
      <c r="N189" s="7"/>
      <c r="O189" s="7"/>
      <c r="P189" s="7"/>
      <c r="Q189" s="7"/>
      <c r="R189" s="7"/>
      <c r="S189" s="7"/>
      <c r="T189" s="7"/>
      <c r="U189" s="7"/>
      <c r="V189" s="7"/>
      <c r="W189" s="7"/>
      <c r="X189" s="7"/>
      <c r="Y189" s="7"/>
      <c r="Z189" s="7"/>
    </row>
    <row r="190" ht="15.75" customHeight="1">
      <c r="A190" s="7"/>
      <c r="B190" s="2"/>
      <c r="C190" s="3"/>
      <c r="D190" s="4"/>
      <c r="E190" s="5"/>
      <c r="F190" s="2"/>
      <c r="G190" s="2"/>
      <c r="H190" s="2"/>
      <c r="I190" s="6"/>
      <c r="J190" s="6"/>
      <c r="K190" s="2"/>
      <c r="L190" s="2"/>
      <c r="M190" s="7"/>
      <c r="N190" s="7"/>
      <c r="O190" s="7"/>
      <c r="P190" s="7"/>
      <c r="Q190" s="7"/>
      <c r="R190" s="7"/>
      <c r="S190" s="7"/>
      <c r="T190" s="7"/>
      <c r="U190" s="7"/>
      <c r="V190" s="7"/>
      <c r="W190" s="7"/>
      <c r="X190" s="7"/>
      <c r="Y190" s="7"/>
      <c r="Z190" s="7"/>
    </row>
    <row r="191" ht="15.75" customHeight="1">
      <c r="A191" s="7"/>
      <c r="B191" s="2"/>
      <c r="C191" s="3"/>
      <c r="D191" s="4"/>
      <c r="E191" s="5"/>
      <c r="F191" s="2"/>
      <c r="G191" s="2"/>
      <c r="H191" s="2"/>
      <c r="I191" s="6"/>
      <c r="J191" s="6"/>
      <c r="K191" s="2"/>
      <c r="L191" s="2"/>
      <c r="M191" s="7"/>
      <c r="N191" s="7"/>
      <c r="O191" s="7"/>
      <c r="P191" s="7"/>
      <c r="Q191" s="7"/>
      <c r="R191" s="7"/>
      <c r="S191" s="7"/>
      <c r="T191" s="7"/>
      <c r="U191" s="7"/>
      <c r="V191" s="7"/>
      <c r="W191" s="7"/>
      <c r="X191" s="7"/>
      <c r="Y191" s="7"/>
      <c r="Z191" s="7"/>
    </row>
    <row r="192" ht="15.75" customHeight="1">
      <c r="A192" s="7"/>
      <c r="B192" s="2"/>
      <c r="C192" s="3"/>
      <c r="D192" s="4"/>
      <c r="E192" s="5"/>
      <c r="F192" s="2"/>
      <c r="G192" s="2"/>
      <c r="H192" s="2"/>
      <c r="I192" s="6"/>
      <c r="J192" s="6"/>
      <c r="K192" s="2"/>
      <c r="L192" s="2"/>
      <c r="M192" s="7"/>
      <c r="N192" s="7"/>
      <c r="O192" s="7"/>
      <c r="P192" s="7"/>
      <c r="Q192" s="7"/>
      <c r="R192" s="7"/>
      <c r="S192" s="7"/>
      <c r="T192" s="7"/>
      <c r="U192" s="7"/>
      <c r="V192" s="7"/>
      <c r="W192" s="7"/>
      <c r="X192" s="7"/>
      <c r="Y192" s="7"/>
      <c r="Z192" s="7"/>
    </row>
    <row r="193" ht="15.75" customHeight="1">
      <c r="A193" s="7"/>
      <c r="B193" s="2"/>
      <c r="C193" s="3"/>
      <c r="D193" s="4"/>
      <c r="E193" s="5"/>
      <c r="F193" s="2"/>
      <c r="G193" s="2"/>
      <c r="H193" s="2"/>
      <c r="I193" s="6"/>
      <c r="J193" s="6"/>
      <c r="K193" s="2"/>
      <c r="L193" s="2"/>
      <c r="M193" s="7"/>
      <c r="N193" s="7"/>
      <c r="O193" s="7"/>
      <c r="P193" s="7"/>
      <c r="Q193" s="7"/>
      <c r="R193" s="7"/>
      <c r="S193" s="7"/>
      <c r="T193" s="7"/>
      <c r="U193" s="7"/>
      <c r="V193" s="7"/>
      <c r="W193" s="7"/>
      <c r="X193" s="7"/>
      <c r="Y193" s="7"/>
      <c r="Z193" s="7"/>
    </row>
    <row r="194" ht="15.75" customHeight="1">
      <c r="A194" s="7"/>
      <c r="B194" s="2"/>
      <c r="C194" s="3"/>
      <c r="D194" s="4"/>
      <c r="E194" s="5"/>
      <c r="F194" s="2"/>
      <c r="G194" s="2"/>
      <c r="H194" s="2"/>
      <c r="I194" s="6"/>
      <c r="J194" s="6"/>
      <c r="K194" s="2"/>
      <c r="L194" s="2"/>
      <c r="M194" s="7"/>
      <c r="N194" s="7"/>
      <c r="O194" s="7"/>
      <c r="P194" s="7"/>
      <c r="Q194" s="7"/>
      <c r="R194" s="7"/>
      <c r="S194" s="7"/>
      <c r="T194" s="7"/>
      <c r="U194" s="7"/>
      <c r="V194" s="7"/>
      <c r="W194" s="7"/>
      <c r="X194" s="7"/>
      <c r="Y194" s="7"/>
      <c r="Z194" s="7"/>
    </row>
    <row r="195" ht="15.75" customHeight="1">
      <c r="A195" s="7"/>
      <c r="B195" s="2"/>
      <c r="C195" s="3"/>
      <c r="D195" s="4"/>
      <c r="E195" s="5"/>
      <c r="F195" s="2"/>
      <c r="G195" s="2"/>
      <c r="H195" s="2"/>
      <c r="I195" s="6"/>
      <c r="J195" s="6"/>
      <c r="K195" s="2"/>
      <c r="L195" s="2"/>
      <c r="M195" s="7"/>
      <c r="N195" s="7"/>
      <c r="O195" s="7"/>
      <c r="P195" s="7"/>
      <c r="Q195" s="7"/>
      <c r="R195" s="7"/>
      <c r="S195" s="7"/>
      <c r="T195" s="7"/>
      <c r="U195" s="7"/>
      <c r="V195" s="7"/>
      <c r="W195" s="7"/>
      <c r="X195" s="7"/>
      <c r="Y195" s="7"/>
      <c r="Z195" s="7"/>
    </row>
    <row r="196" ht="15.75" customHeight="1">
      <c r="A196" s="7"/>
      <c r="B196" s="2"/>
      <c r="C196" s="3"/>
      <c r="D196" s="4"/>
      <c r="E196" s="5"/>
      <c r="F196" s="2"/>
      <c r="G196" s="2"/>
      <c r="H196" s="2"/>
      <c r="I196" s="6"/>
      <c r="J196" s="6"/>
      <c r="K196" s="2"/>
      <c r="L196" s="2"/>
      <c r="M196" s="7"/>
      <c r="N196" s="7"/>
      <c r="O196" s="7"/>
      <c r="P196" s="7"/>
      <c r="Q196" s="7"/>
      <c r="R196" s="7"/>
      <c r="S196" s="7"/>
      <c r="T196" s="7"/>
      <c r="U196" s="7"/>
      <c r="V196" s="7"/>
      <c r="W196" s="7"/>
      <c r="X196" s="7"/>
      <c r="Y196" s="7"/>
      <c r="Z196" s="7"/>
    </row>
    <row r="197" ht="15.75" customHeight="1">
      <c r="A197" s="7"/>
      <c r="B197" s="2"/>
      <c r="C197" s="3"/>
      <c r="D197" s="4"/>
      <c r="E197" s="5"/>
      <c r="F197" s="2"/>
      <c r="G197" s="2"/>
      <c r="H197" s="2"/>
      <c r="I197" s="6"/>
      <c r="J197" s="6"/>
      <c r="K197" s="2"/>
      <c r="L197" s="2"/>
      <c r="M197" s="7"/>
      <c r="N197" s="7"/>
      <c r="O197" s="7"/>
      <c r="P197" s="7"/>
      <c r="Q197" s="7"/>
      <c r="R197" s="7"/>
      <c r="S197" s="7"/>
      <c r="T197" s="7"/>
      <c r="U197" s="7"/>
      <c r="V197" s="7"/>
      <c r="W197" s="7"/>
      <c r="X197" s="7"/>
      <c r="Y197" s="7"/>
      <c r="Z197" s="7"/>
    </row>
    <row r="198" ht="15.75" customHeight="1">
      <c r="A198" s="7"/>
      <c r="B198" s="2"/>
      <c r="C198" s="3"/>
      <c r="D198" s="4"/>
      <c r="E198" s="5"/>
      <c r="F198" s="2"/>
      <c r="G198" s="2"/>
      <c r="H198" s="2"/>
      <c r="I198" s="6"/>
      <c r="J198" s="6"/>
      <c r="K198" s="2"/>
      <c r="L198" s="2"/>
      <c r="M198" s="7"/>
      <c r="N198" s="7"/>
      <c r="O198" s="7"/>
      <c r="P198" s="7"/>
      <c r="Q198" s="7"/>
      <c r="R198" s="7"/>
      <c r="S198" s="7"/>
      <c r="T198" s="7"/>
      <c r="U198" s="7"/>
      <c r="V198" s="7"/>
      <c r="W198" s="7"/>
      <c r="X198" s="7"/>
      <c r="Y198" s="7"/>
      <c r="Z198" s="7"/>
    </row>
    <row r="199" ht="15.75" customHeight="1">
      <c r="A199" s="7"/>
      <c r="B199" s="2"/>
      <c r="C199" s="3"/>
      <c r="D199" s="4"/>
      <c r="E199" s="5"/>
      <c r="F199" s="2"/>
      <c r="G199" s="2"/>
      <c r="H199" s="2"/>
      <c r="I199" s="6"/>
      <c r="J199" s="6"/>
      <c r="K199" s="2"/>
      <c r="L199" s="2"/>
      <c r="M199" s="7"/>
      <c r="N199" s="7"/>
      <c r="O199" s="7"/>
      <c r="P199" s="7"/>
      <c r="Q199" s="7"/>
      <c r="R199" s="7"/>
      <c r="S199" s="7"/>
      <c r="T199" s="7"/>
      <c r="U199" s="7"/>
      <c r="V199" s="7"/>
      <c r="W199" s="7"/>
      <c r="X199" s="7"/>
      <c r="Y199" s="7"/>
      <c r="Z199" s="7"/>
    </row>
    <row r="200" ht="15.75" customHeight="1">
      <c r="A200" s="7"/>
      <c r="B200" s="2"/>
      <c r="C200" s="3"/>
      <c r="D200" s="4"/>
      <c r="E200" s="5"/>
      <c r="F200" s="2"/>
      <c r="G200" s="2"/>
      <c r="H200" s="2"/>
      <c r="I200" s="6"/>
      <c r="J200" s="6"/>
      <c r="K200" s="2"/>
      <c r="L200" s="2"/>
      <c r="M200" s="7"/>
      <c r="N200" s="7"/>
      <c r="O200" s="7"/>
      <c r="P200" s="7"/>
      <c r="Q200" s="7"/>
      <c r="R200" s="7"/>
      <c r="S200" s="7"/>
      <c r="T200" s="7"/>
      <c r="U200" s="7"/>
      <c r="V200" s="7"/>
      <c r="W200" s="7"/>
      <c r="X200" s="7"/>
      <c r="Y200" s="7"/>
      <c r="Z200" s="7"/>
    </row>
    <row r="201" ht="15.75" customHeight="1">
      <c r="A201" s="7"/>
      <c r="B201" s="2"/>
      <c r="C201" s="3"/>
      <c r="D201" s="4"/>
      <c r="E201" s="5"/>
      <c r="F201" s="2"/>
      <c r="G201" s="2"/>
      <c r="H201" s="2"/>
      <c r="I201" s="6"/>
      <c r="J201" s="6"/>
      <c r="K201" s="2"/>
      <c r="L201" s="2"/>
      <c r="M201" s="7"/>
      <c r="N201" s="7"/>
      <c r="O201" s="7"/>
      <c r="P201" s="7"/>
      <c r="Q201" s="7"/>
      <c r="R201" s="7"/>
      <c r="S201" s="7"/>
      <c r="T201" s="7"/>
      <c r="U201" s="7"/>
      <c r="V201" s="7"/>
      <c r="W201" s="7"/>
      <c r="X201" s="7"/>
      <c r="Y201" s="7"/>
      <c r="Z201" s="7"/>
    </row>
    <row r="202" ht="15.75" customHeight="1">
      <c r="A202" s="7"/>
      <c r="B202" s="2"/>
      <c r="C202" s="3"/>
      <c r="D202" s="4"/>
      <c r="E202" s="5"/>
      <c r="F202" s="2"/>
      <c r="G202" s="2"/>
      <c r="H202" s="2"/>
      <c r="I202" s="6"/>
      <c r="J202" s="6"/>
      <c r="K202" s="2"/>
      <c r="L202" s="2"/>
      <c r="M202" s="7"/>
      <c r="N202" s="7"/>
      <c r="O202" s="7"/>
      <c r="P202" s="7"/>
      <c r="Q202" s="7"/>
      <c r="R202" s="7"/>
      <c r="S202" s="7"/>
      <c r="T202" s="7"/>
      <c r="U202" s="7"/>
      <c r="V202" s="7"/>
      <c r="W202" s="7"/>
      <c r="X202" s="7"/>
      <c r="Y202" s="7"/>
      <c r="Z202" s="7"/>
    </row>
    <row r="203" ht="15.75" customHeight="1">
      <c r="A203" s="7"/>
      <c r="B203" s="2"/>
      <c r="C203" s="3"/>
      <c r="D203" s="4"/>
      <c r="E203" s="5"/>
      <c r="F203" s="2"/>
      <c r="G203" s="2"/>
      <c r="H203" s="2"/>
      <c r="I203" s="6"/>
      <c r="J203" s="6"/>
      <c r="K203" s="2"/>
      <c r="L203" s="2"/>
      <c r="M203" s="7"/>
      <c r="N203" s="7"/>
      <c r="O203" s="7"/>
      <c r="P203" s="7"/>
      <c r="Q203" s="7"/>
      <c r="R203" s="7"/>
      <c r="S203" s="7"/>
      <c r="T203" s="7"/>
      <c r="U203" s="7"/>
      <c r="V203" s="7"/>
      <c r="W203" s="7"/>
      <c r="X203" s="7"/>
      <c r="Y203" s="7"/>
      <c r="Z203" s="7"/>
    </row>
    <row r="204" ht="15.75" customHeight="1">
      <c r="A204" s="7"/>
      <c r="B204" s="2"/>
      <c r="C204" s="3"/>
      <c r="D204" s="4"/>
      <c r="E204" s="5"/>
      <c r="F204" s="2"/>
      <c r="G204" s="2"/>
      <c r="H204" s="2"/>
      <c r="I204" s="6"/>
      <c r="J204" s="6"/>
      <c r="K204" s="2"/>
      <c r="L204" s="2"/>
      <c r="M204" s="7"/>
      <c r="N204" s="7"/>
      <c r="O204" s="7"/>
      <c r="P204" s="7"/>
      <c r="Q204" s="7"/>
      <c r="R204" s="7"/>
      <c r="S204" s="7"/>
      <c r="T204" s="7"/>
      <c r="U204" s="7"/>
      <c r="V204" s="7"/>
      <c r="W204" s="7"/>
      <c r="X204" s="7"/>
      <c r="Y204" s="7"/>
      <c r="Z204" s="7"/>
    </row>
    <row r="205" ht="15.75" customHeight="1">
      <c r="A205" s="7"/>
      <c r="B205" s="2"/>
      <c r="C205" s="3"/>
      <c r="D205" s="4"/>
      <c r="E205" s="5"/>
      <c r="F205" s="2"/>
      <c r="G205" s="2"/>
      <c r="H205" s="2"/>
      <c r="I205" s="6"/>
      <c r="J205" s="6"/>
      <c r="K205" s="2"/>
      <c r="L205" s="2"/>
      <c r="M205" s="7"/>
      <c r="N205" s="7"/>
      <c r="O205" s="7"/>
      <c r="P205" s="7"/>
      <c r="Q205" s="7"/>
      <c r="R205" s="7"/>
      <c r="S205" s="7"/>
      <c r="T205" s="7"/>
      <c r="U205" s="7"/>
      <c r="V205" s="7"/>
      <c r="W205" s="7"/>
      <c r="X205" s="7"/>
      <c r="Y205" s="7"/>
      <c r="Z205" s="7"/>
    </row>
    <row r="206" ht="15.75" customHeight="1">
      <c r="A206" s="7"/>
      <c r="B206" s="2"/>
      <c r="C206" s="3"/>
      <c r="D206" s="4"/>
      <c r="E206" s="5"/>
      <c r="F206" s="2"/>
      <c r="G206" s="2"/>
      <c r="H206" s="2"/>
      <c r="I206" s="6"/>
      <c r="J206" s="6"/>
      <c r="K206" s="2"/>
      <c r="L206" s="2"/>
      <c r="M206" s="7"/>
      <c r="N206" s="7"/>
      <c r="O206" s="7"/>
      <c r="P206" s="7"/>
      <c r="Q206" s="7"/>
      <c r="R206" s="7"/>
      <c r="S206" s="7"/>
      <c r="T206" s="7"/>
      <c r="U206" s="7"/>
      <c r="V206" s="7"/>
      <c r="W206" s="7"/>
      <c r="X206" s="7"/>
      <c r="Y206" s="7"/>
      <c r="Z206" s="7"/>
    </row>
    <row r="207" ht="15.75" customHeight="1">
      <c r="A207" s="7"/>
      <c r="B207" s="2"/>
      <c r="C207" s="3"/>
      <c r="D207" s="4"/>
      <c r="E207" s="5"/>
      <c r="F207" s="2"/>
      <c r="G207" s="2"/>
      <c r="H207" s="2"/>
      <c r="I207" s="6"/>
      <c r="J207" s="6"/>
      <c r="K207" s="2"/>
      <c r="L207" s="2"/>
      <c r="M207" s="7"/>
      <c r="N207" s="7"/>
      <c r="O207" s="7"/>
      <c r="P207" s="7"/>
      <c r="Q207" s="7"/>
      <c r="R207" s="7"/>
      <c r="S207" s="7"/>
      <c r="T207" s="7"/>
      <c r="U207" s="7"/>
      <c r="V207" s="7"/>
      <c r="W207" s="7"/>
      <c r="X207" s="7"/>
      <c r="Y207" s="7"/>
      <c r="Z207" s="7"/>
    </row>
    <row r="208" ht="15.75" customHeight="1">
      <c r="A208" s="7"/>
      <c r="B208" s="2"/>
      <c r="C208" s="3"/>
      <c r="D208" s="4"/>
      <c r="E208" s="5"/>
      <c r="F208" s="2"/>
      <c r="G208" s="2"/>
      <c r="H208" s="2"/>
      <c r="I208" s="6"/>
      <c r="J208" s="6"/>
      <c r="K208" s="2"/>
      <c r="L208" s="2"/>
      <c r="M208" s="7"/>
      <c r="N208" s="7"/>
      <c r="O208" s="7"/>
      <c r="P208" s="7"/>
      <c r="Q208" s="7"/>
      <c r="R208" s="7"/>
      <c r="S208" s="7"/>
      <c r="T208" s="7"/>
      <c r="U208" s="7"/>
      <c r="V208" s="7"/>
      <c r="W208" s="7"/>
      <c r="X208" s="7"/>
      <c r="Y208" s="7"/>
      <c r="Z208" s="7"/>
    </row>
    <row r="209" ht="15.75" customHeight="1">
      <c r="A209" s="7"/>
      <c r="B209" s="2"/>
      <c r="C209" s="3"/>
      <c r="D209" s="4"/>
      <c r="E209" s="5"/>
      <c r="F209" s="2"/>
      <c r="G209" s="2"/>
      <c r="H209" s="2"/>
      <c r="I209" s="6"/>
      <c r="J209" s="6"/>
      <c r="K209" s="2"/>
      <c r="L209" s="2"/>
      <c r="M209" s="7"/>
      <c r="N209" s="7"/>
      <c r="O209" s="7"/>
      <c r="P209" s="7"/>
      <c r="Q209" s="7"/>
      <c r="R209" s="7"/>
      <c r="S209" s="7"/>
      <c r="T209" s="7"/>
      <c r="U209" s="7"/>
      <c r="V209" s="7"/>
      <c r="W209" s="7"/>
      <c r="X209" s="7"/>
      <c r="Y209" s="7"/>
      <c r="Z209" s="7"/>
    </row>
    <row r="210" ht="15.75" customHeight="1">
      <c r="A210" s="7"/>
      <c r="B210" s="2"/>
      <c r="C210" s="3"/>
      <c r="D210" s="4"/>
      <c r="E210" s="5"/>
      <c r="F210" s="2"/>
      <c r="G210" s="2"/>
      <c r="H210" s="2"/>
      <c r="I210" s="6"/>
      <c r="J210" s="6"/>
      <c r="K210" s="2"/>
      <c r="L210" s="2"/>
      <c r="M210" s="7"/>
      <c r="N210" s="7"/>
      <c r="O210" s="7"/>
      <c r="P210" s="7"/>
      <c r="Q210" s="7"/>
      <c r="R210" s="7"/>
      <c r="S210" s="7"/>
      <c r="T210" s="7"/>
      <c r="U210" s="7"/>
      <c r="V210" s="7"/>
      <c r="W210" s="7"/>
      <c r="X210" s="7"/>
      <c r="Y210" s="7"/>
      <c r="Z210" s="7"/>
    </row>
    <row r="211" ht="15.75" customHeight="1">
      <c r="A211" s="7"/>
      <c r="B211" s="2"/>
      <c r="C211" s="3"/>
      <c r="D211" s="4"/>
      <c r="E211" s="5"/>
      <c r="F211" s="2"/>
      <c r="G211" s="2"/>
      <c r="H211" s="2"/>
      <c r="I211" s="6"/>
      <c r="J211" s="6"/>
      <c r="K211" s="2"/>
      <c r="L211" s="2"/>
      <c r="M211" s="7"/>
      <c r="N211" s="7"/>
      <c r="O211" s="7"/>
      <c r="P211" s="7"/>
      <c r="Q211" s="7"/>
      <c r="R211" s="7"/>
      <c r="S211" s="7"/>
      <c r="T211" s="7"/>
      <c r="U211" s="7"/>
      <c r="V211" s="7"/>
      <c r="W211" s="7"/>
      <c r="X211" s="7"/>
      <c r="Y211" s="7"/>
      <c r="Z211" s="7"/>
    </row>
    <row r="212" ht="15.75" customHeight="1">
      <c r="A212" s="7"/>
      <c r="B212" s="2"/>
      <c r="C212" s="3"/>
      <c r="D212" s="4"/>
      <c r="E212" s="5"/>
      <c r="F212" s="2"/>
      <c r="G212" s="2"/>
      <c r="H212" s="2"/>
      <c r="I212" s="6"/>
      <c r="J212" s="6"/>
      <c r="K212" s="2"/>
      <c r="L212" s="2"/>
      <c r="M212" s="7"/>
      <c r="N212" s="7"/>
      <c r="O212" s="7"/>
      <c r="P212" s="7"/>
      <c r="Q212" s="7"/>
      <c r="R212" s="7"/>
      <c r="S212" s="7"/>
      <c r="T212" s="7"/>
      <c r="U212" s="7"/>
      <c r="V212" s="7"/>
      <c r="W212" s="7"/>
      <c r="X212" s="7"/>
      <c r="Y212" s="7"/>
      <c r="Z212" s="7"/>
    </row>
    <row r="213" ht="15.75" customHeight="1">
      <c r="A213" s="7"/>
      <c r="B213" s="2"/>
      <c r="C213" s="3"/>
      <c r="D213" s="4"/>
      <c r="E213" s="5"/>
      <c r="F213" s="2"/>
      <c r="G213" s="2"/>
      <c r="H213" s="2"/>
      <c r="I213" s="6"/>
      <c r="J213" s="6"/>
      <c r="K213" s="2"/>
      <c r="L213" s="2"/>
      <c r="M213" s="7"/>
      <c r="N213" s="7"/>
      <c r="O213" s="7"/>
      <c r="P213" s="7"/>
      <c r="Q213" s="7"/>
      <c r="R213" s="7"/>
      <c r="S213" s="7"/>
      <c r="T213" s="7"/>
      <c r="U213" s="7"/>
      <c r="V213" s="7"/>
      <c r="W213" s="7"/>
      <c r="X213" s="7"/>
      <c r="Y213" s="7"/>
      <c r="Z213" s="7"/>
    </row>
    <row r="214" ht="15.75" customHeight="1">
      <c r="A214" s="7"/>
      <c r="B214" s="2"/>
      <c r="C214" s="3"/>
      <c r="D214" s="4"/>
      <c r="E214" s="5"/>
      <c r="F214" s="2"/>
      <c r="G214" s="2"/>
      <c r="H214" s="2"/>
      <c r="I214" s="6"/>
      <c r="J214" s="6"/>
      <c r="K214" s="2"/>
      <c r="L214" s="2"/>
      <c r="M214" s="7"/>
      <c r="N214" s="7"/>
      <c r="O214" s="7"/>
      <c r="P214" s="7"/>
      <c r="Q214" s="7"/>
      <c r="R214" s="7"/>
      <c r="S214" s="7"/>
      <c r="T214" s="7"/>
      <c r="U214" s="7"/>
      <c r="V214" s="7"/>
      <c r="W214" s="7"/>
      <c r="X214" s="7"/>
      <c r="Y214" s="7"/>
      <c r="Z214" s="7"/>
    </row>
    <row r="215" ht="15.75" customHeight="1">
      <c r="A215" s="7"/>
      <c r="B215" s="2"/>
      <c r="C215" s="3"/>
      <c r="D215" s="4"/>
      <c r="E215" s="5"/>
      <c r="F215" s="2"/>
      <c r="G215" s="2"/>
      <c r="H215" s="2"/>
      <c r="I215" s="6"/>
      <c r="J215" s="6"/>
      <c r="K215" s="2"/>
      <c r="L215" s="2"/>
      <c r="M215" s="7"/>
      <c r="N215" s="7"/>
      <c r="O215" s="7"/>
      <c r="P215" s="7"/>
      <c r="Q215" s="7"/>
      <c r="R215" s="7"/>
      <c r="S215" s="7"/>
      <c r="T215" s="7"/>
      <c r="U215" s="7"/>
      <c r="V215" s="7"/>
      <c r="W215" s="7"/>
      <c r="X215" s="7"/>
      <c r="Y215" s="7"/>
      <c r="Z215" s="7"/>
    </row>
    <row r="216" ht="15.75" customHeight="1">
      <c r="A216" s="7"/>
      <c r="B216" s="2"/>
      <c r="C216" s="3"/>
      <c r="D216" s="4"/>
      <c r="E216" s="5"/>
      <c r="F216" s="2"/>
      <c r="G216" s="2"/>
      <c r="H216" s="2"/>
      <c r="I216" s="6"/>
      <c r="J216" s="6"/>
      <c r="K216" s="2"/>
      <c r="L216" s="2"/>
      <c r="M216" s="7"/>
      <c r="N216" s="7"/>
      <c r="O216" s="7"/>
      <c r="P216" s="7"/>
      <c r="Q216" s="7"/>
      <c r="R216" s="7"/>
      <c r="S216" s="7"/>
      <c r="T216" s="7"/>
      <c r="U216" s="7"/>
      <c r="V216" s="7"/>
      <c r="W216" s="7"/>
      <c r="X216" s="7"/>
      <c r="Y216" s="7"/>
      <c r="Z216" s="7"/>
    </row>
    <row r="217" ht="15.75" customHeight="1">
      <c r="A217" s="7"/>
      <c r="B217" s="2"/>
      <c r="C217" s="3"/>
      <c r="D217" s="4"/>
      <c r="E217" s="5"/>
      <c r="F217" s="2"/>
      <c r="G217" s="2"/>
      <c r="H217" s="2"/>
      <c r="I217" s="6"/>
      <c r="J217" s="6"/>
      <c r="K217" s="2"/>
      <c r="L217" s="2"/>
      <c r="M217" s="7"/>
      <c r="N217" s="7"/>
      <c r="O217" s="7"/>
      <c r="P217" s="7"/>
      <c r="Q217" s="7"/>
      <c r="R217" s="7"/>
      <c r="S217" s="7"/>
      <c r="T217" s="7"/>
      <c r="U217" s="7"/>
      <c r="V217" s="7"/>
      <c r="W217" s="7"/>
      <c r="X217" s="7"/>
      <c r="Y217" s="7"/>
      <c r="Z217" s="7"/>
    </row>
    <row r="218" ht="15.75" customHeight="1">
      <c r="A218" s="7"/>
      <c r="B218" s="2"/>
      <c r="C218" s="3"/>
      <c r="D218" s="4"/>
      <c r="E218" s="5"/>
      <c r="F218" s="2"/>
      <c r="G218" s="2"/>
      <c r="H218" s="2"/>
      <c r="I218" s="6"/>
      <c r="J218" s="6"/>
      <c r="K218" s="2"/>
      <c r="L218" s="2"/>
      <c r="M218" s="7"/>
      <c r="N218" s="7"/>
      <c r="O218" s="7"/>
      <c r="P218" s="7"/>
      <c r="Q218" s="7"/>
      <c r="R218" s="7"/>
      <c r="S218" s="7"/>
      <c r="T218" s="7"/>
      <c r="U218" s="7"/>
      <c r="V218" s="7"/>
      <c r="W218" s="7"/>
      <c r="X218" s="7"/>
      <c r="Y218" s="7"/>
      <c r="Z218" s="7"/>
    </row>
    <row r="219" ht="15.75" customHeight="1">
      <c r="A219" s="7"/>
      <c r="B219" s="2"/>
      <c r="C219" s="3"/>
      <c r="D219" s="4"/>
      <c r="E219" s="5"/>
      <c r="F219" s="2"/>
      <c r="G219" s="2"/>
      <c r="H219" s="2"/>
      <c r="I219" s="6"/>
      <c r="J219" s="6"/>
      <c r="K219" s="2"/>
      <c r="L219" s="2"/>
      <c r="M219" s="7"/>
      <c r="N219" s="7"/>
      <c r="O219" s="7"/>
      <c r="P219" s="7"/>
      <c r="Q219" s="7"/>
      <c r="R219" s="7"/>
      <c r="S219" s="7"/>
      <c r="T219" s="7"/>
      <c r="U219" s="7"/>
      <c r="V219" s="7"/>
      <c r="W219" s="7"/>
      <c r="X219" s="7"/>
      <c r="Y219" s="7"/>
      <c r="Z219" s="7"/>
    </row>
    <row r="220" ht="15.75" customHeight="1">
      <c r="A220" s="7"/>
      <c r="B220" s="2"/>
      <c r="C220" s="3"/>
      <c r="D220" s="4"/>
      <c r="E220" s="5"/>
      <c r="F220" s="2"/>
      <c r="G220" s="2"/>
      <c r="H220" s="2"/>
      <c r="I220" s="6"/>
      <c r="J220" s="6"/>
      <c r="K220" s="2"/>
      <c r="L220" s="2"/>
      <c r="M220" s="7"/>
      <c r="N220" s="7"/>
      <c r="O220" s="7"/>
      <c r="P220" s="7"/>
      <c r="Q220" s="7"/>
      <c r="R220" s="7"/>
      <c r="S220" s="7"/>
      <c r="T220" s="7"/>
      <c r="U220" s="7"/>
      <c r="V220" s="7"/>
      <c r="W220" s="7"/>
      <c r="X220" s="7"/>
      <c r="Y220" s="7"/>
      <c r="Z220" s="7"/>
    </row>
    <row r="221" ht="15.75" customHeight="1">
      <c r="A221" s="7"/>
      <c r="B221" s="2"/>
      <c r="C221" s="3"/>
      <c r="D221" s="4"/>
      <c r="E221" s="5"/>
      <c r="F221" s="2"/>
      <c r="G221" s="2"/>
      <c r="H221" s="2"/>
      <c r="I221" s="6"/>
      <c r="J221" s="6"/>
      <c r="K221" s="2"/>
      <c r="L221" s="2"/>
      <c r="M221" s="7"/>
      <c r="N221" s="7"/>
      <c r="O221" s="7"/>
      <c r="P221" s="7"/>
      <c r="Q221" s="7"/>
      <c r="R221" s="7"/>
      <c r="S221" s="7"/>
      <c r="T221" s="7"/>
      <c r="U221" s="7"/>
      <c r="V221" s="7"/>
      <c r="W221" s="7"/>
      <c r="X221" s="7"/>
      <c r="Y221" s="7"/>
      <c r="Z221" s="7"/>
    </row>
    <row r="222" ht="15.75" customHeight="1">
      <c r="A222" s="7"/>
      <c r="B222" s="2"/>
      <c r="C222" s="3"/>
      <c r="D222" s="4"/>
      <c r="E222" s="5"/>
      <c r="F222" s="2"/>
      <c r="G222" s="2"/>
      <c r="H222" s="2"/>
      <c r="I222" s="6"/>
      <c r="J222" s="6"/>
      <c r="K222" s="2"/>
      <c r="L222" s="2"/>
      <c r="M222" s="7"/>
      <c r="N222" s="7"/>
      <c r="O222" s="7"/>
      <c r="P222" s="7"/>
      <c r="Q222" s="7"/>
      <c r="R222" s="7"/>
      <c r="S222" s="7"/>
      <c r="T222" s="7"/>
      <c r="U222" s="7"/>
      <c r="V222" s="7"/>
      <c r="W222" s="7"/>
      <c r="X222" s="7"/>
      <c r="Y222" s="7"/>
      <c r="Z222" s="7"/>
    </row>
    <row r="223" ht="15.75" customHeight="1">
      <c r="A223" s="7"/>
      <c r="B223" s="2"/>
      <c r="C223" s="3"/>
      <c r="D223" s="4"/>
      <c r="E223" s="5"/>
      <c r="F223" s="2"/>
      <c r="G223" s="2"/>
      <c r="H223" s="2"/>
      <c r="I223" s="6"/>
      <c r="J223" s="6"/>
      <c r="K223" s="2"/>
      <c r="L223" s="2"/>
      <c r="M223" s="7"/>
      <c r="N223" s="7"/>
      <c r="O223" s="7"/>
      <c r="P223" s="7"/>
      <c r="Q223" s="7"/>
      <c r="R223" s="7"/>
      <c r="S223" s="7"/>
      <c r="T223" s="7"/>
      <c r="U223" s="7"/>
      <c r="V223" s="7"/>
      <c r="W223" s="7"/>
      <c r="X223" s="7"/>
      <c r="Y223" s="7"/>
      <c r="Z223" s="7"/>
    </row>
    <row r="224" ht="15.75" customHeight="1">
      <c r="A224" s="7"/>
      <c r="B224" s="2"/>
      <c r="C224" s="3"/>
      <c r="D224" s="4"/>
      <c r="E224" s="5"/>
      <c r="F224" s="2"/>
      <c r="G224" s="2"/>
      <c r="H224" s="2"/>
      <c r="I224" s="6"/>
      <c r="J224" s="6"/>
      <c r="K224" s="2"/>
      <c r="L224" s="2"/>
      <c r="M224" s="7"/>
      <c r="N224" s="7"/>
      <c r="O224" s="7"/>
      <c r="P224" s="7"/>
      <c r="Q224" s="7"/>
      <c r="R224" s="7"/>
      <c r="S224" s="7"/>
      <c r="T224" s="7"/>
      <c r="U224" s="7"/>
      <c r="V224" s="7"/>
      <c r="W224" s="7"/>
      <c r="X224" s="7"/>
      <c r="Y224" s="7"/>
      <c r="Z224" s="7"/>
    </row>
    <row r="225" ht="15.75" customHeight="1">
      <c r="A225" s="7"/>
      <c r="B225" s="2"/>
      <c r="C225" s="3"/>
      <c r="D225" s="4"/>
      <c r="E225" s="5"/>
      <c r="F225" s="2"/>
      <c r="G225" s="2"/>
      <c r="H225" s="2"/>
      <c r="I225" s="6"/>
      <c r="J225" s="6"/>
      <c r="K225" s="2"/>
      <c r="L225" s="2"/>
      <c r="M225" s="7"/>
      <c r="N225" s="7"/>
      <c r="O225" s="7"/>
      <c r="P225" s="7"/>
      <c r="Q225" s="7"/>
      <c r="R225" s="7"/>
      <c r="S225" s="7"/>
      <c r="T225" s="7"/>
      <c r="U225" s="7"/>
      <c r="V225" s="7"/>
      <c r="W225" s="7"/>
      <c r="X225" s="7"/>
      <c r="Y225" s="7"/>
      <c r="Z225" s="7"/>
    </row>
    <row r="226" ht="15.75" customHeight="1">
      <c r="A226" s="7"/>
      <c r="B226" s="2"/>
      <c r="C226" s="3"/>
      <c r="D226" s="4"/>
      <c r="E226" s="5"/>
      <c r="F226" s="2"/>
      <c r="G226" s="2"/>
      <c r="H226" s="2"/>
      <c r="I226" s="6"/>
      <c r="J226" s="6"/>
      <c r="K226" s="2"/>
      <c r="L226" s="2"/>
      <c r="M226" s="7"/>
      <c r="N226" s="7"/>
      <c r="O226" s="7"/>
      <c r="P226" s="7"/>
      <c r="Q226" s="7"/>
      <c r="R226" s="7"/>
      <c r="S226" s="7"/>
      <c r="T226" s="7"/>
      <c r="U226" s="7"/>
      <c r="V226" s="7"/>
      <c r="W226" s="7"/>
      <c r="X226" s="7"/>
      <c r="Y226" s="7"/>
      <c r="Z226" s="7"/>
    </row>
    <row r="227" ht="15.75" customHeight="1">
      <c r="A227" s="7"/>
      <c r="B227" s="2"/>
      <c r="C227" s="3"/>
      <c r="D227" s="4"/>
      <c r="E227" s="5"/>
      <c r="F227" s="2"/>
      <c r="G227" s="2"/>
      <c r="H227" s="2"/>
      <c r="I227" s="6"/>
      <c r="J227" s="6"/>
      <c r="K227" s="2"/>
      <c r="L227" s="2"/>
      <c r="M227" s="7"/>
      <c r="N227" s="7"/>
      <c r="O227" s="7"/>
      <c r="P227" s="7"/>
      <c r="Q227" s="7"/>
      <c r="R227" s="7"/>
      <c r="S227" s="7"/>
      <c r="T227" s="7"/>
      <c r="U227" s="7"/>
      <c r="V227" s="7"/>
      <c r="W227" s="7"/>
      <c r="X227" s="7"/>
      <c r="Y227" s="7"/>
      <c r="Z227" s="7"/>
    </row>
    <row r="228" ht="15.75" customHeight="1">
      <c r="A228" s="7"/>
      <c r="B228" s="2"/>
      <c r="C228" s="3"/>
      <c r="D228" s="4"/>
      <c r="E228" s="5"/>
      <c r="F228" s="2"/>
      <c r="G228" s="2"/>
      <c r="H228" s="2"/>
      <c r="I228" s="6"/>
      <c r="J228" s="6"/>
      <c r="K228" s="2"/>
      <c r="L228" s="2"/>
      <c r="M228" s="7"/>
      <c r="N228" s="7"/>
      <c r="O228" s="7"/>
      <c r="P228" s="7"/>
      <c r="Q228" s="7"/>
      <c r="R228" s="7"/>
      <c r="S228" s="7"/>
      <c r="T228" s="7"/>
      <c r="U228" s="7"/>
      <c r="V228" s="7"/>
      <c r="W228" s="7"/>
      <c r="X228" s="7"/>
      <c r="Y228" s="7"/>
      <c r="Z228" s="7"/>
    </row>
    <row r="229" ht="15.75" customHeight="1">
      <c r="A229" s="7"/>
      <c r="B229" s="2"/>
      <c r="C229" s="3"/>
      <c r="D229" s="4"/>
      <c r="E229" s="5"/>
      <c r="F229" s="2"/>
      <c r="G229" s="2"/>
      <c r="H229" s="2"/>
      <c r="I229" s="6"/>
      <c r="J229" s="6"/>
      <c r="K229" s="2"/>
      <c r="L229" s="2"/>
      <c r="M229" s="7"/>
      <c r="N229" s="7"/>
      <c r="O229" s="7"/>
      <c r="P229" s="7"/>
      <c r="Q229" s="7"/>
      <c r="R229" s="7"/>
      <c r="S229" s="7"/>
      <c r="T229" s="7"/>
      <c r="U229" s="7"/>
      <c r="V229" s="7"/>
      <c r="W229" s="7"/>
      <c r="X229" s="7"/>
      <c r="Y229" s="7"/>
      <c r="Z229" s="7"/>
    </row>
    <row r="230" ht="15.75" customHeight="1">
      <c r="A230" s="7"/>
      <c r="B230" s="2"/>
      <c r="C230" s="3"/>
      <c r="D230" s="4"/>
      <c r="E230" s="5"/>
      <c r="F230" s="2"/>
      <c r="G230" s="2"/>
      <c r="H230" s="2"/>
      <c r="I230" s="6"/>
      <c r="J230" s="6"/>
      <c r="K230" s="2"/>
      <c r="L230" s="2"/>
      <c r="M230" s="7"/>
      <c r="N230" s="7"/>
      <c r="O230" s="7"/>
      <c r="P230" s="7"/>
      <c r="Q230" s="7"/>
      <c r="R230" s="7"/>
      <c r="S230" s="7"/>
      <c r="T230" s="7"/>
      <c r="U230" s="7"/>
      <c r="V230" s="7"/>
      <c r="W230" s="7"/>
      <c r="X230" s="7"/>
      <c r="Y230" s="7"/>
      <c r="Z230" s="7"/>
    </row>
    <row r="231" ht="15.75" customHeight="1">
      <c r="A231" s="7"/>
      <c r="B231" s="2"/>
      <c r="C231" s="3"/>
      <c r="D231" s="4"/>
      <c r="E231" s="5"/>
      <c r="F231" s="2"/>
      <c r="G231" s="2"/>
      <c r="H231" s="2"/>
      <c r="I231" s="6"/>
      <c r="J231" s="6"/>
      <c r="K231" s="2"/>
      <c r="L231" s="2"/>
      <c r="M231" s="7"/>
      <c r="N231" s="7"/>
      <c r="O231" s="7"/>
      <c r="P231" s="7"/>
      <c r="Q231" s="7"/>
      <c r="R231" s="7"/>
      <c r="S231" s="7"/>
      <c r="T231" s="7"/>
      <c r="U231" s="7"/>
      <c r="V231" s="7"/>
      <c r="W231" s="7"/>
      <c r="X231" s="7"/>
      <c r="Y231" s="7"/>
      <c r="Z231" s="7"/>
    </row>
    <row r="232" ht="15.75" customHeight="1">
      <c r="A232" s="7"/>
      <c r="B232" s="2"/>
      <c r="C232" s="3"/>
      <c r="D232" s="4"/>
      <c r="E232" s="5"/>
      <c r="F232" s="2"/>
      <c r="G232" s="2"/>
      <c r="H232" s="2"/>
      <c r="I232" s="6"/>
      <c r="J232" s="6"/>
      <c r="K232" s="2"/>
      <c r="L232" s="2"/>
      <c r="M232" s="7"/>
      <c r="N232" s="7"/>
      <c r="O232" s="7"/>
      <c r="P232" s="7"/>
      <c r="Q232" s="7"/>
      <c r="R232" s="7"/>
      <c r="S232" s="7"/>
      <c r="T232" s="7"/>
      <c r="U232" s="7"/>
      <c r="V232" s="7"/>
      <c r="W232" s="7"/>
      <c r="X232" s="7"/>
      <c r="Y232" s="7"/>
      <c r="Z232" s="7"/>
    </row>
    <row r="233" ht="15.75" customHeight="1">
      <c r="A233" s="7"/>
      <c r="B233" s="2"/>
      <c r="C233" s="3"/>
      <c r="D233" s="4"/>
      <c r="E233" s="5"/>
      <c r="F233" s="2"/>
      <c r="G233" s="2"/>
      <c r="H233" s="2"/>
      <c r="I233" s="6"/>
      <c r="J233" s="6"/>
      <c r="K233" s="2"/>
      <c r="L233" s="2"/>
      <c r="M233" s="7"/>
      <c r="N233" s="7"/>
      <c r="O233" s="7"/>
      <c r="P233" s="7"/>
      <c r="Q233" s="7"/>
      <c r="R233" s="7"/>
      <c r="S233" s="7"/>
      <c r="T233" s="7"/>
      <c r="U233" s="7"/>
      <c r="V233" s="7"/>
      <c r="W233" s="7"/>
      <c r="X233" s="7"/>
      <c r="Y233" s="7"/>
      <c r="Z233" s="7"/>
    </row>
    <row r="234" ht="15.75" customHeight="1">
      <c r="A234" s="7"/>
      <c r="B234" s="2"/>
      <c r="C234" s="3"/>
      <c r="D234" s="4"/>
      <c r="E234" s="5"/>
      <c r="F234" s="2"/>
      <c r="G234" s="2"/>
      <c r="H234" s="2"/>
      <c r="I234" s="6"/>
      <c r="J234" s="6"/>
      <c r="K234" s="2"/>
      <c r="L234" s="2"/>
      <c r="M234" s="7"/>
      <c r="N234" s="7"/>
      <c r="O234" s="7"/>
      <c r="P234" s="7"/>
      <c r="Q234" s="7"/>
      <c r="R234" s="7"/>
      <c r="S234" s="7"/>
      <c r="T234" s="7"/>
      <c r="U234" s="7"/>
      <c r="V234" s="7"/>
      <c r="W234" s="7"/>
      <c r="X234" s="7"/>
      <c r="Y234" s="7"/>
      <c r="Z234" s="7"/>
    </row>
    <row r="235" ht="15.75" customHeight="1">
      <c r="A235" s="7"/>
      <c r="B235" s="2"/>
      <c r="C235" s="3"/>
      <c r="D235" s="4"/>
      <c r="E235" s="5"/>
      <c r="F235" s="2"/>
      <c r="G235" s="2"/>
      <c r="H235" s="2"/>
      <c r="I235" s="6"/>
      <c r="J235" s="6"/>
      <c r="K235" s="2"/>
      <c r="L235" s="2"/>
      <c r="M235" s="7"/>
      <c r="N235" s="7"/>
      <c r="O235" s="7"/>
      <c r="P235" s="7"/>
      <c r="Q235" s="7"/>
      <c r="R235" s="7"/>
      <c r="S235" s="7"/>
      <c r="T235" s="7"/>
      <c r="U235" s="7"/>
      <c r="V235" s="7"/>
      <c r="W235" s="7"/>
      <c r="X235" s="7"/>
      <c r="Y235" s="7"/>
      <c r="Z235" s="7"/>
    </row>
    <row r="236" ht="15.75" customHeight="1">
      <c r="A236" s="7"/>
      <c r="B236" s="2"/>
      <c r="C236" s="3"/>
      <c r="D236" s="4"/>
      <c r="E236" s="5"/>
      <c r="F236" s="2"/>
      <c r="G236" s="2"/>
      <c r="H236" s="2"/>
      <c r="I236" s="6"/>
      <c r="J236" s="6"/>
      <c r="K236" s="2"/>
      <c r="L236" s="2"/>
      <c r="M236" s="7"/>
      <c r="N236" s="7"/>
      <c r="O236" s="7"/>
      <c r="P236" s="7"/>
      <c r="Q236" s="7"/>
      <c r="R236" s="7"/>
      <c r="S236" s="7"/>
      <c r="T236" s="7"/>
      <c r="U236" s="7"/>
      <c r="V236" s="7"/>
      <c r="W236" s="7"/>
      <c r="X236" s="7"/>
      <c r="Y236" s="7"/>
      <c r="Z236" s="7"/>
    </row>
    <row r="237" ht="15.75" customHeight="1">
      <c r="A237" s="7"/>
      <c r="B237" s="2"/>
      <c r="C237" s="3"/>
      <c r="D237" s="4"/>
      <c r="E237" s="5"/>
      <c r="F237" s="2"/>
      <c r="G237" s="2"/>
      <c r="H237" s="2"/>
      <c r="I237" s="6"/>
      <c r="J237" s="6"/>
      <c r="K237" s="2"/>
      <c r="L237" s="2"/>
      <c r="M237" s="7"/>
      <c r="N237" s="7"/>
      <c r="O237" s="7"/>
      <c r="P237" s="7"/>
      <c r="Q237" s="7"/>
      <c r="R237" s="7"/>
      <c r="S237" s="7"/>
      <c r="T237" s="7"/>
      <c r="U237" s="7"/>
      <c r="V237" s="7"/>
      <c r="W237" s="7"/>
      <c r="X237" s="7"/>
      <c r="Y237" s="7"/>
      <c r="Z237" s="7"/>
    </row>
    <row r="238" ht="15.75" customHeight="1">
      <c r="A238" s="7"/>
      <c r="B238" s="2"/>
      <c r="C238" s="3"/>
      <c r="D238" s="4"/>
      <c r="E238" s="5"/>
      <c r="F238" s="2"/>
      <c r="G238" s="2"/>
      <c r="H238" s="2"/>
      <c r="I238" s="6"/>
      <c r="J238" s="6"/>
      <c r="K238" s="2"/>
      <c r="L238" s="2"/>
      <c r="M238" s="7"/>
      <c r="N238" s="7"/>
      <c r="O238" s="7"/>
      <c r="P238" s="7"/>
      <c r="Q238" s="7"/>
      <c r="R238" s="7"/>
      <c r="S238" s="7"/>
      <c r="T238" s="7"/>
      <c r="U238" s="7"/>
      <c r="V238" s="7"/>
      <c r="W238" s="7"/>
      <c r="X238" s="7"/>
      <c r="Y238" s="7"/>
      <c r="Z238" s="7"/>
    </row>
    <row r="239" ht="15.75" customHeight="1">
      <c r="A239" s="7"/>
      <c r="B239" s="2"/>
      <c r="C239" s="3"/>
      <c r="D239" s="4"/>
      <c r="E239" s="5"/>
      <c r="F239" s="2"/>
      <c r="G239" s="2"/>
      <c r="H239" s="2"/>
      <c r="I239" s="6"/>
      <c r="J239" s="6"/>
      <c r="K239" s="2"/>
      <c r="L239" s="2"/>
      <c r="M239" s="7"/>
      <c r="N239" s="7"/>
      <c r="O239" s="7"/>
      <c r="P239" s="7"/>
      <c r="Q239" s="7"/>
      <c r="R239" s="7"/>
      <c r="S239" s="7"/>
      <c r="T239" s="7"/>
      <c r="U239" s="7"/>
      <c r="V239" s="7"/>
      <c r="W239" s="7"/>
      <c r="X239" s="7"/>
      <c r="Y239" s="7"/>
      <c r="Z239" s="7"/>
    </row>
    <row r="240" ht="15.75" customHeight="1">
      <c r="A240" s="7"/>
      <c r="B240" s="2"/>
      <c r="C240" s="3"/>
      <c r="D240" s="4"/>
      <c r="E240" s="5"/>
      <c r="F240" s="2"/>
      <c r="G240" s="2"/>
      <c r="H240" s="2"/>
      <c r="I240" s="6"/>
      <c r="J240" s="6"/>
      <c r="K240" s="2"/>
      <c r="L240" s="2"/>
      <c r="M240" s="7"/>
      <c r="N240" s="7"/>
      <c r="O240" s="7"/>
      <c r="P240" s="7"/>
      <c r="Q240" s="7"/>
      <c r="R240" s="7"/>
      <c r="S240" s="7"/>
      <c r="T240" s="7"/>
      <c r="U240" s="7"/>
      <c r="V240" s="7"/>
      <c r="W240" s="7"/>
      <c r="X240" s="7"/>
      <c r="Y240" s="7"/>
      <c r="Z240" s="7"/>
    </row>
    <row r="241" ht="15.75" customHeight="1">
      <c r="A241" s="7"/>
      <c r="B241" s="2"/>
      <c r="C241" s="3"/>
      <c r="D241" s="4"/>
      <c r="E241" s="5"/>
      <c r="F241" s="2"/>
      <c r="G241" s="2"/>
      <c r="H241" s="2"/>
      <c r="I241" s="6"/>
      <c r="J241" s="6"/>
      <c r="K241" s="2"/>
      <c r="L241" s="2"/>
      <c r="M241" s="7"/>
      <c r="N241" s="7"/>
      <c r="O241" s="7"/>
      <c r="P241" s="7"/>
      <c r="Q241" s="7"/>
      <c r="R241" s="7"/>
      <c r="S241" s="7"/>
      <c r="T241" s="7"/>
      <c r="U241" s="7"/>
      <c r="V241" s="7"/>
      <c r="W241" s="7"/>
      <c r="X241" s="7"/>
      <c r="Y241" s="7"/>
      <c r="Z241" s="7"/>
    </row>
    <row r="242" ht="15.75" customHeight="1">
      <c r="A242" s="7"/>
      <c r="B242" s="2"/>
      <c r="C242" s="3"/>
      <c r="D242" s="4"/>
      <c r="E242" s="5"/>
      <c r="F242" s="2"/>
      <c r="G242" s="2"/>
      <c r="H242" s="2"/>
      <c r="I242" s="6"/>
      <c r="J242" s="6"/>
      <c r="K242" s="2"/>
      <c r="L242" s="2"/>
      <c r="M242" s="7"/>
      <c r="N242" s="7"/>
      <c r="O242" s="7"/>
      <c r="P242" s="7"/>
      <c r="Q242" s="7"/>
      <c r="R242" s="7"/>
      <c r="S242" s="7"/>
      <c r="T242" s="7"/>
      <c r="U242" s="7"/>
      <c r="V242" s="7"/>
      <c r="W242" s="7"/>
      <c r="X242" s="7"/>
      <c r="Y242" s="7"/>
      <c r="Z242" s="7"/>
    </row>
    <row r="243" ht="15.75" customHeight="1">
      <c r="A243" s="7"/>
      <c r="B243" s="2"/>
      <c r="C243" s="3"/>
      <c r="D243" s="4"/>
      <c r="E243" s="5"/>
      <c r="F243" s="2"/>
      <c r="G243" s="2"/>
      <c r="H243" s="2"/>
      <c r="I243" s="6"/>
      <c r="J243" s="6"/>
      <c r="K243" s="2"/>
      <c r="L243" s="2"/>
      <c r="M243" s="7"/>
      <c r="N243" s="7"/>
      <c r="O243" s="7"/>
      <c r="P243" s="7"/>
      <c r="Q243" s="7"/>
      <c r="R243" s="7"/>
      <c r="S243" s="7"/>
      <c r="T243" s="7"/>
      <c r="U243" s="7"/>
      <c r="V243" s="7"/>
      <c r="W243" s="7"/>
      <c r="X243" s="7"/>
      <c r="Y243" s="7"/>
      <c r="Z243" s="7"/>
    </row>
    <row r="244" ht="15.75" customHeight="1">
      <c r="A244" s="7"/>
      <c r="B244" s="2"/>
      <c r="C244" s="3"/>
      <c r="D244" s="4"/>
      <c r="E244" s="5"/>
      <c r="F244" s="2"/>
      <c r="G244" s="2"/>
      <c r="H244" s="2"/>
      <c r="I244" s="6"/>
      <c r="J244" s="6"/>
      <c r="K244" s="2"/>
      <c r="L244" s="2"/>
      <c r="M244" s="7"/>
      <c r="N244" s="7"/>
      <c r="O244" s="7"/>
      <c r="P244" s="7"/>
      <c r="Q244" s="7"/>
      <c r="R244" s="7"/>
      <c r="S244" s="7"/>
      <c r="T244" s="7"/>
      <c r="U244" s="7"/>
      <c r="V244" s="7"/>
      <c r="W244" s="7"/>
      <c r="X244" s="7"/>
      <c r="Y244" s="7"/>
      <c r="Z244" s="7"/>
    </row>
    <row r="245" ht="15.75" customHeight="1">
      <c r="A245" s="7"/>
      <c r="B245" s="2"/>
      <c r="C245" s="3"/>
      <c r="D245" s="4"/>
      <c r="E245" s="5"/>
      <c r="F245" s="2"/>
      <c r="G245" s="2"/>
      <c r="H245" s="2"/>
      <c r="I245" s="6"/>
      <c r="J245" s="6"/>
      <c r="K245" s="2"/>
      <c r="L245" s="2"/>
      <c r="M245" s="7"/>
      <c r="N245" s="7"/>
      <c r="O245" s="7"/>
      <c r="P245" s="7"/>
      <c r="Q245" s="7"/>
      <c r="R245" s="7"/>
      <c r="S245" s="7"/>
      <c r="T245" s="7"/>
      <c r="U245" s="7"/>
      <c r="V245" s="7"/>
      <c r="W245" s="7"/>
      <c r="X245" s="7"/>
      <c r="Y245" s="7"/>
      <c r="Z245" s="7"/>
    </row>
    <row r="246" ht="15.75" customHeight="1">
      <c r="A246" s="7"/>
      <c r="B246" s="2"/>
      <c r="C246" s="3"/>
      <c r="D246" s="4"/>
      <c r="E246" s="5"/>
      <c r="F246" s="2"/>
      <c r="G246" s="2"/>
      <c r="H246" s="2"/>
      <c r="I246" s="6"/>
      <c r="J246" s="6"/>
      <c r="K246" s="2"/>
      <c r="L246" s="2"/>
      <c r="M246" s="7"/>
      <c r="N246" s="7"/>
      <c r="O246" s="7"/>
      <c r="P246" s="7"/>
      <c r="Q246" s="7"/>
      <c r="R246" s="7"/>
      <c r="S246" s="7"/>
      <c r="T246" s="7"/>
      <c r="U246" s="7"/>
      <c r="V246" s="7"/>
      <c r="W246" s="7"/>
      <c r="X246" s="7"/>
      <c r="Y246" s="7"/>
      <c r="Z246" s="7"/>
    </row>
    <row r="247" ht="15.75" customHeight="1">
      <c r="A247" s="7"/>
      <c r="B247" s="2"/>
      <c r="C247" s="3"/>
      <c r="D247" s="4"/>
      <c r="E247" s="5"/>
      <c r="F247" s="2"/>
      <c r="G247" s="2"/>
      <c r="H247" s="2"/>
      <c r="I247" s="6"/>
      <c r="J247" s="6"/>
      <c r="K247" s="2"/>
      <c r="L247" s="2"/>
      <c r="M247" s="7"/>
      <c r="N247" s="7"/>
      <c r="O247" s="7"/>
      <c r="P247" s="7"/>
      <c r="Q247" s="7"/>
      <c r="R247" s="7"/>
      <c r="S247" s="7"/>
      <c r="T247" s="7"/>
      <c r="U247" s="7"/>
      <c r="V247" s="7"/>
      <c r="W247" s="7"/>
      <c r="X247" s="7"/>
      <c r="Y247" s="7"/>
      <c r="Z247" s="7"/>
    </row>
    <row r="248" ht="15.75" customHeight="1">
      <c r="A248" s="7"/>
      <c r="B248" s="2"/>
      <c r="C248" s="3"/>
      <c r="D248" s="4"/>
      <c r="E248" s="5"/>
      <c r="F248" s="2"/>
      <c r="G248" s="2"/>
      <c r="H248" s="2"/>
      <c r="I248" s="6"/>
      <c r="J248" s="6"/>
      <c r="K248" s="2"/>
      <c r="L248" s="2"/>
      <c r="M248" s="7"/>
      <c r="N248" s="7"/>
      <c r="O248" s="7"/>
      <c r="P248" s="7"/>
      <c r="Q248" s="7"/>
      <c r="R248" s="7"/>
      <c r="S248" s="7"/>
      <c r="T248" s="7"/>
      <c r="U248" s="7"/>
      <c r="V248" s="7"/>
      <c r="W248" s="7"/>
      <c r="X248" s="7"/>
      <c r="Y248" s="7"/>
      <c r="Z248" s="7"/>
    </row>
    <row r="249" ht="15.75" customHeight="1">
      <c r="A249" s="7"/>
      <c r="B249" s="2"/>
      <c r="C249" s="3"/>
      <c r="D249" s="4"/>
      <c r="E249" s="5"/>
      <c r="F249" s="2"/>
      <c r="G249" s="2"/>
      <c r="H249" s="2"/>
      <c r="I249" s="6"/>
      <c r="J249" s="6"/>
      <c r="K249" s="2"/>
      <c r="L249" s="2"/>
      <c r="M249" s="7"/>
      <c r="N249" s="7"/>
      <c r="O249" s="7"/>
      <c r="P249" s="7"/>
      <c r="Q249" s="7"/>
      <c r="R249" s="7"/>
      <c r="S249" s="7"/>
      <c r="T249" s="7"/>
      <c r="U249" s="7"/>
      <c r="V249" s="7"/>
      <c r="W249" s="7"/>
      <c r="X249" s="7"/>
      <c r="Y249" s="7"/>
      <c r="Z249" s="7"/>
    </row>
    <row r="250" ht="15.75" customHeight="1">
      <c r="A250" s="7"/>
      <c r="B250" s="2"/>
      <c r="C250" s="3"/>
      <c r="D250" s="4"/>
      <c r="E250" s="5"/>
      <c r="F250" s="2"/>
      <c r="G250" s="2"/>
      <c r="H250" s="2"/>
      <c r="I250" s="6"/>
      <c r="J250" s="6"/>
      <c r="K250" s="2"/>
      <c r="L250" s="2"/>
      <c r="M250" s="7"/>
      <c r="N250" s="7"/>
      <c r="O250" s="7"/>
      <c r="P250" s="7"/>
      <c r="Q250" s="7"/>
      <c r="R250" s="7"/>
      <c r="S250" s="7"/>
      <c r="T250" s="7"/>
      <c r="U250" s="7"/>
      <c r="V250" s="7"/>
      <c r="W250" s="7"/>
      <c r="X250" s="7"/>
      <c r="Y250" s="7"/>
      <c r="Z250" s="7"/>
    </row>
    <row r="251" ht="15.75" customHeight="1">
      <c r="A251" s="7"/>
      <c r="B251" s="2"/>
      <c r="C251" s="3"/>
      <c r="D251" s="4"/>
      <c r="E251" s="5"/>
      <c r="F251" s="2"/>
      <c r="G251" s="2"/>
      <c r="H251" s="2"/>
      <c r="I251" s="6"/>
      <c r="J251" s="6"/>
      <c r="K251" s="2"/>
      <c r="L251" s="2"/>
      <c r="M251" s="7"/>
      <c r="N251" s="7"/>
      <c r="O251" s="7"/>
      <c r="P251" s="7"/>
      <c r="Q251" s="7"/>
      <c r="R251" s="7"/>
      <c r="S251" s="7"/>
      <c r="T251" s="7"/>
      <c r="U251" s="7"/>
      <c r="V251" s="7"/>
      <c r="W251" s="7"/>
      <c r="X251" s="7"/>
      <c r="Y251" s="7"/>
      <c r="Z251" s="7"/>
    </row>
    <row r="252" ht="15.75" customHeight="1">
      <c r="A252" s="7"/>
      <c r="B252" s="2"/>
      <c r="C252" s="3"/>
      <c r="D252" s="4"/>
      <c r="E252" s="5"/>
      <c r="F252" s="2"/>
      <c r="G252" s="2"/>
      <c r="H252" s="2"/>
      <c r="I252" s="6"/>
      <c r="J252" s="6"/>
      <c r="K252" s="2"/>
      <c r="L252" s="2"/>
      <c r="M252" s="7"/>
      <c r="N252" s="7"/>
      <c r="O252" s="7"/>
      <c r="P252" s="7"/>
      <c r="Q252" s="7"/>
      <c r="R252" s="7"/>
      <c r="S252" s="7"/>
      <c r="T252" s="7"/>
      <c r="U252" s="7"/>
      <c r="V252" s="7"/>
      <c r="W252" s="7"/>
      <c r="X252" s="7"/>
      <c r="Y252" s="7"/>
      <c r="Z252" s="7"/>
    </row>
    <row r="253" ht="15.75" customHeight="1">
      <c r="A253" s="7"/>
      <c r="B253" s="2"/>
      <c r="C253" s="3"/>
      <c r="D253" s="4"/>
      <c r="E253" s="5"/>
      <c r="F253" s="2"/>
      <c r="G253" s="2"/>
      <c r="H253" s="2"/>
      <c r="I253" s="6"/>
      <c r="J253" s="6"/>
      <c r="K253" s="2"/>
      <c r="L253" s="2"/>
      <c r="M253" s="7"/>
      <c r="N253" s="7"/>
      <c r="O253" s="7"/>
      <c r="P253" s="7"/>
      <c r="Q253" s="7"/>
      <c r="R253" s="7"/>
      <c r="S253" s="7"/>
      <c r="T253" s="7"/>
      <c r="U253" s="7"/>
      <c r="V253" s="7"/>
      <c r="W253" s="7"/>
      <c r="X253" s="7"/>
      <c r="Y253" s="7"/>
      <c r="Z253" s="7"/>
    </row>
    <row r="254" ht="15.75" customHeight="1">
      <c r="A254" s="7"/>
      <c r="B254" s="2"/>
      <c r="C254" s="3"/>
      <c r="D254" s="4"/>
      <c r="E254" s="5"/>
      <c r="F254" s="2"/>
      <c r="G254" s="2"/>
      <c r="H254" s="2"/>
      <c r="I254" s="6"/>
      <c r="J254" s="6"/>
      <c r="K254" s="2"/>
      <c r="L254" s="2"/>
      <c r="M254" s="7"/>
      <c r="N254" s="7"/>
      <c r="O254" s="7"/>
      <c r="P254" s="7"/>
      <c r="Q254" s="7"/>
      <c r="R254" s="7"/>
      <c r="S254" s="7"/>
      <c r="T254" s="7"/>
      <c r="U254" s="7"/>
      <c r="V254" s="7"/>
      <c r="W254" s="7"/>
      <c r="X254" s="7"/>
      <c r="Y254" s="7"/>
      <c r="Z254" s="7"/>
    </row>
    <row r="255" ht="15.75" customHeight="1">
      <c r="A255" s="7"/>
      <c r="B255" s="2"/>
      <c r="C255" s="3"/>
      <c r="D255" s="4"/>
      <c r="E255" s="5"/>
      <c r="F255" s="2"/>
      <c r="G255" s="2"/>
      <c r="H255" s="2"/>
      <c r="I255" s="6"/>
      <c r="J255" s="6"/>
      <c r="K255" s="2"/>
      <c r="L255" s="2"/>
      <c r="M255" s="7"/>
      <c r="N255" s="7"/>
      <c r="O255" s="7"/>
      <c r="P255" s="7"/>
      <c r="Q255" s="7"/>
      <c r="R255" s="7"/>
      <c r="S255" s="7"/>
      <c r="T255" s="7"/>
      <c r="U255" s="7"/>
      <c r="V255" s="7"/>
      <c r="W255" s="7"/>
      <c r="X255" s="7"/>
      <c r="Y255" s="7"/>
      <c r="Z255" s="7"/>
    </row>
    <row r="256" ht="15.75" customHeight="1">
      <c r="A256" s="7"/>
      <c r="B256" s="2"/>
      <c r="C256" s="3"/>
      <c r="D256" s="4"/>
      <c r="E256" s="5"/>
      <c r="F256" s="2"/>
      <c r="G256" s="2"/>
      <c r="H256" s="2"/>
      <c r="I256" s="6"/>
      <c r="J256" s="6"/>
      <c r="K256" s="2"/>
      <c r="L256" s="2"/>
      <c r="M256" s="7"/>
      <c r="N256" s="7"/>
      <c r="O256" s="7"/>
      <c r="P256" s="7"/>
      <c r="Q256" s="7"/>
      <c r="R256" s="7"/>
      <c r="S256" s="7"/>
      <c r="T256" s="7"/>
      <c r="U256" s="7"/>
      <c r="V256" s="7"/>
      <c r="W256" s="7"/>
      <c r="X256" s="7"/>
      <c r="Y256" s="7"/>
      <c r="Z256" s="7"/>
    </row>
    <row r="257" ht="15.75" customHeight="1">
      <c r="A257" s="7"/>
      <c r="B257" s="2"/>
      <c r="C257" s="3"/>
      <c r="D257" s="4"/>
      <c r="E257" s="5"/>
      <c r="F257" s="2"/>
      <c r="G257" s="2"/>
      <c r="H257" s="2"/>
      <c r="I257" s="6"/>
      <c r="J257" s="6"/>
      <c r="K257" s="2"/>
      <c r="L257" s="2"/>
      <c r="M257" s="7"/>
      <c r="N257" s="7"/>
      <c r="O257" s="7"/>
      <c r="P257" s="7"/>
      <c r="Q257" s="7"/>
      <c r="R257" s="7"/>
      <c r="S257" s="7"/>
      <c r="T257" s="7"/>
      <c r="U257" s="7"/>
      <c r="V257" s="7"/>
      <c r="W257" s="7"/>
      <c r="X257" s="7"/>
      <c r="Y257" s="7"/>
      <c r="Z257" s="7"/>
    </row>
    <row r="258" ht="15.75" customHeight="1">
      <c r="A258" s="7"/>
      <c r="B258" s="2"/>
      <c r="C258" s="3"/>
      <c r="D258" s="4"/>
      <c r="E258" s="5"/>
      <c r="F258" s="2"/>
      <c r="G258" s="2"/>
      <c r="H258" s="2"/>
      <c r="I258" s="6"/>
      <c r="J258" s="6"/>
      <c r="K258" s="2"/>
      <c r="L258" s="2"/>
      <c r="M258" s="7"/>
      <c r="N258" s="7"/>
      <c r="O258" s="7"/>
      <c r="P258" s="7"/>
      <c r="Q258" s="7"/>
      <c r="R258" s="7"/>
      <c r="S258" s="7"/>
      <c r="T258" s="7"/>
      <c r="U258" s="7"/>
      <c r="V258" s="7"/>
      <c r="W258" s="7"/>
      <c r="X258" s="7"/>
      <c r="Y258" s="7"/>
      <c r="Z258" s="7"/>
    </row>
    <row r="259" ht="15.75" customHeight="1">
      <c r="A259" s="7"/>
      <c r="B259" s="2"/>
      <c r="C259" s="3"/>
      <c r="D259" s="4"/>
      <c r="E259" s="5"/>
      <c r="F259" s="2"/>
      <c r="G259" s="2"/>
      <c r="H259" s="2"/>
      <c r="I259" s="6"/>
      <c r="J259" s="6"/>
      <c r="K259" s="2"/>
      <c r="L259" s="2"/>
      <c r="M259" s="7"/>
      <c r="N259" s="7"/>
      <c r="O259" s="7"/>
      <c r="P259" s="7"/>
      <c r="Q259" s="7"/>
      <c r="R259" s="7"/>
      <c r="S259" s="7"/>
      <c r="T259" s="7"/>
      <c r="U259" s="7"/>
      <c r="V259" s="7"/>
      <c r="W259" s="7"/>
      <c r="X259" s="7"/>
      <c r="Y259" s="7"/>
      <c r="Z259" s="7"/>
    </row>
    <row r="260" ht="15.75" customHeight="1">
      <c r="A260" s="7"/>
      <c r="B260" s="2"/>
      <c r="C260" s="3"/>
      <c r="D260" s="4"/>
      <c r="E260" s="5"/>
      <c r="F260" s="2"/>
      <c r="G260" s="2"/>
      <c r="H260" s="2"/>
      <c r="I260" s="6"/>
      <c r="J260" s="6"/>
      <c r="K260" s="2"/>
      <c r="L260" s="2"/>
      <c r="M260" s="7"/>
      <c r="N260" s="7"/>
      <c r="O260" s="7"/>
      <c r="P260" s="7"/>
      <c r="Q260" s="7"/>
      <c r="R260" s="7"/>
      <c r="S260" s="7"/>
      <c r="T260" s="7"/>
      <c r="U260" s="7"/>
      <c r="V260" s="7"/>
      <c r="W260" s="7"/>
      <c r="X260" s="7"/>
      <c r="Y260" s="7"/>
      <c r="Z260" s="7"/>
    </row>
    <row r="261" ht="15.75" customHeight="1">
      <c r="A261" s="7"/>
      <c r="B261" s="2"/>
      <c r="C261" s="3"/>
      <c r="D261" s="4"/>
      <c r="E261" s="5"/>
      <c r="F261" s="2"/>
      <c r="G261" s="2"/>
      <c r="H261" s="2"/>
      <c r="I261" s="6"/>
      <c r="J261" s="6"/>
      <c r="K261" s="2"/>
      <c r="L261" s="2"/>
      <c r="M261" s="7"/>
      <c r="N261" s="7"/>
      <c r="O261" s="7"/>
      <c r="P261" s="7"/>
      <c r="Q261" s="7"/>
      <c r="R261" s="7"/>
      <c r="S261" s="7"/>
      <c r="T261" s="7"/>
      <c r="U261" s="7"/>
      <c r="V261" s="7"/>
      <c r="W261" s="7"/>
      <c r="X261" s="7"/>
      <c r="Y261" s="7"/>
      <c r="Z261" s="7"/>
    </row>
    <row r="262" ht="15.75" customHeight="1">
      <c r="A262" s="7"/>
      <c r="B262" s="2"/>
      <c r="C262" s="3"/>
      <c r="D262" s="4"/>
      <c r="E262" s="5"/>
      <c r="F262" s="2"/>
      <c r="G262" s="2"/>
      <c r="H262" s="2"/>
      <c r="I262" s="6"/>
      <c r="J262" s="6"/>
      <c r="K262" s="2"/>
      <c r="L262" s="2"/>
      <c r="M262" s="7"/>
      <c r="N262" s="7"/>
      <c r="O262" s="7"/>
      <c r="P262" s="7"/>
      <c r="Q262" s="7"/>
      <c r="R262" s="7"/>
      <c r="S262" s="7"/>
      <c r="T262" s="7"/>
      <c r="U262" s="7"/>
      <c r="V262" s="7"/>
      <c r="W262" s="7"/>
      <c r="X262" s="7"/>
      <c r="Y262" s="7"/>
      <c r="Z262" s="7"/>
    </row>
    <row r="263" ht="15.75" customHeight="1">
      <c r="A263" s="7"/>
      <c r="B263" s="2"/>
      <c r="C263" s="3"/>
      <c r="D263" s="4"/>
      <c r="E263" s="5"/>
      <c r="F263" s="2"/>
      <c r="G263" s="2"/>
      <c r="H263" s="2"/>
      <c r="I263" s="6"/>
      <c r="J263" s="6"/>
      <c r="K263" s="2"/>
      <c r="L263" s="2"/>
      <c r="M263" s="7"/>
      <c r="N263" s="7"/>
      <c r="O263" s="7"/>
      <c r="P263" s="7"/>
      <c r="Q263" s="7"/>
      <c r="R263" s="7"/>
      <c r="S263" s="7"/>
      <c r="T263" s="7"/>
      <c r="U263" s="7"/>
      <c r="V263" s="7"/>
      <c r="W263" s="7"/>
      <c r="X263" s="7"/>
      <c r="Y263" s="7"/>
      <c r="Z263" s="7"/>
    </row>
    <row r="264" ht="15.75" customHeight="1">
      <c r="A264" s="7"/>
      <c r="B264" s="2"/>
      <c r="C264" s="3"/>
      <c r="D264" s="4"/>
      <c r="E264" s="5"/>
      <c r="F264" s="2"/>
      <c r="G264" s="2"/>
      <c r="H264" s="2"/>
      <c r="I264" s="6"/>
      <c r="J264" s="6"/>
      <c r="K264" s="2"/>
      <c r="L264" s="2"/>
      <c r="M264" s="7"/>
      <c r="N264" s="7"/>
      <c r="O264" s="7"/>
      <c r="P264" s="7"/>
      <c r="Q264" s="7"/>
      <c r="R264" s="7"/>
      <c r="S264" s="7"/>
      <c r="T264" s="7"/>
      <c r="U264" s="7"/>
      <c r="V264" s="7"/>
      <c r="W264" s="7"/>
      <c r="X264" s="7"/>
      <c r="Y264" s="7"/>
      <c r="Z264" s="7"/>
    </row>
    <row r="265" ht="15.75" customHeight="1">
      <c r="A265" s="7"/>
      <c r="B265" s="2"/>
      <c r="C265" s="3"/>
      <c r="D265" s="4"/>
      <c r="E265" s="5"/>
      <c r="F265" s="2"/>
      <c r="G265" s="2"/>
      <c r="H265" s="2"/>
      <c r="I265" s="6"/>
      <c r="J265" s="6"/>
      <c r="K265" s="2"/>
      <c r="L265" s="2"/>
      <c r="M265" s="7"/>
      <c r="N265" s="7"/>
      <c r="O265" s="7"/>
      <c r="P265" s="7"/>
      <c r="Q265" s="7"/>
      <c r="R265" s="7"/>
      <c r="S265" s="7"/>
      <c r="T265" s="7"/>
      <c r="U265" s="7"/>
      <c r="V265" s="7"/>
      <c r="W265" s="7"/>
      <c r="X265" s="7"/>
      <c r="Y265" s="7"/>
      <c r="Z265" s="7"/>
    </row>
    <row r="266" ht="15.75" customHeight="1">
      <c r="A266" s="7"/>
      <c r="B266" s="2"/>
      <c r="C266" s="3"/>
      <c r="D266" s="4"/>
      <c r="E266" s="5"/>
      <c r="F266" s="2"/>
      <c r="G266" s="2"/>
      <c r="H266" s="2"/>
      <c r="I266" s="6"/>
      <c r="J266" s="6"/>
      <c r="K266" s="2"/>
      <c r="L266" s="2"/>
      <c r="M266" s="7"/>
      <c r="N266" s="7"/>
      <c r="O266" s="7"/>
      <c r="P266" s="7"/>
      <c r="Q266" s="7"/>
      <c r="R266" s="7"/>
      <c r="S266" s="7"/>
      <c r="T266" s="7"/>
      <c r="U266" s="7"/>
      <c r="V266" s="7"/>
      <c r="W266" s="7"/>
      <c r="X266" s="7"/>
      <c r="Y266" s="7"/>
      <c r="Z266" s="7"/>
    </row>
    <row r="267" ht="15.75" customHeight="1">
      <c r="A267" s="7"/>
      <c r="B267" s="2"/>
      <c r="C267" s="3"/>
      <c r="D267" s="4"/>
      <c r="E267" s="5"/>
      <c r="F267" s="2"/>
      <c r="G267" s="2"/>
      <c r="H267" s="2"/>
      <c r="I267" s="6"/>
      <c r="J267" s="6"/>
      <c r="K267" s="2"/>
      <c r="L267" s="2"/>
      <c r="M267" s="7"/>
      <c r="N267" s="7"/>
      <c r="O267" s="7"/>
      <c r="P267" s="7"/>
      <c r="Q267" s="7"/>
      <c r="R267" s="7"/>
      <c r="S267" s="7"/>
      <c r="T267" s="7"/>
      <c r="U267" s="7"/>
      <c r="V267" s="7"/>
      <c r="W267" s="7"/>
      <c r="X267" s="7"/>
      <c r="Y267" s="7"/>
      <c r="Z267" s="7"/>
    </row>
    <row r="268" ht="15.75" customHeight="1">
      <c r="A268" s="7"/>
      <c r="B268" s="2"/>
      <c r="C268" s="3"/>
      <c r="D268" s="4"/>
      <c r="E268" s="5"/>
      <c r="F268" s="2"/>
      <c r="G268" s="2"/>
      <c r="H268" s="2"/>
      <c r="I268" s="6"/>
      <c r="J268" s="6"/>
      <c r="K268" s="2"/>
      <c r="L268" s="2"/>
      <c r="M268" s="7"/>
      <c r="N268" s="7"/>
      <c r="O268" s="7"/>
      <c r="P268" s="7"/>
      <c r="Q268" s="7"/>
      <c r="R268" s="7"/>
      <c r="S268" s="7"/>
      <c r="T268" s="7"/>
      <c r="U268" s="7"/>
      <c r="V268" s="7"/>
      <c r="W268" s="7"/>
      <c r="X268" s="7"/>
      <c r="Y268" s="7"/>
      <c r="Z268" s="7"/>
    </row>
    <row r="269" ht="15.75" customHeight="1">
      <c r="A269" s="7"/>
      <c r="B269" s="2"/>
      <c r="C269" s="3"/>
      <c r="D269" s="4"/>
      <c r="E269" s="5"/>
      <c r="F269" s="2"/>
      <c r="G269" s="2"/>
      <c r="H269" s="2"/>
      <c r="I269" s="6"/>
      <c r="J269" s="6"/>
      <c r="K269" s="2"/>
      <c r="L269" s="2"/>
      <c r="M269" s="7"/>
      <c r="N269" s="7"/>
      <c r="O269" s="7"/>
      <c r="P269" s="7"/>
      <c r="Q269" s="7"/>
      <c r="R269" s="7"/>
      <c r="S269" s="7"/>
      <c r="T269" s="7"/>
      <c r="U269" s="7"/>
      <c r="V269" s="7"/>
      <c r="W269" s="7"/>
      <c r="X269" s="7"/>
      <c r="Y269" s="7"/>
      <c r="Z269" s="7"/>
    </row>
    <row r="270" ht="15.75" customHeight="1">
      <c r="A270" s="7"/>
      <c r="B270" s="2"/>
      <c r="C270" s="3"/>
      <c r="D270" s="4"/>
      <c r="E270" s="5"/>
      <c r="F270" s="2"/>
      <c r="G270" s="2"/>
      <c r="H270" s="2"/>
      <c r="I270" s="6"/>
      <c r="J270" s="6"/>
      <c r="K270" s="2"/>
      <c r="L270" s="2"/>
      <c r="M270" s="7"/>
      <c r="N270" s="7"/>
      <c r="O270" s="7"/>
      <c r="P270" s="7"/>
      <c r="Q270" s="7"/>
      <c r="R270" s="7"/>
      <c r="S270" s="7"/>
      <c r="T270" s="7"/>
      <c r="U270" s="7"/>
      <c r="V270" s="7"/>
      <c r="W270" s="7"/>
      <c r="X270" s="7"/>
      <c r="Y270" s="7"/>
      <c r="Z270" s="7"/>
    </row>
    <row r="271" ht="15.75" customHeight="1">
      <c r="A271" s="7"/>
      <c r="B271" s="2"/>
      <c r="C271" s="3"/>
      <c r="D271" s="4"/>
      <c r="E271" s="5"/>
      <c r="F271" s="2"/>
      <c r="G271" s="2"/>
      <c r="H271" s="2"/>
      <c r="I271" s="6"/>
      <c r="J271" s="6"/>
      <c r="K271" s="2"/>
      <c r="L271" s="2"/>
      <c r="M271" s="7"/>
      <c r="N271" s="7"/>
      <c r="O271" s="7"/>
      <c r="P271" s="7"/>
      <c r="Q271" s="7"/>
      <c r="R271" s="7"/>
      <c r="S271" s="7"/>
      <c r="T271" s="7"/>
      <c r="U271" s="7"/>
      <c r="V271" s="7"/>
      <c r="W271" s="7"/>
      <c r="X271" s="7"/>
      <c r="Y271" s="7"/>
      <c r="Z271" s="7"/>
    </row>
    <row r="272" ht="15.75" customHeight="1">
      <c r="A272" s="7"/>
      <c r="B272" s="2"/>
      <c r="C272" s="3"/>
      <c r="D272" s="4"/>
      <c r="E272" s="5"/>
      <c r="F272" s="2"/>
      <c r="G272" s="2"/>
      <c r="H272" s="2"/>
      <c r="I272" s="6"/>
      <c r="J272" s="6"/>
      <c r="K272" s="2"/>
      <c r="L272" s="2"/>
      <c r="M272" s="7"/>
      <c r="N272" s="7"/>
      <c r="O272" s="7"/>
      <c r="P272" s="7"/>
      <c r="Q272" s="7"/>
      <c r="R272" s="7"/>
      <c r="S272" s="7"/>
      <c r="T272" s="7"/>
      <c r="U272" s="7"/>
      <c r="V272" s="7"/>
      <c r="W272" s="7"/>
      <c r="X272" s="7"/>
      <c r="Y272" s="7"/>
      <c r="Z272" s="7"/>
    </row>
    <row r="273" ht="15.75" customHeight="1">
      <c r="A273" s="7"/>
      <c r="B273" s="2"/>
      <c r="C273" s="3"/>
      <c r="D273" s="4"/>
      <c r="E273" s="5"/>
      <c r="F273" s="2"/>
      <c r="G273" s="2"/>
      <c r="H273" s="2"/>
      <c r="I273" s="6"/>
      <c r="J273" s="6"/>
      <c r="K273" s="2"/>
      <c r="L273" s="2"/>
      <c r="M273" s="7"/>
      <c r="N273" s="7"/>
      <c r="O273" s="7"/>
      <c r="P273" s="7"/>
      <c r="Q273" s="7"/>
      <c r="R273" s="7"/>
      <c r="S273" s="7"/>
      <c r="T273" s="7"/>
      <c r="U273" s="7"/>
      <c r="V273" s="7"/>
      <c r="W273" s="7"/>
      <c r="X273" s="7"/>
      <c r="Y273" s="7"/>
      <c r="Z273" s="7"/>
    </row>
    <row r="274" ht="15.75" customHeight="1">
      <c r="A274" s="7"/>
      <c r="B274" s="2"/>
      <c r="C274" s="3"/>
      <c r="D274" s="4"/>
      <c r="E274" s="5"/>
      <c r="F274" s="2"/>
      <c r="G274" s="2"/>
      <c r="H274" s="2"/>
      <c r="I274" s="6"/>
      <c r="J274" s="6"/>
      <c r="K274" s="2"/>
      <c r="L274" s="2"/>
      <c r="M274" s="7"/>
      <c r="N274" s="7"/>
      <c r="O274" s="7"/>
      <c r="P274" s="7"/>
      <c r="Q274" s="7"/>
      <c r="R274" s="7"/>
      <c r="S274" s="7"/>
      <c r="T274" s="7"/>
      <c r="U274" s="7"/>
      <c r="V274" s="7"/>
      <c r="W274" s="7"/>
      <c r="X274" s="7"/>
      <c r="Y274" s="7"/>
      <c r="Z274" s="7"/>
    </row>
    <row r="275" ht="15.75" customHeight="1">
      <c r="A275" s="7"/>
      <c r="B275" s="2"/>
      <c r="C275" s="3"/>
      <c r="D275" s="4"/>
      <c r="E275" s="5"/>
      <c r="F275" s="2"/>
      <c r="G275" s="2"/>
      <c r="H275" s="2"/>
      <c r="I275" s="6"/>
      <c r="J275" s="6"/>
      <c r="K275" s="2"/>
      <c r="L275" s="2"/>
      <c r="M275" s="7"/>
      <c r="N275" s="7"/>
      <c r="O275" s="7"/>
      <c r="P275" s="7"/>
      <c r="Q275" s="7"/>
      <c r="R275" s="7"/>
      <c r="S275" s="7"/>
      <c r="T275" s="7"/>
      <c r="U275" s="7"/>
      <c r="V275" s="7"/>
      <c r="W275" s="7"/>
      <c r="X275" s="7"/>
      <c r="Y275" s="7"/>
      <c r="Z275" s="7"/>
    </row>
    <row r="276" ht="15.75" customHeight="1">
      <c r="A276" s="7"/>
      <c r="B276" s="2"/>
      <c r="C276" s="3"/>
      <c r="D276" s="4"/>
      <c r="E276" s="5"/>
      <c r="F276" s="2"/>
      <c r="G276" s="2"/>
      <c r="H276" s="2"/>
      <c r="I276" s="6"/>
      <c r="J276" s="6"/>
      <c r="K276" s="2"/>
      <c r="L276" s="2"/>
      <c r="M276" s="7"/>
      <c r="N276" s="7"/>
      <c r="O276" s="7"/>
      <c r="P276" s="7"/>
      <c r="Q276" s="7"/>
      <c r="R276" s="7"/>
      <c r="S276" s="7"/>
      <c r="T276" s="7"/>
      <c r="U276" s="7"/>
      <c r="V276" s="7"/>
      <c r="W276" s="7"/>
      <c r="X276" s="7"/>
      <c r="Y276" s="7"/>
      <c r="Z276" s="7"/>
    </row>
    <row r="277" ht="15.75" customHeight="1">
      <c r="A277" s="7"/>
      <c r="B277" s="2"/>
      <c r="C277" s="3"/>
      <c r="D277" s="4"/>
      <c r="E277" s="5"/>
      <c r="F277" s="2"/>
      <c r="G277" s="2"/>
      <c r="H277" s="2"/>
      <c r="I277" s="6"/>
      <c r="J277" s="6"/>
      <c r="K277" s="2"/>
      <c r="L277" s="2"/>
      <c r="M277" s="7"/>
      <c r="N277" s="7"/>
      <c r="O277" s="7"/>
      <c r="P277" s="7"/>
      <c r="Q277" s="7"/>
      <c r="R277" s="7"/>
      <c r="S277" s="7"/>
      <c r="T277" s="7"/>
      <c r="U277" s="7"/>
      <c r="V277" s="7"/>
      <c r="W277" s="7"/>
      <c r="X277" s="7"/>
      <c r="Y277" s="7"/>
      <c r="Z277" s="7"/>
    </row>
    <row r="278" ht="15.75" customHeight="1">
      <c r="A278" s="7"/>
      <c r="B278" s="2"/>
      <c r="C278" s="3"/>
      <c r="D278" s="4"/>
      <c r="E278" s="5"/>
      <c r="F278" s="2"/>
      <c r="G278" s="2"/>
      <c r="H278" s="2"/>
      <c r="I278" s="6"/>
      <c r="J278" s="6"/>
      <c r="K278" s="2"/>
      <c r="L278" s="2"/>
      <c r="M278" s="7"/>
      <c r="N278" s="7"/>
      <c r="O278" s="7"/>
      <c r="P278" s="7"/>
      <c r="Q278" s="7"/>
      <c r="R278" s="7"/>
      <c r="S278" s="7"/>
      <c r="T278" s="7"/>
      <c r="U278" s="7"/>
      <c r="V278" s="7"/>
      <c r="W278" s="7"/>
      <c r="X278" s="7"/>
      <c r="Y278" s="7"/>
      <c r="Z278" s="7"/>
    </row>
    <row r="279" ht="15.75" customHeight="1">
      <c r="A279" s="7"/>
      <c r="B279" s="2"/>
      <c r="C279" s="3"/>
      <c r="D279" s="4"/>
      <c r="E279" s="5"/>
      <c r="F279" s="2"/>
      <c r="G279" s="2"/>
      <c r="H279" s="2"/>
      <c r="I279" s="6"/>
      <c r="J279" s="6"/>
      <c r="K279" s="2"/>
      <c r="L279" s="2"/>
      <c r="M279" s="7"/>
      <c r="N279" s="7"/>
      <c r="O279" s="7"/>
      <c r="P279" s="7"/>
      <c r="Q279" s="7"/>
      <c r="R279" s="7"/>
      <c r="S279" s="7"/>
      <c r="T279" s="7"/>
      <c r="U279" s="7"/>
      <c r="V279" s="7"/>
      <c r="W279" s="7"/>
      <c r="X279" s="7"/>
      <c r="Y279" s="7"/>
      <c r="Z279" s="7"/>
    </row>
    <row r="280" ht="15.75" customHeight="1">
      <c r="A280" s="7"/>
      <c r="B280" s="2"/>
      <c r="C280" s="3"/>
      <c r="D280" s="4"/>
      <c r="E280" s="5"/>
      <c r="F280" s="2"/>
      <c r="G280" s="2"/>
      <c r="H280" s="2"/>
      <c r="I280" s="6"/>
      <c r="J280" s="6"/>
      <c r="K280" s="2"/>
      <c r="L280" s="2"/>
      <c r="M280" s="7"/>
      <c r="N280" s="7"/>
      <c r="O280" s="7"/>
      <c r="P280" s="7"/>
      <c r="Q280" s="7"/>
      <c r="R280" s="7"/>
      <c r="S280" s="7"/>
      <c r="T280" s="7"/>
      <c r="U280" s="7"/>
      <c r="V280" s="7"/>
      <c r="W280" s="7"/>
      <c r="X280" s="7"/>
      <c r="Y280" s="7"/>
      <c r="Z280" s="7"/>
    </row>
    <row r="281" ht="15.75" customHeight="1">
      <c r="A281" s="7"/>
      <c r="B281" s="2"/>
      <c r="C281" s="3"/>
      <c r="D281" s="4"/>
      <c r="E281" s="5"/>
      <c r="F281" s="2"/>
      <c r="G281" s="2"/>
      <c r="H281" s="2"/>
      <c r="I281" s="6"/>
      <c r="J281" s="6"/>
      <c r="K281" s="2"/>
      <c r="L281" s="2"/>
      <c r="M281" s="7"/>
      <c r="N281" s="7"/>
      <c r="O281" s="7"/>
      <c r="P281" s="7"/>
      <c r="Q281" s="7"/>
      <c r="R281" s="7"/>
      <c r="S281" s="7"/>
      <c r="T281" s="7"/>
      <c r="U281" s="7"/>
      <c r="V281" s="7"/>
      <c r="W281" s="7"/>
      <c r="X281" s="7"/>
      <c r="Y281" s="7"/>
      <c r="Z281" s="7"/>
    </row>
    <row r="282" ht="15.75" customHeight="1">
      <c r="A282" s="7"/>
      <c r="B282" s="2"/>
      <c r="C282" s="3"/>
      <c r="D282" s="4"/>
      <c r="E282" s="5"/>
      <c r="F282" s="2"/>
      <c r="G282" s="2"/>
      <c r="H282" s="2"/>
      <c r="I282" s="6"/>
      <c r="J282" s="6"/>
      <c r="K282" s="2"/>
      <c r="L282" s="2"/>
      <c r="M282" s="7"/>
      <c r="N282" s="7"/>
      <c r="O282" s="7"/>
      <c r="P282" s="7"/>
      <c r="Q282" s="7"/>
      <c r="R282" s="7"/>
      <c r="S282" s="7"/>
      <c r="T282" s="7"/>
      <c r="U282" s="7"/>
      <c r="V282" s="7"/>
      <c r="W282" s="7"/>
      <c r="X282" s="7"/>
      <c r="Y282" s="7"/>
      <c r="Z282" s="7"/>
    </row>
    <row r="283" ht="15.75" customHeight="1">
      <c r="A283" s="7"/>
      <c r="B283" s="2"/>
      <c r="C283" s="3"/>
      <c r="D283" s="4"/>
      <c r="E283" s="5"/>
      <c r="F283" s="2"/>
      <c r="G283" s="2"/>
      <c r="H283" s="2"/>
      <c r="I283" s="6"/>
      <c r="J283" s="6"/>
      <c r="K283" s="2"/>
      <c r="L283" s="2"/>
      <c r="M283" s="7"/>
      <c r="N283" s="7"/>
      <c r="O283" s="7"/>
      <c r="P283" s="7"/>
      <c r="Q283" s="7"/>
      <c r="R283" s="7"/>
      <c r="S283" s="7"/>
      <c r="T283" s="7"/>
      <c r="U283" s="7"/>
      <c r="V283" s="7"/>
      <c r="W283" s="7"/>
      <c r="X283" s="7"/>
      <c r="Y283" s="7"/>
      <c r="Z283" s="7"/>
    </row>
    <row r="284" ht="15.75" customHeight="1">
      <c r="A284" s="7"/>
      <c r="B284" s="2"/>
      <c r="C284" s="3"/>
      <c r="D284" s="4"/>
      <c r="E284" s="5"/>
      <c r="F284" s="2"/>
      <c r="G284" s="2"/>
      <c r="H284" s="2"/>
      <c r="I284" s="6"/>
      <c r="J284" s="6"/>
      <c r="K284" s="2"/>
      <c r="L284" s="2"/>
      <c r="M284" s="7"/>
      <c r="N284" s="7"/>
      <c r="O284" s="7"/>
      <c r="P284" s="7"/>
      <c r="Q284" s="7"/>
      <c r="R284" s="7"/>
      <c r="S284" s="7"/>
      <c r="T284" s="7"/>
      <c r="U284" s="7"/>
      <c r="V284" s="7"/>
      <c r="W284" s="7"/>
      <c r="X284" s="7"/>
      <c r="Y284" s="7"/>
      <c r="Z284" s="7"/>
    </row>
    <row r="285" ht="15.75" customHeight="1">
      <c r="A285" s="7"/>
      <c r="B285" s="2"/>
      <c r="C285" s="3"/>
      <c r="D285" s="4"/>
      <c r="E285" s="5"/>
      <c r="F285" s="2"/>
      <c r="G285" s="2"/>
      <c r="H285" s="2"/>
      <c r="I285" s="6"/>
      <c r="J285" s="6"/>
      <c r="K285" s="2"/>
      <c r="L285" s="2"/>
      <c r="M285" s="7"/>
      <c r="N285" s="7"/>
      <c r="O285" s="7"/>
      <c r="P285" s="7"/>
      <c r="Q285" s="7"/>
      <c r="R285" s="7"/>
      <c r="S285" s="7"/>
      <c r="T285" s="7"/>
      <c r="U285" s="7"/>
      <c r="V285" s="7"/>
      <c r="W285" s="7"/>
      <c r="X285" s="7"/>
      <c r="Y285" s="7"/>
      <c r="Z285" s="7"/>
    </row>
    <row r="286" ht="15.75" customHeight="1">
      <c r="A286" s="7"/>
      <c r="B286" s="2"/>
      <c r="C286" s="3"/>
      <c r="D286" s="4"/>
      <c r="E286" s="5"/>
      <c r="F286" s="2"/>
      <c r="G286" s="2"/>
      <c r="H286" s="2"/>
      <c r="I286" s="6"/>
      <c r="J286" s="6"/>
      <c r="K286" s="2"/>
      <c r="L286" s="2"/>
      <c r="M286" s="7"/>
      <c r="N286" s="7"/>
      <c r="O286" s="7"/>
      <c r="P286" s="7"/>
      <c r="Q286" s="7"/>
      <c r="R286" s="7"/>
      <c r="S286" s="7"/>
      <c r="T286" s="7"/>
      <c r="U286" s="7"/>
      <c r="V286" s="7"/>
      <c r="W286" s="7"/>
      <c r="X286" s="7"/>
      <c r="Y286" s="7"/>
      <c r="Z286" s="7"/>
    </row>
    <row r="287" ht="15.75" customHeight="1">
      <c r="A287" s="7"/>
      <c r="B287" s="2"/>
      <c r="C287" s="3"/>
      <c r="D287" s="4"/>
      <c r="E287" s="5"/>
      <c r="F287" s="2"/>
      <c r="G287" s="2"/>
      <c r="H287" s="2"/>
      <c r="I287" s="6"/>
      <c r="J287" s="6"/>
      <c r="K287" s="2"/>
      <c r="L287" s="2"/>
      <c r="M287" s="7"/>
      <c r="N287" s="7"/>
      <c r="O287" s="7"/>
      <c r="P287" s="7"/>
      <c r="Q287" s="7"/>
      <c r="R287" s="7"/>
      <c r="S287" s="7"/>
      <c r="T287" s="7"/>
      <c r="U287" s="7"/>
      <c r="V287" s="7"/>
      <c r="W287" s="7"/>
      <c r="X287" s="7"/>
      <c r="Y287" s="7"/>
      <c r="Z287" s="7"/>
    </row>
    <row r="288" ht="15.75" customHeight="1">
      <c r="A288" s="7"/>
      <c r="B288" s="2"/>
      <c r="C288" s="3"/>
      <c r="D288" s="4"/>
      <c r="E288" s="5"/>
      <c r="F288" s="2"/>
      <c r="G288" s="2"/>
      <c r="H288" s="2"/>
      <c r="I288" s="6"/>
      <c r="J288" s="6"/>
      <c r="K288" s="2"/>
      <c r="L288" s="2"/>
      <c r="M288" s="7"/>
      <c r="N288" s="7"/>
      <c r="O288" s="7"/>
      <c r="P288" s="7"/>
      <c r="Q288" s="7"/>
      <c r="R288" s="7"/>
      <c r="S288" s="7"/>
      <c r="T288" s="7"/>
      <c r="U288" s="7"/>
      <c r="V288" s="7"/>
      <c r="W288" s="7"/>
      <c r="X288" s="7"/>
      <c r="Y288" s="7"/>
      <c r="Z288" s="7"/>
    </row>
    <row r="289" ht="15.75" customHeight="1">
      <c r="A289" s="7"/>
      <c r="B289" s="2"/>
      <c r="C289" s="3"/>
      <c r="D289" s="4"/>
      <c r="E289" s="5"/>
      <c r="F289" s="2"/>
      <c r="G289" s="2"/>
      <c r="H289" s="2"/>
      <c r="I289" s="6"/>
      <c r="J289" s="6"/>
      <c r="K289" s="2"/>
      <c r="L289" s="2"/>
      <c r="M289" s="7"/>
      <c r="N289" s="7"/>
      <c r="O289" s="7"/>
      <c r="P289" s="7"/>
      <c r="Q289" s="7"/>
      <c r="R289" s="7"/>
      <c r="S289" s="7"/>
      <c r="T289" s="7"/>
      <c r="U289" s="7"/>
      <c r="V289" s="7"/>
      <c r="W289" s="7"/>
      <c r="X289" s="7"/>
      <c r="Y289" s="7"/>
      <c r="Z289" s="7"/>
    </row>
    <row r="290" ht="15.75" customHeight="1">
      <c r="A290" s="7"/>
      <c r="B290" s="2"/>
      <c r="C290" s="3"/>
      <c r="D290" s="4"/>
      <c r="E290" s="5"/>
      <c r="F290" s="2"/>
      <c r="G290" s="2"/>
      <c r="H290" s="2"/>
      <c r="I290" s="6"/>
      <c r="J290" s="6"/>
      <c r="K290" s="2"/>
      <c r="L290" s="2"/>
      <c r="M290" s="7"/>
      <c r="N290" s="7"/>
      <c r="O290" s="7"/>
      <c r="P290" s="7"/>
      <c r="Q290" s="7"/>
      <c r="R290" s="7"/>
      <c r="S290" s="7"/>
      <c r="T290" s="7"/>
      <c r="U290" s="7"/>
      <c r="V290" s="7"/>
      <c r="W290" s="7"/>
      <c r="X290" s="7"/>
      <c r="Y290" s="7"/>
      <c r="Z290" s="7"/>
    </row>
    <row r="291" ht="15.75" customHeight="1">
      <c r="A291" s="7"/>
      <c r="B291" s="2"/>
      <c r="C291" s="3"/>
      <c r="D291" s="4"/>
      <c r="E291" s="5"/>
      <c r="F291" s="2"/>
      <c r="G291" s="2"/>
      <c r="H291" s="2"/>
      <c r="I291" s="6"/>
      <c r="J291" s="6"/>
      <c r="K291" s="2"/>
      <c r="L291" s="2"/>
      <c r="M291" s="7"/>
      <c r="N291" s="7"/>
      <c r="O291" s="7"/>
      <c r="P291" s="7"/>
      <c r="Q291" s="7"/>
      <c r="R291" s="7"/>
      <c r="S291" s="7"/>
      <c r="T291" s="7"/>
      <c r="U291" s="7"/>
      <c r="V291" s="7"/>
      <c r="W291" s="7"/>
      <c r="X291" s="7"/>
      <c r="Y291" s="7"/>
      <c r="Z291" s="7"/>
    </row>
    <row r="292" ht="15.75" customHeight="1">
      <c r="A292" s="7"/>
      <c r="B292" s="2"/>
      <c r="C292" s="3"/>
      <c r="D292" s="4"/>
      <c r="E292" s="5"/>
      <c r="F292" s="2"/>
      <c r="G292" s="2"/>
      <c r="H292" s="2"/>
      <c r="I292" s="6"/>
      <c r="J292" s="6"/>
      <c r="K292" s="2"/>
      <c r="L292" s="2"/>
      <c r="M292" s="7"/>
      <c r="N292" s="7"/>
      <c r="O292" s="7"/>
      <c r="P292" s="7"/>
      <c r="Q292" s="7"/>
      <c r="R292" s="7"/>
      <c r="S292" s="7"/>
      <c r="T292" s="7"/>
      <c r="U292" s="7"/>
      <c r="V292" s="7"/>
      <c r="W292" s="7"/>
      <c r="X292" s="7"/>
      <c r="Y292" s="7"/>
      <c r="Z292" s="7"/>
    </row>
    <row r="293" ht="15.75" customHeight="1">
      <c r="A293" s="7"/>
      <c r="B293" s="2"/>
      <c r="C293" s="3"/>
      <c r="D293" s="4"/>
      <c r="E293" s="5"/>
      <c r="F293" s="2"/>
      <c r="G293" s="2"/>
      <c r="H293" s="2"/>
      <c r="I293" s="6"/>
      <c r="J293" s="6"/>
      <c r="K293" s="2"/>
      <c r="L293" s="2"/>
      <c r="M293" s="7"/>
      <c r="N293" s="7"/>
      <c r="O293" s="7"/>
      <c r="P293" s="7"/>
      <c r="Q293" s="7"/>
      <c r="R293" s="7"/>
      <c r="S293" s="7"/>
      <c r="T293" s="7"/>
      <c r="U293" s="7"/>
      <c r="V293" s="7"/>
      <c r="W293" s="7"/>
      <c r="X293" s="7"/>
      <c r="Y293" s="7"/>
      <c r="Z293" s="7"/>
    </row>
    <row r="294" ht="15.75" customHeight="1">
      <c r="A294" s="7"/>
      <c r="B294" s="2"/>
      <c r="C294" s="3"/>
      <c r="D294" s="4"/>
      <c r="E294" s="5"/>
      <c r="F294" s="2"/>
      <c r="G294" s="2"/>
      <c r="H294" s="2"/>
      <c r="I294" s="6"/>
      <c r="J294" s="6"/>
      <c r="K294" s="2"/>
      <c r="L294" s="2"/>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ataValidations>
    <dataValidation type="list" allowBlank="1" showErrorMessage="1" sqref="C23:C31 C33:C54 C56:C61 C63:C73 C76:C82 C85">
      <formula1>'Auto Responses'!$J$3:$J$4</formula1>
    </dataValidation>
  </dataValidations>
  <printOptions/>
  <pageMargins bottom="1.0" footer="0.0" header="0.0" left="0.75" right="0.75" top="1.0"/>
  <pageSetup orientation="landscape"/>
  <headerFooter>
    <oddFooter>&amp;L000000_x0009_&amp;P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36C"/>
    <pageSetUpPr/>
  </sheetPr>
  <sheetViews>
    <sheetView showGridLines="0" workbookViewId="0"/>
  </sheetViews>
  <sheetFormatPr customHeight="1" defaultColWidth="9.18" defaultRowHeight="15.0"/>
  <cols>
    <col customWidth="1" min="1" max="1" width="13.45"/>
    <col customWidth="1" min="2" max="2" width="55.09"/>
    <col customWidth="1" min="3" max="3" width="18.91"/>
    <col customWidth="1" min="4" max="4" width="55.73"/>
    <col customWidth="1" min="5" max="5" width="32.0"/>
    <col customWidth="1" min="6" max="6" width="30.73"/>
    <col customWidth="1" min="7" max="7" width="18.09"/>
    <col customWidth="1" hidden="1" min="8" max="10" width="18.09"/>
    <col customWidth="1" hidden="1" min="11" max="11" width="4.45"/>
    <col customWidth="1" hidden="1" min="12" max="12" width="6.64"/>
    <col customWidth="1" min="13" max="26" width="8.45"/>
  </cols>
  <sheetData>
    <row r="1" hidden="1">
      <c r="A1" s="1" t="s">
        <v>0</v>
      </c>
      <c r="B1" s="2"/>
      <c r="C1" s="3"/>
      <c r="D1" s="4"/>
      <c r="E1" s="5"/>
      <c r="F1" s="103"/>
      <c r="G1" s="2"/>
      <c r="H1" s="2"/>
      <c r="I1" s="6"/>
      <c r="J1" s="6"/>
      <c r="K1" s="2"/>
      <c r="L1" s="2"/>
      <c r="M1" s="7"/>
      <c r="N1" s="7"/>
      <c r="O1" s="7"/>
      <c r="P1" s="7"/>
      <c r="Q1" s="7"/>
      <c r="R1" s="7"/>
      <c r="S1" s="7"/>
      <c r="T1" s="7"/>
      <c r="U1" s="7"/>
      <c r="V1" s="7"/>
      <c r="W1" s="7"/>
      <c r="X1" s="7"/>
      <c r="Y1" s="7"/>
      <c r="Z1" s="7"/>
    </row>
    <row r="2" ht="36.0" customHeight="1">
      <c r="A2" s="8" t="s">
        <v>370</v>
      </c>
      <c r="B2" s="8"/>
      <c r="C2" s="9"/>
      <c r="D2" s="10"/>
      <c r="E2" s="11"/>
      <c r="F2" s="104" t="str">
        <f>'Auto Responses'!$A$36</f>
        <v>Version 4.04</v>
      </c>
      <c r="G2" s="2"/>
      <c r="H2" s="2"/>
      <c r="I2" s="6"/>
      <c r="J2" s="2"/>
      <c r="K2" s="2"/>
      <c r="L2" s="2"/>
      <c r="M2" s="7"/>
      <c r="N2" s="7"/>
      <c r="O2" s="7"/>
      <c r="P2" s="7"/>
      <c r="Q2" s="7"/>
      <c r="R2" s="7"/>
      <c r="S2" s="7"/>
      <c r="T2" s="7"/>
      <c r="U2" s="7"/>
      <c r="V2" s="7"/>
      <c r="W2" s="7"/>
      <c r="X2" s="7"/>
      <c r="Y2" s="7"/>
      <c r="Z2" s="7"/>
    </row>
    <row r="3" ht="28.5" customHeight="1">
      <c r="A3" s="12" t="s">
        <v>2</v>
      </c>
      <c r="B3" s="13"/>
      <c r="C3" s="14">
        <f>'START HERE'!$C$3</f>
        <v>45933</v>
      </c>
      <c r="D3" s="15"/>
      <c r="E3" s="16"/>
      <c r="F3" s="17"/>
      <c r="G3" s="2"/>
      <c r="H3" s="2"/>
      <c r="I3" s="6"/>
      <c r="J3" s="2"/>
      <c r="K3" s="2"/>
      <c r="L3" s="2"/>
      <c r="M3" s="2"/>
      <c r="N3" s="2"/>
      <c r="O3" s="2"/>
      <c r="P3" s="2"/>
      <c r="Q3" s="2"/>
      <c r="R3" s="2"/>
      <c r="S3" s="2"/>
      <c r="T3" s="2"/>
      <c r="U3" s="2"/>
      <c r="V3" s="2"/>
      <c r="W3" s="2"/>
      <c r="X3" s="2"/>
      <c r="Y3" s="2"/>
      <c r="Z3" s="2"/>
    </row>
    <row r="4" ht="36.0" customHeight="1">
      <c r="A4" s="18" t="s">
        <v>3</v>
      </c>
      <c r="B4" s="19"/>
      <c r="C4" s="20"/>
      <c r="D4" s="21"/>
      <c r="E4" s="22"/>
      <c r="F4" s="22"/>
      <c r="G4" s="2"/>
      <c r="H4" s="2"/>
      <c r="I4" s="6"/>
      <c r="J4" s="2"/>
      <c r="K4" s="2"/>
      <c r="L4" s="2"/>
      <c r="M4" s="2"/>
      <c r="N4" s="2"/>
      <c r="O4" s="2"/>
      <c r="P4" s="2"/>
      <c r="Q4" s="2"/>
      <c r="R4" s="2"/>
      <c r="S4" s="2"/>
      <c r="T4" s="2"/>
      <c r="U4" s="2"/>
      <c r="V4" s="2"/>
      <c r="W4" s="2"/>
      <c r="X4" s="2"/>
      <c r="Y4" s="2"/>
      <c r="Z4" s="2"/>
    </row>
    <row r="5" ht="19.5" customHeight="1">
      <c r="A5" s="23" t="str">
        <f>HLOOKUP($A$4,'Auto Responses'!$D$2:$D$8,2,0)&amp;""</f>
        <v>1. Complete the "Start Here" tab and review the "Required Questions" guidance to find the other sections are required for your product or service.</v>
      </c>
      <c r="B5" s="24"/>
      <c r="C5" s="25"/>
      <c r="D5" s="26"/>
      <c r="E5" s="24"/>
      <c r="F5" s="27"/>
      <c r="G5" s="2"/>
      <c r="H5" s="2"/>
      <c r="I5" s="6"/>
      <c r="J5" s="2"/>
      <c r="K5" s="2"/>
      <c r="L5" s="2"/>
      <c r="M5" s="2"/>
      <c r="N5" s="2"/>
      <c r="O5" s="2"/>
      <c r="P5" s="2"/>
      <c r="Q5" s="2"/>
      <c r="R5" s="2"/>
      <c r="S5" s="2"/>
      <c r="T5" s="2"/>
      <c r="U5" s="2"/>
      <c r="V5" s="2"/>
      <c r="W5" s="2"/>
      <c r="X5" s="2"/>
      <c r="Y5" s="2"/>
      <c r="Z5" s="2"/>
    </row>
    <row r="6" ht="19.5" customHeight="1">
      <c r="A6" s="23" t="str">
        <f>HLOOKUP($A$4,'Auto Responses'!$D$2:$D$8,3,0)&amp;""</f>
        <v>2. Complete the "Organization" tab and the applicable questions in each of the next 5 tabs (Product through Privacy) that apply, based on your answers to the "Required Questions."</v>
      </c>
      <c r="B6" s="24"/>
      <c r="C6" s="25"/>
      <c r="D6" s="26"/>
      <c r="E6" s="24"/>
      <c r="F6" s="28"/>
      <c r="G6" s="2"/>
      <c r="H6" s="2"/>
      <c r="I6" s="6"/>
      <c r="J6" s="2"/>
      <c r="K6" s="2"/>
      <c r="L6" s="2"/>
      <c r="M6" s="2"/>
      <c r="N6" s="2"/>
      <c r="O6" s="2"/>
      <c r="P6" s="2"/>
      <c r="Q6" s="2"/>
      <c r="R6" s="2"/>
      <c r="S6" s="2"/>
      <c r="T6" s="2"/>
      <c r="U6" s="2"/>
      <c r="V6" s="2"/>
      <c r="W6" s="2"/>
      <c r="X6" s="2"/>
      <c r="Y6" s="2"/>
      <c r="Z6" s="2"/>
    </row>
    <row r="7" ht="19.5" customHeight="1">
      <c r="A7" s="23" t="str">
        <f>HLOOKUP($A$4,'Auto Responses'!$D$2:$D$8,4,0)&amp;""</f>
        <v>3. Guidance in column E may change based on your answers to prompt details in "Additional Information." If leaving an answer blank, you must also state why in "Additional Information". </v>
      </c>
      <c r="B7" s="24"/>
      <c r="C7" s="25"/>
      <c r="D7" s="26"/>
      <c r="E7" s="24"/>
      <c r="F7" s="28"/>
      <c r="G7" s="2"/>
      <c r="H7" s="2"/>
      <c r="I7" s="6"/>
      <c r="J7" s="2"/>
      <c r="K7" s="2"/>
      <c r="L7" s="2"/>
      <c r="M7" s="2"/>
      <c r="N7" s="2"/>
      <c r="O7" s="2"/>
      <c r="P7" s="2"/>
      <c r="Q7" s="2"/>
      <c r="R7" s="2"/>
      <c r="S7" s="2"/>
      <c r="T7" s="2"/>
      <c r="U7" s="2"/>
      <c r="V7" s="2"/>
      <c r="W7" s="2"/>
      <c r="X7" s="2"/>
      <c r="Y7" s="2"/>
      <c r="Z7" s="2"/>
    </row>
    <row r="8" ht="19.5" customHeight="1">
      <c r="A8" s="23" t="str">
        <f>HLOOKUP($A$4,'Auto Responses'!$D$2:$D$8,5,0)&amp;""</f>
        <v>4. DO NOT complete any fields in the "Evaluation" sheets or the "Analyst Notes" column.</v>
      </c>
      <c r="B8" s="24"/>
      <c r="C8" s="25"/>
      <c r="D8" s="26"/>
      <c r="E8" s="24"/>
      <c r="F8" s="28"/>
      <c r="G8" s="2"/>
      <c r="H8" s="2"/>
      <c r="I8" s="6"/>
      <c r="J8" s="2"/>
      <c r="K8" s="2"/>
      <c r="L8" s="2"/>
      <c r="M8" s="2"/>
      <c r="N8" s="2"/>
      <c r="O8" s="2"/>
      <c r="P8" s="2"/>
      <c r="Q8" s="2"/>
      <c r="R8" s="2"/>
      <c r="S8" s="2"/>
      <c r="T8" s="2"/>
      <c r="U8" s="2"/>
      <c r="V8" s="2"/>
      <c r="W8" s="2"/>
      <c r="X8" s="2"/>
      <c r="Y8" s="2"/>
      <c r="Z8" s="2"/>
    </row>
    <row r="9" ht="19.5" customHeight="1">
      <c r="A9" s="23" t="str">
        <f>HLOOKUP($A$4,'Auto Responses'!$D$2:$D$8,6,0)&amp;""</f>
        <v>5. Return the completed file to institutions.</v>
      </c>
      <c r="B9" s="24"/>
      <c r="C9" s="25"/>
      <c r="D9" s="26"/>
      <c r="E9" s="24"/>
      <c r="F9" s="28"/>
      <c r="G9" s="2"/>
      <c r="H9" s="2"/>
      <c r="I9" s="6"/>
      <c r="J9" s="2"/>
      <c r="K9" s="2"/>
      <c r="L9" s="2"/>
      <c r="M9" s="2"/>
      <c r="N9" s="2"/>
      <c r="O9" s="2"/>
      <c r="P9" s="2"/>
      <c r="Q9" s="2"/>
      <c r="R9" s="2"/>
      <c r="S9" s="2"/>
      <c r="T9" s="2"/>
      <c r="U9" s="2"/>
      <c r="V9" s="2"/>
      <c r="W9" s="2"/>
      <c r="X9" s="2"/>
      <c r="Y9" s="2"/>
      <c r="Z9" s="2"/>
    </row>
    <row r="10" ht="19.5" customHeight="1">
      <c r="A10" s="29" t="str">
        <f>HLOOKUP($A$4,'Auto Responses'!$D$2:$D$8,7,0)&amp;""</f>
        <v>* Denotes critical questions. Critical questions are those deemed most important to institutions by higher education volunteers.</v>
      </c>
      <c r="B10" s="24"/>
      <c r="C10" s="25"/>
      <c r="D10" s="26"/>
      <c r="E10" s="24"/>
      <c r="F10" s="28"/>
      <c r="G10" s="2"/>
      <c r="H10" s="2"/>
      <c r="I10" s="6"/>
      <c r="J10" s="2"/>
      <c r="K10" s="2"/>
      <c r="L10" s="2"/>
      <c r="M10" s="2"/>
      <c r="N10" s="2"/>
      <c r="O10" s="2"/>
      <c r="P10" s="2"/>
      <c r="Q10" s="2"/>
      <c r="R10" s="2"/>
      <c r="S10" s="2"/>
      <c r="T10" s="2"/>
      <c r="U10" s="2"/>
      <c r="V10" s="2"/>
      <c r="W10" s="2"/>
      <c r="X10" s="2"/>
      <c r="Y10" s="2"/>
      <c r="Z10" s="2"/>
    </row>
    <row r="11" ht="19.5" customHeight="1">
      <c r="A11" s="30" t="str">
        <f>HLOOKUP($A$4,'Auto Responses'!$D$2:$D$9,8,0)&amp;""</f>
        <v>For full instructions, please visit educause.edu/HECVAT</v>
      </c>
      <c r="B11" s="24"/>
      <c r="C11" s="25"/>
      <c r="D11" s="26"/>
      <c r="E11" s="24"/>
      <c r="F11" s="31"/>
      <c r="G11" s="2"/>
      <c r="H11" s="2"/>
      <c r="I11" s="6"/>
      <c r="J11" s="2"/>
      <c r="K11" s="2"/>
      <c r="L11" s="2"/>
      <c r="M11" s="2"/>
      <c r="N11" s="2"/>
      <c r="O11" s="2"/>
      <c r="P11" s="2"/>
      <c r="Q11" s="2"/>
      <c r="R11" s="2"/>
      <c r="S11" s="2"/>
      <c r="T11" s="2"/>
      <c r="U11" s="2"/>
      <c r="V11" s="2"/>
      <c r="W11" s="2"/>
      <c r="X11" s="2"/>
      <c r="Y11" s="2"/>
      <c r="Z11" s="2"/>
    </row>
    <row r="12" ht="36.0" customHeight="1">
      <c r="A12" s="105" t="s">
        <v>371</v>
      </c>
      <c r="B12" s="106"/>
      <c r="C12" s="107" t="s">
        <v>19</v>
      </c>
      <c r="D12" s="106"/>
      <c r="E12" s="108"/>
      <c r="F12" s="109"/>
      <c r="G12" s="110"/>
      <c r="H12" s="110"/>
      <c r="I12" s="110"/>
      <c r="J12" s="110"/>
      <c r="K12" s="110"/>
      <c r="L12" s="110"/>
      <c r="M12" s="110"/>
      <c r="N12" s="110"/>
      <c r="O12" s="110"/>
      <c r="P12" s="110"/>
      <c r="Q12" s="110"/>
      <c r="R12" s="110"/>
      <c r="S12" s="110"/>
      <c r="T12" s="110"/>
      <c r="U12" s="110"/>
      <c r="V12" s="110"/>
      <c r="W12" s="110"/>
      <c r="X12" s="110"/>
      <c r="Y12" s="110"/>
      <c r="Z12" s="110"/>
    </row>
    <row r="13" ht="21.75" customHeight="1">
      <c r="A13" s="111" t="s">
        <v>4</v>
      </c>
      <c r="B13" s="112" t="s">
        <v>372</v>
      </c>
      <c r="C13" s="113" t="s">
        <v>5</v>
      </c>
      <c r="D13" s="114"/>
      <c r="E13" s="114"/>
      <c r="F13" s="115"/>
      <c r="G13" s="110"/>
      <c r="H13" s="110"/>
      <c r="I13" s="110"/>
      <c r="J13" s="110"/>
      <c r="K13" s="110"/>
      <c r="L13" s="110"/>
      <c r="M13" s="110"/>
      <c r="N13" s="110"/>
      <c r="O13" s="110"/>
      <c r="P13" s="110"/>
      <c r="Q13" s="110"/>
      <c r="R13" s="110"/>
      <c r="S13" s="110"/>
      <c r="T13" s="110"/>
      <c r="U13" s="110"/>
      <c r="V13" s="110"/>
      <c r="W13" s="110"/>
      <c r="X13" s="110"/>
      <c r="Y13" s="110"/>
      <c r="Z13" s="110"/>
    </row>
    <row r="14" ht="21.75" customHeight="1">
      <c r="A14" s="111" t="s">
        <v>6</v>
      </c>
      <c r="B14" s="112" t="s">
        <v>373</v>
      </c>
      <c r="C14" s="113" t="s">
        <v>5</v>
      </c>
      <c r="D14" s="114"/>
      <c r="E14" s="114"/>
      <c r="F14" s="115"/>
      <c r="G14" s="110"/>
      <c r="H14" s="110"/>
      <c r="I14" s="110"/>
      <c r="J14" s="110"/>
      <c r="K14" s="110"/>
      <c r="L14" s="110"/>
      <c r="M14" s="110"/>
      <c r="N14" s="110"/>
      <c r="O14" s="110"/>
      <c r="P14" s="110"/>
      <c r="Q14" s="110"/>
      <c r="R14" s="110"/>
      <c r="S14" s="110"/>
      <c r="T14" s="110"/>
      <c r="U14" s="110"/>
      <c r="V14" s="110"/>
      <c r="W14" s="110"/>
      <c r="X14" s="110"/>
      <c r="Y14" s="110"/>
      <c r="Z14" s="110"/>
    </row>
    <row r="15" ht="21.75" customHeight="1">
      <c r="A15" s="111" t="s">
        <v>7</v>
      </c>
      <c r="B15" s="112" t="s">
        <v>374</v>
      </c>
      <c r="C15" s="116" t="s">
        <v>8</v>
      </c>
      <c r="D15" s="38"/>
      <c r="E15" s="38"/>
      <c r="F15" s="39"/>
      <c r="G15" s="110"/>
      <c r="H15" s="110"/>
      <c r="I15" s="110"/>
      <c r="J15" s="110"/>
      <c r="K15" s="110"/>
      <c r="L15" s="110"/>
      <c r="M15" s="110"/>
      <c r="N15" s="110"/>
      <c r="O15" s="110"/>
      <c r="P15" s="110"/>
      <c r="Q15" s="110"/>
      <c r="R15" s="110"/>
      <c r="S15" s="110"/>
      <c r="T15" s="110"/>
      <c r="U15" s="110"/>
      <c r="V15" s="110"/>
      <c r="W15" s="110"/>
      <c r="X15" s="110"/>
      <c r="Y15" s="110"/>
      <c r="Z15" s="110"/>
    </row>
    <row r="16" ht="21.75" customHeight="1">
      <c r="A16" s="111" t="s">
        <v>15</v>
      </c>
      <c r="B16" s="112" t="s">
        <v>375</v>
      </c>
      <c r="C16" s="113" t="s">
        <v>376</v>
      </c>
      <c r="D16" s="114"/>
      <c r="E16" s="114"/>
      <c r="F16" s="115"/>
      <c r="G16" s="110"/>
      <c r="H16" s="110"/>
      <c r="I16" s="110"/>
      <c r="J16" s="110"/>
      <c r="K16" s="110"/>
      <c r="L16" s="110"/>
      <c r="M16" s="110"/>
      <c r="N16" s="110"/>
      <c r="O16" s="110"/>
      <c r="P16" s="110"/>
      <c r="Q16" s="110"/>
      <c r="R16" s="110"/>
      <c r="S16" s="110"/>
      <c r="T16" s="110"/>
      <c r="U16" s="110"/>
      <c r="V16" s="110"/>
      <c r="W16" s="110"/>
      <c r="X16" s="110"/>
      <c r="Y16" s="110"/>
      <c r="Z16" s="110"/>
    </row>
    <row r="17" ht="36.75" customHeight="1">
      <c r="A17" s="117" t="s">
        <v>377</v>
      </c>
      <c r="B17" s="118"/>
      <c r="C17" s="107" t="s">
        <v>19</v>
      </c>
      <c r="D17" s="107" t="s">
        <v>20</v>
      </c>
      <c r="E17" s="107" t="s">
        <v>21</v>
      </c>
      <c r="F17" s="119" t="s">
        <v>22</v>
      </c>
      <c r="G17" s="110"/>
      <c r="H17" s="110"/>
      <c r="I17" s="110"/>
      <c r="J17" s="110"/>
      <c r="K17" s="110"/>
      <c r="L17" s="110"/>
      <c r="M17" s="110"/>
      <c r="N17" s="110"/>
      <c r="O17" s="110"/>
      <c r="P17" s="110"/>
      <c r="Q17" s="110"/>
      <c r="R17" s="110"/>
      <c r="S17" s="110"/>
      <c r="T17" s="110"/>
      <c r="U17" s="110"/>
      <c r="V17" s="110"/>
      <c r="W17" s="110"/>
      <c r="X17" s="110"/>
      <c r="Y17" s="110"/>
      <c r="Z17" s="110"/>
    </row>
    <row r="18" ht="38.25" customHeight="1">
      <c r="A18" s="111" t="s">
        <v>40</v>
      </c>
      <c r="B18" s="120" t="s">
        <v>378</v>
      </c>
      <c r="C18" s="58" t="s">
        <v>24</v>
      </c>
      <c r="D18" s="58" t="s">
        <v>41</v>
      </c>
      <c r="E18" s="121"/>
      <c r="F18" s="122"/>
      <c r="G18" s="123" t="s">
        <v>34</v>
      </c>
      <c r="H18" s="110"/>
      <c r="I18" s="110"/>
      <c r="J18" s="110"/>
      <c r="K18" s="110"/>
      <c r="L18" s="110"/>
      <c r="M18" s="110"/>
      <c r="N18" s="110"/>
      <c r="O18" s="110"/>
      <c r="P18" s="110"/>
      <c r="Q18" s="110"/>
      <c r="R18" s="110"/>
      <c r="S18" s="110"/>
      <c r="T18" s="110"/>
      <c r="U18" s="110"/>
      <c r="V18" s="110"/>
      <c r="W18" s="110"/>
      <c r="X18" s="110"/>
      <c r="Y18" s="110"/>
      <c r="Z18" s="110"/>
    </row>
    <row r="19" ht="36.75" customHeight="1">
      <c r="A19" s="117" t="s">
        <v>379</v>
      </c>
      <c r="B19" s="106"/>
      <c r="C19" s="107" t="s">
        <v>19</v>
      </c>
      <c r="D19" s="107" t="s">
        <v>20</v>
      </c>
      <c r="E19" s="107" t="s">
        <v>21</v>
      </c>
      <c r="F19" s="119" t="s">
        <v>22</v>
      </c>
      <c r="G19" s="110"/>
      <c r="H19" s="110"/>
      <c r="I19" s="110"/>
      <c r="J19" s="110"/>
      <c r="K19" s="110"/>
      <c r="L19" s="110"/>
      <c r="M19" s="110"/>
      <c r="N19" s="110"/>
      <c r="O19" s="110"/>
      <c r="P19" s="110"/>
      <c r="Q19" s="110"/>
      <c r="R19" s="110"/>
      <c r="S19" s="110"/>
      <c r="T19" s="110"/>
      <c r="U19" s="110"/>
      <c r="V19" s="110"/>
      <c r="W19" s="110"/>
      <c r="X19" s="110"/>
      <c r="Y19" s="110"/>
      <c r="Z19" s="110"/>
    </row>
    <row r="20" ht="38.25" customHeight="1">
      <c r="A20" s="111" t="s">
        <v>380</v>
      </c>
      <c r="B20" s="120" t="s">
        <v>381</v>
      </c>
      <c r="C20" s="124" t="s">
        <v>24</v>
      </c>
      <c r="D20" s="125" t="s">
        <v>382</v>
      </c>
      <c r="E20" s="121"/>
      <c r="F20" s="122"/>
      <c r="G20" s="110"/>
      <c r="H20" s="110"/>
      <c r="I20" s="110"/>
      <c r="J20" s="110"/>
      <c r="K20" s="110"/>
      <c r="L20" s="110"/>
      <c r="M20" s="110"/>
      <c r="N20" s="110"/>
      <c r="O20" s="110"/>
      <c r="P20" s="110"/>
      <c r="Q20" s="110"/>
      <c r="R20" s="110"/>
      <c r="S20" s="110"/>
      <c r="T20" s="110"/>
      <c r="U20" s="110"/>
      <c r="V20" s="110"/>
      <c r="W20" s="110"/>
      <c r="X20" s="110"/>
      <c r="Y20" s="110"/>
      <c r="Z20" s="110"/>
    </row>
    <row r="21" ht="45.75" customHeight="1">
      <c r="A21" s="111" t="s">
        <v>383</v>
      </c>
      <c r="B21" s="120" t="s">
        <v>384</v>
      </c>
      <c r="C21" s="124" t="s">
        <v>24</v>
      </c>
      <c r="D21" s="126" t="s">
        <v>385</v>
      </c>
      <c r="E21" s="121"/>
      <c r="F21" s="127"/>
      <c r="G21" s="123" t="s">
        <v>34</v>
      </c>
      <c r="H21" s="110"/>
      <c r="I21" s="110"/>
      <c r="J21" s="110"/>
      <c r="K21" s="110"/>
      <c r="L21" s="110"/>
      <c r="M21" s="110"/>
      <c r="N21" s="110"/>
      <c r="O21" s="110"/>
      <c r="P21" s="110"/>
      <c r="Q21" s="110"/>
      <c r="R21" s="110"/>
      <c r="S21" s="110"/>
      <c r="T21" s="110"/>
      <c r="U21" s="110"/>
      <c r="V21" s="110"/>
      <c r="W21" s="110"/>
      <c r="X21" s="110"/>
      <c r="Y21" s="110"/>
      <c r="Z21" s="110"/>
    </row>
    <row r="22" ht="36.75" customHeight="1">
      <c r="A22" s="117" t="s">
        <v>386</v>
      </c>
      <c r="B22" s="106"/>
      <c r="C22" s="107" t="s">
        <v>19</v>
      </c>
      <c r="D22" s="107" t="s">
        <v>20</v>
      </c>
      <c r="E22" s="107" t="s">
        <v>21</v>
      </c>
      <c r="F22" s="119" t="s">
        <v>22</v>
      </c>
      <c r="G22" s="110"/>
      <c r="H22" s="110"/>
      <c r="I22" s="110"/>
      <c r="J22" s="110"/>
      <c r="K22" s="110"/>
      <c r="L22" s="110"/>
      <c r="M22" s="110"/>
      <c r="N22" s="110"/>
      <c r="O22" s="110"/>
      <c r="P22" s="110"/>
      <c r="Q22" s="110"/>
      <c r="R22" s="110"/>
      <c r="S22" s="110"/>
      <c r="T22" s="110"/>
      <c r="U22" s="110"/>
      <c r="V22" s="110"/>
      <c r="W22" s="110"/>
      <c r="X22" s="110"/>
      <c r="Y22" s="110"/>
      <c r="Z22" s="110"/>
    </row>
    <row r="23" ht="48.0" customHeight="1">
      <c r="A23" s="111" t="s">
        <v>387</v>
      </c>
      <c r="B23" s="120" t="s">
        <v>388</v>
      </c>
      <c r="C23" s="124" t="s">
        <v>24</v>
      </c>
      <c r="D23" s="115" t="s">
        <v>389</v>
      </c>
      <c r="E23" s="121"/>
      <c r="F23" s="122"/>
      <c r="G23" s="110"/>
      <c r="H23" s="110"/>
      <c r="I23" s="110"/>
      <c r="J23" s="110"/>
      <c r="K23" s="110"/>
      <c r="L23" s="110"/>
      <c r="M23" s="110"/>
      <c r="N23" s="110"/>
      <c r="O23" s="110"/>
      <c r="P23" s="110"/>
      <c r="Q23" s="110"/>
      <c r="R23" s="110"/>
      <c r="S23" s="110"/>
      <c r="T23" s="110"/>
      <c r="U23" s="110"/>
      <c r="V23" s="110"/>
      <c r="W23" s="110"/>
      <c r="X23" s="110"/>
      <c r="Y23" s="110"/>
      <c r="Z23" s="110"/>
    </row>
    <row r="24" ht="38.25" customHeight="1">
      <c r="A24" s="111" t="s">
        <v>390</v>
      </c>
      <c r="B24" s="120" t="s">
        <v>391</v>
      </c>
      <c r="C24" s="124" t="s">
        <v>24</v>
      </c>
      <c r="D24" s="115" t="s">
        <v>392</v>
      </c>
      <c r="E24" s="121"/>
      <c r="F24" s="127"/>
      <c r="G24" s="110"/>
      <c r="H24" s="110"/>
      <c r="I24" s="110"/>
      <c r="J24" s="110"/>
      <c r="K24" s="110"/>
      <c r="L24" s="110"/>
      <c r="M24" s="110"/>
      <c r="N24" s="110"/>
      <c r="O24" s="110"/>
      <c r="P24" s="110"/>
      <c r="Q24" s="110"/>
      <c r="R24" s="110"/>
      <c r="S24" s="110"/>
      <c r="T24" s="110"/>
      <c r="U24" s="110"/>
      <c r="V24" s="110"/>
      <c r="W24" s="110"/>
      <c r="X24" s="110"/>
      <c r="Y24" s="110"/>
      <c r="Z24" s="110"/>
    </row>
    <row r="25" ht="46.5" customHeight="1">
      <c r="A25" s="111" t="s">
        <v>393</v>
      </c>
      <c r="B25" s="120" t="s">
        <v>394</v>
      </c>
      <c r="C25" s="124" t="s">
        <v>24</v>
      </c>
      <c r="D25" s="115" t="s">
        <v>395</v>
      </c>
      <c r="E25" s="121"/>
      <c r="F25" s="127"/>
      <c r="G25" s="110"/>
      <c r="H25" s="110"/>
      <c r="I25" s="110"/>
      <c r="J25" s="110"/>
      <c r="K25" s="110"/>
      <c r="L25" s="110"/>
      <c r="M25" s="110"/>
      <c r="N25" s="110"/>
      <c r="O25" s="110"/>
      <c r="P25" s="110"/>
      <c r="Q25" s="110"/>
      <c r="R25" s="110"/>
      <c r="S25" s="110"/>
      <c r="T25" s="110"/>
      <c r="U25" s="110"/>
      <c r="V25" s="110"/>
      <c r="W25" s="110"/>
      <c r="X25" s="110"/>
      <c r="Y25" s="110"/>
      <c r="Z25" s="110"/>
    </row>
    <row r="26" ht="69.0" customHeight="1">
      <c r="A26" s="111" t="s">
        <v>396</v>
      </c>
      <c r="B26" s="120" t="s">
        <v>397</v>
      </c>
      <c r="C26" s="58" t="s">
        <v>24</v>
      </c>
      <c r="D26" s="58" t="s">
        <v>398</v>
      </c>
      <c r="E26" s="121"/>
      <c r="F26" s="127"/>
      <c r="G26" s="110"/>
      <c r="H26" s="110"/>
      <c r="I26" s="110"/>
      <c r="J26" s="110"/>
      <c r="K26" s="110"/>
      <c r="L26" s="110"/>
      <c r="M26" s="110"/>
      <c r="N26" s="110"/>
      <c r="O26" s="110"/>
      <c r="P26" s="110"/>
      <c r="Q26" s="110"/>
      <c r="R26" s="110"/>
      <c r="S26" s="110"/>
      <c r="T26" s="110"/>
      <c r="U26" s="110"/>
      <c r="V26" s="110"/>
      <c r="W26" s="110"/>
      <c r="X26" s="110"/>
      <c r="Y26" s="110"/>
      <c r="Z26" s="110"/>
    </row>
    <row r="27" ht="74.25" customHeight="1">
      <c r="A27" s="111" t="s">
        <v>399</v>
      </c>
      <c r="B27" s="120" t="s">
        <v>400</v>
      </c>
      <c r="C27" s="124" t="s">
        <v>24</v>
      </c>
      <c r="D27" s="115" t="s">
        <v>401</v>
      </c>
      <c r="E27" s="121"/>
      <c r="F27" s="127"/>
      <c r="G27" s="123" t="s">
        <v>34</v>
      </c>
      <c r="H27" s="110"/>
      <c r="I27" s="110"/>
      <c r="J27" s="110"/>
      <c r="K27" s="110"/>
      <c r="L27" s="110"/>
      <c r="M27" s="110"/>
      <c r="N27" s="110"/>
      <c r="O27" s="110"/>
      <c r="P27" s="110"/>
      <c r="Q27" s="110"/>
      <c r="R27" s="110"/>
      <c r="S27" s="110"/>
      <c r="T27" s="110"/>
      <c r="U27" s="110"/>
      <c r="V27" s="110"/>
      <c r="W27" s="110"/>
      <c r="X27" s="110"/>
      <c r="Y27" s="110"/>
      <c r="Z27" s="110"/>
    </row>
    <row r="28" ht="36.75" customHeight="1">
      <c r="A28" s="117" t="s">
        <v>402</v>
      </c>
      <c r="B28" s="106"/>
      <c r="C28" s="107" t="s">
        <v>19</v>
      </c>
      <c r="D28" s="107" t="s">
        <v>20</v>
      </c>
      <c r="E28" s="107" t="s">
        <v>21</v>
      </c>
      <c r="F28" s="119" t="s">
        <v>22</v>
      </c>
      <c r="G28" s="110"/>
      <c r="H28" s="110"/>
      <c r="I28" s="110"/>
      <c r="J28" s="110"/>
      <c r="K28" s="110"/>
      <c r="L28" s="110"/>
      <c r="M28" s="110"/>
      <c r="N28" s="110"/>
      <c r="O28" s="110"/>
      <c r="P28" s="110"/>
      <c r="Q28" s="110"/>
      <c r="R28" s="110"/>
      <c r="S28" s="110"/>
      <c r="T28" s="110"/>
      <c r="U28" s="110"/>
      <c r="V28" s="110"/>
      <c r="W28" s="110"/>
      <c r="X28" s="110"/>
      <c r="Y28" s="110"/>
      <c r="Z28" s="110"/>
    </row>
    <row r="29" ht="69.0" customHeight="1">
      <c r="A29" s="111" t="s">
        <v>403</v>
      </c>
      <c r="B29" s="120" t="s">
        <v>404</v>
      </c>
      <c r="C29" s="124" t="s">
        <v>24</v>
      </c>
      <c r="D29" s="115" t="s">
        <v>405</v>
      </c>
      <c r="E29" s="128" t="s">
        <v>406</v>
      </c>
      <c r="F29" s="122"/>
      <c r="G29" s="110"/>
      <c r="H29" s="110"/>
      <c r="I29" s="110"/>
      <c r="J29" s="110"/>
      <c r="K29" s="110"/>
      <c r="L29" s="110"/>
      <c r="M29" s="110"/>
      <c r="N29" s="110"/>
      <c r="O29" s="110"/>
      <c r="P29" s="110"/>
      <c r="Q29" s="110"/>
      <c r="R29" s="110"/>
      <c r="S29" s="110"/>
      <c r="T29" s="110"/>
      <c r="U29" s="110"/>
      <c r="V29" s="110"/>
      <c r="W29" s="110"/>
      <c r="X29" s="110"/>
      <c r="Y29" s="110"/>
      <c r="Z29" s="110"/>
    </row>
    <row r="30" ht="61.5" customHeight="1">
      <c r="A30" s="111" t="s">
        <v>407</v>
      </c>
      <c r="B30" s="120" t="s">
        <v>408</v>
      </c>
      <c r="C30" s="124" t="s">
        <v>24</v>
      </c>
      <c r="D30" s="115" t="s">
        <v>409</v>
      </c>
      <c r="E30" s="128" t="s">
        <v>410</v>
      </c>
      <c r="F30" s="127"/>
      <c r="G30" s="110"/>
      <c r="H30" s="110"/>
      <c r="I30" s="110"/>
      <c r="J30" s="110"/>
      <c r="K30" s="110"/>
      <c r="L30" s="110"/>
      <c r="M30" s="110"/>
      <c r="N30" s="110"/>
      <c r="O30" s="110"/>
      <c r="P30" s="110"/>
      <c r="Q30" s="110"/>
      <c r="R30" s="110"/>
      <c r="S30" s="110"/>
      <c r="T30" s="110"/>
      <c r="U30" s="110"/>
      <c r="V30" s="110"/>
      <c r="W30" s="110"/>
      <c r="X30" s="110"/>
      <c r="Y30" s="110"/>
      <c r="Z30" s="110"/>
    </row>
    <row r="31" ht="111.0" customHeight="1">
      <c r="A31" s="111" t="s">
        <v>411</v>
      </c>
      <c r="B31" s="120" t="s">
        <v>412</v>
      </c>
      <c r="C31" s="124" t="s">
        <v>24</v>
      </c>
      <c r="D31" s="115" t="s">
        <v>413</v>
      </c>
      <c r="E31" s="128" t="s">
        <v>414</v>
      </c>
      <c r="F31" s="127"/>
      <c r="G31" s="110"/>
      <c r="H31" s="110"/>
      <c r="I31" s="110"/>
      <c r="J31" s="110"/>
      <c r="K31" s="110"/>
      <c r="L31" s="110"/>
      <c r="M31" s="110"/>
      <c r="N31" s="110"/>
      <c r="O31" s="110"/>
      <c r="P31" s="110"/>
      <c r="Q31" s="110"/>
      <c r="R31" s="110"/>
      <c r="S31" s="110"/>
      <c r="T31" s="110"/>
      <c r="U31" s="110"/>
      <c r="V31" s="110"/>
      <c r="W31" s="110"/>
      <c r="X31" s="110"/>
      <c r="Y31" s="110"/>
      <c r="Z31" s="110"/>
    </row>
    <row r="32" ht="99.75" customHeight="1">
      <c r="A32" s="111" t="s">
        <v>415</v>
      </c>
      <c r="B32" s="120" t="s">
        <v>416</v>
      </c>
      <c r="C32" s="124" t="s">
        <v>24</v>
      </c>
      <c r="D32" s="115" t="s">
        <v>417</v>
      </c>
      <c r="E32" s="128" t="s">
        <v>418</v>
      </c>
      <c r="F32" s="127"/>
      <c r="G32" s="110"/>
      <c r="H32" s="110"/>
      <c r="I32" s="110"/>
      <c r="J32" s="110"/>
      <c r="K32" s="110"/>
      <c r="L32" s="110"/>
      <c r="M32" s="110"/>
      <c r="N32" s="110"/>
      <c r="O32" s="110"/>
      <c r="P32" s="110"/>
      <c r="Q32" s="110"/>
      <c r="R32" s="110"/>
      <c r="S32" s="110"/>
      <c r="T32" s="110"/>
      <c r="U32" s="110"/>
      <c r="V32" s="110"/>
      <c r="W32" s="110"/>
      <c r="X32" s="110"/>
      <c r="Y32" s="110"/>
      <c r="Z32" s="110"/>
    </row>
    <row r="33" ht="105.0" customHeight="1">
      <c r="A33" s="111" t="s">
        <v>419</v>
      </c>
      <c r="B33" s="120" t="s">
        <v>420</v>
      </c>
      <c r="C33" s="124" t="s">
        <v>24</v>
      </c>
      <c r="D33" s="115" t="s">
        <v>421</v>
      </c>
      <c r="E33" s="128" t="s">
        <v>422</v>
      </c>
      <c r="F33" s="127"/>
      <c r="G33" s="123" t="s">
        <v>34</v>
      </c>
      <c r="H33" s="110"/>
      <c r="I33" s="110"/>
      <c r="J33" s="110"/>
      <c r="K33" s="110"/>
      <c r="L33" s="110"/>
      <c r="M33" s="110"/>
      <c r="N33" s="110"/>
      <c r="O33" s="110"/>
      <c r="P33" s="110"/>
      <c r="Q33" s="110"/>
      <c r="R33" s="110"/>
      <c r="S33" s="110"/>
      <c r="T33" s="110"/>
      <c r="U33" s="110"/>
      <c r="V33" s="110"/>
      <c r="W33" s="110"/>
      <c r="X33" s="110"/>
      <c r="Y33" s="110"/>
      <c r="Z33" s="110"/>
    </row>
    <row r="34" ht="36.75" customHeight="1">
      <c r="A34" s="117" t="s">
        <v>423</v>
      </c>
      <c r="B34" s="106"/>
      <c r="C34" s="107" t="s">
        <v>19</v>
      </c>
      <c r="D34" s="107" t="s">
        <v>20</v>
      </c>
      <c r="E34" s="107" t="s">
        <v>21</v>
      </c>
      <c r="F34" s="119" t="s">
        <v>22</v>
      </c>
      <c r="G34" s="110"/>
      <c r="H34" s="110"/>
      <c r="I34" s="110"/>
      <c r="J34" s="110"/>
      <c r="K34" s="110"/>
      <c r="L34" s="110"/>
      <c r="M34" s="110"/>
      <c r="N34" s="110"/>
      <c r="O34" s="110"/>
      <c r="P34" s="110"/>
      <c r="Q34" s="110"/>
      <c r="R34" s="110"/>
      <c r="S34" s="110"/>
      <c r="T34" s="110"/>
      <c r="U34" s="110"/>
      <c r="V34" s="110"/>
      <c r="W34" s="110"/>
      <c r="X34" s="110"/>
      <c r="Y34" s="110"/>
      <c r="Z34" s="110"/>
    </row>
    <row r="35" ht="53.25" customHeight="1">
      <c r="A35" s="111" t="s">
        <v>424</v>
      </c>
      <c r="B35" s="120" t="s">
        <v>425</v>
      </c>
      <c r="C35" s="124" t="s">
        <v>29</v>
      </c>
      <c r="D35" s="115" t="s">
        <v>426</v>
      </c>
      <c r="E35" s="128" t="s">
        <v>427</v>
      </c>
      <c r="F35" s="122"/>
      <c r="G35" s="110"/>
      <c r="H35" s="110"/>
      <c r="I35" s="110"/>
      <c r="J35" s="110"/>
      <c r="K35" s="110"/>
      <c r="L35" s="110"/>
      <c r="M35" s="110"/>
      <c r="N35" s="110"/>
      <c r="O35" s="110"/>
      <c r="P35" s="110"/>
      <c r="Q35" s="110"/>
      <c r="R35" s="110"/>
      <c r="S35" s="110"/>
      <c r="T35" s="110"/>
      <c r="U35" s="110"/>
      <c r="V35" s="110"/>
      <c r="W35" s="110"/>
      <c r="X35" s="110"/>
      <c r="Y35" s="110"/>
      <c r="Z35" s="110"/>
    </row>
    <row r="36" ht="54.0" customHeight="1">
      <c r="A36" s="111" t="s">
        <v>428</v>
      </c>
      <c r="B36" s="120" t="s">
        <v>429</v>
      </c>
      <c r="C36" s="124" t="s">
        <v>29</v>
      </c>
      <c r="D36" s="115" t="s">
        <v>430</v>
      </c>
      <c r="E36" s="128" t="s">
        <v>431</v>
      </c>
      <c r="F36" s="127"/>
      <c r="G36" s="110"/>
      <c r="H36" s="110"/>
      <c r="I36" s="110"/>
      <c r="J36" s="110"/>
      <c r="K36" s="110"/>
      <c r="L36" s="110"/>
      <c r="M36" s="110"/>
      <c r="N36" s="110"/>
      <c r="O36" s="110"/>
      <c r="P36" s="110"/>
      <c r="Q36" s="110"/>
      <c r="R36" s="110"/>
      <c r="S36" s="110"/>
      <c r="T36" s="110"/>
      <c r="U36" s="110"/>
      <c r="V36" s="110"/>
      <c r="W36" s="110"/>
      <c r="X36" s="110"/>
      <c r="Y36" s="110"/>
      <c r="Z36" s="110"/>
    </row>
    <row r="37" ht="60.0" customHeight="1">
      <c r="A37" s="111" t="s">
        <v>432</v>
      </c>
      <c r="B37" s="120" t="s">
        <v>433</v>
      </c>
      <c r="C37" s="124" t="s">
        <v>24</v>
      </c>
      <c r="D37" s="115" t="s">
        <v>434</v>
      </c>
      <c r="E37" s="128" t="s">
        <v>435</v>
      </c>
      <c r="F37" s="127"/>
      <c r="G37" s="110"/>
      <c r="H37" s="110"/>
      <c r="I37" s="110"/>
      <c r="J37" s="110"/>
      <c r="K37" s="110"/>
      <c r="L37" s="110"/>
      <c r="M37" s="110"/>
      <c r="N37" s="110"/>
      <c r="O37" s="110"/>
      <c r="P37" s="110"/>
      <c r="Q37" s="110"/>
      <c r="R37" s="110"/>
      <c r="S37" s="110"/>
      <c r="T37" s="110"/>
      <c r="U37" s="110"/>
      <c r="V37" s="110"/>
      <c r="W37" s="110"/>
      <c r="X37" s="110"/>
      <c r="Y37" s="110"/>
      <c r="Z37" s="110"/>
    </row>
    <row r="38" ht="60.0" customHeight="1">
      <c r="A38" s="111" t="s">
        <v>436</v>
      </c>
      <c r="B38" s="120" t="s">
        <v>437</v>
      </c>
      <c r="C38" s="58"/>
      <c r="D38" s="115" t="s">
        <v>438</v>
      </c>
      <c r="E38" s="128" t="s">
        <v>439</v>
      </c>
      <c r="F38" s="127"/>
      <c r="G38" s="110"/>
      <c r="H38" s="110"/>
      <c r="I38" s="110"/>
      <c r="J38" s="110"/>
      <c r="K38" s="110"/>
      <c r="L38" s="110"/>
      <c r="M38" s="110"/>
      <c r="N38" s="110"/>
      <c r="O38" s="110"/>
      <c r="P38" s="110"/>
      <c r="Q38" s="110"/>
      <c r="R38" s="110"/>
      <c r="S38" s="110"/>
      <c r="T38" s="110"/>
      <c r="U38" s="110"/>
      <c r="V38" s="110"/>
      <c r="W38" s="110"/>
      <c r="X38" s="110"/>
      <c r="Y38" s="110"/>
      <c r="Z38" s="110"/>
    </row>
    <row r="39" ht="49.5" customHeight="1">
      <c r="A39" s="111" t="s">
        <v>440</v>
      </c>
      <c r="B39" s="120" t="s">
        <v>441</v>
      </c>
      <c r="C39" s="124" t="s">
        <v>24</v>
      </c>
      <c r="D39" s="115" t="s">
        <v>442</v>
      </c>
      <c r="E39" s="128" t="s">
        <v>443</v>
      </c>
      <c r="F39" s="127"/>
      <c r="G39" s="123" t="s">
        <v>34</v>
      </c>
      <c r="H39" s="110"/>
      <c r="I39" s="110"/>
      <c r="J39" s="110"/>
      <c r="K39" s="110"/>
      <c r="L39" s="110"/>
      <c r="M39" s="110"/>
      <c r="N39" s="110"/>
      <c r="O39" s="110"/>
      <c r="P39" s="110"/>
      <c r="Q39" s="110"/>
      <c r="R39" s="110"/>
      <c r="S39" s="110"/>
      <c r="T39" s="110"/>
      <c r="U39" s="110"/>
      <c r="V39" s="110"/>
      <c r="W39" s="110"/>
      <c r="X39" s="110"/>
      <c r="Y39" s="110"/>
      <c r="Z39" s="110"/>
    </row>
    <row r="40" ht="36.75" customHeight="1">
      <c r="A40" s="117" t="s">
        <v>444</v>
      </c>
      <c r="B40" s="106"/>
      <c r="C40" s="107" t="s">
        <v>19</v>
      </c>
      <c r="D40" s="107" t="s">
        <v>20</v>
      </c>
      <c r="E40" s="107" t="s">
        <v>21</v>
      </c>
      <c r="F40" s="119" t="s">
        <v>22</v>
      </c>
      <c r="G40" s="110"/>
      <c r="H40" s="110"/>
      <c r="I40" s="110"/>
      <c r="J40" s="110"/>
      <c r="K40" s="110"/>
      <c r="L40" s="110"/>
      <c r="M40" s="110"/>
      <c r="N40" s="110"/>
      <c r="O40" s="110"/>
      <c r="P40" s="110"/>
      <c r="Q40" s="110"/>
      <c r="R40" s="110"/>
      <c r="S40" s="110"/>
      <c r="T40" s="110"/>
      <c r="U40" s="110"/>
      <c r="V40" s="110"/>
      <c r="W40" s="110"/>
      <c r="X40" s="110"/>
      <c r="Y40" s="110"/>
      <c r="Z40" s="110"/>
    </row>
    <row r="41" ht="97.5" customHeight="1">
      <c r="A41" s="111" t="s">
        <v>445</v>
      </c>
      <c r="B41" s="120" t="s">
        <v>446</v>
      </c>
      <c r="C41" s="124" t="s">
        <v>29</v>
      </c>
      <c r="D41" s="115" t="s">
        <v>447</v>
      </c>
      <c r="E41" s="128" t="s">
        <v>448</v>
      </c>
      <c r="F41" s="122"/>
      <c r="G41" s="110"/>
      <c r="H41" s="110"/>
      <c r="I41" s="110"/>
      <c r="J41" s="110"/>
      <c r="K41" s="110"/>
      <c r="L41" s="110"/>
      <c r="M41" s="110"/>
      <c r="N41" s="110"/>
      <c r="O41" s="110"/>
      <c r="P41" s="110"/>
      <c r="Q41" s="110"/>
      <c r="R41" s="110"/>
      <c r="S41" s="110"/>
      <c r="T41" s="110"/>
      <c r="U41" s="110"/>
      <c r="V41" s="110"/>
      <c r="W41" s="110"/>
      <c r="X41" s="110"/>
      <c r="Y41" s="110"/>
      <c r="Z41" s="110"/>
    </row>
    <row r="42" ht="74.25" customHeight="1">
      <c r="A42" s="111" t="s">
        <v>449</v>
      </c>
      <c r="B42" s="120" t="s">
        <v>450</v>
      </c>
      <c r="C42" s="124" t="s">
        <v>29</v>
      </c>
      <c r="D42" s="115" t="s">
        <v>451</v>
      </c>
      <c r="E42" s="128" t="s">
        <v>452</v>
      </c>
      <c r="F42" s="127"/>
      <c r="G42" s="110"/>
      <c r="H42" s="110"/>
      <c r="I42" s="110"/>
      <c r="J42" s="110"/>
      <c r="K42" s="110"/>
      <c r="L42" s="110"/>
      <c r="M42" s="110"/>
      <c r="N42" s="110"/>
      <c r="O42" s="110"/>
      <c r="P42" s="110"/>
      <c r="Q42" s="110"/>
      <c r="R42" s="110"/>
      <c r="S42" s="110"/>
      <c r="T42" s="110"/>
      <c r="U42" s="110"/>
      <c r="V42" s="110"/>
      <c r="W42" s="110"/>
      <c r="X42" s="110"/>
      <c r="Y42" s="110"/>
      <c r="Z42" s="110"/>
    </row>
    <row r="43" ht="110.25" customHeight="1">
      <c r="A43" s="111" t="s">
        <v>453</v>
      </c>
      <c r="B43" s="120" t="s">
        <v>454</v>
      </c>
      <c r="C43" s="124" t="s">
        <v>29</v>
      </c>
      <c r="D43" s="115" t="s">
        <v>455</v>
      </c>
      <c r="E43" s="128" t="s">
        <v>456</v>
      </c>
      <c r="F43" s="127"/>
      <c r="G43" s="110"/>
      <c r="H43" s="110"/>
      <c r="I43" s="110"/>
      <c r="J43" s="110"/>
      <c r="K43" s="110"/>
      <c r="L43" s="110"/>
      <c r="M43" s="110"/>
      <c r="N43" s="110"/>
      <c r="O43" s="110"/>
      <c r="P43" s="110"/>
      <c r="Q43" s="110"/>
      <c r="R43" s="110"/>
      <c r="S43" s="110"/>
      <c r="T43" s="110"/>
      <c r="U43" s="110"/>
      <c r="V43" s="110"/>
      <c r="W43" s="110"/>
      <c r="X43" s="110"/>
      <c r="Y43" s="110"/>
      <c r="Z43" s="110"/>
    </row>
    <row r="44" ht="38.25" customHeight="1">
      <c r="A44" s="111" t="s">
        <v>457</v>
      </c>
      <c r="B44" s="120" t="s">
        <v>458</v>
      </c>
      <c r="C44" s="124" t="s">
        <v>29</v>
      </c>
      <c r="D44" s="115" t="s">
        <v>459</v>
      </c>
      <c r="E44" s="128" t="s">
        <v>460</v>
      </c>
      <c r="F44" s="127"/>
      <c r="G44" s="110"/>
      <c r="H44" s="110"/>
      <c r="I44" s="110"/>
      <c r="J44" s="110"/>
      <c r="K44" s="110"/>
      <c r="L44" s="110"/>
      <c r="M44" s="110"/>
      <c r="N44" s="110"/>
      <c r="O44" s="110"/>
      <c r="P44" s="110"/>
      <c r="Q44" s="110"/>
      <c r="R44" s="110"/>
      <c r="S44" s="110"/>
      <c r="T44" s="110"/>
      <c r="U44" s="110"/>
      <c r="V44" s="110"/>
      <c r="W44" s="110"/>
      <c r="X44" s="110"/>
      <c r="Y44" s="110"/>
      <c r="Z44" s="110"/>
    </row>
    <row r="45" ht="63.0" customHeight="1">
      <c r="A45" s="111" t="s">
        <v>461</v>
      </c>
      <c r="B45" s="120" t="s">
        <v>462</v>
      </c>
      <c r="C45" s="124" t="s">
        <v>29</v>
      </c>
      <c r="D45" s="115" t="s">
        <v>463</v>
      </c>
      <c r="E45" s="128" t="s">
        <v>464</v>
      </c>
      <c r="F45" s="127"/>
      <c r="G45" s="110"/>
      <c r="H45" s="110"/>
      <c r="I45" s="110"/>
      <c r="J45" s="110"/>
      <c r="K45" s="110"/>
      <c r="L45" s="110"/>
      <c r="M45" s="110"/>
      <c r="N45" s="110"/>
      <c r="O45" s="110"/>
      <c r="P45" s="110"/>
      <c r="Q45" s="110"/>
      <c r="R45" s="110"/>
      <c r="S45" s="110"/>
      <c r="T45" s="110"/>
      <c r="U45" s="110"/>
      <c r="V45" s="110"/>
      <c r="W45" s="110"/>
      <c r="X45" s="110"/>
      <c r="Y45" s="110"/>
      <c r="Z45" s="110"/>
    </row>
    <row r="46" ht="101.25" customHeight="1">
      <c r="A46" s="111" t="s">
        <v>465</v>
      </c>
      <c r="B46" s="120" t="s">
        <v>466</v>
      </c>
      <c r="C46" s="124" t="s">
        <v>29</v>
      </c>
      <c r="D46" s="115" t="s">
        <v>467</v>
      </c>
      <c r="E46" s="128" t="s">
        <v>468</v>
      </c>
      <c r="F46" s="127"/>
      <c r="G46" s="110"/>
      <c r="H46" s="110"/>
      <c r="I46" s="110"/>
      <c r="J46" s="110"/>
      <c r="K46" s="110"/>
      <c r="L46" s="110"/>
      <c r="M46" s="110"/>
      <c r="N46" s="110"/>
      <c r="O46" s="110"/>
      <c r="P46" s="110"/>
      <c r="Q46" s="110"/>
      <c r="R46" s="110"/>
      <c r="S46" s="110"/>
      <c r="T46" s="110"/>
      <c r="U46" s="110"/>
      <c r="V46" s="110"/>
      <c r="W46" s="110"/>
      <c r="X46" s="110"/>
      <c r="Y46" s="110"/>
      <c r="Z46" s="110"/>
    </row>
    <row r="47" ht="102.75" customHeight="1">
      <c r="A47" s="111" t="s">
        <v>469</v>
      </c>
      <c r="B47" s="120" t="s">
        <v>470</v>
      </c>
      <c r="C47" s="124" t="s">
        <v>24</v>
      </c>
      <c r="D47" s="115" t="s">
        <v>471</v>
      </c>
      <c r="E47" s="128" t="s">
        <v>472</v>
      </c>
      <c r="F47" s="127"/>
      <c r="G47" s="110"/>
      <c r="H47" s="110"/>
      <c r="I47" s="110"/>
      <c r="J47" s="110"/>
      <c r="K47" s="110"/>
      <c r="L47" s="110"/>
      <c r="M47" s="110"/>
      <c r="N47" s="110"/>
      <c r="O47" s="110"/>
      <c r="P47" s="110"/>
      <c r="Q47" s="110"/>
      <c r="R47" s="110"/>
      <c r="S47" s="110"/>
      <c r="T47" s="110"/>
      <c r="U47" s="110"/>
      <c r="V47" s="110"/>
      <c r="W47" s="110"/>
      <c r="X47" s="110"/>
      <c r="Y47" s="110"/>
      <c r="Z47" s="110"/>
    </row>
    <row r="48" ht="67.5" customHeight="1">
      <c r="A48" s="111" t="s">
        <v>473</v>
      </c>
      <c r="B48" s="120" t="s">
        <v>474</v>
      </c>
      <c r="C48" s="124" t="s">
        <v>29</v>
      </c>
      <c r="D48" s="115" t="s">
        <v>475</v>
      </c>
      <c r="E48" s="128" t="s">
        <v>476</v>
      </c>
      <c r="F48" s="127"/>
      <c r="G48" s="123" t="s">
        <v>34</v>
      </c>
      <c r="H48" s="110"/>
      <c r="I48" s="110"/>
      <c r="J48" s="110"/>
      <c r="K48" s="110"/>
      <c r="L48" s="110"/>
      <c r="M48" s="110"/>
      <c r="N48" s="110"/>
      <c r="O48" s="110"/>
      <c r="P48" s="110"/>
      <c r="Q48" s="110"/>
      <c r="R48" s="110"/>
      <c r="S48" s="110"/>
      <c r="T48" s="110"/>
      <c r="U48" s="110"/>
      <c r="V48" s="110"/>
      <c r="W48" s="110"/>
      <c r="X48" s="110"/>
      <c r="Y48" s="110"/>
      <c r="Z48" s="110"/>
    </row>
    <row r="49" ht="36.75" customHeight="1">
      <c r="A49" s="117" t="s">
        <v>477</v>
      </c>
      <c r="B49" s="106"/>
      <c r="C49" s="107" t="s">
        <v>19</v>
      </c>
      <c r="D49" s="107" t="s">
        <v>20</v>
      </c>
      <c r="E49" s="107" t="s">
        <v>21</v>
      </c>
      <c r="F49" s="119" t="s">
        <v>22</v>
      </c>
      <c r="G49" s="110"/>
      <c r="H49" s="110"/>
      <c r="I49" s="110"/>
      <c r="J49" s="110"/>
      <c r="K49" s="110"/>
      <c r="L49" s="110"/>
      <c r="M49" s="110"/>
      <c r="N49" s="110"/>
      <c r="O49" s="110"/>
      <c r="P49" s="110"/>
      <c r="Q49" s="110"/>
      <c r="R49" s="110"/>
      <c r="S49" s="110"/>
      <c r="T49" s="110"/>
      <c r="U49" s="110"/>
      <c r="V49" s="110"/>
      <c r="W49" s="110"/>
      <c r="X49" s="110"/>
      <c r="Y49" s="110"/>
      <c r="Z49" s="110"/>
    </row>
    <row r="50" ht="60.0" customHeight="1">
      <c r="A50" s="111" t="s">
        <v>478</v>
      </c>
      <c r="B50" s="120" t="s">
        <v>479</v>
      </c>
      <c r="C50" s="124" t="s">
        <v>24</v>
      </c>
      <c r="D50" s="115" t="s">
        <v>480</v>
      </c>
      <c r="E50" s="128" t="s">
        <v>481</v>
      </c>
      <c r="F50" s="122"/>
      <c r="G50" s="110"/>
      <c r="H50" s="110"/>
      <c r="I50" s="110"/>
      <c r="J50" s="110"/>
      <c r="K50" s="110"/>
      <c r="L50" s="110"/>
      <c r="M50" s="110"/>
      <c r="N50" s="110"/>
      <c r="O50" s="110"/>
      <c r="P50" s="110"/>
      <c r="Q50" s="110"/>
      <c r="R50" s="110"/>
      <c r="S50" s="110"/>
      <c r="T50" s="110"/>
      <c r="U50" s="110"/>
      <c r="V50" s="110"/>
      <c r="W50" s="110"/>
      <c r="X50" s="110"/>
      <c r="Y50" s="110"/>
      <c r="Z50" s="110"/>
    </row>
    <row r="51" ht="102.75" customHeight="1">
      <c r="A51" s="111" t="s">
        <v>482</v>
      </c>
      <c r="B51" s="120" t="s">
        <v>483</v>
      </c>
      <c r="C51" s="124" t="s">
        <v>83</v>
      </c>
      <c r="D51" s="115" t="s">
        <v>484</v>
      </c>
      <c r="E51" s="128" t="s">
        <v>481</v>
      </c>
      <c r="F51" s="127"/>
      <c r="G51" s="110"/>
      <c r="H51" s="110"/>
      <c r="I51" s="110"/>
      <c r="J51" s="110"/>
      <c r="K51" s="110"/>
      <c r="L51" s="110"/>
      <c r="M51" s="110"/>
      <c r="N51" s="110"/>
      <c r="O51" s="110"/>
      <c r="P51" s="110"/>
      <c r="Q51" s="110"/>
      <c r="R51" s="110"/>
      <c r="S51" s="110"/>
      <c r="T51" s="110"/>
      <c r="U51" s="110"/>
      <c r="V51" s="110"/>
      <c r="W51" s="110"/>
      <c r="X51" s="110"/>
      <c r="Y51" s="110"/>
      <c r="Z51" s="110"/>
    </row>
    <row r="52" ht="75.75" customHeight="1">
      <c r="A52" s="111" t="s">
        <v>485</v>
      </c>
      <c r="B52" s="120" t="s">
        <v>486</v>
      </c>
      <c r="C52" s="124" t="s">
        <v>24</v>
      </c>
      <c r="D52" s="115" t="s">
        <v>487</v>
      </c>
      <c r="E52" s="128" t="s">
        <v>481</v>
      </c>
      <c r="F52" s="127"/>
      <c r="G52" s="110"/>
      <c r="H52" s="110"/>
      <c r="I52" s="110"/>
      <c r="J52" s="110"/>
      <c r="K52" s="110"/>
      <c r="L52" s="110"/>
      <c r="M52" s="110"/>
      <c r="N52" s="110"/>
      <c r="O52" s="110"/>
      <c r="P52" s="110"/>
      <c r="Q52" s="110"/>
      <c r="R52" s="110"/>
      <c r="S52" s="110"/>
      <c r="T52" s="110"/>
      <c r="U52" s="110"/>
      <c r="V52" s="110"/>
      <c r="W52" s="110"/>
      <c r="X52" s="110"/>
      <c r="Y52" s="110"/>
      <c r="Z52" s="110"/>
    </row>
    <row r="53" ht="67.5" customHeight="1">
      <c r="A53" s="111" t="s">
        <v>488</v>
      </c>
      <c r="B53" s="120" t="s">
        <v>489</v>
      </c>
      <c r="C53" s="124" t="s">
        <v>24</v>
      </c>
      <c r="D53" s="115" t="s">
        <v>490</v>
      </c>
      <c r="E53" s="128" t="s">
        <v>481</v>
      </c>
      <c r="F53" s="127"/>
      <c r="G53" s="110"/>
      <c r="H53" s="110"/>
      <c r="I53" s="110"/>
      <c r="J53" s="110"/>
      <c r="K53" s="110"/>
      <c r="L53" s="110"/>
      <c r="M53" s="110"/>
      <c r="N53" s="110"/>
      <c r="O53" s="110"/>
      <c r="P53" s="110"/>
      <c r="Q53" s="110"/>
      <c r="R53" s="110"/>
      <c r="S53" s="110"/>
      <c r="T53" s="110"/>
      <c r="U53" s="110"/>
      <c r="V53" s="110"/>
      <c r="W53" s="110"/>
      <c r="X53" s="110"/>
      <c r="Y53" s="110"/>
      <c r="Z53" s="110"/>
    </row>
    <row r="54" ht="49.5" customHeight="1">
      <c r="A54" s="111" t="s">
        <v>491</v>
      </c>
      <c r="B54" s="120" t="s">
        <v>492</v>
      </c>
      <c r="C54" s="124" t="s">
        <v>24</v>
      </c>
      <c r="D54" s="115" t="s">
        <v>493</v>
      </c>
      <c r="E54" s="128" t="s">
        <v>481</v>
      </c>
      <c r="F54" s="127"/>
      <c r="G54" s="110"/>
      <c r="H54" s="110"/>
      <c r="I54" s="110"/>
      <c r="J54" s="110"/>
      <c r="K54" s="110"/>
      <c r="L54" s="110"/>
      <c r="M54" s="110"/>
      <c r="N54" s="110"/>
      <c r="O54" s="110"/>
      <c r="P54" s="110"/>
      <c r="Q54" s="110"/>
      <c r="R54" s="110"/>
      <c r="S54" s="110"/>
      <c r="T54" s="110"/>
      <c r="U54" s="110"/>
      <c r="V54" s="110"/>
      <c r="W54" s="110"/>
      <c r="X54" s="110"/>
      <c r="Y54" s="110"/>
      <c r="Z54" s="110"/>
    </row>
    <row r="55" ht="55.5" customHeight="1">
      <c r="A55" s="111" t="s">
        <v>494</v>
      </c>
      <c r="B55" s="120" t="s">
        <v>495</v>
      </c>
      <c r="C55" s="124" t="s">
        <v>29</v>
      </c>
      <c r="D55" s="115" t="s">
        <v>496</v>
      </c>
      <c r="E55" s="128" t="s">
        <v>481</v>
      </c>
      <c r="F55" s="127"/>
      <c r="G55" s="123" t="s">
        <v>34</v>
      </c>
      <c r="H55" s="110"/>
      <c r="I55" s="110"/>
      <c r="J55" s="110"/>
      <c r="K55" s="110"/>
      <c r="L55" s="110"/>
      <c r="M55" s="110"/>
      <c r="N55" s="110"/>
      <c r="O55" s="110"/>
      <c r="P55" s="110"/>
      <c r="Q55" s="110"/>
      <c r="R55" s="110"/>
      <c r="S55" s="110"/>
      <c r="T55" s="110"/>
      <c r="U55" s="110"/>
      <c r="V55" s="110"/>
      <c r="W55" s="110"/>
      <c r="X55" s="110"/>
      <c r="Y55" s="110"/>
      <c r="Z55" s="110"/>
    </row>
    <row r="56" ht="33.0" customHeight="1">
      <c r="A56" s="66" t="s">
        <v>47</v>
      </c>
      <c r="B56" s="2"/>
      <c r="C56" s="3"/>
      <c r="D56" s="4"/>
      <c r="E56" s="129" t="s">
        <v>497</v>
      </c>
      <c r="F56" s="2"/>
      <c r="G56" s="2"/>
      <c r="H56" s="2"/>
      <c r="I56" s="6"/>
      <c r="J56" s="6"/>
      <c r="K56" s="2"/>
      <c r="L56" s="2"/>
      <c r="M56" s="2"/>
      <c r="N56" s="2"/>
      <c r="O56" s="2"/>
      <c r="P56" s="2"/>
      <c r="Q56" s="2"/>
      <c r="R56" s="2"/>
      <c r="S56" s="2"/>
      <c r="T56" s="2"/>
      <c r="U56" s="2"/>
      <c r="V56" s="2"/>
      <c r="W56" s="2"/>
      <c r="X56" s="2"/>
      <c r="Y56" s="2"/>
      <c r="Z56" s="2"/>
    </row>
    <row r="57" ht="15.0" hidden="1" customHeight="1">
      <c r="A57" s="7"/>
      <c r="B57" s="2"/>
      <c r="C57" s="3"/>
      <c r="D57" s="4"/>
      <c r="E57" s="5"/>
      <c r="F57" s="2"/>
      <c r="G57" s="2"/>
      <c r="H57" s="2"/>
      <c r="I57" s="6"/>
      <c r="J57" s="6"/>
      <c r="K57" s="2"/>
      <c r="L57" s="2"/>
      <c r="M57" s="2"/>
      <c r="N57" s="2"/>
      <c r="O57" s="2"/>
      <c r="P57" s="2"/>
      <c r="Q57" s="2"/>
      <c r="R57" s="2"/>
      <c r="S57" s="2"/>
      <c r="T57" s="2"/>
      <c r="U57" s="2"/>
      <c r="V57" s="2"/>
      <c r="W57" s="2"/>
      <c r="X57" s="2"/>
      <c r="Y57" s="2"/>
      <c r="Z57" s="2"/>
    </row>
    <row r="58" ht="15.0" hidden="1" customHeight="1">
      <c r="A58" s="2"/>
      <c r="B58" s="3"/>
      <c r="C58" s="93"/>
      <c r="D58" s="5"/>
      <c r="E58" s="2"/>
      <c r="F58" s="2"/>
      <c r="G58" s="2"/>
      <c r="H58" s="6"/>
      <c r="I58" s="2"/>
      <c r="J58" s="2"/>
      <c r="K58" s="2"/>
      <c r="L58" s="7"/>
      <c r="M58" s="7"/>
      <c r="N58" s="7"/>
      <c r="O58" s="7"/>
      <c r="P58" s="7"/>
      <c r="Q58" s="7"/>
      <c r="R58" s="7"/>
      <c r="S58" s="7"/>
      <c r="T58" s="7"/>
      <c r="U58" s="7"/>
      <c r="V58" s="7"/>
      <c r="W58" s="7"/>
      <c r="X58" s="7"/>
      <c r="Y58" s="7"/>
      <c r="Z58" s="7"/>
    </row>
    <row r="59" ht="15.75" hidden="1" customHeight="1">
      <c r="A59" s="35" t="str">
        <f t="shared" ref="A59:A65" si="1">#REF!</f>
        <v>#REF!</v>
      </c>
      <c r="B59" s="2"/>
      <c r="C59" s="3"/>
      <c r="D59" s="4"/>
      <c r="E59" s="5"/>
      <c r="F59" s="103"/>
      <c r="G59" s="2"/>
      <c r="H59" s="2"/>
      <c r="I59" s="6"/>
      <c r="J59" s="6"/>
      <c r="K59" s="2"/>
      <c r="L59" s="2"/>
      <c r="M59" s="7"/>
      <c r="N59" s="7"/>
      <c r="O59" s="7"/>
      <c r="P59" s="7"/>
      <c r="Q59" s="7"/>
      <c r="R59" s="7"/>
      <c r="S59" s="7"/>
      <c r="T59" s="7"/>
      <c r="U59" s="7"/>
      <c r="V59" s="7"/>
      <c r="W59" s="7"/>
      <c r="X59" s="7"/>
      <c r="Y59" s="7"/>
      <c r="Z59" s="7"/>
    </row>
    <row r="60" ht="15.75" hidden="1" customHeight="1">
      <c r="A60" s="35" t="str">
        <f t="shared" si="1"/>
        <v>#REF!</v>
      </c>
      <c r="B60" s="2"/>
      <c r="C60" s="3"/>
      <c r="D60" s="4"/>
      <c r="E60" s="5"/>
      <c r="F60" s="103"/>
      <c r="G60" s="2"/>
      <c r="H60" s="2"/>
      <c r="I60" s="6"/>
      <c r="J60" s="6"/>
      <c r="K60" s="2"/>
      <c r="L60" s="2"/>
      <c r="M60" s="7"/>
      <c r="N60" s="7"/>
      <c r="O60" s="7"/>
      <c r="P60" s="7"/>
      <c r="Q60" s="7"/>
      <c r="R60" s="7"/>
      <c r="S60" s="7"/>
      <c r="T60" s="7"/>
      <c r="U60" s="7"/>
      <c r="V60" s="7"/>
      <c r="W60" s="7"/>
      <c r="X60" s="7"/>
      <c r="Y60" s="7"/>
      <c r="Z60" s="7"/>
    </row>
    <row r="61" ht="15.75" hidden="1" customHeight="1">
      <c r="A61" s="35" t="str">
        <f t="shared" si="1"/>
        <v>#REF!</v>
      </c>
      <c r="B61" s="2"/>
      <c r="C61" s="3"/>
      <c r="D61" s="4"/>
      <c r="E61" s="5"/>
      <c r="F61" s="103"/>
      <c r="G61" s="2"/>
      <c r="H61" s="2"/>
      <c r="I61" s="6"/>
      <c r="J61" s="6"/>
      <c r="K61" s="2"/>
      <c r="L61" s="2"/>
      <c r="M61" s="7"/>
      <c r="N61" s="7"/>
      <c r="O61" s="7"/>
      <c r="P61" s="7"/>
      <c r="Q61" s="7"/>
      <c r="R61" s="7"/>
      <c r="S61" s="7"/>
      <c r="T61" s="7"/>
      <c r="U61" s="7"/>
      <c r="V61" s="7"/>
      <c r="W61" s="7"/>
      <c r="X61" s="7"/>
      <c r="Y61" s="7"/>
      <c r="Z61" s="7"/>
    </row>
    <row r="62" ht="15.75" hidden="1" customHeight="1">
      <c r="A62" s="35" t="str">
        <f t="shared" si="1"/>
        <v>#REF!</v>
      </c>
      <c r="B62" s="2"/>
      <c r="C62" s="3"/>
      <c r="D62" s="4"/>
      <c r="E62" s="5"/>
      <c r="F62" s="103"/>
      <c r="G62" s="2"/>
      <c r="H62" s="2"/>
      <c r="I62" s="6"/>
      <c r="J62" s="6"/>
      <c r="K62" s="2"/>
      <c r="L62" s="2"/>
      <c r="M62" s="7"/>
      <c r="N62" s="7"/>
      <c r="O62" s="7"/>
      <c r="P62" s="7"/>
      <c r="Q62" s="7"/>
      <c r="R62" s="7"/>
      <c r="S62" s="7"/>
      <c r="T62" s="7"/>
      <c r="U62" s="7"/>
      <c r="V62" s="7"/>
      <c r="W62" s="7"/>
      <c r="X62" s="7"/>
      <c r="Y62" s="7"/>
      <c r="Z62" s="7"/>
    </row>
    <row r="63" ht="15.75" hidden="1" customHeight="1">
      <c r="A63" s="35" t="str">
        <f t="shared" si="1"/>
        <v>#REF!</v>
      </c>
      <c r="B63" s="2"/>
      <c r="C63" s="3"/>
      <c r="D63" s="4"/>
      <c r="E63" s="5"/>
      <c r="F63" s="103"/>
      <c r="G63" s="2"/>
      <c r="H63" s="2"/>
      <c r="I63" s="6"/>
      <c r="J63" s="6"/>
      <c r="K63" s="2"/>
      <c r="L63" s="2"/>
      <c r="M63" s="7"/>
      <c r="N63" s="7"/>
      <c r="O63" s="7"/>
      <c r="P63" s="7"/>
      <c r="Q63" s="7"/>
      <c r="R63" s="7"/>
      <c r="S63" s="7"/>
      <c r="T63" s="7"/>
      <c r="U63" s="7"/>
      <c r="V63" s="7"/>
      <c r="W63" s="7"/>
      <c r="X63" s="7"/>
      <c r="Y63" s="7"/>
      <c r="Z63" s="7"/>
    </row>
    <row r="64" ht="15.75" hidden="1" customHeight="1">
      <c r="A64" s="35" t="str">
        <f t="shared" si="1"/>
        <v>#REF!</v>
      </c>
      <c r="B64" s="2"/>
      <c r="C64" s="3"/>
      <c r="D64" s="4"/>
      <c r="E64" s="5"/>
      <c r="F64" s="103"/>
      <c r="G64" s="2"/>
      <c r="H64" s="2"/>
      <c r="I64" s="6"/>
      <c r="J64" s="6"/>
      <c r="K64" s="2"/>
      <c r="L64" s="2"/>
      <c r="M64" s="7"/>
      <c r="N64" s="7"/>
      <c r="O64" s="7"/>
      <c r="P64" s="7"/>
      <c r="Q64" s="7"/>
      <c r="R64" s="7"/>
      <c r="S64" s="7"/>
      <c r="T64" s="7"/>
      <c r="U64" s="7"/>
      <c r="V64" s="7"/>
      <c r="W64" s="7"/>
      <c r="X64" s="7"/>
      <c r="Y64" s="7"/>
      <c r="Z64" s="7"/>
    </row>
    <row r="65" ht="15.75" hidden="1" customHeight="1">
      <c r="A65" s="35" t="str">
        <f t="shared" si="1"/>
        <v>#REF!</v>
      </c>
      <c r="B65" s="2"/>
      <c r="C65" s="3"/>
      <c r="D65" s="4"/>
      <c r="E65" s="5"/>
      <c r="F65" s="103"/>
      <c r="G65" s="2"/>
      <c r="H65" s="2"/>
      <c r="I65" s="6"/>
      <c r="J65" s="6"/>
      <c r="K65" s="2"/>
      <c r="L65" s="2"/>
      <c r="M65" s="7"/>
      <c r="N65" s="7"/>
      <c r="O65" s="7"/>
      <c r="P65" s="7"/>
      <c r="Q65" s="7"/>
      <c r="R65" s="7"/>
      <c r="S65" s="7"/>
      <c r="T65" s="7"/>
      <c r="U65" s="7"/>
      <c r="V65" s="7"/>
      <c r="W65" s="7"/>
      <c r="X65" s="7"/>
      <c r="Y65" s="7"/>
      <c r="Z65" s="7"/>
    </row>
    <row r="66" ht="15.75" customHeight="1">
      <c r="A66" s="7"/>
      <c r="B66" s="2"/>
      <c r="C66" s="3"/>
      <c r="D66" s="4"/>
      <c r="E66" s="5"/>
      <c r="F66" s="103"/>
      <c r="G66" s="2"/>
      <c r="H66" s="2"/>
      <c r="I66" s="6"/>
      <c r="J66" s="6"/>
      <c r="K66" s="2"/>
      <c r="L66" s="2"/>
      <c r="M66" s="7"/>
      <c r="N66" s="7"/>
      <c r="O66" s="7"/>
      <c r="P66" s="7"/>
      <c r="Q66" s="7"/>
      <c r="R66" s="7"/>
      <c r="S66" s="7"/>
      <c r="T66" s="7"/>
      <c r="U66" s="7"/>
      <c r="V66" s="7"/>
      <c r="W66" s="7"/>
      <c r="X66" s="7"/>
      <c r="Y66" s="7"/>
      <c r="Z66" s="7"/>
    </row>
    <row r="67" ht="15.75" customHeight="1">
      <c r="A67" s="7"/>
      <c r="B67" s="2"/>
      <c r="C67" s="3"/>
      <c r="D67" s="4"/>
      <c r="E67" s="5"/>
      <c r="F67" s="103"/>
      <c r="G67" s="2"/>
      <c r="H67" s="2"/>
      <c r="I67" s="6"/>
      <c r="J67" s="6"/>
      <c r="K67" s="2"/>
      <c r="L67" s="2"/>
      <c r="M67" s="7"/>
      <c r="N67" s="7"/>
      <c r="O67" s="7"/>
      <c r="P67" s="7"/>
      <c r="Q67" s="7"/>
      <c r="R67" s="7"/>
      <c r="S67" s="7"/>
      <c r="T67" s="7"/>
      <c r="U67" s="7"/>
      <c r="V67" s="7"/>
      <c r="W67" s="7"/>
      <c r="X67" s="7"/>
      <c r="Y67" s="7"/>
      <c r="Z67" s="7"/>
    </row>
    <row r="68" ht="15.75" customHeight="1">
      <c r="A68" s="7"/>
      <c r="B68" s="2"/>
      <c r="C68" s="3"/>
      <c r="D68" s="4"/>
      <c r="E68" s="5"/>
      <c r="F68" s="103"/>
      <c r="G68" s="2"/>
      <c r="H68" s="2"/>
      <c r="I68" s="6"/>
      <c r="J68" s="6"/>
      <c r="K68" s="2"/>
      <c r="L68" s="2"/>
      <c r="M68" s="7"/>
      <c r="N68" s="7"/>
      <c r="O68" s="7"/>
      <c r="P68" s="7"/>
      <c r="Q68" s="7"/>
      <c r="R68" s="7"/>
      <c r="S68" s="7"/>
      <c r="T68" s="7"/>
      <c r="U68" s="7"/>
      <c r="V68" s="7"/>
      <c r="W68" s="7"/>
      <c r="X68" s="7"/>
      <c r="Y68" s="7"/>
      <c r="Z68" s="7"/>
    </row>
    <row r="69" ht="15.75" customHeight="1">
      <c r="A69" s="7"/>
      <c r="B69" s="2"/>
      <c r="C69" s="3"/>
      <c r="D69" s="4"/>
      <c r="E69" s="5"/>
      <c r="F69" s="103"/>
      <c r="G69" s="2"/>
      <c r="H69" s="2"/>
      <c r="I69" s="6"/>
      <c r="J69" s="6"/>
      <c r="K69" s="2"/>
      <c r="L69" s="2"/>
      <c r="M69" s="7"/>
      <c r="N69" s="7"/>
      <c r="O69" s="7"/>
      <c r="P69" s="7"/>
      <c r="Q69" s="7"/>
      <c r="R69" s="7"/>
      <c r="S69" s="7"/>
      <c r="T69" s="7"/>
      <c r="U69" s="7"/>
      <c r="V69" s="7"/>
      <c r="W69" s="7"/>
      <c r="X69" s="7"/>
      <c r="Y69" s="7"/>
      <c r="Z69" s="7"/>
    </row>
    <row r="70" ht="15.75" customHeight="1">
      <c r="A70" s="7"/>
      <c r="B70" s="2"/>
      <c r="C70" s="3"/>
      <c r="D70" s="4"/>
      <c r="E70" s="5"/>
      <c r="F70" s="103"/>
      <c r="G70" s="2"/>
      <c r="H70" s="2"/>
      <c r="I70" s="6"/>
      <c r="J70" s="6"/>
      <c r="K70" s="2"/>
      <c r="L70" s="2"/>
      <c r="M70" s="7"/>
      <c r="N70" s="7"/>
      <c r="O70" s="7"/>
      <c r="P70" s="7"/>
      <c r="Q70" s="7"/>
      <c r="R70" s="7"/>
      <c r="S70" s="7"/>
      <c r="T70" s="7"/>
      <c r="U70" s="7"/>
      <c r="V70" s="7"/>
      <c r="W70" s="7"/>
      <c r="X70" s="7"/>
      <c r="Y70" s="7"/>
      <c r="Z70" s="7"/>
    </row>
    <row r="71" ht="15.75" customHeight="1">
      <c r="A71" s="7"/>
      <c r="B71" s="2"/>
      <c r="C71" s="3"/>
      <c r="D71" s="4"/>
      <c r="E71" s="5"/>
      <c r="F71" s="103"/>
      <c r="G71" s="2"/>
      <c r="H71" s="2"/>
      <c r="I71" s="6"/>
      <c r="J71" s="6"/>
      <c r="K71" s="2"/>
      <c r="L71" s="2"/>
      <c r="M71" s="7"/>
      <c r="N71" s="7"/>
      <c r="O71" s="7"/>
      <c r="P71" s="7"/>
      <c r="Q71" s="7"/>
      <c r="R71" s="7"/>
      <c r="S71" s="7"/>
      <c r="T71" s="7"/>
      <c r="U71" s="7"/>
      <c r="V71" s="7"/>
      <c r="W71" s="7"/>
      <c r="X71" s="7"/>
      <c r="Y71" s="7"/>
      <c r="Z71" s="7"/>
    </row>
    <row r="72" ht="15.75" customHeight="1">
      <c r="A72" s="7"/>
      <c r="B72" s="2"/>
      <c r="C72" s="3"/>
      <c r="D72" s="4"/>
      <c r="E72" s="5"/>
      <c r="F72" s="103"/>
      <c r="G72" s="2"/>
      <c r="H72" s="2"/>
      <c r="I72" s="6"/>
      <c r="J72" s="6"/>
      <c r="K72" s="2"/>
      <c r="L72" s="2"/>
      <c r="M72" s="7"/>
      <c r="N72" s="7"/>
      <c r="O72" s="7"/>
      <c r="P72" s="7"/>
      <c r="Q72" s="7"/>
      <c r="R72" s="7"/>
      <c r="S72" s="7"/>
      <c r="T72" s="7"/>
      <c r="U72" s="7"/>
      <c r="V72" s="7"/>
      <c r="W72" s="7"/>
      <c r="X72" s="7"/>
      <c r="Y72" s="7"/>
      <c r="Z72" s="7"/>
    </row>
    <row r="73" ht="15.75" customHeight="1">
      <c r="A73" s="7"/>
      <c r="B73" s="2"/>
      <c r="C73" s="3"/>
      <c r="D73" s="4"/>
      <c r="E73" s="5"/>
      <c r="F73" s="103"/>
      <c r="G73" s="2"/>
      <c r="H73" s="2"/>
      <c r="I73" s="6"/>
      <c r="J73" s="6"/>
      <c r="K73" s="2"/>
      <c r="L73" s="2"/>
      <c r="M73" s="7"/>
      <c r="N73" s="7"/>
      <c r="O73" s="7"/>
      <c r="P73" s="7"/>
      <c r="Q73" s="7"/>
      <c r="R73" s="7"/>
      <c r="S73" s="7"/>
      <c r="T73" s="7"/>
      <c r="U73" s="7"/>
      <c r="V73" s="7"/>
      <c r="W73" s="7"/>
      <c r="X73" s="7"/>
      <c r="Y73" s="7"/>
      <c r="Z73" s="7"/>
    </row>
    <row r="74" ht="15.75" customHeight="1">
      <c r="A74" s="7"/>
      <c r="B74" s="2"/>
      <c r="C74" s="3"/>
      <c r="D74" s="4"/>
      <c r="E74" s="5"/>
      <c r="F74" s="103"/>
      <c r="G74" s="2"/>
      <c r="H74" s="2"/>
      <c r="I74" s="6"/>
      <c r="J74" s="6"/>
      <c r="K74" s="2"/>
      <c r="L74" s="2"/>
      <c r="M74" s="7"/>
      <c r="N74" s="7"/>
      <c r="O74" s="7"/>
      <c r="P74" s="7"/>
      <c r="Q74" s="7"/>
      <c r="R74" s="7"/>
      <c r="S74" s="7"/>
      <c r="T74" s="7"/>
      <c r="U74" s="7"/>
      <c r="V74" s="7"/>
      <c r="W74" s="7"/>
      <c r="X74" s="7"/>
      <c r="Y74" s="7"/>
      <c r="Z74" s="7"/>
    </row>
    <row r="75" ht="15.75" customHeight="1">
      <c r="A75" s="7"/>
      <c r="B75" s="2"/>
      <c r="C75" s="3"/>
      <c r="D75" s="4"/>
      <c r="E75" s="5"/>
      <c r="F75" s="103"/>
      <c r="G75" s="2"/>
      <c r="H75" s="2"/>
      <c r="I75" s="6"/>
      <c r="J75" s="6"/>
      <c r="K75" s="2"/>
      <c r="L75" s="2"/>
      <c r="M75" s="7"/>
      <c r="N75" s="7"/>
      <c r="O75" s="7"/>
      <c r="P75" s="7"/>
      <c r="Q75" s="7"/>
      <c r="R75" s="7"/>
      <c r="S75" s="7"/>
      <c r="T75" s="7"/>
      <c r="U75" s="7"/>
      <c r="V75" s="7"/>
      <c r="W75" s="7"/>
      <c r="X75" s="7"/>
      <c r="Y75" s="7"/>
      <c r="Z75" s="7"/>
    </row>
    <row r="76" ht="15.75" customHeight="1">
      <c r="A76" s="7"/>
      <c r="B76" s="2"/>
      <c r="C76" s="3"/>
      <c r="D76" s="4"/>
      <c r="E76" s="5"/>
      <c r="F76" s="103"/>
      <c r="G76" s="2"/>
      <c r="H76" s="2"/>
      <c r="I76" s="6"/>
      <c r="J76" s="6"/>
      <c r="K76" s="2"/>
      <c r="L76" s="2"/>
      <c r="M76" s="7"/>
      <c r="N76" s="7"/>
      <c r="O76" s="7"/>
      <c r="P76" s="7"/>
      <c r="Q76" s="7"/>
      <c r="R76" s="7"/>
      <c r="S76" s="7"/>
      <c r="T76" s="7"/>
      <c r="U76" s="7"/>
      <c r="V76" s="7"/>
      <c r="W76" s="7"/>
      <c r="X76" s="7"/>
      <c r="Y76" s="7"/>
      <c r="Z76" s="7"/>
    </row>
    <row r="77" ht="15.75" customHeight="1">
      <c r="A77" s="7"/>
      <c r="B77" s="2"/>
      <c r="C77" s="3"/>
      <c r="D77" s="4"/>
      <c r="E77" s="5"/>
      <c r="F77" s="103"/>
      <c r="G77" s="2"/>
      <c r="H77" s="2"/>
      <c r="I77" s="6"/>
      <c r="J77" s="6"/>
      <c r="K77" s="2"/>
      <c r="L77" s="2"/>
      <c r="M77" s="7"/>
      <c r="N77" s="7"/>
      <c r="O77" s="7"/>
      <c r="P77" s="7"/>
      <c r="Q77" s="7"/>
      <c r="R77" s="7"/>
      <c r="S77" s="7"/>
      <c r="T77" s="7"/>
      <c r="U77" s="7"/>
      <c r="V77" s="7"/>
      <c r="W77" s="7"/>
      <c r="X77" s="7"/>
      <c r="Y77" s="7"/>
      <c r="Z77" s="7"/>
    </row>
    <row r="78" ht="15.75" customHeight="1">
      <c r="A78" s="7"/>
      <c r="B78" s="2"/>
      <c r="C78" s="3"/>
      <c r="D78" s="4"/>
      <c r="E78" s="5"/>
      <c r="F78" s="103"/>
      <c r="G78" s="2"/>
      <c r="H78" s="2"/>
      <c r="I78" s="6"/>
      <c r="J78" s="6"/>
      <c r="K78" s="2"/>
      <c r="L78" s="2"/>
      <c r="M78" s="7"/>
      <c r="N78" s="7"/>
      <c r="O78" s="7"/>
      <c r="P78" s="7"/>
      <c r="Q78" s="7"/>
      <c r="R78" s="7"/>
      <c r="S78" s="7"/>
      <c r="T78" s="7"/>
      <c r="U78" s="7"/>
      <c r="V78" s="7"/>
      <c r="W78" s="7"/>
      <c r="X78" s="7"/>
      <c r="Y78" s="7"/>
      <c r="Z78" s="7"/>
    </row>
    <row r="79" ht="15.75" customHeight="1">
      <c r="A79" s="7"/>
      <c r="B79" s="2"/>
      <c r="C79" s="3"/>
      <c r="D79" s="4"/>
      <c r="E79" s="5"/>
      <c r="F79" s="103"/>
      <c r="G79" s="2"/>
      <c r="H79" s="2"/>
      <c r="I79" s="6"/>
      <c r="J79" s="6"/>
      <c r="K79" s="2"/>
      <c r="L79" s="2"/>
      <c r="M79" s="7"/>
      <c r="N79" s="7"/>
      <c r="O79" s="7"/>
      <c r="P79" s="7"/>
      <c r="Q79" s="7"/>
      <c r="R79" s="7"/>
      <c r="S79" s="7"/>
      <c r="T79" s="7"/>
      <c r="U79" s="7"/>
      <c r="V79" s="7"/>
      <c r="W79" s="7"/>
      <c r="X79" s="7"/>
      <c r="Y79" s="7"/>
      <c r="Z79" s="7"/>
    </row>
    <row r="80" ht="15.75" customHeight="1">
      <c r="A80" s="7"/>
      <c r="B80" s="2"/>
      <c r="C80" s="3"/>
      <c r="D80" s="4"/>
      <c r="E80" s="5"/>
      <c r="F80" s="103"/>
      <c r="G80" s="2"/>
      <c r="H80" s="2"/>
      <c r="I80" s="6"/>
      <c r="J80" s="6"/>
      <c r="K80" s="2"/>
      <c r="L80" s="2"/>
      <c r="M80" s="7"/>
      <c r="N80" s="7"/>
      <c r="O80" s="7"/>
      <c r="P80" s="7"/>
      <c r="Q80" s="7"/>
      <c r="R80" s="7"/>
      <c r="S80" s="7"/>
      <c r="T80" s="7"/>
      <c r="U80" s="7"/>
      <c r="V80" s="7"/>
      <c r="W80" s="7"/>
      <c r="X80" s="7"/>
      <c r="Y80" s="7"/>
      <c r="Z80" s="7"/>
    </row>
    <row r="81" ht="15.75" customHeight="1">
      <c r="A81" s="7"/>
      <c r="B81" s="2"/>
      <c r="C81" s="3"/>
      <c r="D81" s="4"/>
      <c r="E81" s="5"/>
      <c r="F81" s="103"/>
      <c r="G81" s="2"/>
      <c r="H81" s="2"/>
      <c r="I81" s="6"/>
      <c r="J81" s="6"/>
      <c r="K81" s="2"/>
      <c r="L81" s="2"/>
      <c r="M81" s="7"/>
      <c r="N81" s="7"/>
      <c r="O81" s="7"/>
      <c r="P81" s="7"/>
      <c r="Q81" s="7"/>
      <c r="R81" s="7"/>
      <c r="S81" s="7"/>
      <c r="T81" s="7"/>
      <c r="U81" s="7"/>
      <c r="V81" s="7"/>
      <c r="W81" s="7"/>
      <c r="X81" s="7"/>
      <c r="Y81" s="7"/>
      <c r="Z81" s="7"/>
    </row>
    <row r="82" ht="15.75" customHeight="1">
      <c r="A82" s="7"/>
      <c r="B82" s="2"/>
      <c r="C82" s="3"/>
      <c r="D82" s="4"/>
      <c r="E82" s="5"/>
      <c r="F82" s="103"/>
      <c r="G82" s="2"/>
      <c r="H82" s="2"/>
      <c r="I82" s="6"/>
      <c r="J82" s="6"/>
      <c r="K82" s="2"/>
      <c r="L82" s="2"/>
      <c r="M82" s="7"/>
      <c r="N82" s="7"/>
      <c r="O82" s="7"/>
      <c r="P82" s="7"/>
      <c r="Q82" s="7"/>
      <c r="R82" s="7"/>
      <c r="S82" s="7"/>
      <c r="T82" s="7"/>
      <c r="U82" s="7"/>
      <c r="V82" s="7"/>
      <c r="W82" s="7"/>
      <c r="X82" s="7"/>
      <c r="Y82" s="7"/>
      <c r="Z82" s="7"/>
    </row>
    <row r="83" ht="15.75" customHeight="1">
      <c r="A83" s="7"/>
      <c r="B83" s="2"/>
      <c r="C83" s="3"/>
      <c r="D83" s="4"/>
      <c r="E83" s="5"/>
      <c r="F83" s="103"/>
      <c r="G83" s="2"/>
      <c r="H83" s="2"/>
      <c r="I83" s="6"/>
      <c r="J83" s="6"/>
      <c r="K83" s="2"/>
      <c r="L83" s="2"/>
      <c r="M83" s="7"/>
      <c r="N83" s="7"/>
      <c r="O83" s="7"/>
      <c r="P83" s="7"/>
      <c r="Q83" s="7"/>
      <c r="R83" s="7"/>
      <c r="S83" s="7"/>
      <c r="T83" s="7"/>
      <c r="U83" s="7"/>
      <c r="V83" s="7"/>
      <c r="W83" s="7"/>
      <c r="X83" s="7"/>
      <c r="Y83" s="7"/>
      <c r="Z83" s="7"/>
    </row>
    <row r="84" ht="15.75" customHeight="1">
      <c r="A84" s="7"/>
      <c r="B84" s="2"/>
      <c r="C84" s="3"/>
      <c r="D84" s="4"/>
      <c r="E84" s="5"/>
      <c r="F84" s="103"/>
      <c r="G84" s="2"/>
      <c r="H84" s="2"/>
      <c r="I84" s="6"/>
      <c r="J84" s="6"/>
      <c r="K84" s="2"/>
      <c r="L84" s="2"/>
      <c r="M84" s="7"/>
      <c r="N84" s="7"/>
      <c r="O84" s="7"/>
      <c r="P84" s="7"/>
      <c r="Q84" s="7"/>
      <c r="R84" s="7"/>
      <c r="S84" s="7"/>
      <c r="T84" s="7"/>
      <c r="U84" s="7"/>
      <c r="V84" s="7"/>
      <c r="W84" s="7"/>
      <c r="X84" s="7"/>
      <c r="Y84" s="7"/>
      <c r="Z84" s="7"/>
    </row>
    <row r="85" ht="15.75" customHeight="1">
      <c r="A85" s="7"/>
      <c r="B85" s="2"/>
      <c r="C85" s="3"/>
      <c r="D85" s="4"/>
      <c r="E85" s="5"/>
      <c r="F85" s="103"/>
      <c r="G85" s="2"/>
      <c r="H85" s="2"/>
      <c r="I85" s="6"/>
      <c r="J85" s="6"/>
      <c r="K85" s="2"/>
      <c r="L85" s="2"/>
      <c r="M85" s="7"/>
      <c r="N85" s="7"/>
      <c r="O85" s="7"/>
      <c r="P85" s="7"/>
      <c r="Q85" s="7"/>
      <c r="R85" s="7"/>
      <c r="S85" s="7"/>
      <c r="T85" s="7"/>
      <c r="U85" s="7"/>
      <c r="V85" s="7"/>
      <c r="W85" s="7"/>
      <c r="X85" s="7"/>
      <c r="Y85" s="7"/>
      <c r="Z85" s="7"/>
    </row>
    <row r="86" ht="15.75" customHeight="1">
      <c r="A86" s="7"/>
      <c r="B86" s="2"/>
      <c r="C86" s="3"/>
      <c r="D86" s="4"/>
      <c r="E86" s="5"/>
      <c r="F86" s="103"/>
      <c r="G86" s="2"/>
      <c r="H86" s="2"/>
      <c r="I86" s="6"/>
      <c r="J86" s="6"/>
      <c r="K86" s="2"/>
      <c r="L86" s="2"/>
      <c r="M86" s="7"/>
      <c r="N86" s="7"/>
      <c r="O86" s="7"/>
      <c r="P86" s="7"/>
      <c r="Q86" s="7"/>
      <c r="R86" s="7"/>
      <c r="S86" s="7"/>
      <c r="T86" s="7"/>
      <c r="U86" s="7"/>
      <c r="V86" s="7"/>
      <c r="W86" s="7"/>
      <c r="X86" s="7"/>
      <c r="Y86" s="7"/>
      <c r="Z86" s="7"/>
    </row>
    <row r="87" ht="15.75" customHeight="1">
      <c r="A87" s="7"/>
      <c r="B87" s="2"/>
      <c r="C87" s="3"/>
      <c r="D87" s="4"/>
      <c r="E87" s="5"/>
      <c r="F87" s="103"/>
      <c r="G87" s="2"/>
      <c r="H87" s="2"/>
      <c r="I87" s="6"/>
      <c r="J87" s="6"/>
      <c r="K87" s="2"/>
      <c r="L87" s="2"/>
      <c r="M87" s="7"/>
      <c r="N87" s="7"/>
      <c r="O87" s="7"/>
      <c r="P87" s="7"/>
      <c r="Q87" s="7"/>
      <c r="R87" s="7"/>
      <c r="S87" s="7"/>
      <c r="T87" s="7"/>
      <c r="U87" s="7"/>
      <c r="V87" s="7"/>
      <c r="W87" s="7"/>
      <c r="X87" s="7"/>
      <c r="Y87" s="7"/>
      <c r="Z87" s="7"/>
    </row>
    <row r="88" ht="15.75" customHeight="1">
      <c r="A88" s="7"/>
      <c r="B88" s="2"/>
      <c r="C88" s="3"/>
      <c r="D88" s="4"/>
      <c r="E88" s="5"/>
      <c r="F88" s="103"/>
      <c r="G88" s="2"/>
      <c r="H88" s="2"/>
      <c r="I88" s="6"/>
      <c r="J88" s="6"/>
      <c r="K88" s="2"/>
      <c r="L88" s="2"/>
      <c r="M88" s="7"/>
      <c r="N88" s="7"/>
      <c r="O88" s="7"/>
      <c r="P88" s="7"/>
      <c r="Q88" s="7"/>
      <c r="R88" s="7"/>
      <c r="S88" s="7"/>
      <c r="T88" s="7"/>
      <c r="U88" s="7"/>
      <c r="V88" s="7"/>
      <c r="W88" s="7"/>
      <c r="X88" s="7"/>
      <c r="Y88" s="7"/>
      <c r="Z88" s="7"/>
    </row>
    <row r="89" ht="15.75" customHeight="1">
      <c r="A89" s="7"/>
      <c r="B89" s="2"/>
      <c r="C89" s="3"/>
      <c r="D89" s="4"/>
      <c r="E89" s="5"/>
      <c r="F89" s="103"/>
      <c r="G89" s="2"/>
      <c r="H89" s="2"/>
      <c r="I89" s="6"/>
      <c r="J89" s="6"/>
      <c r="K89" s="2"/>
      <c r="L89" s="2"/>
      <c r="M89" s="7"/>
      <c r="N89" s="7"/>
      <c r="O89" s="7"/>
      <c r="P89" s="7"/>
      <c r="Q89" s="7"/>
      <c r="R89" s="7"/>
      <c r="S89" s="7"/>
      <c r="T89" s="7"/>
      <c r="U89" s="7"/>
      <c r="V89" s="7"/>
      <c r="W89" s="7"/>
      <c r="X89" s="7"/>
      <c r="Y89" s="7"/>
      <c r="Z89" s="7"/>
    </row>
    <row r="90" ht="15.75" customHeight="1">
      <c r="A90" s="7"/>
      <c r="B90" s="2"/>
      <c r="C90" s="3"/>
      <c r="D90" s="4"/>
      <c r="E90" s="5"/>
      <c r="F90" s="103"/>
      <c r="G90" s="2"/>
      <c r="H90" s="2"/>
      <c r="I90" s="6"/>
      <c r="J90" s="6"/>
      <c r="K90" s="2"/>
      <c r="L90" s="2"/>
      <c r="M90" s="7"/>
      <c r="N90" s="7"/>
      <c r="O90" s="7"/>
      <c r="P90" s="7"/>
      <c r="Q90" s="7"/>
      <c r="R90" s="7"/>
      <c r="S90" s="7"/>
      <c r="T90" s="7"/>
      <c r="U90" s="7"/>
      <c r="V90" s="7"/>
      <c r="W90" s="7"/>
      <c r="X90" s="7"/>
      <c r="Y90" s="7"/>
      <c r="Z90" s="7"/>
    </row>
    <row r="91" ht="15.75" customHeight="1">
      <c r="A91" s="7"/>
      <c r="B91" s="2"/>
      <c r="C91" s="3"/>
      <c r="D91" s="4"/>
      <c r="E91" s="5"/>
      <c r="F91" s="103"/>
      <c r="G91" s="2"/>
      <c r="H91" s="2"/>
      <c r="I91" s="6"/>
      <c r="J91" s="6"/>
      <c r="K91" s="2"/>
      <c r="L91" s="2"/>
      <c r="M91" s="7"/>
      <c r="N91" s="7"/>
      <c r="O91" s="7"/>
      <c r="P91" s="7"/>
      <c r="Q91" s="7"/>
      <c r="R91" s="7"/>
      <c r="S91" s="7"/>
      <c r="T91" s="7"/>
      <c r="U91" s="7"/>
      <c r="V91" s="7"/>
      <c r="W91" s="7"/>
      <c r="X91" s="7"/>
      <c r="Y91" s="7"/>
      <c r="Z91" s="7"/>
    </row>
    <row r="92" ht="15.75" customHeight="1">
      <c r="A92" s="7"/>
      <c r="B92" s="2"/>
      <c r="C92" s="3"/>
      <c r="D92" s="4"/>
      <c r="E92" s="5"/>
      <c r="F92" s="103"/>
      <c r="G92" s="2"/>
      <c r="H92" s="2"/>
      <c r="I92" s="6"/>
      <c r="J92" s="6"/>
      <c r="K92" s="2"/>
      <c r="L92" s="2"/>
      <c r="M92" s="7"/>
      <c r="N92" s="7"/>
      <c r="O92" s="7"/>
      <c r="P92" s="7"/>
      <c r="Q92" s="7"/>
      <c r="R92" s="7"/>
      <c r="S92" s="7"/>
      <c r="T92" s="7"/>
      <c r="U92" s="7"/>
      <c r="V92" s="7"/>
      <c r="W92" s="7"/>
      <c r="X92" s="7"/>
      <c r="Y92" s="7"/>
      <c r="Z92" s="7"/>
    </row>
    <row r="93" ht="15.75" customHeight="1">
      <c r="A93" s="7"/>
      <c r="B93" s="2"/>
      <c r="C93" s="3"/>
      <c r="D93" s="4"/>
      <c r="E93" s="5"/>
      <c r="F93" s="103"/>
      <c r="G93" s="2"/>
      <c r="H93" s="2"/>
      <c r="I93" s="6"/>
      <c r="J93" s="6"/>
      <c r="K93" s="2"/>
      <c r="L93" s="2"/>
      <c r="M93" s="7"/>
      <c r="N93" s="7"/>
      <c r="O93" s="7"/>
      <c r="P93" s="7"/>
      <c r="Q93" s="7"/>
      <c r="R93" s="7"/>
      <c r="S93" s="7"/>
      <c r="T93" s="7"/>
      <c r="U93" s="7"/>
      <c r="V93" s="7"/>
      <c r="W93" s="7"/>
      <c r="X93" s="7"/>
      <c r="Y93" s="7"/>
      <c r="Z93" s="7"/>
    </row>
    <row r="94" ht="15.75" customHeight="1">
      <c r="A94" s="7"/>
      <c r="B94" s="2"/>
      <c r="C94" s="3"/>
      <c r="D94" s="4"/>
      <c r="E94" s="5"/>
      <c r="F94" s="103"/>
      <c r="G94" s="2"/>
      <c r="H94" s="2"/>
      <c r="I94" s="6"/>
      <c r="J94" s="6"/>
      <c r="K94" s="2"/>
      <c r="L94" s="2"/>
      <c r="M94" s="7"/>
      <c r="N94" s="7"/>
      <c r="O94" s="7"/>
      <c r="P94" s="7"/>
      <c r="Q94" s="7"/>
      <c r="R94" s="7"/>
      <c r="S94" s="7"/>
      <c r="T94" s="7"/>
      <c r="U94" s="7"/>
      <c r="V94" s="7"/>
      <c r="W94" s="7"/>
      <c r="X94" s="7"/>
      <c r="Y94" s="7"/>
      <c r="Z94" s="7"/>
    </row>
    <row r="95" ht="15.75" customHeight="1">
      <c r="A95" s="7"/>
      <c r="B95" s="2"/>
      <c r="C95" s="3"/>
      <c r="D95" s="4"/>
      <c r="E95" s="5"/>
      <c r="F95" s="103"/>
      <c r="G95" s="2"/>
      <c r="H95" s="2"/>
      <c r="I95" s="6"/>
      <c r="J95" s="6"/>
      <c r="K95" s="2"/>
      <c r="L95" s="2"/>
      <c r="M95" s="7"/>
      <c r="N95" s="7"/>
      <c r="O95" s="7"/>
      <c r="P95" s="7"/>
      <c r="Q95" s="7"/>
      <c r="R95" s="7"/>
      <c r="S95" s="7"/>
      <c r="T95" s="7"/>
      <c r="U95" s="7"/>
      <c r="V95" s="7"/>
      <c r="W95" s="7"/>
      <c r="X95" s="7"/>
      <c r="Y95" s="7"/>
      <c r="Z95" s="7"/>
    </row>
    <row r="96" ht="15.75" customHeight="1">
      <c r="A96" s="7"/>
      <c r="B96" s="2"/>
      <c r="C96" s="3"/>
      <c r="D96" s="4"/>
      <c r="E96" s="5"/>
      <c r="F96" s="103"/>
      <c r="G96" s="2"/>
      <c r="H96" s="2"/>
      <c r="I96" s="6"/>
      <c r="J96" s="6"/>
      <c r="K96" s="2"/>
      <c r="L96" s="2"/>
      <c r="M96" s="7"/>
      <c r="N96" s="7"/>
      <c r="O96" s="7"/>
      <c r="P96" s="7"/>
      <c r="Q96" s="7"/>
      <c r="R96" s="7"/>
      <c r="S96" s="7"/>
      <c r="T96" s="7"/>
      <c r="U96" s="7"/>
      <c r="V96" s="7"/>
      <c r="W96" s="7"/>
      <c r="X96" s="7"/>
      <c r="Y96" s="7"/>
      <c r="Z96" s="7"/>
    </row>
    <row r="97" ht="15.75" customHeight="1">
      <c r="A97" s="7"/>
      <c r="B97" s="2"/>
      <c r="C97" s="3"/>
      <c r="D97" s="4"/>
      <c r="E97" s="5"/>
      <c r="F97" s="103"/>
      <c r="G97" s="2"/>
      <c r="H97" s="2"/>
      <c r="I97" s="6"/>
      <c r="J97" s="6"/>
      <c r="K97" s="2"/>
      <c r="L97" s="2"/>
      <c r="M97" s="7"/>
      <c r="N97" s="7"/>
      <c r="O97" s="7"/>
      <c r="P97" s="7"/>
      <c r="Q97" s="7"/>
      <c r="R97" s="7"/>
      <c r="S97" s="7"/>
      <c r="T97" s="7"/>
      <c r="U97" s="7"/>
      <c r="V97" s="7"/>
      <c r="W97" s="7"/>
      <c r="X97" s="7"/>
      <c r="Y97" s="7"/>
      <c r="Z97" s="7"/>
    </row>
    <row r="98" ht="15.75" customHeight="1">
      <c r="A98" s="7"/>
      <c r="B98" s="2"/>
      <c r="C98" s="3"/>
      <c r="D98" s="4"/>
      <c r="E98" s="5"/>
      <c r="F98" s="103"/>
      <c r="G98" s="2"/>
      <c r="H98" s="2"/>
      <c r="I98" s="6"/>
      <c r="J98" s="6"/>
      <c r="K98" s="2"/>
      <c r="L98" s="2"/>
      <c r="M98" s="7"/>
      <c r="N98" s="7"/>
      <c r="O98" s="7"/>
      <c r="P98" s="7"/>
      <c r="Q98" s="7"/>
      <c r="R98" s="7"/>
      <c r="S98" s="7"/>
      <c r="T98" s="7"/>
      <c r="U98" s="7"/>
      <c r="V98" s="7"/>
      <c r="W98" s="7"/>
      <c r="X98" s="7"/>
      <c r="Y98" s="7"/>
      <c r="Z98" s="7"/>
    </row>
    <row r="99" ht="15.75" customHeight="1">
      <c r="A99" s="7"/>
      <c r="B99" s="2"/>
      <c r="C99" s="3"/>
      <c r="D99" s="4"/>
      <c r="E99" s="5"/>
      <c r="F99" s="103"/>
      <c r="G99" s="2"/>
      <c r="H99" s="2"/>
      <c r="I99" s="6"/>
      <c r="J99" s="6"/>
      <c r="K99" s="2"/>
      <c r="L99" s="2"/>
      <c r="M99" s="7"/>
      <c r="N99" s="7"/>
      <c r="O99" s="7"/>
      <c r="P99" s="7"/>
      <c r="Q99" s="7"/>
      <c r="R99" s="7"/>
      <c r="S99" s="7"/>
      <c r="T99" s="7"/>
      <c r="U99" s="7"/>
      <c r="V99" s="7"/>
      <c r="W99" s="7"/>
      <c r="X99" s="7"/>
      <c r="Y99" s="7"/>
      <c r="Z99" s="7"/>
    </row>
    <row r="100" ht="15.75" customHeight="1">
      <c r="A100" s="7"/>
      <c r="B100" s="2"/>
      <c r="C100" s="3"/>
      <c r="D100" s="4"/>
      <c r="E100" s="5"/>
      <c r="F100" s="103"/>
      <c r="G100" s="2"/>
      <c r="H100" s="2"/>
      <c r="I100" s="6"/>
      <c r="J100" s="6"/>
      <c r="K100" s="2"/>
      <c r="L100" s="2"/>
      <c r="M100" s="7"/>
      <c r="N100" s="7"/>
      <c r="O100" s="7"/>
      <c r="P100" s="7"/>
      <c r="Q100" s="7"/>
      <c r="R100" s="7"/>
      <c r="S100" s="7"/>
      <c r="T100" s="7"/>
      <c r="U100" s="7"/>
      <c r="V100" s="7"/>
      <c r="W100" s="7"/>
      <c r="X100" s="7"/>
      <c r="Y100" s="7"/>
      <c r="Z100" s="7"/>
    </row>
    <row r="101" ht="15.75" customHeight="1">
      <c r="A101" s="7"/>
      <c r="B101" s="2"/>
      <c r="C101" s="3"/>
      <c r="D101" s="4"/>
      <c r="E101" s="5"/>
      <c r="F101" s="103"/>
      <c r="G101" s="2"/>
      <c r="H101" s="2"/>
      <c r="I101" s="6"/>
      <c r="J101" s="6"/>
      <c r="K101" s="2"/>
      <c r="L101" s="2"/>
      <c r="M101" s="7"/>
      <c r="N101" s="7"/>
      <c r="O101" s="7"/>
      <c r="P101" s="7"/>
      <c r="Q101" s="7"/>
      <c r="R101" s="7"/>
      <c r="S101" s="7"/>
      <c r="T101" s="7"/>
      <c r="U101" s="7"/>
      <c r="V101" s="7"/>
      <c r="W101" s="7"/>
      <c r="X101" s="7"/>
      <c r="Y101" s="7"/>
      <c r="Z101" s="7"/>
    </row>
    <row r="102" ht="15.75" customHeight="1">
      <c r="A102" s="7"/>
      <c r="B102" s="2"/>
      <c r="C102" s="3"/>
      <c r="D102" s="4"/>
      <c r="E102" s="5"/>
      <c r="F102" s="103"/>
      <c r="G102" s="2"/>
      <c r="H102" s="2"/>
      <c r="I102" s="6"/>
      <c r="J102" s="6"/>
      <c r="K102" s="2"/>
      <c r="L102" s="2"/>
      <c r="M102" s="7"/>
      <c r="N102" s="7"/>
      <c r="O102" s="7"/>
      <c r="P102" s="7"/>
      <c r="Q102" s="7"/>
      <c r="R102" s="7"/>
      <c r="S102" s="7"/>
      <c r="T102" s="7"/>
      <c r="U102" s="7"/>
      <c r="V102" s="7"/>
      <c r="W102" s="7"/>
      <c r="X102" s="7"/>
      <c r="Y102" s="7"/>
      <c r="Z102" s="7"/>
    </row>
    <row r="103" ht="15.75" customHeight="1">
      <c r="A103" s="7"/>
      <c r="B103" s="2"/>
      <c r="C103" s="3"/>
      <c r="D103" s="4"/>
      <c r="E103" s="5"/>
      <c r="F103" s="103"/>
      <c r="G103" s="2"/>
      <c r="H103" s="2"/>
      <c r="I103" s="6"/>
      <c r="J103" s="6"/>
      <c r="K103" s="2"/>
      <c r="L103" s="2"/>
      <c r="M103" s="7"/>
      <c r="N103" s="7"/>
      <c r="O103" s="7"/>
      <c r="P103" s="7"/>
      <c r="Q103" s="7"/>
      <c r="R103" s="7"/>
      <c r="S103" s="7"/>
      <c r="T103" s="7"/>
      <c r="U103" s="7"/>
      <c r="V103" s="7"/>
      <c r="W103" s="7"/>
      <c r="X103" s="7"/>
      <c r="Y103" s="7"/>
      <c r="Z103" s="7"/>
    </row>
    <row r="104" ht="15.75" customHeight="1">
      <c r="A104" s="7"/>
      <c r="B104" s="2"/>
      <c r="C104" s="3"/>
      <c r="D104" s="4"/>
      <c r="E104" s="5"/>
      <c r="F104" s="103"/>
      <c r="G104" s="2"/>
      <c r="H104" s="2"/>
      <c r="I104" s="6"/>
      <c r="J104" s="6"/>
      <c r="K104" s="2"/>
      <c r="L104" s="2"/>
      <c r="M104" s="7"/>
      <c r="N104" s="7"/>
      <c r="O104" s="7"/>
      <c r="P104" s="7"/>
      <c r="Q104" s="7"/>
      <c r="R104" s="7"/>
      <c r="S104" s="7"/>
      <c r="T104" s="7"/>
      <c r="U104" s="7"/>
      <c r="V104" s="7"/>
      <c r="W104" s="7"/>
      <c r="X104" s="7"/>
      <c r="Y104" s="7"/>
      <c r="Z104" s="7"/>
    </row>
    <row r="105" ht="15.75" customHeight="1">
      <c r="A105" s="7"/>
      <c r="B105" s="2"/>
      <c r="C105" s="3"/>
      <c r="D105" s="4"/>
      <c r="E105" s="5"/>
      <c r="F105" s="103"/>
      <c r="G105" s="2"/>
      <c r="H105" s="2"/>
      <c r="I105" s="6"/>
      <c r="J105" s="6"/>
      <c r="K105" s="2"/>
      <c r="L105" s="2"/>
      <c r="M105" s="7"/>
      <c r="N105" s="7"/>
      <c r="O105" s="7"/>
      <c r="P105" s="7"/>
      <c r="Q105" s="7"/>
      <c r="R105" s="7"/>
      <c r="S105" s="7"/>
      <c r="T105" s="7"/>
      <c r="U105" s="7"/>
      <c r="V105" s="7"/>
      <c r="W105" s="7"/>
      <c r="X105" s="7"/>
      <c r="Y105" s="7"/>
      <c r="Z105" s="7"/>
    </row>
    <row r="106" ht="15.75" customHeight="1">
      <c r="A106" s="7"/>
      <c r="B106" s="2"/>
      <c r="C106" s="3"/>
      <c r="D106" s="4"/>
      <c r="E106" s="5"/>
      <c r="F106" s="103"/>
      <c r="G106" s="2"/>
      <c r="H106" s="2"/>
      <c r="I106" s="6"/>
      <c r="J106" s="6"/>
      <c r="K106" s="2"/>
      <c r="L106" s="2"/>
      <c r="M106" s="7"/>
      <c r="N106" s="7"/>
      <c r="O106" s="7"/>
      <c r="P106" s="7"/>
      <c r="Q106" s="7"/>
      <c r="R106" s="7"/>
      <c r="S106" s="7"/>
      <c r="T106" s="7"/>
      <c r="U106" s="7"/>
      <c r="V106" s="7"/>
      <c r="W106" s="7"/>
      <c r="X106" s="7"/>
      <c r="Y106" s="7"/>
      <c r="Z106" s="7"/>
    </row>
    <row r="107" ht="15.75" customHeight="1">
      <c r="A107" s="7"/>
      <c r="B107" s="2"/>
      <c r="C107" s="3"/>
      <c r="D107" s="4"/>
      <c r="E107" s="5"/>
      <c r="F107" s="103"/>
      <c r="G107" s="2"/>
      <c r="H107" s="2"/>
      <c r="I107" s="6"/>
      <c r="J107" s="6"/>
      <c r="K107" s="2"/>
      <c r="L107" s="2"/>
      <c r="M107" s="7"/>
      <c r="N107" s="7"/>
      <c r="O107" s="7"/>
      <c r="P107" s="7"/>
      <c r="Q107" s="7"/>
      <c r="R107" s="7"/>
      <c r="S107" s="7"/>
      <c r="T107" s="7"/>
      <c r="U107" s="7"/>
      <c r="V107" s="7"/>
      <c r="W107" s="7"/>
      <c r="X107" s="7"/>
      <c r="Y107" s="7"/>
      <c r="Z107" s="7"/>
    </row>
    <row r="108" ht="15.75" customHeight="1">
      <c r="A108" s="7"/>
      <c r="B108" s="2"/>
      <c r="C108" s="3"/>
      <c r="D108" s="4"/>
      <c r="E108" s="5"/>
      <c r="F108" s="103"/>
      <c r="G108" s="2"/>
      <c r="H108" s="2"/>
      <c r="I108" s="6"/>
      <c r="J108" s="6"/>
      <c r="K108" s="2"/>
      <c r="L108" s="2"/>
      <c r="M108" s="7"/>
      <c r="N108" s="7"/>
      <c r="O108" s="7"/>
      <c r="P108" s="7"/>
      <c r="Q108" s="7"/>
      <c r="R108" s="7"/>
      <c r="S108" s="7"/>
      <c r="T108" s="7"/>
      <c r="U108" s="7"/>
      <c r="V108" s="7"/>
      <c r="W108" s="7"/>
      <c r="X108" s="7"/>
      <c r="Y108" s="7"/>
      <c r="Z108" s="7"/>
    </row>
    <row r="109" ht="15.75" customHeight="1">
      <c r="A109" s="7"/>
      <c r="B109" s="2"/>
      <c r="C109" s="3"/>
      <c r="D109" s="4"/>
      <c r="E109" s="5"/>
      <c r="F109" s="103"/>
      <c r="G109" s="2"/>
      <c r="H109" s="2"/>
      <c r="I109" s="6"/>
      <c r="J109" s="6"/>
      <c r="K109" s="2"/>
      <c r="L109" s="2"/>
      <c r="M109" s="7"/>
      <c r="N109" s="7"/>
      <c r="O109" s="7"/>
      <c r="P109" s="7"/>
      <c r="Q109" s="7"/>
      <c r="R109" s="7"/>
      <c r="S109" s="7"/>
      <c r="T109" s="7"/>
      <c r="U109" s="7"/>
      <c r="V109" s="7"/>
      <c r="W109" s="7"/>
      <c r="X109" s="7"/>
      <c r="Y109" s="7"/>
      <c r="Z109" s="7"/>
    </row>
    <row r="110" ht="15.75" customHeight="1">
      <c r="A110" s="7"/>
      <c r="B110" s="2"/>
      <c r="C110" s="3"/>
      <c r="D110" s="4"/>
      <c r="E110" s="5"/>
      <c r="F110" s="103"/>
      <c r="G110" s="2"/>
      <c r="H110" s="2"/>
      <c r="I110" s="6"/>
      <c r="J110" s="6"/>
      <c r="K110" s="2"/>
      <c r="L110" s="2"/>
      <c r="M110" s="7"/>
      <c r="N110" s="7"/>
      <c r="O110" s="7"/>
      <c r="P110" s="7"/>
      <c r="Q110" s="7"/>
      <c r="R110" s="7"/>
      <c r="S110" s="7"/>
      <c r="T110" s="7"/>
      <c r="U110" s="7"/>
      <c r="V110" s="7"/>
      <c r="W110" s="7"/>
      <c r="X110" s="7"/>
      <c r="Y110" s="7"/>
      <c r="Z110" s="7"/>
    </row>
    <row r="111" ht="15.75" customHeight="1">
      <c r="A111" s="7"/>
      <c r="B111" s="2"/>
      <c r="C111" s="3"/>
      <c r="D111" s="4"/>
      <c r="E111" s="5"/>
      <c r="F111" s="103"/>
      <c r="G111" s="2"/>
      <c r="H111" s="2"/>
      <c r="I111" s="6"/>
      <c r="J111" s="6"/>
      <c r="K111" s="2"/>
      <c r="L111" s="2"/>
      <c r="M111" s="7"/>
      <c r="N111" s="7"/>
      <c r="O111" s="7"/>
      <c r="P111" s="7"/>
      <c r="Q111" s="7"/>
      <c r="R111" s="7"/>
      <c r="S111" s="7"/>
      <c r="T111" s="7"/>
      <c r="U111" s="7"/>
      <c r="V111" s="7"/>
      <c r="W111" s="7"/>
      <c r="X111" s="7"/>
      <c r="Y111" s="7"/>
      <c r="Z111" s="7"/>
    </row>
    <row r="112" ht="15.75" customHeight="1">
      <c r="A112" s="7"/>
      <c r="B112" s="2"/>
      <c r="C112" s="3"/>
      <c r="D112" s="4"/>
      <c r="E112" s="5"/>
      <c r="F112" s="103"/>
      <c r="G112" s="2"/>
      <c r="H112" s="2"/>
      <c r="I112" s="6"/>
      <c r="J112" s="6"/>
      <c r="K112" s="2"/>
      <c r="L112" s="2"/>
      <c r="M112" s="7"/>
      <c r="N112" s="7"/>
      <c r="O112" s="7"/>
      <c r="P112" s="7"/>
      <c r="Q112" s="7"/>
      <c r="R112" s="7"/>
      <c r="S112" s="7"/>
      <c r="T112" s="7"/>
      <c r="U112" s="7"/>
      <c r="V112" s="7"/>
      <c r="W112" s="7"/>
      <c r="X112" s="7"/>
      <c r="Y112" s="7"/>
      <c r="Z112" s="7"/>
    </row>
    <row r="113" ht="15.75" customHeight="1">
      <c r="A113" s="7"/>
      <c r="B113" s="2"/>
      <c r="C113" s="3"/>
      <c r="D113" s="4"/>
      <c r="E113" s="5"/>
      <c r="F113" s="103"/>
      <c r="G113" s="2"/>
      <c r="H113" s="2"/>
      <c r="I113" s="6"/>
      <c r="J113" s="6"/>
      <c r="K113" s="2"/>
      <c r="L113" s="2"/>
      <c r="M113" s="7"/>
      <c r="N113" s="7"/>
      <c r="O113" s="7"/>
      <c r="P113" s="7"/>
      <c r="Q113" s="7"/>
      <c r="R113" s="7"/>
      <c r="S113" s="7"/>
      <c r="T113" s="7"/>
      <c r="U113" s="7"/>
      <c r="V113" s="7"/>
      <c r="W113" s="7"/>
      <c r="X113" s="7"/>
      <c r="Y113" s="7"/>
      <c r="Z113" s="7"/>
    </row>
    <row r="114" ht="15.75" customHeight="1">
      <c r="A114" s="7"/>
      <c r="B114" s="2"/>
      <c r="C114" s="3"/>
      <c r="D114" s="4"/>
      <c r="E114" s="5"/>
      <c r="F114" s="103"/>
      <c r="G114" s="2"/>
      <c r="H114" s="2"/>
      <c r="I114" s="6"/>
      <c r="J114" s="6"/>
      <c r="K114" s="2"/>
      <c r="L114" s="2"/>
      <c r="M114" s="7"/>
      <c r="N114" s="7"/>
      <c r="O114" s="7"/>
      <c r="P114" s="7"/>
      <c r="Q114" s="7"/>
      <c r="R114" s="7"/>
      <c r="S114" s="7"/>
      <c r="T114" s="7"/>
      <c r="U114" s="7"/>
      <c r="V114" s="7"/>
      <c r="W114" s="7"/>
      <c r="X114" s="7"/>
      <c r="Y114" s="7"/>
      <c r="Z114" s="7"/>
    </row>
    <row r="115" ht="15.75" customHeight="1">
      <c r="A115" s="7"/>
      <c r="B115" s="2"/>
      <c r="C115" s="3"/>
      <c r="D115" s="4"/>
      <c r="E115" s="5"/>
      <c r="F115" s="103"/>
      <c r="G115" s="2"/>
      <c r="H115" s="2"/>
      <c r="I115" s="6"/>
      <c r="J115" s="6"/>
      <c r="K115" s="2"/>
      <c r="L115" s="2"/>
      <c r="M115" s="7"/>
      <c r="N115" s="7"/>
      <c r="O115" s="7"/>
      <c r="P115" s="7"/>
      <c r="Q115" s="7"/>
      <c r="R115" s="7"/>
      <c r="S115" s="7"/>
      <c r="T115" s="7"/>
      <c r="U115" s="7"/>
      <c r="V115" s="7"/>
      <c r="W115" s="7"/>
      <c r="X115" s="7"/>
      <c r="Y115" s="7"/>
      <c r="Z115" s="7"/>
    </row>
    <row r="116" ht="15.75" customHeight="1">
      <c r="A116" s="7"/>
      <c r="B116" s="2"/>
      <c r="C116" s="3"/>
      <c r="D116" s="4"/>
      <c r="E116" s="5"/>
      <c r="F116" s="103"/>
      <c r="G116" s="2"/>
      <c r="H116" s="2"/>
      <c r="I116" s="6"/>
      <c r="J116" s="6"/>
      <c r="K116" s="2"/>
      <c r="L116" s="2"/>
      <c r="M116" s="7"/>
      <c r="N116" s="7"/>
      <c r="O116" s="7"/>
      <c r="P116" s="7"/>
      <c r="Q116" s="7"/>
      <c r="R116" s="7"/>
      <c r="S116" s="7"/>
      <c r="T116" s="7"/>
      <c r="U116" s="7"/>
      <c r="V116" s="7"/>
      <c r="W116" s="7"/>
      <c r="X116" s="7"/>
      <c r="Y116" s="7"/>
      <c r="Z116" s="7"/>
    </row>
    <row r="117" ht="15.75" customHeight="1">
      <c r="A117" s="7"/>
      <c r="B117" s="2"/>
      <c r="C117" s="3"/>
      <c r="D117" s="4"/>
      <c r="E117" s="5"/>
      <c r="F117" s="103"/>
      <c r="G117" s="2"/>
      <c r="H117" s="2"/>
      <c r="I117" s="6"/>
      <c r="J117" s="6"/>
      <c r="K117" s="2"/>
      <c r="L117" s="2"/>
      <c r="M117" s="7"/>
      <c r="N117" s="7"/>
      <c r="O117" s="7"/>
      <c r="P117" s="7"/>
      <c r="Q117" s="7"/>
      <c r="R117" s="7"/>
      <c r="S117" s="7"/>
      <c r="T117" s="7"/>
      <c r="U117" s="7"/>
      <c r="V117" s="7"/>
      <c r="W117" s="7"/>
      <c r="X117" s="7"/>
      <c r="Y117" s="7"/>
      <c r="Z117" s="7"/>
    </row>
    <row r="118" ht="15.75" customHeight="1">
      <c r="A118" s="7"/>
      <c r="B118" s="2"/>
      <c r="C118" s="3"/>
      <c r="D118" s="4"/>
      <c r="E118" s="5"/>
      <c r="F118" s="103"/>
      <c r="G118" s="2"/>
      <c r="H118" s="2"/>
      <c r="I118" s="6"/>
      <c r="J118" s="6"/>
      <c r="K118" s="2"/>
      <c r="L118" s="2"/>
      <c r="M118" s="7"/>
      <c r="N118" s="7"/>
      <c r="O118" s="7"/>
      <c r="P118" s="7"/>
      <c r="Q118" s="7"/>
      <c r="R118" s="7"/>
      <c r="S118" s="7"/>
      <c r="T118" s="7"/>
      <c r="U118" s="7"/>
      <c r="V118" s="7"/>
      <c r="W118" s="7"/>
      <c r="X118" s="7"/>
      <c r="Y118" s="7"/>
      <c r="Z118" s="7"/>
    </row>
    <row r="119" ht="15.75" customHeight="1">
      <c r="A119" s="7"/>
      <c r="B119" s="2"/>
      <c r="C119" s="3"/>
      <c r="D119" s="4"/>
      <c r="E119" s="5"/>
      <c r="F119" s="103"/>
      <c r="G119" s="2"/>
      <c r="H119" s="2"/>
      <c r="I119" s="6"/>
      <c r="J119" s="6"/>
      <c r="K119" s="2"/>
      <c r="L119" s="2"/>
      <c r="M119" s="7"/>
      <c r="N119" s="7"/>
      <c r="O119" s="7"/>
      <c r="P119" s="7"/>
      <c r="Q119" s="7"/>
      <c r="R119" s="7"/>
      <c r="S119" s="7"/>
      <c r="T119" s="7"/>
      <c r="U119" s="7"/>
      <c r="V119" s="7"/>
      <c r="W119" s="7"/>
      <c r="X119" s="7"/>
      <c r="Y119" s="7"/>
      <c r="Z119" s="7"/>
    </row>
    <row r="120" ht="15.75" customHeight="1">
      <c r="A120" s="7"/>
      <c r="B120" s="2"/>
      <c r="C120" s="3"/>
      <c r="D120" s="4"/>
      <c r="E120" s="5"/>
      <c r="F120" s="103"/>
      <c r="G120" s="2"/>
      <c r="H120" s="2"/>
      <c r="I120" s="6"/>
      <c r="J120" s="6"/>
      <c r="K120" s="2"/>
      <c r="L120" s="2"/>
      <c r="M120" s="7"/>
      <c r="N120" s="7"/>
      <c r="O120" s="7"/>
      <c r="P120" s="7"/>
      <c r="Q120" s="7"/>
      <c r="R120" s="7"/>
      <c r="S120" s="7"/>
      <c r="T120" s="7"/>
      <c r="U120" s="7"/>
      <c r="V120" s="7"/>
      <c r="W120" s="7"/>
      <c r="X120" s="7"/>
      <c r="Y120" s="7"/>
      <c r="Z120" s="7"/>
    </row>
    <row r="121" ht="15.75" customHeight="1">
      <c r="A121" s="7"/>
      <c r="B121" s="2"/>
      <c r="C121" s="3"/>
      <c r="D121" s="4"/>
      <c r="E121" s="5"/>
      <c r="F121" s="103"/>
      <c r="G121" s="2"/>
      <c r="H121" s="2"/>
      <c r="I121" s="6"/>
      <c r="J121" s="6"/>
      <c r="K121" s="2"/>
      <c r="L121" s="2"/>
      <c r="M121" s="7"/>
      <c r="N121" s="7"/>
      <c r="O121" s="7"/>
      <c r="P121" s="7"/>
      <c r="Q121" s="7"/>
      <c r="R121" s="7"/>
      <c r="S121" s="7"/>
      <c r="T121" s="7"/>
      <c r="U121" s="7"/>
      <c r="V121" s="7"/>
      <c r="W121" s="7"/>
      <c r="X121" s="7"/>
      <c r="Y121" s="7"/>
      <c r="Z121" s="7"/>
    </row>
    <row r="122" ht="15.75" customHeight="1">
      <c r="A122" s="7"/>
      <c r="B122" s="2"/>
      <c r="C122" s="3"/>
      <c r="D122" s="4"/>
      <c r="E122" s="5"/>
      <c r="F122" s="103"/>
      <c r="G122" s="2"/>
      <c r="H122" s="2"/>
      <c r="I122" s="6"/>
      <c r="J122" s="6"/>
      <c r="K122" s="2"/>
      <c r="L122" s="2"/>
      <c r="M122" s="7"/>
      <c r="N122" s="7"/>
      <c r="O122" s="7"/>
      <c r="P122" s="7"/>
      <c r="Q122" s="7"/>
      <c r="R122" s="7"/>
      <c r="S122" s="7"/>
      <c r="T122" s="7"/>
      <c r="U122" s="7"/>
      <c r="V122" s="7"/>
      <c r="W122" s="7"/>
      <c r="X122" s="7"/>
      <c r="Y122" s="7"/>
      <c r="Z122" s="7"/>
    </row>
    <row r="123" ht="15.75" customHeight="1">
      <c r="A123" s="7"/>
      <c r="B123" s="2"/>
      <c r="C123" s="3"/>
      <c r="D123" s="4"/>
      <c r="E123" s="5"/>
      <c r="F123" s="103"/>
      <c r="G123" s="2"/>
      <c r="H123" s="2"/>
      <c r="I123" s="6"/>
      <c r="J123" s="6"/>
      <c r="K123" s="2"/>
      <c r="L123" s="2"/>
      <c r="M123" s="7"/>
      <c r="N123" s="7"/>
      <c r="O123" s="7"/>
      <c r="P123" s="7"/>
      <c r="Q123" s="7"/>
      <c r="R123" s="7"/>
      <c r="S123" s="7"/>
      <c r="T123" s="7"/>
      <c r="U123" s="7"/>
      <c r="V123" s="7"/>
      <c r="W123" s="7"/>
      <c r="X123" s="7"/>
      <c r="Y123" s="7"/>
      <c r="Z123" s="7"/>
    </row>
    <row r="124" ht="15.75" customHeight="1">
      <c r="A124" s="7"/>
      <c r="B124" s="2"/>
      <c r="C124" s="3"/>
      <c r="D124" s="4"/>
      <c r="E124" s="5"/>
      <c r="F124" s="103"/>
      <c r="G124" s="2"/>
      <c r="H124" s="2"/>
      <c r="I124" s="6"/>
      <c r="J124" s="6"/>
      <c r="K124" s="2"/>
      <c r="L124" s="2"/>
      <c r="M124" s="7"/>
      <c r="N124" s="7"/>
      <c r="O124" s="7"/>
      <c r="P124" s="7"/>
      <c r="Q124" s="7"/>
      <c r="R124" s="7"/>
      <c r="S124" s="7"/>
      <c r="T124" s="7"/>
      <c r="U124" s="7"/>
      <c r="V124" s="7"/>
      <c r="W124" s="7"/>
      <c r="X124" s="7"/>
      <c r="Y124" s="7"/>
      <c r="Z124" s="7"/>
    </row>
    <row r="125" ht="15.75" customHeight="1">
      <c r="A125" s="7"/>
      <c r="B125" s="2"/>
      <c r="C125" s="3"/>
      <c r="D125" s="4"/>
      <c r="E125" s="5"/>
      <c r="F125" s="103"/>
      <c r="G125" s="2"/>
      <c r="H125" s="2"/>
      <c r="I125" s="6"/>
      <c r="J125" s="6"/>
      <c r="K125" s="2"/>
      <c r="L125" s="2"/>
      <c r="M125" s="7"/>
      <c r="N125" s="7"/>
      <c r="O125" s="7"/>
      <c r="P125" s="7"/>
      <c r="Q125" s="7"/>
      <c r="R125" s="7"/>
      <c r="S125" s="7"/>
      <c r="T125" s="7"/>
      <c r="U125" s="7"/>
      <c r="V125" s="7"/>
      <c r="W125" s="7"/>
      <c r="X125" s="7"/>
      <c r="Y125" s="7"/>
      <c r="Z125" s="7"/>
    </row>
    <row r="126" ht="15.75" customHeight="1">
      <c r="A126" s="7"/>
      <c r="B126" s="2"/>
      <c r="C126" s="3"/>
      <c r="D126" s="4"/>
      <c r="E126" s="5"/>
      <c r="F126" s="103"/>
      <c r="G126" s="2"/>
      <c r="H126" s="2"/>
      <c r="I126" s="6"/>
      <c r="J126" s="6"/>
      <c r="K126" s="2"/>
      <c r="L126" s="2"/>
      <c r="M126" s="7"/>
      <c r="N126" s="7"/>
      <c r="O126" s="7"/>
      <c r="P126" s="7"/>
      <c r="Q126" s="7"/>
      <c r="R126" s="7"/>
      <c r="S126" s="7"/>
      <c r="T126" s="7"/>
      <c r="U126" s="7"/>
      <c r="V126" s="7"/>
      <c r="W126" s="7"/>
      <c r="X126" s="7"/>
      <c r="Y126" s="7"/>
      <c r="Z126" s="7"/>
    </row>
    <row r="127" ht="15.75" customHeight="1">
      <c r="A127" s="7"/>
      <c r="B127" s="2"/>
      <c r="C127" s="3"/>
      <c r="D127" s="4"/>
      <c r="E127" s="5"/>
      <c r="F127" s="103"/>
      <c r="G127" s="2"/>
      <c r="H127" s="2"/>
      <c r="I127" s="6"/>
      <c r="J127" s="6"/>
      <c r="K127" s="2"/>
      <c r="L127" s="2"/>
      <c r="M127" s="7"/>
      <c r="N127" s="7"/>
      <c r="O127" s="7"/>
      <c r="P127" s="7"/>
      <c r="Q127" s="7"/>
      <c r="R127" s="7"/>
      <c r="S127" s="7"/>
      <c r="T127" s="7"/>
      <c r="U127" s="7"/>
      <c r="V127" s="7"/>
      <c r="W127" s="7"/>
      <c r="X127" s="7"/>
      <c r="Y127" s="7"/>
      <c r="Z127" s="7"/>
    </row>
    <row r="128" ht="15.75" customHeight="1">
      <c r="A128" s="7"/>
      <c r="B128" s="2"/>
      <c r="C128" s="3"/>
      <c r="D128" s="4"/>
      <c r="E128" s="5"/>
      <c r="F128" s="103"/>
      <c r="G128" s="2"/>
      <c r="H128" s="2"/>
      <c r="I128" s="6"/>
      <c r="J128" s="6"/>
      <c r="K128" s="2"/>
      <c r="L128" s="2"/>
      <c r="M128" s="7"/>
      <c r="N128" s="7"/>
      <c r="O128" s="7"/>
      <c r="P128" s="7"/>
      <c r="Q128" s="7"/>
      <c r="R128" s="7"/>
      <c r="S128" s="7"/>
      <c r="T128" s="7"/>
      <c r="U128" s="7"/>
      <c r="V128" s="7"/>
      <c r="W128" s="7"/>
      <c r="X128" s="7"/>
      <c r="Y128" s="7"/>
      <c r="Z128" s="7"/>
    </row>
    <row r="129" ht="15.75" customHeight="1">
      <c r="A129" s="7"/>
      <c r="B129" s="2"/>
      <c r="C129" s="3"/>
      <c r="D129" s="4"/>
      <c r="E129" s="5"/>
      <c r="F129" s="103"/>
      <c r="G129" s="2"/>
      <c r="H129" s="2"/>
      <c r="I129" s="6"/>
      <c r="J129" s="6"/>
      <c r="K129" s="2"/>
      <c r="L129" s="2"/>
      <c r="M129" s="7"/>
      <c r="N129" s="7"/>
      <c r="O129" s="7"/>
      <c r="P129" s="7"/>
      <c r="Q129" s="7"/>
      <c r="R129" s="7"/>
      <c r="S129" s="7"/>
      <c r="T129" s="7"/>
      <c r="U129" s="7"/>
      <c r="V129" s="7"/>
      <c r="W129" s="7"/>
      <c r="X129" s="7"/>
      <c r="Y129" s="7"/>
      <c r="Z129" s="7"/>
    </row>
    <row r="130" ht="15.75" customHeight="1">
      <c r="A130" s="7"/>
      <c r="B130" s="2"/>
      <c r="C130" s="3"/>
      <c r="D130" s="4"/>
      <c r="E130" s="5"/>
      <c r="F130" s="103"/>
      <c r="G130" s="2"/>
      <c r="H130" s="2"/>
      <c r="I130" s="6"/>
      <c r="J130" s="6"/>
      <c r="K130" s="2"/>
      <c r="L130" s="2"/>
      <c r="M130" s="7"/>
      <c r="N130" s="7"/>
      <c r="O130" s="7"/>
      <c r="P130" s="7"/>
      <c r="Q130" s="7"/>
      <c r="R130" s="7"/>
      <c r="S130" s="7"/>
      <c r="T130" s="7"/>
      <c r="U130" s="7"/>
      <c r="V130" s="7"/>
      <c r="W130" s="7"/>
      <c r="X130" s="7"/>
      <c r="Y130" s="7"/>
      <c r="Z130" s="7"/>
    </row>
    <row r="131" ht="15.75" customHeight="1">
      <c r="A131" s="7"/>
      <c r="B131" s="2"/>
      <c r="C131" s="3"/>
      <c r="D131" s="4"/>
      <c r="E131" s="5"/>
      <c r="F131" s="103"/>
      <c r="G131" s="2"/>
      <c r="H131" s="2"/>
      <c r="I131" s="6"/>
      <c r="J131" s="6"/>
      <c r="K131" s="2"/>
      <c r="L131" s="2"/>
      <c r="M131" s="7"/>
      <c r="N131" s="7"/>
      <c r="O131" s="7"/>
      <c r="P131" s="7"/>
      <c r="Q131" s="7"/>
      <c r="R131" s="7"/>
      <c r="S131" s="7"/>
      <c r="T131" s="7"/>
      <c r="U131" s="7"/>
      <c r="V131" s="7"/>
      <c r="W131" s="7"/>
      <c r="X131" s="7"/>
      <c r="Y131" s="7"/>
      <c r="Z131" s="7"/>
    </row>
    <row r="132" ht="15.75" customHeight="1">
      <c r="A132" s="7"/>
      <c r="B132" s="2"/>
      <c r="C132" s="3"/>
      <c r="D132" s="4"/>
      <c r="E132" s="5"/>
      <c r="F132" s="103"/>
      <c r="G132" s="2"/>
      <c r="H132" s="2"/>
      <c r="I132" s="6"/>
      <c r="J132" s="6"/>
      <c r="K132" s="2"/>
      <c r="L132" s="2"/>
      <c r="M132" s="7"/>
      <c r="N132" s="7"/>
      <c r="O132" s="7"/>
      <c r="P132" s="7"/>
      <c r="Q132" s="7"/>
      <c r="R132" s="7"/>
      <c r="S132" s="7"/>
      <c r="T132" s="7"/>
      <c r="U132" s="7"/>
      <c r="V132" s="7"/>
      <c r="W132" s="7"/>
      <c r="X132" s="7"/>
      <c r="Y132" s="7"/>
      <c r="Z132" s="7"/>
    </row>
    <row r="133" ht="15.75" customHeight="1">
      <c r="A133" s="7"/>
      <c r="B133" s="2"/>
      <c r="C133" s="3"/>
      <c r="D133" s="4"/>
      <c r="E133" s="5"/>
      <c r="F133" s="103"/>
      <c r="G133" s="2"/>
      <c r="H133" s="2"/>
      <c r="I133" s="6"/>
      <c r="J133" s="6"/>
      <c r="K133" s="2"/>
      <c r="L133" s="2"/>
      <c r="M133" s="7"/>
      <c r="N133" s="7"/>
      <c r="O133" s="7"/>
      <c r="P133" s="7"/>
      <c r="Q133" s="7"/>
      <c r="R133" s="7"/>
      <c r="S133" s="7"/>
      <c r="T133" s="7"/>
      <c r="U133" s="7"/>
      <c r="V133" s="7"/>
      <c r="W133" s="7"/>
      <c r="X133" s="7"/>
      <c r="Y133" s="7"/>
      <c r="Z133" s="7"/>
    </row>
    <row r="134" ht="15.75" customHeight="1">
      <c r="A134" s="7"/>
      <c r="B134" s="2"/>
      <c r="C134" s="3"/>
      <c r="D134" s="4"/>
      <c r="E134" s="5"/>
      <c r="F134" s="103"/>
      <c r="G134" s="2"/>
      <c r="H134" s="2"/>
      <c r="I134" s="6"/>
      <c r="J134" s="6"/>
      <c r="K134" s="2"/>
      <c r="L134" s="2"/>
      <c r="M134" s="7"/>
      <c r="N134" s="7"/>
      <c r="O134" s="7"/>
      <c r="P134" s="7"/>
      <c r="Q134" s="7"/>
      <c r="R134" s="7"/>
      <c r="S134" s="7"/>
      <c r="T134" s="7"/>
      <c r="U134" s="7"/>
      <c r="V134" s="7"/>
      <c r="W134" s="7"/>
      <c r="X134" s="7"/>
      <c r="Y134" s="7"/>
      <c r="Z134" s="7"/>
    </row>
    <row r="135" ht="15.75" customHeight="1">
      <c r="A135" s="7"/>
      <c r="B135" s="2"/>
      <c r="C135" s="3"/>
      <c r="D135" s="4"/>
      <c r="E135" s="5"/>
      <c r="F135" s="103"/>
      <c r="G135" s="2"/>
      <c r="H135" s="2"/>
      <c r="I135" s="6"/>
      <c r="J135" s="6"/>
      <c r="K135" s="2"/>
      <c r="L135" s="2"/>
      <c r="M135" s="7"/>
      <c r="N135" s="7"/>
      <c r="O135" s="7"/>
      <c r="P135" s="7"/>
      <c r="Q135" s="7"/>
      <c r="R135" s="7"/>
      <c r="S135" s="7"/>
      <c r="T135" s="7"/>
      <c r="U135" s="7"/>
      <c r="V135" s="7"/>
      <c r="W135" s="7"/>
      <c r="X135" s="7"/>
      <c r="Y135" s="7"/>
      <c r="Z135" s="7"/>
    </row>
    <row r="136" ht="15.75" customHeight="1">
      <c r="A136" s="7"/>
      <c r="B136" s="2"/>
      <c r="C136" s="3"/>
      <c r="D136" s="4"/>
      <c r="E136" s="5"/>
      <c r="F136" s="103"/>
      <c r="G136" s="2"/>
      <c r="H136" s="2"/>
      <c r="I136" s="6"/>
      <c r="J136" s="6"/>
      <c r="K136" s="2"/>
      <c r="L136" s="2"/>
      <c r="M136" s="7"/>
      <c r="N136" s="7"/>
      <c r="O136" s="7"/>
      <c r="P136" s="7"/>
      <c r="Q136" s="7"/>
      <c r="R136" s="7"/>
      <c r="S136" s="7"/>
      <c r="T136" s="7"/>
      <c r="U136" s="7"/>
      <c r="V136" s="7"/>
      <c r="W136" s="7"/>
      <c r="X136" s="7"/>
      <c r="Y136" s="7"/>
      <c r="Z136" s="7"/>
    </row>
    <row r="137" ht="15.75" customHeight="1">
      <c r="A137" s="7"/>
      <c r="B137" s="2"/>
      <c r="C137" s="3"/>
      <c r="D137" s="4"/>
      <c r="E137" s="5"/>
      <c r="F137" s="103"/>
      <c r="G137" s="2"/>
      <c r="H137" s="2"/>
      <c r="I137" s="6"/>
      <c r="J137" s="6"/>
      <c r="K137" s="2"/>
      <c r="L137" s="2"/>
      <c r="M137" s="7"/>
      <c r="N137" s="7"/>
      <c r="O137" s="7"/>
      <c r="P137" s="7"/>
      <c r="Q137" s="7"/>
      <c r="R137" s="7"/>
      <c r="S137" s="7"/>
      <c r="T137" s="7"/>
      <c r="U137" s="7"/>
      <c r="V137" s="7"/>
      <c r="W137" s="7"/>
      <c r="X137" s="7"/>
      <c r="Y137" s="7"/>
      <c r="Z137" s="7"/>
    </row>
    <row r="138" ht="15.75" customHeight="1">
      <c r="A138" s="7"/>
      <c r="B138" s="2"/>
      <c r="C138" s="3"/>
      <c r="D138" s="4"/>
      <c r="E138" s="5"/>
      <c r="F138" s="103"/>
      <c r="G138" s="2"/>
      <c r="H138" s="2"/>
      <c r="I138" s="6"/>
      <c r="J138" s="6"/>
      <c r="K138" s="2"/>
      <c r="L138" s="2"/>
      <c r="M138" s="7"/>
      <c r="N138" s="7"/>
      <c r="O138" s="7"/>
      <c r="P138" s="7"/>
      <c r="Q138" s="7"/>
      <c r="R138" s="7"/>
      <c r="S138" s="7"/>
      <c r="T138" s="7"/>
      <c r="U138" s="7"/>
      <c r="V138" s="7"/>
      <c r="W138" s="7"/>
      <c r="X138" s="7"/>
      <c r="Y138" s="7"/>
      <c r="Z138" s="7"/>
    </row>
    <row r="139" ht="15.75" customHeight="1">
      <c r="A139" s="7"/>
      <c r="B139" s="2"/>
      <c r="C139" s="3"/>
      <c r="D139" s="4"/>
      <c r="E139" s="5"/>
      <c r="F139" s="103"/>
      <c r="G139" s="2"/>
      <c r="H139" s="2"/>
      <c r="I139" s="6"/>
      <c r="J139" s="6"/>
      <c r="K139" s="2"/>
      <c r="L139" s="2"/>
      <c r="M139" s="7"/>
      <c r="N139" s="7"/>
      <c r="O139" s="7"/>
      <c r="P139" s="7"/>
      <c r="Q139" s="7"/>
      <c r="R139" s="7"/>
      <c r="S139" s="7"/>
      <c r="T139" s="7"/>
      <c r="U139" s="7"/>
      <c r="V139" s="7"/>
      <c r="W139" s="7"/>
      <c r="X139" s="7"/>
      <c r="Y139" s="7"/>
      <c r="Z139" s="7"/>
    </row>
    <row r="140" ht="15.75" customHeight="1">
      <c r="A140" s="7"/>
      <c r="B140" s="2"/>
      <c r="C140" s="3"/>
      <c r="D140" s="4"/>
      <c r="E140" s="5"/>
      <c r="F140" s="103"/>
      <c r="G140" s="2"/>
      <c r="H140" s="2"/>
      <c r="I140" s="6"/>
      <c r="J140" s="6"/>
      <c r="K140" s="2"/>
      <c r="L140" s="2"/>
      <c r="M140" s="7"/>
      <c r="N140" s="7"/>
      <c r="O140" s="7"/>
      <c r="P140" s="7"/>
      <c r="Q140" s="7"/>
      <c r="R140" s="7"/>
      <c r="S140" s="7"/>
      <c r="T140" s="7"/>
      <c r="U140" s="7"/>
      <c r="V140" s="7"/>
      <c r="W140" s="7"/>
      <c r="X140" s="7"/>
      <c r="Y140" s="7"/>
      <c r="Z140" s="7"/>
    </row>
    <row r="141" ht="15.75" customHeight="1">
      <c r="A141" s="7"/>
      <c r="B141" s="2"/>
      <c r="C141" s="3"/>
      <c r="D141" s="4"/>
      <c r="E141" s="5"/>
      <c r="F141" s="103"/>
      <c r="G141" s="2"/>
      <c r="H141" s="2"/>
      <c r="I141" s="6"/>
      <c r="J141" s="6"/>
      <c r="K141" s="2"/>
      <c r="L141" s="2"/>
      <c r="M141" s="7"/>
      <c r="N141" s="7"/>
      <c r="O141" s="7"/>
      <c r="P141" s="7"/>
      <c r="Q141" s="7"/>
      <c r="R141" s="7"/>
      <c r="S141" s="7"/>
      <c r="T141" s="7"/>
      <c r="U141" s="7"/>
      <c r="V141" s="7"/>
      <c r="W141" s="7"/>
      <c r="X141" s="7"/>
      <c r="Y141" s="7"/>
      <c r="Z141" s="7"/>
    </row>
    <row r="142" ht="15.75" customHeight="1">
      <c r="A142" s="7"/>
      <c r="B142" s="2"/>
      <c r="C142" s="3"/>
      <c r="D142" s="4"/>
      <c r="E142" s="5"/>
      <c r="F142" s="103"/>
      <c r="G142" s="2"/>
      <c r="H142" s="2"/>
      <c r="I142" s="6"/>
      <c r="J142" s="6"/>
      <c r="K142" s="2"/>
      <c r="L142" s="2"/>
      <c r="M142" s="7"/>
      <c r="N142" s="7"/>
      <c r="O142" s="7"/>
      <c r="P142" s="7"/>
      <c r="Q142" s="7"/>
      <c r="R142" s="7"/>
      <c r="S142" s="7"/>
      <c r="T142" s="7"/>
      <c r="U142" s="7"/>
      <c r="V142" s="7"/>
      <c r="W142" s="7"/>
      <c r="X142" s="7"/>
      <c r="Y142" s="7"/>
      <c r="Z142" s="7"/>
    </row>
    <row r="143" ht="15.75" customHeight="1">
      <c r="A143" s="7"/>
      <c r="B143" s="2"/>
      <c r="C143" s="3"/>
      <c r="D143" s="4"/>
      <c r="E143" s="5"/>
      <c r="F143" s="103"/>
      <c r="G143" s="2"/>
      <c r="H143" s="2"/>
      <c r="I143" s="6"/>
      <c r="J143" s="6"/>
      <c r="K143" s="2"/>
      <c r="L143" s="2"/>
      <c r="M143" s="7"/>
      <c r="N143" s="7"/>
      <c r="O143" s="7"/>
      <c r="P143" s="7"/>
      <c r="Q143" s="7"/>
      <c r="R143" s="7"/>
      <c r="S143" s="7"/>
      <c r="T143" s="7"/>
      <c r="U143" s="7"/>
      <c r="V143" s="7"/>
      <c r="W143" s="7"/>
      <c r="X143" s="7"/>
      <c r="Y143" s="7"/>
      <c r="Z143" s="7"/>
    </row>
    <row r="144" ht="15.75" customHeight="1">
      <c r="A144" s="7"/>
      <c r="B144" s="2"/>
      <c r="C144" s="3"/>
      <c r="D144" s="4"/>
      <c r="E144" s="5"/>
      <c r="F144" s="103"/>
      <c r="G144" s="2"/>
      <c r="H144" s="2"/>
      <c r="I144" s="6"/>
      <c r="J144" s="6"/>
      <c r="K144" s="2"/>
      <c r="L144" s="2"/>
      <c r="M144" s="7"/>
      <c r="N144" s="7"/>
      <c r="O144" s="7"/>
      <c r="P144" s="7"/>
      <c r="Q144" s="7"/>
      <c r="R144" s="7"/>
      <c r="S144" s="7"/>
      <c r="T144" s="7"/>
      <c r="U144" s="7"/>
      <c r="V144" s="7"/>
      <c r="W144" s="7"/>
      <c r="X144" s="7"/>
      <c r="Y144" s="7"/>
      <c r="Z144" s="7"/>
    </row>
    <row r="145" ht="15.75" customHeight="1">
      <c r="A145" s="7"/>
      <c r="B145" s="2"/>
      <c r="C145" s="3"/>
      <c r="D145" s="4"/>
      <c r="E145" s="5"/>
      <c r="F145" s="103"/>
      <c r="G145" s="2"/>
      <c r="H145" s="2"/>
      <c r="I145" s="6"/>
      <c r="J145" s="6"/>
      <c r="K145" s="2"/>
      <c r="L145" s="2"/>
      <c r="M145" s="7"/>
      <c r="N145" s="7"/>
      <c r="O145" s="7"/>
      <c r="P145" s="7"/>
      <c r="Q145" s="7"/>
      <c r="R145" s="7"/>
      <c r="S145" s="7"/>
      <c r="T145" s="7"/>
      <c r="U145" s="7"/>
      <c r="V145" s="7"/>
      <c r="W145" s="7"/>
      <c r="X145" s="7"/>
      <c r="Y145" s="7"/>
      <c r="Z145" s="7"/>
    </row>
    <row r="146" ht="15.75" customHeight="1">
      <c r="A146" s="7"/>
      <c r="B146" s="2"/>
      <c r="C146" s="3"/>
      <c r="D146" s="4"/>
      <c r="E146" s="5"/>
      <c r="F146" s="103"/>
      <c r="G146" s="2"/>
      <c r="H146" s="2"/>
      <c r="I146" s="6"/>
      <c r="J146" s="6"/>
      <c r="K146" s="2"/>
      <c r="L146" s="2"/>
      <c r="M146" s="7"/>
      <c r="N146" s="7"/>
      <c r="O146" s="7"/>
      <c r="P146" s="7"/>
      <c r="Q146" s="7"/>
      <c r="R146" s="7"/>
      <c r="S146" s="7"/>
      <c r="T146" s="7"/>
      <c r="U146" s="7"/>
      <c r="V146" s="7"/>
      <c r="W146" s="7"/>
      <c r="X146" s="7"/>
      <c r="Y146" s="7"/>
      <c r="Z146" s="7"/>
    </row>
    <row r="147" ht="15.75" customHeight="1">
      <c r="A147" s="7"/>
      <c r="B147" s="2"/>
      <c r="C147" s="3"/>
      <c r="D147" s="4"/>
      <c r="E147" s="5"/>
      <c r="F147" s="103"/>
      <c r="G147" s="2"/>
      <c r="H147" s="2"/>
      <c r="I147" s="6"/>
      <c r="J147" s="6"/>
      <c r="K147" s="2"/>
      <c r="L147" s="2"/>
      <c r="M147" s="7"/>
      <c r="N147" s="7"/>
      <c r="O147" s="7"/>
      <c r="P147" s="7"/>
      <c r="Q147" s="7"/>
      <c r="R147" s="7"/>
      <c r="S147" s="7"/>
      <c r="T147" s="7"/>
      <c r="U147" s="7"/>
      <c r="V147" s="7"/>
      <c r="W147" s="7"/>
      <c r="X147" s="7"/>
      <c r="Y147" s="7"/>
      <c r="Z147" s="7"/>
    </row>
    <row r="148" ht="15.75" customHeight="1">
      <c r="A148" s="7"/>
      <c r="B148" s="2"/>
      <c r="C148" s="3"/>
      <c r="D148" s="4"/>
      <c r="E148" s="5"/>
      <c r="F148" s="103"/>
      <c r="G148" s="2"/>
      <c r="H148" s="2"/>
      <c r="I148" s="6"/>
      <c r="J148" s="6"/>
      <c r="K148" s="2"/>
      <c r="L148" s="2"/>
      <c r="M148" s="7"/>
      <c r="N148" s="7"/>
      <c r="O148" s="7"/>
      <c r="P148" s="7"/>
      <c r="Q148" s="7"/>
      <c r="R148" s="7"/>
      <c r="S148" s="7"/>
      <c r="T148" s="7"/>
      <c r="U148" s="7"/>
      <c r="V148" s="7"/>
      <c r="W148" s="7"/>
      <c r="X148" s="7"/>
      <c r="Y148" s="7"/>
      <c r="Z148" s="7"/>
    </row>
    <row r="149" ht="15.75" customHeight="1">
      <c r="A149" s="7"/>
      <c r="B149" s="2"/>
      <c r="C149" s="3"/>
      <c r="D149" s="4"/>
      <c r="E149" s="5"/>
      <c r="F149" s="103"/>
      <c r="G149" s="2"/>
      <c r="H149" s="2"/>
      <c r="I149" s="6"/>
      <c r="J149" s="6"/>
      <c r="K149" s="2"/>
      <c r="L149" s="2"/>
      <c r="M149" s="7"/>
      <c r="N149" s="7"/>
      <c r="O149" s="7"/>
      <c r="P149" s="7"/>
      <c r="Q149" s="7"/>
      <c r="R149" s="7"/>
      <c r="S149" s="7"/>
      <c r="T149" s="7"/>
      <c r="U149" s="7"/>
      <c r="V149" s="7"/>
      <c r="W149" s="7"/>
      <c r="X149" s="7"/>
      <c r="Y149" s="7"/>
      <c r="Z149" s="7"/>
    </row>
    <row r="150" ht="15.75" customHeight="1">
      <c r="A150" s="7"/>
      <c r="B150" s="2"/>
      <c r="C150" s="3"/>
      <c r="D150" s="4"/>
      <c r="E150" s="5"/>
      <c r="F150" s="103"/>
      <c r="G150" s="2"/>
      <c r="H150" s="2"/>
      <c r="I150" s="6"/>
      <c r="J150" s="6"/>
      <c r="K150" s="2"/>
      <c r="L150" s="2"/>
      <c r="M150" s="7"/>
      <c r="N150" s="7"/>
      <c r="O150" s="7"/>
      <c r="P150" s="7"/>
      <c r="Q150" s="7"/>
      <c r="R150" s="7"/>
      <c r="S150" s="7"/>
      <c r="T150" s="7"/>
      <c r="U150" s="7"/>
      <c r="V150" s="7"/>
      <c r="W150" s="7"/>
      <c r="X150" s="7"/>
      <c r="Y150" s="7"/>
      <c r="Z150" s="7"/>
    </row>
    <row r="151" ht="15.75" customHeight="1">
      <c r="A151" s="7"/>
      <c r="B151" s="2"/>
      <c r="C151" s="3"/>
      <c r="D151" s="4"/>
      <c r="E151" s="5"/>
      <c r="F151" s="103"/>
      <c r="G151" s="2"/>
      <c r="H151" s="2"/>
      <c r="I151" s="6"/>
      <c r="J151" s="6"/>
      <c r="K151" s="2"/>
      <c r="L151" s="2"/>
      <c r="M151" s="7"/>
      <c r="N151" s="7"/>
      <c r="O151" s="7"/>
      <c r="P151" s="7"/>
      <c r="Q151" s="7"/>
      <c r="R151" s="7"/>
      <c r="S151" s="7"/>
      <c r="T151" s="7"/>
      <c r="U151" s="7"/>
      <c r="V151" s="7"/>
      <c r="W151" s="7"/>
      <c r="X151" s="7"/>
      <c r="Y151" s="7"/>
      <c r="Z151" s="7"/>
    </row>
    <row r="152" ht="15.75" customHeight="1">
      <c r="A152" s="7"/>
      <c r="B152" s="2"/>
      <c r="C152" s="3"/>
      <c r="D152" s="4"/>
      <c r="E152" s="5"/>
      <c r="F152" s="103"/>
      <c r="G152" s="2"/>
      <c r="H152" s="2"/>
      <c r="I152" s="6"/>
      <c r="J152" s="6"/>
      <c r="K152" s="2"/>
      <c r="L152" s="2"/>
      <c r="M152" s="7"/>
      <c r="N152" s="7"/>
      <c r="O152" s="7"/>
      <c r="P152" s="7"/>
      <c r="Q152" s="7"/>
      <c r="R152" s="7"/>
      <c r="S152" s="7"/>
      <c r="T152" s="7"/>
      <c r="U152" s="7"/>
      <c r="V152" s="7"/>
      <c r="W152" s="7"/>
      <c r="X152" s="7"/>
      <c r="Y152" s="7"/>
      <c r="Z152" s="7"/>
    </row>
    <row r="153" ht="15.75" customHeight="1">
      <c r="A153" s="7"/>
      <c r="B153" s="2"/>
      <c r="C153" s="3"/>
      <c r="D153" s="4"/>
      <c r="E153" s="5"/>
      <c r="F153" s="103"/>
      <c r="G153" s="2"/>
      <c r="H153" s="2"/>
      <c r="I153" s="6"/>
      <c r="J153" s="6"/>
      <c r="K153" s="2"/>
      <c r="L153" s="2"/>
      <c r="M153" s="7"/>
      <c r="N153" s="7"/>
      <c r="O153" s="7"/>
      <c r="P153" s="7"/>
      <c r="Q153" s="7"/>
      <c r="R153" s="7"/>
      <c r="S153" s="7"/>
      <c r="T153" s="7"/>
      <c r="U153" s="7"/>
      <c r="V153" s="7"/>
      <c r="W153" s="7"/>
      <c r="X153" s="7"/>
      <c r="Y153" s="7"/>
      <c r="Z153" s="7"/>
    </row>
    <row r="154" ht="15.75" customHeight="1">
      <c r="A154" s="7"/>
      <c r="B154" s="2"/>
      <c r="C154" s="3"/>
      <c r="D154" s="4"/>
      <c r="E154" s="5"/>
      <c r="F154" s="103"/>
      <c r="G154" s="2"/>
      <c r="H154" s="2"/>
      <c r="I154" s="6"/>
      <c r="J154" s="6"/>
      <c r="K154" s="2"/>
      <c r="L154" s="2"/>
      <c r="M154" s="7"/>
      <c r="N154" s="7"/>
      <c r="O154" s="7"/>
      <c r="P154" s="7"/>
      <c r="Q154" s="7"/>
      <c r="R154" s="7"/>
      <c r="S154" s="7"/>
      <c r="T154" s="7"/>
      <c r="U154" s="7"/>
      <c r="V154" s="7"/>
      <c r="W154" s="7"/>
      <c r="X154" s="7"/>
      <c r="Y154" s="7"/>
      <c r="Z154" s="7"/>
    </row>
    <row r="155" ht="15.75" customHeight="1">
      <c r="A155" s="7"/>
      <c r="B155" s="2"/>
      <c r="C155" s="3"/>
      <c r="D155" s="4"/>
      <c r="E155" s="5"/>
      <c r="F155" s="103"/>
      <c r="G155" s="2"/>
      <c r="H155" s="2"/>
      <c r="I155" s="6"/>
      <c r="J155" s="6"/>
      <c r="K155" s="2"/>
      <c r="L155" s="2"/>
      <c r="M155" s="7"/>
      <c r="N155" s="7"/>
      <c r="O155" s="7"/>
      <c r="P155" s="7"/>
      <c r="Q155" s="7"/>
      <c r="R155" s="7"/>
      <c r="S155" s="7"/>
      <c r="T155" s="7"/>
      <c r="U155" s="7"/>
      <c r="V155" s="7"/>
      <c r="W155" s="7"/>
      <c r="X155" s="7"/>
      <c r="Y155" s="7"/>
      <c r="Z155" s="7"/>
    </row>
    <row r="156" ht="15.75" customHeight="1">
      <c r="A156" s="7"/>
      <c r="B156" s="2"/>
      <c r="C156" s="3"/>
      <c r="D156" s="4"/>
      <c r="E156" s="5"/>
      <c r="F156" s="103"/>
      <c r="G156" s="2"/>
      <c r="H156" s="2"/>
      <c r="I156" s="6"/>
      <c r="J156" s="6"/>
      <c r="K156" s="2"/>
      <c r="L156" s="2"/>
      <c r="M156" s="7"/>
      <c r="N156" s="7"/>
      <c r="O156" s="7"/>
      <c r="P156" s="7"/>
      <c r="Q156" s="7"/>
      <c r="R156" s="7"/>
      <c r="S156" s="7"/>
      <c r="T156" s="7"/>
      <c r="U156" s="7"/>
      <c r="V156" s="7"/>
      <c r="W156" s="7"/>
      <c r="X156" s="7"/>
      <c r="Y156" s="7"/>
      <c r="Z156" s="7"/>
    </row>
    <row r="157" ht="15.75" customHeight="1">
      <c r="A157" s="7"/>
      <c r="B157" s="2"/>
      <c r="C157" s="3"/>
      <c r="D157" s="4"/>
      <c r="E157" s="5"/>
      <c r="F157" s="103"/>
      <c r="G157" s="2"/>
      <c r="H157" s="2"/>
      <c r="I157" s="6"/>
      <c r="J157" s="6"/>
      <c r="K157" s="2"/>
      <c r="L157" s="2"/>
      <c r="M157" s="7"/>
      <c r="N157" s="7"/>
      <c r="O157" s="7"/>
      <c r="P157" s="7"/>
      <c r="Q157" s="7"/>
      <c r="R157" s="7"/>
      <c r="S157" s="7"/>
      <c r="T157" s="7"/>
      <c r="U157" s="7"/>
      <c r="V157" s="7"/>
      <c r="W157" s="7"/>
      <c r="X157" s="7"/>
      <c r="Y157" s="7"/>
      <c r="Z157" s="7"/>
    </row>
    <row r="158" ht="15.75" customHeight="1">
      <c r="A158" s="7"/>
      <c r="B158" s="2"/>
      <c r="C158" s="3"/>
      <c r="D158" s="4"/>
      <c r="E158" s="5"/>
      <c r="F158" s="103"/>
      <c r="G158" s="2"/>
      <c r="H158" s="2"/>
      <c r="I158" s="6"/>
      <c r="J158" s="6"/>
      <c r="K158" s="2"/>
      <c r="L158" s="2"/>
      <c r="M158" s="7"/>
      <c r="N158" s="7"/>
      <c r="O158" s="7"/>
      <c r="P158" s="7"/>
      <c r="Q158" s="7"/>
      <c r="R158" s="7"/>
      <c r="S158" s="7"/>
      <c r="T158" s="7"/>
      <c r="U158" s="7"/>
      <c r="V158" s="7"/>
      <c r="W158" s="7"/>
      <c r="X158" s="7"/>
      <c r="Y158" s="7"/>
      <c r="Z158" s="7"/>
    </row>
    <row r="159" ht="15.75" customHeight="1">
      <c r="A159" s="7"/>
      <c r="B159" s="2"/>
      <c r="C159" s="3"/>
      <c r="D159" s="4"/>
      <c r="E159" s="5"/>
      <c r="F159" s="103"/>
      <c r="G159" s="2"/>
      <c r="H159" s="2"/>
      <c r="I159" s="6"/>
      <c r="J159" s="6"/>
      <c r="K159" s="2"/>
      <c r="L159" s="2"/>
      <c r="M159" s="7"/>
      <c r="N159" s="7"/>
      <c r="O159" s="7"/>
      <c r="P159" s="7"/>
      <c r="Q159" s="7"/>
      <c r="R159" s="7"/>
      <c r="S159" s="7"/>
      <c r="T159" s="7"/>
      <c r="U159" s="7"/>
      <c r="V159" s="7"/>
      <c r="W159" s="7"/>
      <c r="X159" s="7"/>
      <c r="Y159" s="7"/>
      <c r="Z159" s="7"/>
    </row>
    <row r="160" ht="15.75" customHeight="1">
      <c r="A160" s="7"/>
      <c r="B160" s="2"/>
      <c r="C160" s="3"/>
      <c r="D160" s="4"/>
      <c r="E160" s="5"/>
      <c r="F160" s="103"/>
      <c r="G160" s="2"/>
      <c r="H160" s="2"/>
      <c r="I160" s="6"/>
      <c r="J160" s="6"/>
      <c r="K160" s="2"/>
      <c r="L160" s="2"/>
      <c r="M160" s="7"/>
      <c r="N160" s="7"/>
      <c r="O160" s="7"/>
      <c r="P160" s="7"/>
      <c r="Q160" s="7"/>
      <c r="R160" s="7"/>
      <c r="S160" s="7"/>
      <c r="T160" s="7"/>
      <c r="U160" s="7"/>
      <c r="V160" s="7"/>
      <c r="W160" s="7"/>
      <c r="X160" s="7"/>
      <c r="Y160" s="7"/>
      <c r="Z160" s="7"/>
    </row>
    <row r="161" ht="15.75" customHeight="1">
      <c r="A161" s="7"/>
      <c r="B161" s="2"/>
      <c r="C161" s="3"/>
      <c r="D161" s="4"/>
      <c r="E161" s="5"/>
      <c r="F161" s="103"/>
      <c r="G161" s="2"/>
      <c r="H161" s="2"/>
      <c r="I161" s="6"/>
      <c r="J161" s="6"/>
      <c r="K161" s="2"/>
      <c r="L161" s="2"/>
      <c r="M161" s="7"/>
      <c r="N161" s="7"/>
      <c r="O161" s="7"/>
      <c r="P161" s="7"/>
      <c r="Q161" s="7"/>
      <c r="R161" s="7"/>
      <c r="S161" s="7"/>
      <c r="T161" s="7"/>
      <c r="U161" s="7"/>
      <c r="V161" s="7"/>
      <c r="W161" s="7"/>
      <c r="X161" s="7"/>
      <c r="Y161" s="7"/>
      <c r="Z161" s="7"/>
    </row>
    <row r="162" ht="15.75" customHeight="1">
      <c r="A162" s="7"/>
      <c r="B162" s="2"/>
      <c r="C162" s="3"/>
      <c r="D162" s="4"/>
      <c r="E162" s="5"/>
      <c r="F162" s="103"/>
      <c r="G162" s="2"/>
      <c r="H162" s="2"/>
      <c r="I162" s="6"/>
      <c r="J162" s="6"/>
      <c r="K162" s="2"/>
      <c r="L162" s="2"/>
      <c r="M162" s="7"/>
      <c r="N162" s="7"/>
      <c r="O162" s="7"/>
      <c r="P162" s="7"/>
      <c r="Q162" s="7"/>
      <c r="R162" s="7"/>
      <c r="S162" s="7"/>
      <c r="T162" s="7"/>
      <c r="U162" s="7"/>
      <c r="V162" s="7"/>
      <c r="W162" s="7"/>
      <c r="X162" s="7"/>
      <c r="Y162" s="7"/>
      <c r="Z162" s="7"/>
    </row>
    <row r="163" ht="15.75" customHeight="1">
      <c r="A163" s="7"/>
      <c r="B163" s="2"/>
      <c r="C163" s="3"/>
      <c r="D163" s="4"/>
      <c r="E163" s="5"/>
      <c r="F163" s="103"/>
      <c r="G163" s="2"/>
      <c r="H163" s="2"/>
      <c r="I163" s="6"/>
      <c r="J163" s="6"/>
      <c r="K163" s="2"/>
      <c r="L163" s="2"/>
      <c r="M163" s="7"/>
      <c r="N163" s="7"/>
      <c r="O163" s="7"/>
      <c r="P163" s="7"/>
      <c r="Q163" s="7"/>
      <c r="R163" s="7"/>
      <c r="S163" s="7"/>
      <c r="T163" s="7"/>
      <c r="U163" s="7"/>
      <c r="V163" s="7"/>
      <c r="W163" s="7"/>
      <c r="X163" s="7"/>
      <c r="Y163" s="7"/>
      <c r="Z163" s="7"/>
    </row>
    <row r="164" ht="15.75" customHeight="1">
      <c r="A164" s="7"/>
      <c r="B164" s="2"/>
      <c r="C164" s="3"/>
      <c r="D164" s="4"/>
      <c r="E164" s="5"/>
      <c r="F164" s="103"/>
      <c r="G164" s="2"/>
      <c r="H164" s="2"/>
      <c r="I164" s="6"/>
      <c r="J164" s="6"/>
      <c r="K164" s="2"/>
      <c r="L164" s="2"/>
      <c r="M164" s="7"/>
      <c r="N164" s="7"/>
      <c r="O164" s="7"/>
      <c r="P164" s="7"/>
      <c r="Q164" s="7"/>
      <c r="R164" s="7"/>
      <c r="S164" s="7"/>
      <c r="T164" s="7"/>
      <c r="U164" s="7"/>
      <c r="V164" s="7"/>
      <c r="W164" s="7"/>
      <c r="X164" s="7"/>
      <c r="Y164" s="7"/>
      <c r="Z164" s="7"/>
    </row>
    <row r="165" ht="15.75" customHeight="1">
      <c r="A165" s="7"/>
      <c r="B165" s="2"/>
      <c r="C165" s="3"/>
      <c r="D165" s="4"/>
      <c r="E165" s="5"/>
      <c r="F165" s="103"/>
      <c r="G165" s="2"/>
      <c r="H165" s="2"/>
      <c r="I165" s="6"/>
      <c r="J165" s="6"/>
      <c r="K165" s="2"/>
      <c r="L165" s="2"/>
      <c r="M165" s="7"/>
      <c r="N165" s="7"/>
      <c r="O165" s="7"/>
      <c r="P165" s="7"/>
      <c r="Q165" s="7"/>
      <c r="R165" s="7"/>
      <c r="S165" s="7"/>
      <c r="T165" s="7"/>
      <c r="U165" s="7"/>
      <c r="V165" s="7"/>
      <c r="W165" s="7"/>
      <c r="X165" s="7"/>
      <c r="Y165" s="7"/>
      <c r="Z165" s="7"/>
    </row>
    <row r="166" ht="15.75" customHeight="1">
      <c r="A166" s="7"/>
      <c r="B166" s="2"/>
      <c r="C166" s="3"/>
      <c r="D166" s="4"/>
      <c r="E166" s="5"/>
      <c r="F166" s="103"/>
      <c r="G166" s="2"/>
      <c r="H166" s="2"/>
      <c r="I166" s="6"/>
      <c r="J166" s="6"/>
      <c r="K166" s="2"/>
      <c r="L166" s="2"/>
      <c r="M166" s="7"/>
      <c r="N166" s="7"/>
      <c r="O166" s="7"/>
      <c r="P166" s="7"/>
      <c r="Q166" s="7"/>
      <c r="R166" s="7"/>
      <c r="S166" s="7"/>
      <c r="T166" s="7"/>
      <c r="U166" s="7"/>
      <c r="V166" s="7"/>
      <c r="W166" s="7"/>
      <c r="X166" s="7"/>
      <c r="Y166" s="7"/>
      <c r="Z166" s="7"/>
    </row>
    <row r="167" ht="15.75" customHeight="1">
      <c r="A167" s="7"/>
      <c r="B167" s="2"/>
      <c r="C167" s="3"/>
      <c r="D167" s="4"/>
      <c r="E167" s="5"/>
      <c r="F167" s="103"/>
      <c r="G167" s="2"/>
      <c r="H167" s="2"/>
      <c r="I167" s="6"/>
      <c r="J167" s="6"/>
      <c r="K167" s="2"/>
      <c r="L167" s="2"/>
      <c r="M167" s="7"/>
      <c r="N167" s="7"/>
      <c r="O167" s="7"/>
      <c r="P167" s="7"/>
      <c r="Q167" s="7"/>
      <c r="R167" s="7"/>
      <c r="S167" s="7"/>
      <c r="T167" s="7"/>
      <c r="U167" s="7"/>
      <c r="V167" s="7"/>
      <c r="W167" s="7"/>
      <c r="X167" s="7"/>
      <c r="Y167" s="7"/>
      <c r="Z167" s="7"/>
    </row>
    <row r="168" ht="15.75" customHeight="1">
      <c r="A168" s="7"/>
      <c r="B168" s="2"/>
      <c r="C168" s="3"/>
      <c r="D168" s="4"/>
      <c r="E168" s="5"/>
      <c r="F168" s="103"/>
      <c r="G168" s="2"/>
      <c r="H168" s="2"/>
      <c r="I168" s="6"/>
      <c r="J168" s="6"/>
      <c r="K168" s="2"/>
      <c r="L168" s="2"/>
      <c r="M168" s="7"/>
      <c r="N168" s="7"/>
      <c r="O168" s="7"/>
      <c r="P168" s="7"/>
      <c r="Q168" s="7"/>
      <c r="R168" s="7"/>
      <c r="S168" s="7"/>
      <c r="T168" s="7"/>
      <c r="U168" s="7"/>
      <c r="V168" s="7"/>
      <c r="W168" s="7"/>
      <c r="X168" s="7"/>
      <c r="Y168" s="7"/>
      <c r="Z168" s="7"/>
    </row>
    <row r="169" ht="15.75" customHeight="1">
      <c r="A169" s="7"/>
      <c r="B169" s="2"/>
      <c r="C169" s="3"/>
      <c r="D169" s="4"/>
      <c r="E169" s="5"/>
      <c r="F169" s="103"/>
      <c r="G169" s="2"/>
      <c r="H169" s="2"/>
      <c r="I169" s="6"/>
      <c r="J169" s="6"/>
      <c r="K169" s="2"/>
      <c r="L169" s="2"/>
      <c r="M169" s="7"/>
      <c r="N169" s="7"/>
      <c r="O169" s="7"/>
      <c r="P169" s="7"/>
      <c r="Q169" s="7"/>
      <c r="R169" s="7"/>
      <c r="S169" s="7"/>
      <c r="T169" s="7"/>
      <c r="U169" s="7"/>
      <c r="V169" s="7"/>
      <c r="W169" s="7"/>
      <c r="X169" s="7"/>
      <c r="Y169" s="7"/>
      <c r="Z169" s="7"/>
    </row>
    <row r="170" ht="15.75" customHeight="1">
      <c r="A170" s="7"/>
      <c r="B170" s="2"/>
      <c r="C170" s="3"/>
      <c r="D170" s="4"/>
      <c r="E170" s="5"/>
      <c r="F170" s="103"/>
      <c r="G170" s="2"/>
      <c r="H170" s="2"/>
      <c r="I170" s="6"/>
      <c r="J170" s="6"/>
      <c r="K170" s="2"/>
      <c r="L170" s="2"/>
      <c r="M170" s="7"/>
      <c r="N170" s="7"/>
      <c r="O170" s="7"/>
      <c r="P170" s="7"/>
      <c r="Q170" s="7"/>
      <c r="R170" s="7"/>
      <c r="S170" s="7"/>
      <c r="T170" s="7"/>
      <c r="U170" s="7"/>
      <c r="V170" s="7"/>
      <c r="W170" s="7"/>
      <c r="X170" s="7"/>
      <c r="Y170" s="7"/>
      <c r="Z170" s="7"/>
    </row>
    <row r="171" ht="15.75" customHeight="1">
      <c r="A171" s="7"/>
      <c r="B171" s="2"/>
      <c r="C171" s="3"/>
      <c r="D171" s="4"/>
      <c r="E171" s="5"/>
      <c r="F171" s="103"/>
      <c r="G171" s="2"/>
      <c r="H171" s="2"/>
      <c r="I171" s="6"/>
      <c r="J171" s="6"/>
      <c r="K171" s="2"/>
      <c r="L171" s="2"/>
      <c r="M171" s="7"/>
      <c r="N171" s="7"/>
      <c r="O171" s="7"/>
      <c r="P171" s="7"/>
      <c r="Q171" s="7"/>
      <c r="R171" s="7"/>
      <c r="S171" s="7"/>
      <c r="T171" s="7"/>
      <c r="U171" s="7"/>
      <c r="V171" s="7"/>
      <c r="W171" s="7"/>
      <c r="X171" s="7"/>
      <c r="Y171" s="7"/>
      <c r="Z171" s="7"/>
    </row>
    <row r="172" ht="15.75" customHeight="1">
      <c r="A172" s="7"/>
      <c r="B172" s="2"/>
      <c r="C172" s="3"/>
      <c r="D172" s="4"/>
      <c r="E172" s="5"/>
      <c r="F172" s="103"/>
      <c r="G172" s="2"/>
      <c r="H172" s="2"/>
      <c r="I172" s="6"/>
      <c r="J172" s="6"/>
      <c r="K172" s="2"/>
      <c r="L172" s="2"/>
      <c r="M172" s="7"/>
      <c r="N172" s="7"/>
      <c r="O172" s="7"/>
      <c r="P172" s="7"/>
      <c r="Q172" s="7"/>
      <c r="R172" s="7"/>
      <c r="S172" s="7"/>
      <c r="T172" s="7"/>
      <c r="U172" s="7"/>
      <c r="V172" s="7"/>
      <c r="W172" s="7"/>
      <c r="X172" s="7"/>
      <c r="Y172" s="7"/>
      <c r="Z172" s="7"/>
    </row>
    <row r="173" ht="15.75" customHeight="1">
      <c r="A173" s="7"/>
      <c r="B173" s="2"/>
      <c r="C173" s="3"/>
      <c r="D173" s="4"/>
      <c r="E173" s="5"/>
      <c r="F173" s="103"/>
      <c r="G173" s="2"/>
      <c r="H173" s="2"/>
      <c r="I173" s="6"/>
      <c r="J173" s="6"/>
      <c r="K173" s="2"/>
      <c r="L173" s="2"/>
      <c r="M173" s="7"/>
      <c r="N173" s="7"/>
      <c r="O173" s="7"/>
      <c r="P173" s="7"/>
      <c r="Q173" s="7"/>
      <c r="R173" s="7"/>
      <c r="S173" s="7"/>
      <c r="T173" s="7"/>
      <c r="U173" s="7"/>
      <c r="V173" s="7"/>
      <c r="W173" s="7"/>
      <c r="X173" s="7"/>
      <c r="Y173" s="7"/>
      <c r="Z173" s="7"/>
    </row>
    <row r="174" ht="15.75" customHeight="1">
      <c r="A174" s="7"/>
      <c r="B174" s="2"/>
      <c r="C174" s="3"/>
      <c r="D174" s="4"/>
      <c r="E174" s="5"/>
      <c r="F174" s="103"/>
      <c r="G174" s="2"/>
      <c r="H174" s="2"/>
      <c r="I174" s="6"/>
      <c r="J174" s="6"/>
      <c r="K174" s="2"/>
      <c r="L174" s="2"/>
      <c r="M174" s="7"/>
      <c r="N174" s="7"/>
      <c r="O174" s="7"/>
      <c r="P174" s="7"/>
      <c r="Q174" s="7"/>
      <c r="R174" s="7"/>
      <c r="S174" s="7"/>
      <c r="T174" s="7"/>
      <c r="U174" s="7"/>
      <c r="V174" s="7"/>
      <c r="W174" s="7"/>
      <c r="X174" s="7"/>
      <c r="Y174" s="7"/>
      <c r="Z174" s="7"/>
    </row>
    <row r="175" ht="15.75" customHeight="1">
      <c r="A175" s="7"/>
      <c r="B175" s="2"/>
      <c r="C175" s="3"/>
      <c r="D175" s="4"/>
      <c r="E175" s="5"/>
      <c r="F175" s="103"/>
      <c r="G175" s="2"/>
      <c r="H175" s="2"/>
      <c r="I175" s="6"/>
      <c r="J175" s="6"/>
      <c r="K175" s="2"/>
      <c r="L175" s="2"/>
      <c r="M175" s="7"/>
      <c r="N175" s="7"/>
      <c r="O175" s="7"/>
      <c r="P175" s="7"/>
      <c r="Q175" s="7"/>
      <c r="R175" s="7"/>
      <c r="S175" s="7"/>
      <c r="T175" s="7"/>
      <c r="U175" s="7"/>
      <c r="V175" s="7"/>
      <c r="W175" s="7"/>
      <c r="X175" s="7"/>
      <c r="Y175" s="7"/>
      <c r="Z175" s="7"/>
    </row>
    <row r="176" ht="15.75" customHeight="1">
      <c r="A176" s="7"/>
      <c r="B176" s="2"/>
      <c r="C176" s="3"/>
      <c r="D176" s="4"/>
      <c r="E176" s="5"/>
      <c r="F176" s="103"/>
      <c r="G176" s="2"/>
      <c r="H176" s="2"/>
      <c r="I176" s="6"/>
      <c r="J176" s="6"/>
      <c r="K176" s="2"/>
      <c r="L176" s="2"/>
      <c r="M176" s="7"/>
      <c r="N176" s="7"/>
      <c r="O176" s="7"/>
      <c r="P176" s="7"/>
      <c r="Q176" s="7"/>
      <c r="R176" s="7"/>
      <c r="S176" s="7"/>
      <c r="T176" s="7"/>
      <c r="U176" s="7"/>
      <c r="V176" s="7"/>
      <c r="W176" s="7"/>
      <c r="X176" s="7"/>
      <c r="Y176" s="7"/>
      <c r="Z176" s="7"/>
    </row>
    <row r="177" ht="15.75" customHeight="1">
      <c r="A177" s="7"/>
      <c r="B177" s="2"/>
      <c r="C177" s="3"/>
      <c r="D177" s="4"/>
      <c r="E177" s="5"/>
      <c r="F177" s="103"/>
      <c r="G177" s="2"/>
      <c r="H177" s="2"/>
      <c r="I177" s="6"/>
      <c r="J177" s="6"/>
      <c r="K177" s="2"/>
      <c r="L177" s="2"/>
      <c r="M177" s="7"/>
      <c r="N177" s="7"/>
      <c r="O177" s="7"/>
      <c r="P177" s="7"/>
      <c r="Q177" s="7"/>
      <c r="R177" s="7"/>
      <c r="S177" s="7"/>
      <c r="T177" s="7"/>
      <c r="U177" s="7"/>
      <c r="V177" s="7"/>
      <c r="W177" s="7"/>
      <c r="X177" s="7"/>
      <c r="Y177" s="7"/>
      <c r="Z177" s="7"/>
    </row>
    <row r="178" ht="15.75" customHeight="1">
      <c r="A178" s="7"/>
      <c r="B178" s="2"/>
      <c r="C178" s="3"/>
      <c r="D178" s="4"/>
      <c r="E178" s="5"/>
      <c r="F178" s="103"/>
      <c r="G178" s="2"/>
      <c r="H178" s="2"/>
      <c r="I178" s="6"/>
      <c r="J178" s="6"/>
      <c r="K178" s="2"/>
      <c r="L178" s="2"/>
      <c r="M178" s="7"/>
      <c r="N178" s="7"/>
      <c r="O178" s="7"/>
      <c r="P178" s="7"/>
      <c r="Q178" s="7"/>
      <c r="R178" s="7"/>
      <c r="S178" s="7"/>
      <c r="T178" s="7"/>
      <c r="U178" s="7"/>
      <c r="V178" s="7"/>
      <c r="W178" s="7"/>
      <c r="X178" s="7"/>
      <c r="Y178" s="7"/>
      <c r="Z178" s="7"/>
    </row>
    <row r="179" ht="15.75" customHeight="1">
      <c r="A179" s="7"/>
      <c r="B179" s="2"/>
      <c r="C179" s="3"/>
      <c r="D179" s="4"/>
      <c r="E179" s="5"/>
      <c r="F179" s="103"/>
      <c r="G179" s="2"/>
      <c r="H179" s="2"/>
      <c r="I179" s="6"/>
      <c r="J179" s="6"/>
      <c r="K179" s="2"/>
      <c r="L179" s="2"/>
      <c r="M179" s="7"/>
      <c r="N179" s="7"/>
      <c r="O179" s="7"/>
      <c r="P179" s="7"/>
      <c r="Q179" s="7"/>
      <c r="R179" s="7"/>
      <c r="S179" s="7"/>
      <c r="T179" s="7"/>
      <c r="U179" s="7"/>
      <c r="V179" s="7"/>
      <c r="W179" s="7"/>
      <c r="X179" s="7"/>
      <c r="Y179" s="7"/>
      <c r="Z179" s="7"/>
    </row>
    <row r="180" ht="15.75" customHeight="1">
      <c r="A180" s="7"/>
      <c r="B180" s="2"/>
      <c r="C180" s="3"/>
      <c r="D180" s="4"/>
      <c r="E180" s="5"/>
      <c r="F180" s="103"/>
      <c r="G180" s="2"/>
      <c r="H180" s="2"/>
      <c r="I180" s="6"/>
      <c r="J180" s="6"/>
      <c r="K180" s="2"/>
      <c r="L180" s="2"/>
      <c r="M180" s="7"/>
      <c r="N180" s="7"/>
      <c r="O180" s="7"/>
      <c r="P180" s="7"/>
      <c r="Q180" s="7"/>
      <c r="R180" s="7"/>
      <c r="S180" s="7"/>
      <c r="T180" s="7"/>
      <c r="U180" s="7"/>
      <c r="V180" s="7"/>
      <c r="W180" s="7"/>
      <c r="X180" s="7"/>
      <c r="Y180" s="7"/>
      <c r="Z180" s="7"/>
    </row>
    <row r="181" ht="15.75" customHeight="1">
      <c r="A181" s="7"/>
      <c r="B181" s="2"/>
      <c r="C181" s="3"/>
      <c r="D181" s="4"/>
      <c r="E181" s="5"/>
      <c r="F181" s="103"/>
      <c r="G181" s="2"/>
      <c r="H181" s="2"/>
      <c r="I181" s="6"/>
      <c r="J181" s="6"/>
      <c r="K181" s="2"/>
      <c r="L181" s="2"/>
      <c r="M181" s="7"/>
      <c r="N181" s="7"/>
      <c r="O181" s="7"/>
      <c r="P181" s="7"/>
      <c r="Q181" s="7"/>
      <c r="R181" s="7"/>
      <c r="S181" s="7"/>
      <c r="T181" s="7"/>
      <c r="U181" s="7"/>
      <c r="V181" s="7"/>
      <c r="W181" s="7"/>
      <c r="X181" s="7"/>
      <c r="Y181" s="7"/>
      <c r="Z181" s="7"/>
    </row>
    <row r="182" ht="15.75" customHeight="1">
      <c r="A182" s="7"/>
      <c r="B182" s="2"/>
      <c r="C182" s="3"/>
      <c r="D182" s="4"/>
      <c r="E182" s="5"/>
      <c r="F182" s="103"/>
      <c r="G182" s="2"/>
      <c r="H182" s="2"/>
      <c r="I182" s="6"/>
      <c r="J182" s="6"/>
      <c r="K182" s="2"/>
      <c r="L182" s="2"/>
      <c r="M182" s="7"/>
      <c r="N182" s="7"/>
      <c r="O182" s="7"/>
      <c r="P182" s="7"/>
      <c r="Q182" s="7"/>
      <c r="R182" s="7"/>
      <c r="S182" s="7"/>
      <c r="T182" s="7"/>
      <c r="U182" s="7"/>
      <c r="V182" s="7"/>
      <c r="W182" s="7"/>
      <c r="X182" s="7"/>
      <c r="Y182" s="7"/>
      <c r="Z182" s="7"/>
    </row>
    <row r="183" ht="15.75" customHeight="1">
      <c r="A183" s="7"/>
      <c r="B183" s="2"/>
      <c r="C183" s="3"/>
      <c r="D183" s="4"/>
      <c r="E183" s="5"/>
      <c r="F183" s="103"/>
      <c r="G183" s="2"/>
      <c r="H183" s="2"/>
      <c r="I183" s="6"/>
      <c r="J183" s="6"/>
      <c r="K183" s="2"/>
      <c r="L183" s="2"/>
      <c r="M183" s="7"/>
      <c r="N183" s="7"/>
      <c r="O183" s="7"/>
      <c r="P183" s="7"/>
      <c r="Q183" s="7"/>
      <c r="R183" s="7"/>
      <c r="S183" s="7"/>
      <c r="T183" s="7"/>
      <c r="U183" s="7"/>
      <c r="V183" s="7"/>
      <c r="W183" s="7"/>
      <c r="X183" s="7"/>
      <c r="Y183" s="7"/>
      <c r="Z183" s="7"/>
    </row>
    <row r="184" ht="15.75" customHeight="1">
      <c r="A184" s="7"/>
      <c r="B184" s="2"/>
      <c r="C184" s="3"/>
      <c r="D184" s="4"/>
      <c r="E184" s="5"/>
      <c r="F184" s="103"/>
      <c r="G184" s="2"/>
      <c r="H184" s="2"/>
      <c r="I184" s="6"/>
      <c r="J184" s="6"/>
      <c r="K184" s="2"/>
      <c r="L184" s="2"/>
      <c r="M184" s="7"/>
      <c r="N184" s="7"/>
      <c r="O184" s="7"/>
      <c r="P184" s="7"/>
      <c r="Q184" s="7"/>
      <c r="R184" s="7"/>
      <c r="S184" s="7"/>
      <c r="T184" s="7"/>
      <c r="U184" s="7"/>
      <c r="V184" s="7"/>
      <c r="W184" s="7"/>
      <c r="X184" s="7"/>
      <c r="Y184" s="7"/>
      <c r="Z184" s="7"/>
    </row>
    <row r="185" ht="15.75" customHeight="1">
      <c r="A185" s="7"/>
      <c r="B185" s="2"/>
      <c r="C185" s="3"/>
      <c r="D185" s="4"/>
      <c r="E185" s="5"/>
      <c r="F185" s="103"/>
      <c r="G185" s="2"/>
      <c r="H185" s="2"/>
      <c r="I185" s="6"/>
      <c r="J185" s="6"/>
      <c r="K185" s="2"/>
      <c r="L185" s="2"/>
      <c r="M185" s="7"/>
      <c r="N185" s="7"/>
      <c r="O185" s="7"/>
      <c r="P185" s="7"/>
      <c r="Q185" s="7"/>
      <c r="R185" s="7"/>
      <c r="S185" s="7"/>
      <c r="T185" s="7"/>
      <c r="U185" s="7"/>
      <c r="V185" s="7"/>
      <c r="W185" s="7"/>
      <c r="X185" s="7"/>
      <c r="Y185" s="7"/>
      <c r="Z185" s="7"/>
    </row>
    <row r="186" ht="15.75" customHeight="1">
      <c r="A186" s="7"/>
      <c r="B186" s="2"/>
      <c r="C186" s="3"/>
      <c r="D186" s="4"/>
      <c r="E186" s="5"/>
      <c r="F186" s="103"/>
      <c r="G186" s="2"/>
      <c r="H186" s="2"/>
      <c r="I186" s="6"/>
      <c r="J186" s="6"/>
      <c r="K186" s="2"/>
      <c r="L186" s="2"/>
      <c r="M186" s="7"/>
      <c r="N186" s="7"/>
      <c r="O186" s="7"/>
      <c r="P186" s="7"/>
      <c r="Q186" s="7"/>
      <c r="R186" s="7"/>
      <c r="S186" s="7"/>
      <c r="T186" s="7"/>
      <c r="U186" s="7"/>
      <c r="V186" s="7"/>
      <c r="W186" s="7"/>
      <c r="X186" s="7"/>
      <c r="Y186" s="7"/>
      <c r="Z186" s="7"/>
    </row>
    <row r="187" ht="15.75" customHeight="1">
      <c r="A187" s="7"/>
      <c r="B187" s="2"/>
      <c r="C187" s="3"/>
      <c r="D187" s="4"/>
      <c r="E187" s="5"/>
      <c r="F187" s="103"/>
      <c r="G187" s="2"/>
      <c r="H187" s="2"/>
      <c r="I187" s="6"/>
      <c r="J187" s="6"/>
      <c r="K187" s="2"/>
      <c r="L187" s="2"/>
      <c r="M187" s="7"/>
      <c r="N187" s="7"/>
      <c r="O187" s="7"/>
      <c r="P187" s="7"/>
      <c r="Q187" s="7"/>
      <c r="R187" s="7"/>
      <c r="S187" s="7"/>
      <c r="T187" s="7"/>
      <c r="U187" s="7"/>
      <c r="V187" s="7"/>
      <c r="W187" s="7"/>
      <c r="X187" s="7"/>
      <c r="Y187" s="7"/>
      <c r="Z187" s="7"/>
    </row>
    <row r="188" ht="15.75" customHeight="1">
      <c r="A188" s="7"/>
      <c r="B188" s="2"/>
      <c r="C188" s="3"/>
      <c r="D188" s="4"/>
      <c r="E188" s="5"/>
      <c r="F188" s="103"/>
      <c r="G188" s="2"/>
      <c r="H188" s="2"/>
      <c r="I188" s="6"/>
      <c r="J188" s="6"/>
      <c r="K188" s="2"/>
      <c r="L188" s="2"/>
      <c r="M188" s="7"/>
      <c r="N188" s="7"/>
      <c r="O188" s="7"/>
      <c r="P188" s="7"/>
      <c r="Q188" s="7"/>
      <c r="R188" s="7"/>
      <c r="S188" s="7"/>
      <c r="T188" s="7"/>
      <c r="U188" s="7"/>
      <c r="V188" s="7"/>
      <c r="W188" s="7"/>
      <c r="X188" s="7"/>
      <c r="Y188" s="7"/>
      <c r="Z188" s="7"/>
    </row>
    <row r="189" ht="15.75" customHeight="1">
      <c r="A189" s="7"/>
      <c r="B189" s="2"/>
      <c r="C189" s="3"/>
      <c r="D189" s="4"/>
      <c r="E189" s="5"/>
      <c r="F189" s="103"/>
      <c r="G189" s="2"/>
      <c r="H189" s="2"/>
      <c r="I189" s="6"/>
      <c r="J189" s="6"/>
      <c r="K189" s="2"/>
      <c r="L189" s="2"/>
      <c r="M189" s="7"/>
      <c r="N189" s="7"/>
      <c r="O189" s="7"/>
      <c r="P189" s="7"/>
      <c r="Q189" s="7"/>
      <c r="R189" s="7"/>
      <c r="S189" s="7"/>
      <c r="T189" s="7"/>
      <c r="U189" s="7"/>
      <c r="V189" s="7"/>
      <c r="W189" s="7"/>
      <c r="X189" s="7"/>
      <c r="Y189" s="7"/>
      <c r="Z189" s="7"/>
    </row>
    <row r="190" ht="15.75" customHeight="1">
      <c r="A190" s="7"/>
      <c r="B190" s="2"/>
      <c r="C190" s="3"/>
      <c r="D190" s="4"/>
      <c r="E190" s="5"/>
      <c r="F190" s="103"/>
      <c r="G190" s="2"/>
      <c r="H190" s="2"/>
      <c r="I190" s="6"/>
      <c r="J190" s="6"/>
      <c r="K190" s="2"/>
      <c r="L190" s="2"/>
      <c r="M190" s="7"/>
      <c r="N190" s="7"/>
      <c r="O190" s="7"/>
      <c r="P190" s="7"/>
      <c r="Q190" s="7"/>
      <c r="R190" s="7"/>
      <c r="S190" s="7"/>
      <c r="T190" s="7"/>
      <c r="U190" s="7"/>
      <c r="V190" s="7"/>
      <c r="W190" s="7"/>
      <c r="X190" s="7"/>
      <c r="Y190" s="7"/>
      <c r="Z190" s="7"/>
    </row>
    <row r="191" ht="15.75" customHeight="1">
      <c r="A191" s="7"/>
      <c r="B191" s="2"/>
      <c r="C191" s="3"/>
      <c r="D191" s="4"/>
      <c r="E191" s="5"/>
      <c r="F191" s="103"/>
      <c r="G191" s="2"/>
      <c r="H191" s="2"/>
      <c r="I191" s="6"/>
      <c r="J191" s="6"/>
      <c r="K191" s="2"/>
      <c r="L191" s="2"/>
      <c r="M191" s="7"/>
      <c r="N191" s="7"/>
      <c r="O191" s="7"/>
      <c r="P191" s="7"/>
      <c r="Q191" s="7"/>
      <c r="R191" s="7"/>
      <c r="S191" s="7"/>
      <c r="T191" s="7"/>
      <c r="U191" s="7"/>
      <c r="V191" s="7"/>
      <c r="W191" s="7"/>
      <c r="X191" s="7"/>
      <c r="Y191" s="7"/>
      <c r="Z191" s="7"/>
    </row>
    <row r="192" ht="15.75" customHeight="1">
      <c r="A192" s="7"/>
      <c r="B192" s="2"/>
      <c r="C192" s="3"/>
      <c r="D192" s="4"/>
      <c r="E192" s="5"/>
      <c r="F192" s="103"/>
      <c r="G192" s="2"/>
      <c r="H192" s="2"/>
      <c r="I192" s="6"/>
      <c r="J192" s="6"/>
      <c r="K192" s="2"/>
      <c r="L192" s="2"/>
      <c r="M192" s="7"/>
      <c r="N192" s="7"/>
      <c r="O192" s="7"/>
      <c r="P192" s="7"/>
      <c r="Q192" s="7"/>
      <c r="R192" s="7"/>
      <c r="S192" s="7"/>
      <c r="T192" s="7"/>
      <c r="U192" s="7"/>
      <c r="V192" s="7"/>
      <c r="W192" s="7"/>
      <c r="X192" s="7"/>
      <c r="Y192" s="7"/>
      <c r="Z192" s="7"/>
    </row>
    <row r="193" ht="15.75" customHeight="1">
      <c r="A193" s="7"/>
      <c r="B193" s="2"/>
      <c r="C193" s="3"/>
      <c r="D193" s="4"/>
      <c r="E193" s="5"/>
      <c r="F193" s="103"/>
      <c r="G193" s="2"/>
      <c r="H193" s="2"/>
      <c r="I193" s="6"/>
      <c r="J193" s="6"/>
      <c r="K193" s="2"/>
      <c r="L193" s="2"/>
      <c r="M193" s="7"/>
      <c r="N193" s="7"/>
      <c r="O193" s="7"/>
      <c r="P193" s="7"/>
      <c r="Q193" s="7"/>
      <c r="R193" s="7"/>
      <c r="S193" s="7"/>
      <c r="T193" s="7"/>
      <c r="U193" s="7"/>
      <c r="V193" s="7"/>
      <c r="W193" s="7"/>
      <c r="X193" s="7"/>
      <c r="Y193" s="7"/>
      <c r="Z193" s="7"/>
    </row>
    <row r="194" ht="15.75" customHeight="1">
      <c r="A194" s="7"/>
      <c r="B194" s="2"/>
      <c r="C194" s="3"/>
      <c r="D194" s="4"/>
      <c r="E194" s="5"/>
      <c r="F194" s="103"/>
      <c r="G194" s="2"/>
      <c r="H194" s="2"/>
      <c r="I194" s="6"/>
      <c r="J194" s="6"/>
      <c r="K194" s="2"/>
      <c r="L194" s="2"/>
      <c r="M194" s="7"/>
      <c r="N194" s="7"/>
      <c r="O194" s="7"/>
      <c r="P194" s="7"/>
      <c r="Q194" s="7"/>
      <c r="R194" s="7"/>
      <c r="S194" s="7"/>
      <c r="T194" s="7"/>
      <c r="U194" s="7"/>
      <c r="V194" s="7"/>
      <c r="W194" s="7"/>
      <c r="X194" s="7"/>
      <c r="Y194" s="7"/>
      <c r="Z194" s="7"/>
    </row>
    <row r="195" ht="15.75" customHeight="1">
      <c r="A195" s="7"/>
      <c r="B195" s="2"/>
      <c r="C195" s="3"/>
      <c r="D195" s="4"/>
      <c r="E195" s="5"/>
      <c r="F195" s="103"/>
      <c r="G195" s="2"/>
      <c r="H195" s="2"/>
      <c r="I195" s="6"/>
      <c r="J195" s="6"/>
      <c r="K195" s="2"/>
      <c r="L195" s="2"/>
      <c r="M195" s="7"/>
      <c r="N195" s="7"/>
      <c r="O195" s="7"/>
      <c r="P195" s="7"/>
      <c r="Q195" s="7"/>
      <c r="R195" s="7"/>
      <c r="S195" s="7"/>
      <c r="T195" s="7"/>
      <c r="U195" s="7"/>
      <c r="V195" s="7"/>
      <c r="W195" s="7"/>
      <c r="X195" s="7"/>
      <c r="Y195" s="7"/>
      <c r="Z195" s="7"/>
    </row>
    <row r="196" ht="15.75" customHeight="1">
      <c r="A196" s="7"/>
      <c r="B196" s="2"/>
      <c r="C196" s="3"/>
      <c r="D196" s="4"/>
      <c r="E196" s="5"/>
      <c r="F196" s="103"/>
      <c r="G196" s="2"/>
      <c r="H196" s="2"/>
      <c r="I196" s="6"/>
      <c r="J196" s="6"/>
      <c r="K196" s="2"/>
      <c r="L196" s="2"/>
      <c r="M196" s="7"/>
      <c r="N196" s="7"/>
      <c r="O196" s="7"/>
      <c r="P196" s="7"/>
      <c r="Q196" s="7"/>
      <c r="R196" s="7"/>
      <c r="S196" s="7"/>
      <c r="T196" s="7"/>
      <c r="U196" s="7"/>
      <c r="V196" s="7"/>
      <c r="W196" s="7"/>
      <c r="X196" s="7"/>
      <c r="Y196" s="7"/>
      <c r="Z196" s="7"/>
    </row>
    <row r="197" ht="15.75" customHeight="1">
      <c r="A197" s="7"/>
      <c r="B197" s="2"/>
      <c r="C197" s="3"/>
      <c r="D197" s="4"/>
      <c r="E197" s="5"/>
      <c r="F197" s="103"/>
      <c r="G197" s="2"/>
      <c r="H197" s="2"/>
      <c r="I197" s="6"/>
      <c r="J197" s="6"/>
      <c r="K197" s="2"/>
      <c r="L197" s="2"/>
      <c r="M197" s="7"/>
      <c r="N197" s="7"/>
      <c r="O197" s="7"/>
      <c r="P197" s="7"/>
      <c r="Q197" s="7"/>
      <c r="R197" s="7"/>
      <c r="S197" s="7"/>
      <c r="T197" s="7"/>
      <c r="U197" s="7"/>
      <c r="V197" s="7"/>
      <c r="W197" s="7"/>
      <c r="X197" s="7"/>
      <c r="Y197" s="7"/>
      <c r="Z197" s="7"/>
    </row>
    <row r="198" ht="15.75" customHeight="1">
      <c r="A198" s="7"/>
      <c r="B198" s="2"/>
      <c r="C198" s="3"/>
      <c r="D198" s="4"/>
      <c r="E198" s="5"/>
      <c r="F198" s="103"/>
      <c r="G198" s="2"/>
      <c r="H198" s="2"/>
      <c r="I198" s="6"/>
      <c r="J198" s="6"/>
      <c r="K198" s="2"/>
      <c r="L198" s="2"/>
      <c r="M198" s="7"/>
      <c r="N198" s="7"/>
      <c r="O198" s="7"/>
      <c r="P198" s="7"/>
      <c r="Q198" s="7"/>
      <c r="R198" s="7"/>
      <c r="S198" s="7"/>
      <c r="T198" s="7"/>
      <c r="U198" s="7"/>
      <c r="V198" s="7"/>
      <c r="W198" s="7"/>
      <c r="X198" s="7"/>
      <c r="Y198" s="7"/>
      <c r="Z198" s="7"/>
    </row>
    <row r="199" ht="15.75" customHeight="1">
      <c r="A199" s="7"/>
      <c r="B199" s="2"/>
      <c r="C199" s="3"/>
      <c r="D199" s="4"/>
      <c r="E199" s="5"/>
      <c r="F199" s="103"/>
      <c r="G199" s="2"/>
      <c r="H199" s="2"/>
      <c r="I199" s="6"/>
      <c r="J199" s="6"/>
      <c r="K199" s="2"/>
      <c r="L199" s="2"/>
      <c r="M199" s="7"/>
      <c r="N199" s="7"/>
      <c r="O199" s="7"/>
      <c r="P199" s="7"/>
      <c r="Q199" s="7"/>
      <c r="R199" s="7"/>
      <c r="S199" s="7"/>
      <c r="T199" s="7"/>
      <c r="U199" s="7"/>
      <c r="V199" s="7"/>
      <c r="W199" s="7"/>
      <c r="X199" s="7"/>
      <c r="Y199" s="7"/>
      <c r="Z199" s="7"/>
    </row>
    <row r="200" ht="15.75" customHeight="1">
      <c r="A200" s="7"/>
      <c r="B200" s="2"/>
      <c r="C200" s="3"/>
      <c r="D200" s="4"/>
      <c r="E200" s="5"/>
      <c r="F200" s="103"/>
      <c r="G200" s="2"/>
      <c r="H200" s="2"/>
      <c r="I200" s="6"/>
      <c r="J200" s="6"/>
      <c r="K200" s="2"/>
      <c r="L200" s="2"/>
      <c r="M200" s="7"/>
      <c r="N200" s="7"/>
      <c r="O200" s="7"/>
      <c r="P200" s="7"/>
      <c r="Q200" s="7"/>
      <c r="R200" s="7"/>
      <c r="S200" s="7"/>
      <c r="T200" s="7"/>
      <c r="U200" s="7"/>
      <c r="V200" s="7"/>
      <c r="W200" s="7"/>
      <c r="X200" s="7"/>
      <c r="Y200" s="7"/>
      <c r="Z200" s="7"/>
    </row>
    <row r="201" ht="15.75" customHeight="1">
      <c r="A201" s="7"/>
      <c r="B201" s="2"/>
      <c r="C201" s="3"/>
      <c r="D201" s="4"/>
      <c r="E201" s="5"/>
      <c r="F201" s="103"/>
      <c r="G201" s="2"/>
      <c r="H201" s="2"/>
      <c r="I201" s="6"/>
      <c r="J201" s="6"/>
      <c r="K201" s="2"/>
      <c r="L201" s="2"/>
      <c r="M201" s="7"/>
      <c r="N201" s="7"/>
      <c r="O201" s="7"/>
      <c r="P201" s="7"/>
      <c r="Q201" s="7"/>
      <c r="R201" s="7"/>
      <c r="S201" s="7"/>
      <c r="T201" s="7"/>
      <c r="U201" s="7"/>
      <c r="V201" s="7"/>
      <c r="W201" s="7"/>
      <c r="X201" s="7"/>
      <c r="Y201" s="7"/>
      <c r="Z201" s="7"/>
    </row>
    <row r="202" ht="15.75" customHeight="1">
      <c r="A202" s="7"/>
      <c r="B202" s="2"/>
      <c r="C202" s="3"/>
      <c r="D202" s="4"/>
      <c r="E202" s="5"/>
      <c r="F202" s="103"/>
      <c r="G202" s="2"/>
      <c r="H202" s="2"/>
      <c r="I202" s="6"/>
      <c r="J202" s="6"/>
      <c r="K202" s="2"/>
      <c r="L202" s="2"/>
      <c r="M202" s="7"/>
      <c r="N202" s="7"/>
      <c r="O202" s="7"/>
      <c r="P202" s="7"/>
      <c r="Q202" s="7"/>
      <c r="R202" s="7"/>
      <c r="S202" s="7"/>
      <c r="T202" s="7"/>
      <c r="U202" s="7"/>
      <c r="V202" s="7"/>
      <c r="W202" s="7"/>
      <c r="X202" s="7"/>
      <c r="Y202" s="7"/>
      <c r="Z202" s="7"/>
    </row>
    <row r="203" ht="15.75" customHeight="1">
      <c r="A203" s="7"/>
      <c r="B203" s="2"/>
      <c r="C203" s="3"/>
      <c r="D203" s="4"/>
      <c r="E203" s="5"/>
      <c r="F203" s="103"/>
      <c r="G203" s="2"/>
      <c r="H203" s="2"/>
      <c r="I203" s="6"/>
      <c r="J203" s="6"/>
      <c r="K203" s="2"/>
      <c r="L203" s="2"/>
      <c r="M203" s="7"/>
      <c r="N203" s="7"/>
      <c r="O203" s="7"/>
      <c r="P203" s="7"/>
      <c r="Q203" s="7"/>
      <c r="R203" s="7"/>
      <c r="S203" s="7"/>
      <c r="T203" s="7"/>
      <c r="U203" s="7"/>
      <c r="V203" s="7"/>
      <c r="W203" s="7"/>
      <c r="X203" s="7"/>
      <c r="Y203" s="7"/>
      <c r="Z203" s="7"/>
    </row>
    <row r="204" ht="15.75" customHeight="1">
      <c r="A204" s="7"/>
      <c r="B204" s="2"/>
      <c r="C204" s="3"/>
      <c r="D204" s="4"/>
      <c r="E204" s="5"/>
      <c r="F204" s="103"/>
      <c r="G204" s="2"/>
      <c r="H204" s="2"/>
      <c r="I204" s="6"/>
      <c r="J204" s="6"/>
      <c r="K204" s="2"/>
      <c r="L204" s="2"/>
      <c r="M204" s="7"/>
      <c r="N204" s="7"/>
      <c r="O204" s="7"/>
      <c r="P204" s="7"/>
      <c r="Q204" s="7"/>
      <c r="R204" s="7"/>
      <c r="S204" s="7"/>
      <c r="T204" s="7"/>
      <c r="U204" s="7"/>
      <c r="V204" s="7"/>
      <c r="W204" s="7"/>
      <c r="X204" s="7"/>
      <c r="Y204" s="7"/>
      <c r="Z204" s="7"/>
    </row>
    <row r="205" ht="15.75" customHeight="1">
      <c r="A205" s="7"/>
      <c r="B205" s="2"/>
      <c r="C205" s="3"/>
      <c r="D205" s="4"/>
      <c r="E205" s="5"/>
      <c r="F205" s="103"/>
      <c r="G205" s="2"/>
      <c r="H205" s="2"/>
      <c r="I205" s="6"/>
      <c r="J205" s="6"/>
      <c r="K205" s="2"/>
      <c r="L205" s="2"/>
      <c r="M205" s="7"/>
      <c r="N205" s="7"/>
      <c r="O205" s="7"/>
      <c r="P205" s="7"/>
      <c r="Q205" s="7"/>
      <c r="R205" s="7"/>
      <c r="S205" s="7"/>
      <c r="T205" s="7"/>
      <c r="U205" s="7"/>
      <c r="V205" s="7"/>
      <c r="W205" s="7"/>
      <c r="X205" s="7"/>
      <c r="Y205" s="7"/>
      <c r="Z205" s="7"/>
    </row>
    <row r="206" ht="15.75" customHeight="1">
      <c r="A206" s="7"/>
      <c r="B206" s="2"/>
      <c r="C206" s="3"/>
      <c r="D206" s="4"/>
      <c r="E206" s="5"/>
      <c r="F206" s="103"/>
      <c r="G206" s="2"/>
      <c r="H206" s="2"/>
      <c r="I206" s="6"/>
      <c r="J206" s="6"/>
      <c r="K206" s="2"/>
      <c r="L206" s="2"/>
      <c r="M206" s="7"/>
      <c r="N206" s="7"/>
      <c r="O206" s="7"/>
      <c r="P206" s="7"/>
      <c r="Q206" s="7"/>
      <c r="R206" s="7"/>
      <c r="S206" s="7"/>
      <c r="T206" s="7"/>
      <c r="U206" s="7"/>
      <c r="V206" s="7"/>
      <c r="W206" s="7"/>
      <c r="X206" s="7"/>
      <c r="Y206" s="7"/>
      <c r="Z206" s="7"/>
    </row>
    <row r="207" ht="15.75" customHeight="1">
      <c r="A207" s="7"/>
      <c r="B207" s="2"/>
      <c r="C207" s="3"/>
      <c r="D207" s="4"/>
      <c r="E207" s="5"/>
      <c r="F207" s="103"/>
      <c r="G207" s="2"/>
      <c r="H207" s="2"/>
      <c r="I207" s="6"/>
      <c r="J207" s="6"/>
      <c r="K207" s="2"/>
      <c r="L207" s="2"/>
      <c r="M207" s="7"/>
      <c r="N207" s="7"/>
      <c r="O207" s="7"/>
      <c r="P207" s="7"/>
      <c r="Q207" s="7"/>
      <c r="R207" s="7"/>
      <c r="S207" s="7"/>
      <c r="T207" s="7"/>
      <c r="U207" s="7"/>
      <c r="V207" s="7"/>
      <c r="W207" s="7"/>
      <c r="X207" s="7"/>
      <c r="Y207" s="7"/>
      <c r="Z207" s="7"/>
    </row>
    <row r="208" ht="15.75" customHeight="1">
      <c r="A208" s="7"/>
      <c r="B208" s="2"/>
      <c r="C208" s="3"/>
      <c r="D208" s="4"/>
      <c r="E208" s="5"/>
      <c r="F208" s="103"/>
      <c r="G208" s="2"/>
      <c r="H208" s="2"/>
      <c r="I208" s="6"/>
      <c r="J208" s="6"/>
      <c r="K208" s="2"/>
      <c r="L208" s="2"/>
      <c r="M208" s="7"/>
      <c r="N208" s="7"/>
      <c r="O208" s="7"/>
      <c r="P208" s="7"/>
      <c r="Q208" s="7"/>
      <c r="R208" s="7"/>
      <c r="S208" s="7"/>
      <c r="T208" s="7"/>
      <c r="U208" s="7"/>
      <c r="V208" s="7"/>
      <c r="W208" s="7"/>
      <c r="X208" s="7"/>
      <c r="Y208" s="7"/>
      <c r="Z208" s="7"/>
    </row>
    <row r="209" ht="15.75" customHeight="1">
      <c r="A209" s="7"/>
      <c r="B209" s="2"/>
      <c r="C209" s="3"/>
      <c r="D209" s="4"/>
      <c r="E209" s="5"/>
      <c r="F209" s="103"/>
      <c r="G209" s="2"/>
      <c r="H209" s="2"/>
      <c r="I209" s="6"/>
      <c r="J209" s="6"/>
      <c r="K209" s="2"/>
      <c r="L209" s="2"/>
      <c r="M209" s="7"/>
      <c r="N209" s="7"/>
      <c r="O209" s="7"/>
      <c r="P209" s="7"/>
      <c r="Q209" s="7"/>
      <c r="R209" s="7"/>
      <c r="S209" s="7"/>
      <c r="T209" s="7"/>
      <c r="U209" s="7"/>
      <c r="V209" s="7"/>
      <c r="W209" s="7"/>
      <c r="X209" s="7"/>
      <c r="Y209" s="7"/>
      <c r="Z209" s="7"/>
    </row>
    <row r="210" ht="15.75" customHeight="1">
      <c r="A210" s="7"/>
      <c r="B210" s="2"/>
      <c r="C210" s="3"/>
      <c r="D210" s="4"/>
      <c r="E210" s="5"/>
      <c r="F210" s="103"/>
      <c r="G210" s="2"/>
      <c r="H210" s="2"/>
      <c r="I210" s="6"/>
      <c r="J210" s="6"/>
      <c r="K210" s="2"/>
      <c r="L210" s="2"/>
      <c r="M210" s="7"/>
      <c r="N210" s="7"/>
      <c r="O210" s="7"/>
      <c r="P210" s="7"/>
      <c r="Q210" s="7"/>
      <c r="R210" s="7"/>
      <c r="S210" s="7"/>
      <c r="T210" s="7"/>
      <c r="U210" s="7"/>
      <c r="V210" s="7"/>
      <c r="W210" s="7"/>
      <c r="X210" s="7"/>
      <c r="Y210" s="7"/>
      <c r="Z210" s="7"/>
    </row>
    <row r="211" ht="15.75" customHeight="1">
      <c r="A211" s="7"/>
      <c r="B211" s="2"/>
      <c r="C211" s="3"/>
      <c r="D211" s="4"/>
      <c r="E211" s="5"/>
      <c r="F211" s="103"/>
      <c r="G211" s="2"/>
      <c r="H211" s="2"/>
      <c r="I211" s="6"/>
      <c r="J211" s="6"/>
      <c r="K211" s="2"/>
      <c r="L211" s="2"/>
      <c r="M211" s="7"/>
      <c r="N211" s="7"/>
      <c r="O211" s="7"/>
      <c r="P211" s="7"/>
      <c r="Q211" s="7"/>
      <c r="R211" s="7"/>
      <c r="S211" s="7"/>
      <c r="T211" s="7"/>
      <c r="U211" s="7"/>
      <c r="V211" s="7"/>
      <c r="W211" s="7"/>
      <c r="X211" s="7"/>
      <c r="Y211" s="7"/>
      <c r="Z211" s="7"/>
    </row>
    <row r="212" ht="15.75" customHeight="1">
      <c r="A212" s="7"/>
      <c r="B212" s="2"/>
      <c r="C212" s="3"/>
      <c r="D212" s="4"/>
      <c r="E212" s="5"/>
      <c r="F212" s="103"/>
      <c r="G212" s="2"/>
      <c r="H212" s="2"/>
      <c r="I212" s="6"/>
      <c r="J212" s="6"/>
      <c r="K212" s="2"/>
      <c r="L212" s="2"/>
      <c r="M212" s="7"/>
      <c r="N212" s="7"/>
      <c r="O212" s="7"/>
      <c r="P212" s="7"/>
      <c r="Q212" s="7"/>
      <c r="R212" s="7"/>
      <c r="S212" s="7"/>
      <c r="T212" s="7"/>
      <c r="U212" s="7"/>
      <c r="V212" s="7"/>
      <c r="W212" s="7"/>
      <c r="X212" s="7"/>
      <c r="Y212" s="7"/>
      <c r="Z212" s="7"/>
    </row>
    <row r="213" ht="15.75" customHeight="1">
      <c r="A213" s="7"/>
      <c r="B213" s="2"/>
      <c r="C213" s="3"/>
      <c r="D213" s="4"/>
      <c r="E213" s="5"/>
      <c r="F213" s="103"/>
      <c r="G213" s="2"/>
      <c r="H213" s="2"/>
      <c r="I213" s="6"/>
      <c r="J213" s="6"/>
      <c r="K213" s="2"/>
      <c r="L213" s="2"/>
      <c r="M213" s="7"/>
      <c r="N213" s="7"/>
      <c r="O213" s="7"/>
      <c r="P213" s="7"/>
      <c r="Q213" s="7"/>
      <c r="R213" s="7"/>
      <c r="S213" s="7"/>
      <c r="T213" s="7"/>
      <c r="U213" s="7"/>
      <c r="V213" s="7"/>
      <c r="W213" s="7"/>
      <c r="X213" s="7"/>
      <c r="Y213" s="7"/>
      <c r="Z213" s="7"/>
    </row>
    <row r="214" ht="15.75" customHeight="1">
      <c r="A214" s="7"/>
      <c r="B214" s="2"/>
      <c r="C214" s="3"/>
      <c r="D214" s="4"/>
      <c r="E214" s="5"/>
      <c r="F214" s="103"/>
      <c r="G214" s="2"/>
      <c r="H214" s="2"/>
      <c r="I214" s="6"/>
      <c r="J214" s="6"/>
      <c r="K214" s="2"/>
      <c r="L214" s="2"/>
      <c r="M214" s="7"/>
      <c r="N214" s="7"/>
      <c r="O214" s="7"/>
      <c r="P214" s="7"/>
      <c r="Q214" s="7"/>
      <c r="R214" s="7"/>
      <c r="S214" s="7"/>
      <c r="T214" s="7"/>
      <c r="U214" s="7"/>
      <c r="V214" s="7"/>
      <c r="W214" s="7"/>
      <c r="X214" s="7"/>
      <c r="Y214" s="7"/>
      <c r="Z214" s="7"/>
    </row>
    <row r="215" ht="15.75" customHeight="1">
      <c r="A215" s="7"/>
      <c r="B215" s="2"/>
      <c r="C215" s="3"/>
      <c r="D215" s="4"/>
      <c r="E215" s="5"/>
      <c r="F215" s="103"/>
      <c r="G215" s="2"/>
      <c r="H215" s="2"/>
      <c r="I215" s="6"/>
      <c r="J215" s="6"/>
      <c r="K215" s="2"/>
      <c r="L215" s="2"/>
      <c r="M215" s="7"/>
      <c r="N215" s="7"/>
      <c r="O215" s="7"/>
      <c r="P215" s="7"/>
      <c r="Q215" s="7"/>
      <c r="R215" s="7"/>
      <c r="S215" s="7"/>
      <c r="T215" s="7"/>
      <c r="U215" s="7"/>
      <c r="V215" s="7"/>
      <c r="W215" s="7"/>
      <c r="X215" s="7"/>
      <c r="Y215" s="7"/>
      <c r="Z215" s="7"/>
    </row>
    <row r="216" ht="15.75" customHeight="1">
      <c r="A216" s="7"/>
      <c r="B216" s="2"/>
      <c r="C216" s="3"/>
      <c r="D216" s="4"/>
      <c r="E216" s="5"/>
      <c r="F216" s="103"/>
      <c r="G216" s="2"/>
      <c r="H216" s="2"/>
      <c r="I216" s="6"/>
      <c r="J216" s="6"/>
      <c r="K216" s="2"/>
      <c r="L216" s="2"/>
      <c r="M216" s="7"/>
      <c r="N216" s="7"/>
      <c r="O216" s="7"/>
      <c r="P216" s="7"/>
      <c r="Q216" s="7"/>
      <c r="R216" s="7"/>
      <c r="S216" s="7"/>
      <c r="T216" s="7"/>
      <c r="U216" s="7"/>
      <c r="V216" s="7"/>
      <c r="W216" s="7"/>
      <c r="X216" s="7"/>
      <c r="Y216" s="7"/>
      <c r="Z216" s="7"/>
    </row>
    <row r="217" ht="15.75" customHeight="1">
      <c r="A217" s="7"/>
      <c r="B217" s="2"/>
      <c r="C217" s="3"/>
      <c r="D217" s="4"/>
      <c r="E217" s="5"/>
      <c r="F217" s="103"/>
      <c r="G217" s="2"/>
      <c r="H217" s="2"/>
      <c r="I217" s="6"/>
      <c r="J217" s="6"/>
      <c r="K217" s="2"/>
      <c r="L217" s="2"/>
      <c r="M217" s="7"/>
      <c r="N217" s="7"/>
      <c r="O217" s="7"/>
      <c r="P217" s="7"/>
      <c r="Q217" s="7"/>
      <c r="R217" s="7"/>
      <c r="S217" s="7"/>
      <c r="T217" s="7"/>
      <c r="U217" s="7"/>
      <c r="V217" s="7"/>
      <c r="W217" s="7"/>
      <c r="X217" s="7"/>
      <c r="Y217" s="7"/>
      <c r="Z217" s="7"/>
    </row>
    <row r="218" ht="15.75" customHeight="1">
      <c r="A218" s="7"/>
      <c r="B218" s="2"/>
      <c r="C218" s="3"/>
      <c r="D218" s="4"/>
      <c r="E218" s="5"/>
      <c r="F218" s="103"/>
      <c r="G218" s="2"/>
      <c r="H218" s="2"/>
      <c r="I218" s="6"/>
      <c r="J218" s="6"/>
      <c r="K218" s="2"/>
      <c r="L218" s="2"/>
      <c r="M218" s="7"/>
      <c r="N218" s="7"/>
      <c r="O218" s="7"/>
      <c r="P218" s="7"/>
      <c r="Q218" s="7"/>
      <c r="R218" s="7"/>
      <c r="S218" s="7"/>
      <c r="T218" s="7"/>
      <c r="U218" s="7"/>
      <c r="V218" s="7"/>
      <c r="W218" s="7"/>
      <c r="X218" s="7"/>
      <c r="Y218" s="7"/>
      <c r="Z218" s="7"/>
    </row>
    <row r="219" ht="15.75" customHeight="1">
      <c r="A219" s="7"/>
      <c r="B219" s="2"/>
      <c r="C219" s="3"/>
      <c r="D219" s="4"/>
      <c r="E219" s="5"/>
      <c r="F219" s="103"/>
      <c r="G219" s="2"/>
      <c r="H219" s="2"/>
      <c r="I219" s="6"/>
      <c r="J219" s="6"/>
      <c r="K219" s="2"/>
      <c r="L219" s="2"/>
      <c r="M219" s="7"/>
      <c r="N219" s="7"/>
      <c r="O219" s="7"/>
      <c r="P219" s="7"/>
      <c r="Q219" s="7"/>
      <c r="R219" s="7"/>
      <c r="S219" s="7"/>
      <c r="T219" s="7"/>
      <c r="U219" s="7"/>
      <c r="V219" s="7"/>
      <c r="W219" s="7"/>
      <c r="X219" s="7"/>
      <c r="Y219" s="7"/>
      <c r="Z219" s="7"/>
    </row>
    <row r="220" ht="15.75" customHeight="1">
      <c r="A220" s="7"/>
      <c r="B220" s="2"/>
      <c r="C220" s="3"/>
      <c r="D220" s="4"/>
      <c r="E220" s="5"/>
      <c r="F220" s="103"/>
      <c r="G220" s="2"/>
      <c r="H220" s="2"/>
      <c r="I220" s="6"/>
      <c r="J220" s="6"/>
      <c r="K220" s="2"/>
      <c r="L220" s="2"/>
      <c r="M220" s="7"/>
      <c r="N220" s="7"/>
      <c r="O220" s="7"/>
      <c r="P220" s="7"/>
      <c r="Q220" s="7"/>
      <c r="R220" s="7"/>
      <c r="S220" s="7"/>
      <c r="T220" s="7"/>
      <c r="U220" s="7"/>
      <c r="V220" s="7"/>
      <c r="W220" s="7"/>
      <c r="X220" s="7"/>
      <c r="Y220" s="7"/>
      <c r="Z220" s="7"/>
    </row>
    <row r="221" ht="15.75" customHeight="1">
      <c r="A221" s="7"/>
      <c r="B221" s="2"/>
      <c r="C221" s="3"/>
      <c r="D221" s="4"/>
      <c r="E221" s="5"/>
      <c r="F221" s="103"/>
      <c r="G221" s="2"/>
      <c r="H221" s="2"/>
      <c r="I221" s="6"/>
      <c r="J221" s="6"/>
      <c r="K221" s="2"/>
      <c r="L221" s="2"/>
      <c r="M221" s="7"/>
      <c r="N221" s="7"/>
      <c r="O221" s="7"/>
      <c r="P221" s="7"/>
      <c r="Q221" s="7"/>
      <c r="R221" s="7"/>
      <c r="S221" s="7"/>
      <c r="T221" s="7"/>
      <c r="U221" s="7"/>
      <c r="V221" s="7"/>
      <c r="W221" s="7"/>
      <c r="X221" s="7"/>
      <c r="Y221" s="7"/>
      <c r="Z221" s="7"/>
    </row>
    <row r="222" ht="15.75" customHeight="1">
      <c r="A222" s="7"/>
      <c r="B222" s="2"/>
      <c r="C222" s="3"/>
      <c r="D222" s="4"/>
      <c r="E222" s="5"/>
      <c r="F222" s="103"/>
      <c r="G222" s="2"/>
      <c r="H222" s="2"/>
      <c r="I222" s="6"/>
      <c r="J222" s="6"/>
      <c r="K222" s="2"/>
      <c r="L222" s="2"/>
      <c r="M222" s="7"/>
      <c r="N222" s="7"/>
      <c r="O222" s="7"/>
      <c r="P222" s="7"/>
      <c r="Q222" s="7"/>
      <c r="R222" s="7"/>
      <c r="S222" s="7"/>
      <c r="T222" s="7"/>
      <c r="U222" s="7"/>
      <c r="V222" s="7"/>
      <c r="W222" s="7"/>
      <c r="X222" s="7"/>
      <c r="Y222" s="7"/>
      <c r="Z222" s="7"/>
    </row>
    <row r="223" ht="15.75" customHeight="1">
      <c r="A223" s="7"/>
      <c r="B223" s="2"/>
      <c r="C223" s="3"/>
      <c r="D223" s="4"/>
      <c r="E223" s="5"/>
      <c r="F223" s="103"/>
      <c r="G223" s="2"/>
      <c r="H223" s="2"/>
      <c r="I223" s="6"/>
      <c r="J223" s="6"/>
      <c r="K223" s="2"/>
      <c r="L223" s="2"/>
      <c r="M223" s="7"/>
      <c r="N223" s="7"/>
      <c r="O223" s="7"/>
      <c r="P223" s="7"/>
      <c r="Q223" s="7"/>
      <c r="R223" s="7"/>
      <c r="S223" s="7"/>
      <c r="T223" s="7"/>
      <c r="U223" s="7"/>
      <c r="V223" s="7"/>
      <c r="W223" s="7"/>
      <c r="X223" s="7"/>
      <c r="Y223" s="7"/>
      <c r="Z223" s="7"/>
    </row>
    <row r="224" ht="15.75" customHeight="1">
      <c r="A224" s="7"/>
      <c r="B224" s="2"/>
      <c r="C224" s="3"/>
      <c r="D224" s="4"/>
      <c r="E224" s="5"/>
      <c r="F224" s="103"/>
      <c r="G224" s="2"/>
      <c r="H224" s="2"/>
      <c r="I224" s="6"/>
      <c r="J224" s="6"/>
      <c r="K224" s="2"/>
      <c r="L224" s="2"/>
      <c r="M224" s="7"/>
      <c r="N224" s="7"/>
      <c r="O224" s="7"/>
      <c r="P224" s="7"/>
      <c r="Q224" s="7"/>
      <c r="R224" s="7"/>
      <c r="S224" s="7"/>
      <c r="T224" s="7"/>
      <c r="U224" s="7"/>
      <c r="V224" s="7"/>
      <c r="W224" s="7"/>
      <c r="X224" s="7"/>
      <c r="Y224" s="7"/>
      <c r="Z224" s="7"/>
    </row>
    <row r="225" ht="15.75" customHeight="1">
      <c r="A225" s="7"/>
      <c r="B225" s="2"/>
      <c r="C225" s="3"/>
      <c r="D225" s="4"/>
      <c r="E225" s="5"/>
      <c r="F225" s="103"/>
      <c r="G225" s="2"/>
      <c r="H225" s="2"/>
      <c r="I225" s="6"/>
      <c r="J225" s="6"/>
      <c r="K225" s="2"/>
      <c r="L225" s="2"/>
      <c r="M225" s="7"/>
      <c r="N225" s="7"/>
      <c r="O225" s="7"/>
      <c r="P225" s="7"/>
      <c r="Q225" s="7"/>
      <c r="R225" s="7"/>
      <c r="S225" s="7"/>
      <c r="T225" s="7"/>
      <c r="U225" s="7"/>
      <c r="V225" s="7"/>
      <c r="W225" s="7"/>
      <c r="X225" s="7"/>
      <c r="Y225" s="7"/>
      <c r="Z225" s="7"/>
    </row>
    <row r="226" ht="15.75" customHeight="1">
      <c r="A226" s="7"/>
      <c r="B226" s="2"/>
      <c r="C226" s="3"/>
      <c r="D226" s="4"/>
      <c r="E226" s="5"/>
      <c r="F226" s="103"/>
      <c r="G226" s="2"/>
      <c r="H226" s="2"/>
      <c r="I226" s="6"/>
      <c r="J226" s="6"/>
      <c r="K226" s="2"/>
      <c r="L226" s="2"/>
      <c r="M226" s="7"/>
      <c r="N226" s="7"/>
      <c r="O226" s="7"/>
      <c r="P226" s="7"/>
      <c r="Q226" s="7"/>
      <c r="R226" s="7"/>
      <c r="S226" s="7"/>
      <c r="T226" s="7"/>
      <c r="U226" s="7"/>
      <c r="V226" s="7"/>
      <c r="W226" s="7"/>
      <c r="X226" s="7"/>
      <c r="Y226" s="7"/>
      <c r="Z226" s="7"/>
    </row>
    <row r="227" ht="15.75" customHeight="1">
      <c r="A227" s="7"/>
      <c r="B227" s="2"/>
      <c r="C227" s="3"/>
      <c r="D227" s="4"/>
      <c r="E227" s="5"/>
      <c r="F227" s="103"/>
      <c r="G227" s="2"/>
      <c r="H227" s="2"/>
      <c r="I227" s="6"/>
      <c r="J227" s="6"/>
      <c r="K227" s="2"/>
      <c r="L227" s="2"/>
      <c r="M227" s="7"/>
      <c r="N227" s="7"/>
      <c r="O227" s="7"/>
      <c r="P227" s="7"/>
      <c r="Q227" s="7"/>
      <c r="R227" s="7"/>
      <c r="S227" s="7"/>
      <c r="T227" s="7"/>
      <c r="U227" s="7"/>
      <c r="V227" s="7"/>
      <c r="W227" s="7"/>
      <c r="X227" s="7"/>
      <c r="Y227" s="7"/>
      <c r="Z227" s="7"/>
    </row>
    <row r="228" ht="15.75" customHeight="1">
      <c r="A228" s="7"/>
      <c r="B228" s="2"/>
      <c r="C228" s="3"/>
      <c r="D228" s="4"/>
      <c r="E228" s="5"/>
      <c r="F228" s="103"/>
      <c r="G228" s="2"/>
      <c r="H228" s="2"/>
      <c r="I228" s="6"/>
      <c r="J228" s="6"/>
      <c r="K228" s="2"/>
      <c r="L228" s="2"/>
      <c r="M228" s="7"/>
      <c r="N228" s="7"/>
      <c r="O228" s="7"/>
      <c r="P228" s="7"/>
      <c r="Q228" s="7"/>
      <c r="R228" s="7"/>
      <c r="S228" s="7"/>
      <c r="T228" s="7"/>
      <c r="U228" s="7"/>
      <c r="V228" s="7"/>
      <c r="W228" s="7"/>
      <c r="X228" s="7"/>
      <c r="Y228" s="7"/>
      <c r="Z228" s="7"/>
    </row>
    <row r="229" ht="15.75" customHeight="1">
      <c r="A229" s="7"/>
      <c r="B229" s="2"/>
      <c r="C229" s="3"/>
      <c r="D229" s="4"/>
      <c r="E229" s="5"/>
      <c r="F229" s="103"/>
      <c r="G229" s="2"/>
      <c r="H229" s="2"/>
      <c r="I229" s="6"/>
      <c r="J229" s="6"/>
      <c r="K229" s="2"/>
      <c r="L229" s="2"/>
      <c r="M229" s="7"/>
      <c r="N229" s="7"/>
      <c r="O229" s="7"/>
      <c r="P229" s="7"/>
      <c r="Q229" s="7"/>
      <c r="R229" s="7"/>
      <c r="S229" s="7"/>
      <c r="T229" s="7"/>
      <c r="U229" s="7"/>
      <c r="V229" s="7"/>
      <c r="W229" s="7"/>
      <c r="X229" s="7"/>
      <c r="Y229" s="7"/>
      <c r="Z229" s="7"/>
    </row>
    <row r="230" ht="15.75" customHeight="1">
      <c r="A230" s="7"/>
      <c r="B230" s="2"/>
      <c r="C230" s="3"/>
      <c r="D230" s="4"/>
      <c r="E230" s="5"/>
      <c r="F230" s="103"/>
      <c r="G230" s="2"/>
      <c r="H230" s="2"/>
      <c r="I230" s="6"/>
      <c r="J230" s="6"/>
      <c r="K230" s="2"/>
      <c r="L230" s="2"/>
      <c r="M230" s="7"/>
      <c r="N230" s="7"/>
      <c r="O230" s="7"/>
      <c r="P230" s="7"/>
      <c r="Q230" s="7"/>
      <c r="R230" s="7"/>
      <c r="S230" s="7"/>
      <c r="T230" s="7"/>
      <c r="U230" s="7"/>
      <c r="V230" s="7"/>
      <c r="W230" s="7"/>
      <c r="X230" s="7"/>
      <c r="Y230" s="7"/>
      <c r="Z230" s="7"/>
    </row>
    <row r="231" ht="15.75" customHeight="1">
      <c r="A231" s="7"/>
      <c r="B231" s="2"/>
      <c r="C231" s="3"/>
      <c r="D231" s="4"/>
      <c r="E231" s="5"/>
      <c r="F231" s="103"/>
      <c r="G231" s="2"/>
      <c r="H231" s="2"/>
      <c r="I231" s="6"/>
      <c r="J231" s="6"/>
      <c r="K231" s="2"/>
      <c r="L231" s="2"/>
      <c r="M231" s="7"/>
      <c r="N231" s="7"/>
      <c r="O231" s="7"/>
      <c r="P231" s="7"/>
      <c r="Q231" s="7"/>
      <c r="R231" s="7"/>
      <c r="S231" s="7"/>
      <c r="T231" s="7"/>
      <c r="U231" s="7"/>
      <c r="V231" s="7"/>
      <c r="W231" s="7"/>
      <c r="X231" s="7"/>
      <c r="Y231" s="7"/>
      <c r="Z231" s="7"/>
    </row>
    <row r="232" ht="15.75" customHeight="1">
      <c r="A232" s="7"/>
      <c r="B232" s="2"/>
      <c r="C232" s="3"/>
      <c r="D232" s="4"/>
      <c r="E232" s="5"/>
      <c r="F232" s="103"/>
      <c r="G232" s="2"/>
      <c r="H232" s="2"/>
      <c r="I232" s="6"/>
      <c r="J232" s="6"/>
      <c r="K232" s="2"/>
      <c r="L232" s="2"/>
      <c r="M232" s="7"/>
      <c r="N232" s="7"/>
      <c r="O232" s="7"/>
      <c r="P232" s="7"/>
      <c r="Q232" s="7"/>
      <c r="R232" s="7"/>
      <c r="S232" s="7"/>
      <c r="T232" s="7"/>
      <c r="U232" s="7"/>
      <c r="V232" s="7"/>
      <c r="W232" s="7"/>
      <c r="X232" s="7"/>
      <c r="Y232" s="7"/>
      <c r="Z232" s="7"/>
    </row>
    <row r="233" ht="15.75" customHeight="1">
      <c r="A233" s="7"/>
      <c r="B233" s="2"/>
      <c r="C233" s="3"/>
      <c r="D233" s="4"/>
      <c r="E233" s="5"/>
      <c r="F233" s="103"/>
      <c r="G233" s="2"/>
      <c r="H233" s="2"/>
      <c r="I233" s="6"/>
      <c r="J233" s="6"/>
      <c r="K233" s="2"/>
      <c r="L233" s="2"/>
      <c r="M233" s="7"/>
      <c r="N233" s="7"/>
      <c r="O233" s="7"/>
      <c r="P233" s="7"/>
      <c r="Q233" s="7"/>
      <c r="R233" s="7"/>
      <c r="S233" s="7"/>
      <c r="T233" s="7"/>
      <c r="U233" s="7"/>
      <c r="V233" s="7"/>
      <c r="W233" s="7"/>
      <c r="X233" s="7"/>
      <c r="Y233" s="7"/>
      <c r="Z233" s="7"/>
    </row>
    <row r="234" ht="15.75" customHeight="1">
      <c r="A234" s="7"/>
      <c r="B234" s="2"/>
      <c r="C234" s="3"/>
      <c r="D234" s="4"/>
      <c r="E234" s="5"/>
      <c r="F234" s="103"/>
      <c r="G234" s="2"/>
      <c r="H234" s="2"/>
      <c r="I234" s="6"/>
      <c r="J234" s="6"/>
      <c r="K234" s="2"/>
      <c r="L234" s="2"/>
      <c r="M234" s="7"/>
      <c r="N234" s="7"/>
      <c r="O234" s="7"/>
      <c r="P234" s="7"/>
      <c r="Q234" s="7"/>
      <c r="R234" s="7"/>
      <c r="S234" s="7"/>
      <c r="T234" s="7"/>
      <c r="U234" s="7"/>
      <c r="V234" s="7"/>
      <c r="W234" s="7"/>
      <c r="X234" s="7"/>
      <c r="Y234" s="7"/>
      <c r="Z234" s="7"/>
    </row>
    <row r="235" ht="15.75" customHeight="1">
      <c r="A235" s="7"/>
      <c r="B235" s="2"/>
      <c r="C235" s="3"/>
      <c r="D235" s="4"/>
      <c r="E235" s="5"/>
      <c r="F235" s="103"/>
      <c r="G235" s="2"/>
      <c r="H235" s="2"/>
      <c r="I235" s="6"/>
      <c r="J235" s="6"/>
      <c r="K235" s="2"/>
      <c r="L235" s="2"/>
      <c r="M235" s="7"/>
      <c r="N235" s="7"/>
      <c r="O235" s="7"/>
      <c r="P235" s="7"/>
      <c r="Q235" s="7"/>
      <c r="R235" s="7"/>
      <c r="S235" s="7"/>
      <c r="T235" s="7"/>
      <c r="U235" s="7"/>
      <c r="V235" s="7"/>
      <c r="W235" s="7"/>
      <c r="X235" s="7"/>
      <c r="Y235" s="7"/>
      <c r="Z235" s="7"/>
    </row>
    <row r="236" ht="15.75" customHeight="1">
      <c r="A236" s="7"/>
      <c r="B236" s="2"/>
      <c r="C236" s="3"/>
      <c r="D236" s="4"/>
      <c r="E236" s="5"/>
      <c r="F236" s="103"/>
      <c r="G236" s="2"/>
      <c r="H236" s="2"/>
      <c r="I236" s="6"/>
      <c r="J236" s="6"/>
      <c r="K236" s="2"/>
      <c r="L236" s="2"/>
      <c r="M236" s="7"/>
      <c r="N236" s="7"/>
      <c r="O236" s="7"/>
      <c r="P236" s="7"/>
      <c r="Q236" s="7"/>
      <c r="R236" s="7"/>
      <c r="S236" s="7"/>
      <c r="T236" s="7"/>
      <c r="U236" s="7"/>
      <c r="V236" s="7"/>
      <c r="W236" s="7"/>
      <c r="X236" s="7"/>
      <c r="Y236" s="7"/>
      <c r="Z236" s="7"/>
    </row>
    <row r="237" ht="15.75" customHeight="1">
      <c r="A237" s="7"/>
      <c r="B237" s="2"/>
      <c r="C237" s="3"/>
      <c r="D237" s="4"/>
      <c r="E237" s="5"/>
      <c r="F237" s="103"/>
      <c r="G237" s="2"/>
      <c r="H237" s="2"/>
      <c r="I237" s="6"/>
      <c r="J237" s="6"/>
      <c r="K237" s="2"/>
      <c r="L237" s="2"/>
      <c r="M237" s="7"/>
      <c r="N237" s="7"/>
      <c r="O237" s="7"/>
      <c r="P237" s="7"/>
      <c r="Q237" s="7"/>
      <c r="R237" s="7"/>
      <c r="S237" s="7"/>
      <c r="T237" s="7"/>
      <c r="U237" s="7"/>
      <c r="V237" s="7"/>
      <c r="W237" s="7"/>
      <c r="X237" s="7"/>
      <c r="Y237" s="7"/>
      <c r="Z237" s="7"/>
    </row>
    <row r="238" ht="15.75" customHeight="1">
      <c r="A238" s="7"/>
      <c r="B238" s="2"/>
      <c r="C238" s="3"/>
      <c r="D238" s="4"/>
      <c r="E238" s="5"/>
      <c r="F238" s="103"/>
      <c r="G238" s="2"/>
      <c r="H238" s="2"/>
      <c r="I238" s="6"/>
      <c r="J238" s="6"/>
      <c r="K238" s="2"/>
      <c r="L238" s="2"/>
      <c r="M238" s="7"/>
      <c r="N238" s="7"/>
      <c r="O238" s="7"/>
      <c r="P238" s="7"/>
      <c r="Q238" s="7"/>
      <c r="R238" s="7"/>
      <c r="S238" s="7"/>
      <c r="T238" s="7"/>
      <c r="U238" s="7"/>
      <c r="V238" s="7"/>
      <c r="W238" s="7"/>
      <c r="X238" s="7"/>
      <c r="Y238" s="7"/>
      <c r="Z238" s="7"/>
    </row>
    <row r="239" ht="15.75" customHeight="1">
      <c r="A239" s="7"/>
      <c r="B239" s="2"/>
      <c r="C239" s="3"/>
      <c r="D239" s="4"/>
      <c r="E239" s="5"/>
      <c r="F239" s="103"/>
      <c r="G239" s="2"/>
      <c r="H239" s="2"/>
      <c r="I239" s="6"/>
      <c r="J239" s="6"/>
      <c r="K239" s="2"/>
      <c r="L239" s="2"/>
      <c r="M239" s="7"/>
      <c r="N239" s="7"/>
      <c r="O239" s="7"/>
      <c r="P239" s="7"/>
      <c r="Q239" s="7"/>
      <c r="R239" s="7"/>
      <c r="S239" s="7"/>
      <c r="T239" s="7"/>
      <c r="U239" s="7"/>
      <c r="V239" s="7"/>
      <c r="W239" s="7"/>
      <c r="X239" s="7"/>
      <c r="Y239" s="7"/>
      <c r="Z239" s="7"/>
    </row>
    <row r="240" ht="15.75" customHeight="1">
      <c r="A240" s="7"/>
      <c r="B240" s="2"/>
      <c r="C240" s="3"/>
      <c r="D240" s="4"/>
      <c r="E240" s="5"/>
      <c r="F240" s="103"/>
      <c r="G240" s="2"/>
      <c r="H240" s="2"/>
      <c r="I240" s="6"/>
      <c r="J240" s="6"/>
      <c r="K240" s="2"/>
      <c r="L240" s="2"/>
      <c r="M240" s="7"/>
      <c r="N240" s="7"/>
      <c r="O240" s="7"/>
      <c r="P240" s="7"/>
      <c r="Q240" s="7"/>
      <c r="R240" s="7"/>
      <c r="S240" s="7"/>
      <c r="T240" s="7"/>
      <c r="U240" s="7"/>
      <c r="V240" s="7"/>
      <c r="W240" s="7"/>
      <c r="X240" s="7"/>
      <c r="Y240" s="7"/>
      <c r="Z240" s="7"/>
    </row>
    <row r="241" ht="15.75" customHeight="1">
      <c r="A241" s="7"/>
      <c r="B241" s="2"/>
      <c r="C241" s="3"/>
      <c r="D241" s="4"/>
      <c r="E241" s="5"/>
      <c r="F241" s="103"/>
      <c r="G241" s="2"/>
      <c r="H241" s="2"/>
      <c r="I241" s="6"/>
      <c r="J241" s="6"/>
      <c r="K241" s="2"/>
      <c r="L241" s="2"/>
      <c r="M241" s="7"/>
      <c r="N241" s="7"/>
      <c r="O241" s="7"/>
      <c r="P241" s="7"/>
      <c r="Q241" s="7"/>
      <c r="R241" s="7"/>
      <c r="S241" s="7"/>
      <c r="T241" s="7"/>
      <c r="U241" s="7"/>
      <c r="V241" s="7"/>
      <c r="W241" s="7"/>
      <c r="X241" s="7"/>
      <c r="Y241" s="7"/>
      <c r="Z241" s="7"/>
    </row>
    <row r="242" ht="15.75" customHeight="1">
      <c r="A242" s="7"/>
      <c r="B242" s="2"/>
      <c r="C242" s="3"/>
      <c r="D242" s="4"/>
      <c r="E242" s="5"/>
      <c r="F242" s="103"/>
      <c r="G242" s="2"/>
      <c r="H242" s="2"/>
      <c r="I242" s="6"/>
      <c r="J242" s="6"/>
      <c r="K242" s="2"/>
      <c r="L242" s="2"/>
      <c r="M242" s="7"/>
      <c r="N242" s="7"/>
      <c r="O242" s="7"/>
      <c r="P242" s="7"/>
      <c r="Q242" s="7"/>
      <c r="R242" s="7"/>
      <c r="S242" s="7"/>
      <c r="T242" s="7"/>
      <c r="U242" s="7"/>
      <c r="V242" s="7"/>
      <c r="W242" s="7"/>
      <c r="X242" s="7"/>
      <c r="Y242" s="7"/>
      <c r="Z242" s="7"/>
    </row>
    <row r="243" ht="15.75" customHeight="1">
      <c r="A243" s="7"/>
      <c r="B243" s="2"/>
      <c r="C243" s="3"/>
      <c r="D243" s="4"/>
      <c r="E243" s="5"/>
      <c r="F243" s="103"/>
      <c r="G243" s="2"/>
      <c r="H243" s="2"/>
      <c r="I243" s="6"/>
      <c r="J243" s="6"/>
      <c r="K243" s="2"/>
      <c r="L243" s="2"/>
      <c r="M243" s="7"/>
      <c r="N243" s="7"/>
      <c r="O243" s="7"/>
      <c r="P243" s="7"/>
      <c r="Q243" s="7"/>
      <c r="R243" s="7"/>
      <c r="S243" s="7"/>
      <c r="T243" s="7"/>
      <c r="U243" s="7"/>
      <c r="V243" s="7"/>
      <c r="W243" s="7"/>
      <c r="X243" s="7"/>
      <c r="Y243" s="7"/>
      <c r="Z243" s="7"/>
    </row>
    <row r="244" ht="15.75" customHeight="1">
      <c r="A244" s="7"/>
      <c r="B244" s="2"/>
      <c r="C244" s="3"/>
      <c r="D244" s="4"/>
      <c r="E244" s="5"/>
      <c r="F244" s="103"/>
      <c r="G244" s="2"/>
      <c r="H244" s="2"/>
      <c r="I244" s="6"/>
      <c r="J244" s="6"/>
      <c r="K244" s="2"/>
      <c r="L244" s="2"/>
      <c r="M244" s="7"/>
      <c r="N244" s="7"/>
      <c r="O244" s="7"/>
      <c r="P244" s="7"/>
      <c r="Q244" s="7"/>
      <c r="R244" s="7"/>
      <c r="S244" s="7"/>
      <c r="T244" s="7"/>
      <c r="U244" s="7"/>
      <c r="V244" s="7"/>
      <c r="W244" s="7"/>
      <c r="X244" s="7"/>
      <c r="Y244" s="7"/>
      <c r="Z244" s="7"/>
    </row>
    <row r="245" ht="15.75" customHeight="1">
      <c r="A245" s="7"/>
      <c r="B245" s="2"/>
      <c r="C245" s="3"/>
      <c r="D245" s="4"/>
      <c r="E245" s="5"/>
      <c r="F245" s="103"/>
      <c r="G245" s="2"/>
      <c r="H245" s="2"/>
      <c r="I245" s="6"/>
      <c r="J245" s="6"/>
      <c r="K245" s="2"/>
      <c r="L245" s="2"/>
      <c r="M245" s="7"/>
      <c r="N245" s="7"/>
      <c r="O245" s="7"/>
      <c r="P245" s="7"/>
      <c r="Q245" s="7"/>
      <c r="R245" s="7"/>
      <c r="S245" s="7"/>
      <c r="T245" s="7"/>
      <c r="U245" s="7"/>
      <c r="V245" s="7"/>
      <c r="W245" s="7"/>
      <c r="X245" s="7"/>
      <c r="Y245" s="7"/>
      <c r="Z245" s="7"/>
    </row>
    <row r="246" ht="15.75" customHeight="1">
      <c r="A246" s="7"/>
      <c r="B246" s="2"/>
      <c r="C246" s="3"/>
      <c r="D246" s="4"/>
      <c r="E246" s="5"/>
      <c r="F246" s="103"/>
      <c r="G246" s="2"/>
      <c r="H246" s="2"/>
      <c r="I246" s="6"/>
      <c r="J246" s="6"/>
      <c r="K246" s="2"/>
      <c r="L246" s="2"/>
      <c r="M246" s="7"/>
      <c r="N246" s="7"/>
      <c r="O246" s="7"/>
      <c r="P246" s="7"/>
      <c r="Q246" s="7"/>
      <c r="R246" s="7"/>
      <c r="S246" s="7"/>
      <c r="T246" s="7"/>
      <c r="U246" s="7"/>
      <c r="V246" s="7"/>
      <c r="W246" s="7"/>
      <c r="X246" s="7"/>
      <c r="Y246" s="7"/>
      <c r="Z246" s="7"/>
    </row>
    <row r="247" ht="15.75" customHeight="1">
      <c r="A247" s="7"/>
      <c r="B247" s="2"/>
      <c r="C247" s="3"/>
      <c r="D247" s="4"/>
      <c r="E247" s="5"/>
      <c r="F247" s="103"/>
      <c r="G247" s="2"/>
      <c r="H247" s="2"/>
      <c r="I247" s="6"/>
      <c r="J247" s="6"/>
      <c r="K247" s="2"/>
      <c r="L247" s="2"/>
      <c r="M247" s="7"/>
      <c r="N247" s="7"/>
      <c r="O247" s="7"/>
      <c r="P247" s="7"/>
      <c r="Q247" s="7"/>
      <c r="R247" s="7"/>
      <c r="S247" s="7"/>
      <c r="T247" s="7"/>
      <c r="U247" s="7"/>
      <c r="V247" s="7"/>
      <c r="W247" s="7"/>
      <c r="X247" s="7"/>
      <c r="Y247" s="7"/>
      <c r="Z247" s="7"/>
    </row>
    <row r="248" ht="15.75" customHeight="1">
      <c r="A248" s="7"/>
      <c r="B248" s="2"/>
      <c r="C248" s="3"/>
      <c r="D248" s="4"/>
      <c r="E248" s="5"/>
      <c r="F248" s="103"/>
      <c r="G248" s="2"/>
      <c r="H248" s="2"/>
      <c r="I248" s="6"/>
      <c r="J248" s="6"/>
      <c r="K248" s="2"/>
      <c r="L248" s="2"/>
      <c r="M248" s="7"/>
      <c r="N248" s="7"/>
      <c r="O248" s="7"/>
      <c r="P248" s="7"/>
      <c r="Q248" s="7"/>
      <c r="R248" s="7"/>
      <c r="S248" s="7"/>
      <c r="T248" s="7"/>
      <c r="U248" s="7"/>
      <c r="V248" s="7"/>
      <c r="W248" s="7"/>
      <c r="X248" s="7"/>
      <c r="Y248" s="7"/>
      <c r="Z248" s="7"/>
    </row>
    <row r="249" ht="15.75" customHeight="1">
      <c r="A249" s="7"/>
      <c r="B249" s="2"/>
      <c r="C249" s="3"/>
      <c r="D249" s="4"/>
      <c r="E249" s="5"/>
      <c r="F249" s="103"/>
      <c r="G249" s="2"/>
      <c r="H249" s="2"/>
      <c r="I249" s="6"/>
      <c r="J249" s="6"/>
      <c r="K249" s="2"/>
      <c r="L249" s="2"/>
      <c r="M249" s="7"/>
      <c r="N249" s="7"/>
      <c r="O249" s="7"/>
      <c r="P249" s="7"/>
      <c r="Q249" s="7"/>
      <c r="R249" s="7"/>
      <c r="S249" s="7"/>
      <c r="T249" s="7"/>
      <c r="U249" s="7"/>
      <c r="V249" s="7"/>
      <c r="W249" s="7"/>
      <c r="X249" s="7"/>
      <c r="Y249" s="7"/>
      <c r="Z249" s="7"/>
    </row>
    <row r="250" ht="15.75" customHeight="1">
      <c r="A250" s="7"/>
      <c r="B250" s="2"/>
      <c r="C250" s="3"/>
      <c r="D250" s="4"/>
      <c r="E250" s="5"/>
      <c r="F250" s="103"/>
      <c r="G250" s="2"/>
      <c r="H250" s="2"/>
      <c r="I250" s="6"/>
      <c r="J250" s="6"/>
      <c r="K250" s="2"/>
      <c r="L250" s="2"/>
      <c r="M250" s="7"/>
      <c r="N250" s="7"/>
      <c r="O250" s="7"/>
      <c r="P250" s="7"/>
      <c r="Q250" s="7"/>
      <c r="R250" s="7"/>
      <c r="S250" s="7"/>
      <c r="T250" s="7"/>
      <c r="U250" s="7"/>
      <c r="V250" s="7"/>
      <c r="W250" s="7"/>
      <c r="X250" s="7"/>
      <c r="Y250" s="7"/>
      <c r="Z250" s="7"/>
    </row>
    <row r="251" ht="15.75" customHeight="1">
      <c r="A251" s="7"/>
      <c r="B251" s="2"/>
      <c r="C251" s="3"/>
      <c r="D251" s="4"/>
      <c r="E251" s="5"/>
      <c r="F251" s="103"/>
      <c r="G251" s="2"/>
      <c r="H251" s="2"/>
      <c r="I251" s="6"/>
      <c r="J251" s="6"/>
      <c r="K251" s="2"/>
      <c r="L251" s="2"/>
      <c r="M251" s="7"/>
      <c r="N251" s="7"/>
      <c r="O251" s="7"/>
      <c r="P251" s="7"/>
      <c r="Q251" s="7"/>
      <c r="R251" s="7"/>
      <c r="S251" s="7"/>
      <c r="T251" s="7"/>
      <c r="U251" s="7"/>
      <c r="V251" s="7"/>
      <c r="W251" s="7"/>
      <c r="X251" s="7"/>
      <c r="Y251" s="7"/>
      <c r="Z251" s="7"/>
    </row>
    <row r="252" ht="15.75" customHeight="1">
      <c r="A252" s="7"/>
      <c r="B252" s="2"/>
      <c r="C252" s="3"/>
      <c r="D252" s="4"/>
      <c r="E252" s="5"/>
      <c r="F252" s="103"/>
      <c r="G252" s="2"/>
      <c r="H252" s="2"/>
      <c r="I252" s="6"/>
      <c r="J252" s="6"/>
      <c r="K252" s="2"/>
      <c r="L252" s="2"/>
      <c r="M252" s="7"/>
      <c r="N252" s="7"/>
      <c r="O252" s="7"/>
      <c r="P252" s="7"/>
      <c r="Q252" s="7"/>
      <c r="R252" s="7"/>
      <c r="S252" s="7"/>
      <c r="T252" s="7"/>
      <c r="U252" s="7"/>
      <c r="V252" s="7"/>
      <c r="W252" s="7"/>
      <c r="X252" s="7"/>
      <c r="Y252" s="7"/>
      <c r="Z252" s="7"/>
    </row>
    <row r="253" ht="15.75" customHeight="1">
      <c r="A253" s="7"/>
      <c r="B253" s="2"/>
      <c r="C253" s="3"/>
      <c r="D253" s="4"/>
      <c r="E253" s="5"/>
      <c r="F253" s="103"/>
      <c r="G253" s="2"/>
      <c r="H253" s="2"/>
      <c r="I253" s="6"/>
      <c r="J253" s="6"/>
      <c r="K253" s="2"/>
      <c r="L253" s="2"/>
      <c r="M253" s="7"/>
      <c r="N253" s="7"/>
      <c r="O253" s="7"/>
      <c r="P253" s="7"/>
      <c r="Q253" s="7"/>
      <c r="R253" s="7"/>
      <c r="S253" s="7"/>
      <c r="T253" s="7"/>
      <c r="U253" s="7"/>
      <c r="V253" s="7"/>
      <c r="W253" s="7"/>
      <c r="X253" s="7"/>
      <c r="Y253" s="7"/>
      <c r="Z253" s="7"/>
    </row>
    <row r="254" ht="15.75" customHeight="1">
      <c r="A254" s="7"/>
      <c r="B254" s="2"/>
      <c r="C254" s="3"/>
      <c r="D254" s="4"/>
      <c r="E254" s="5"/>
      <c r="F254" s="103"/>
      <c r="G254" s="2"/>
      <c r="H254" s="2"/>
      <c r="I254" s="6"/>
      <c r="J254" s="6"/>
      <c r="K254" s="2"/>
      <c r="L254" s="2"/>
      <c r="M254" s="7"/>
      <c r="N254" s="7"/>
      <c r="O254" s="7"/>
      <c r="P254" s="7"/>
      <c r="Q254" s="7"/>
      <c r="R254" s="7"/>
      <c r="S254" s="7"/>
      <c r="T254" s="7"/>
      <c r="U254" s="7"/>
      <c r="V254" s="7"/>
      <c r="W254" s="7"/>
      <c r="X254" s="7"/>
      <c r="Y254" s="7"/>
      <c r="Z254" s="7"/>
    </row>
    <row r="255" ht="15.75" customHeight="1">
      <c r="A255" s="7"/>
      <c r="B255" s="2"/>
      <c r="C255" s="3"/>
      <c r="D255" s="4"/>
      <c r="E255" s="5"/>
      <c r="F255" s="103"/>
      <c r="G255" s="2"/>
      <c r="H255" s="2"/>
      <c r="I255" s="6"/>
      <c r="J255" s="6"/>
      <c r="K255" s="2"/>
      <c r="L255" s="2"/>
      <c r="M255" s="7"/>
      <c r="N255" s="7"/>
      <c r="O255" s="7"/>
      <c r="P255" s="7"/>
      <c r="Q255" s="7"/>
      <c r="R255" s="7"/>
      <c r="S255" s="7"/>
      <c r="T255" s="7"/>
      <c r="U255" s="7"/>
      <c r="V255" s="7"/>
      <c r="W255" s="7"/>
      <c r="X255" s="7"/>
      <c r="Y255" s="7"/>
      <c r="Z255" s="7"/>
    </row>
    <row r="256" ht="15.75" customHeight="1">
      <c r="A256" s="7"/>
      <c r="B256" s="2"/>
      <c r="C256" s="3"/>
      <c r="D256" s="4"/>
      <c r="E256" s="5"/>
      <c r="F256" s="103"/>
      <c r="G256" s="2"/>
      <c r="H256" s="2"/>
      <c r="I256" s="6"/>
      <c r="J256" s="6"/>
      <c r="K256" s="2"/>
      <c r="L256" s="2"/>
      <c r="M256" s="7"/>
      <c r="N256" s="7"/>
      <c r="O256" s="7"/>
      <c r="P256" s="7"/>
      <c r="Q256" s="7"/>
      <c r="R256" s="7"/>
      <c r="S256" s="7"/>
      <c r="T256" s="7"/>
      <c r="U256" s="7"/>
      <c r="V256" s="7"/>
      <c r="W256" s="7"/>
      <c r="X256" s="7"/>
      <c r="Y256" s="7"/>
      <c r="Z256" s="7"/>
    </row>
    <row r="257" ht="15.75" customHeight="1">
      <c r="A257" s="7"/>
      <c r="B257" s="2"/>
      <c r="C257" s="3"/>
      <c r="D257" s="4"/>
      <c r="E257" s="5"/>
      <c r="F257" s="103"/>
      <c r="G257" s="2"/>
      <c r="H257" s="2"/>
      <c r="I257" s="6"/>
      <c r="J257" s="6"/>
      <c r="K257" s="2"/>
      <c r="L257" s="2"/>
      <c r="M257" s="7"/>
      <c r="N257" s="7"/>
      <c r="O257" s="7"/>
      <c r="P257" s="7"/>
      <c r="Q257" s="7"/>
      <c r="R257" s="7"/>
      <c r="S257" s="7"/>
      <c r="T257" s="7"/>
      <c r="U257" s="7"/>
      <c r="V257" s="7"/>
      <c r="W257" s="7"/>
      <c r="X257" s="7"/>
      <c r="Y257" s="7"/>
      <c r="Z257" s="7"/>
    </row>
    <row r="258" ht="15.75" customHeight="1">
      <c r="A258" s="7"/>
      <c r="B258" s="2"/>
      <c r="C258" s="3"/>
      <c r="D258" s="4"/>
      <c r="E258" s="5"/>
      <c r="F258" s="103"/>
      <c r="G258" s="2"/>
      <c r="H258" s="2"/>
      <c r="I258" s="6"/>
      <c r="J258" s="6"/>
      <c r="K258" s="2"/>
      <c r="L258" s="2"/>
      <c r="M258" s="7"/>
      <c r="N258" s="7"/>
      <c r="O258" s="7"/>
      <c r="P258" s="7"/>
      <c r="Q258" s="7"/>
      <c r="R258" s="7"/>
      <c r="S258" s="7"/>
      <c r="T258" s="7"/>
      <c r="U258" s="7"/>
      <c r="V258" s="7"/>
      <c r="W258" s="7"/>
      <c r="X258" s="7"/>
      <c r="Y258" s="7"/>
      <c r="Z258" s="7"/>
    </row>
    <row r="259" ht="15.75" customHeight="1">
      <c r="A259" s="7"/>
      <c r="B259" s="2"/>
      <c r="C259" s="3"/>
      <c r="D259" s="4"/>
      <c r="E259" s="5"/>
      <c r="F259" s="103"/>
      <c r="G259" s="2"/>
      <c r="H259" s="2"/>
      <c r="I259" s="6"/>
      <c r="J259" s="6"/>
      <c r="K259" s="2"/>
      <c r="L259" s="2"/>
      <c r="M259" s="7"/>
      <c r="N259" s="7"/>
      <c r="O259" s="7"/>
      <c r="P259" s="7"/>
      <c r="Q259" s="7"/>
      <c r="R259" s="7"/>
      <c r="S259" s="7"/>
      <c r="T259" s="7"/>
      <c r="U259" s="7"/>
      <c r="V259" s="7"/>
      <c r="W259" s="7"/>
      <c r="X259" s="7"/>
      <c r="Y259" s="7"/>
      <c r="Z259" s="7"/>
    </row>
    <row r="260" ht="15.75" customHeight="1">
      <c r="A260" s="7"/>
      <c r="B260" s="2"/>
      <c r="C260" s="3"/>
      <c r="D260" s="4"/>
      <c r="E260" s="5"/>
      <c r="F260" s="103"/>
      <c r="G260" s="2"/>
      <c r="H260" s="2"/>
      <c r="I260" s="6"/>
      <c r="J260" s="6"/>
      <c r="K260" s="2"/>
      <c r="L260" s="2"/>
      <c r="M260" s="7"/>
      <c r="N260" s="7"/>
      <c r="O260" s="7"/>
      <c r="P260" s="7"/>
      <c r="Q260" s="7"/>
      <c r="R260" s="7"/>
      <c r="S260" s="7"/>
      <c r="T260" s="7"/>
      <c r="U260" s="7"/>
      <c r="V260" s="7"/>
      <c r="W260" s="7"/>
      <c r="X260" s="7"/>
      <c r="Y260" s="7"/>
      <c r="Z260" s="7"/>
    </row>
    <row r="261" ht="15.75" customHeight="1">
      <c r="A261" s="7"/>
      <c r="B261" s="2"/>
      <c r="C261" s="3"/>
      <c r="D261" s="4"/>
      <c r="E261" s="5"/>
      <c r="F261" s="103"/>
      <c r="G261" s="2"/>
      <c r="H261" s="2"/>
      <c r="I261" s="6"/>
      <c r="J261" s="6"/>
      <c r="K261" s="2"/>
      <c r="L261" s="2"/>
      <c r="M261" s="7"/>
      <c r="N261" s="7"/>
      <c r="O261" s="7"/>
      <c r="P261" s="7"/>
      <c r="Q261" s="7"/>
      <c r="R261" s="7"/>
      <c r="S261" s="7"/>
      <c r="T261" s="7"/>
      <c r="U261" s="7"/>
      <c r="V261" s="7"/>
      <c r="W261" s="7"/>
      <c r="X261" s="7"/>
      <c r="Y261" s="7"/>
      <c r="Z261" s="7"/>
    </row>
    <row r="262" ht="15.75" customHeight="1">
      <c r="A262" s="7"/>
      <c r="B262" s="2"/>
      <c r="C262" s="3"/>
      <c r="D262" s="4"/>
      <c r="E262" s="5"/>
      <c r="F262" s="103"/>
      <c r="G262" s="2"/>
      <c r="H262" s="2"/>
      <c r="I262" s="6"/>
      <c r="J262" s="6"/>
      <c r="K262" s="2"/>
      <c r="L262" s="2"/>
      <c r="M262" s="7"/>
      <c r="N262" s="7"/>
      <c r="O262" s="7"/>
      <c r="P262" s="7"/>
      <c r="Q262" s="7"/>
      <c r="R262" s="7"/>
      <c r="S262" s="7"/>
      <c r="T262" s="7"/>
      <c r="U262" s="7"/>
      <c r="V262" s="7"/>
      <c r="W262" s="7"/>
      <c r="X262" s="7"/>
      <c r="Y262" s="7"/>
      <c r="Z262" s="7"/>
    </row>
    <row r="263" ht="15.75" customHeight="1">
      <c r="A263" s="7"/>
      <c r="B263" s="2"/>
      <c r="C263" s="3"/>
      <c r="D263" s="4"/>
      <c r="E263" s="5"/>
      <c r="F263" s="103"/>
      <c r="G263" s="2"/>
      <c r="H263" s="2"/>
      <c r="I263" s="6"/>
      <c r="J263" s="6"/>
      <c r="K263" s="2"/>
      <c r="L263" s="2"/>
      <c r="M263" s="7"/>
      <c r="N263" s="7"/>
      <c r="O263" s="7"/>
      <c r="P263" s="7"/>
      <c r="Q263" s="7"/>
      <c r="R263" s="7"/>
      <c r="S263" s="7"/>
      <c r="T263" s="7"/>
      <c r="U263" s="7"/>
      <c r="V263" s="7"/>
      <c r="W263" s="7"/>
      <c r="X263" s="7"/>
      <c r="Y263" s="7"/>
      <c r="Z263" s="7"/>
    </row>
    <row r="264" ht="15.75" customHeight="1">
      <c r="A264" s="7"/>
      <c r="B264" s="2"/>
      <c r="C264" s="3"/>
      <c r="D264" s="4"/>
      <c r="E264" s="5"/>
      <c r="F264" s="103"/>
      <c r="G264" s="2"/>
      <c r="H264" s="2"/>
      <c r="I264" s="6"/>
      <c r="J264" s="6"/>
      <c r="K264" s="2"/>
      <c r="L264" s="2"/>
      <c r="M264" s="7"/>
      <c r="N264" s="7"/>
      <c r="O264" s="7"/>
      <c r="P264" s="7"/>
      <c r="Q264" s="7"/>
      <c r="R264" s="7"/>
      <c r="S264" s="7"/>
      <c r="T264" s="7"/>
      <c r="U264" s="7"/>
      <c r="V264" s="7"/>
      <c r="W264" s="7"/>
      <c r="X264" s="7"/>
      <c r="Y264" s="7"/>
      <c r="Z264" s="7"/>
    </row>
    <row r="265" ht="15.75" customHeight="1">
      <c r="A265" s="7"/>
      <c r="B265" s="2"/>
      <c r="C265" s="3"/>
      <c r="D265" s="4"/>
      <c r="E265" s="5"/>
      <c r="F265" s="103"/>
      <c r="G265" s="2"/>
      <c r="H265" s="2"/>
      <c r="I265" s="6"/>
      <c r="J265" s="6"/>
      <c r="K265" s="2"/>
      <c r="L265" s="2"/>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C15:F15"/>
  </mergeCells>
  <dataValidations>
    <dataValidation type="list" allowBlank="1" showErrorMessage="1" sqref="C32">
      <formula1>'Auto Responses'!$J$3:$J$5</formula1>
    </dataValidation>
    <dataValidation type="list" allowBlank="1" showErrorMessage="1" sqref="C20:C21 C23:C25 C27 C29:C31 C33 C35:C37 C39 C41:C48 C50:C55">
      <formula1>'Auto Responses'!$J$3:$J$4</formula1>
    </dataValidation>
  </dataValidations>
  <printOptions/>
  <pageMargins bottom="1.0" footer="0.0" header="0.0" left="0.75" right="0.75" top="1.0"/>
  <pageSetup orientation="landscape"/>
  <headerFooter>
    <oddFooter>&amp;L000000_x0009_&amp;P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36C"/>
    <pageSetUpPr/>
  </sheetPr>
  <sheetViews>
    <sheetView showGridLines="0" workbookViewId="0"/>
  </sheetViews>
  <sheetFormatPr customHeight="1" defaultColWidth="9.18" defaultRowHeight="15.0"/>
  <cols>
    <col customWidth="1" min="1" max="1" width="8.27"/>
    <col customWidth="1" min="2" max="2" width="55.09"/>
    <col customWidth="1" min="3" max="3" width="18.91"/>
    <col customWidth="1" min="4" max="4" width="55.73"/>
    <col customWidth="1" min="5" max="5" width="32.0"/>
    <col customWidth="1" min="6" max="6" width="30.73"/>
    <col customWidth="1" min="7" max="7" width="18.09"/>
    <col customWidth="1" hidden="1" min="8" max="10" width="18.09"/>
    <col customWidth="1" hidden="1" min="11" max="11" width="6.64"/>
    <col customWidth="1" min="12" max="26" width="8.45"/>
  </cols>
  <sheetData>
    <row r="1" hidden="1">
      <c r="A1" s="1" t="s">
        <v>0</v>
      </c>
      <c r="B1" s="2"/>
      <c r="C1" s="3"/>
      <c r="D1" s="4"/>
      <c r="E1" s="130"/>
      <c r="F1" s="131"/>
      <c r="G1" s="2"/>
      <c r="H1" s="6"/>
      <c r="I1" s="2"/>
      <c r="J1" s="2"/>
      <c r="K1" s="2"/>
      <c r="L1" s="7"/>
      <c r="M1" s="7"/>
      <c r="N1" s="7"/>
      <c r="O1" s="7"/>
      <c r="P1" s="7"/>
      <c r="Q1" s="7"/>
      <c r="R1" s="7"/>
      <c r="S1" s="7"/>
      <c r="T1" s="7"/>
      <c r="U1" s="7"/>
      <c r="V1" s="7"/>
      <c r="W1" s="7"/>
      <c r="X1" s="7"/>
      <c r="Y1" s="7"/>
      <c r="Z1" s="7"/>
    </row>
    <row r="2" ht="36.0" customHeight="1">
      <c r="A2" s="8" t="s">
        <v>498</v>
      </c>
      <c r="B2" s="8"/>
      <c r="C2" s="9"/>
      <c r="D2" s="10"/>
      <c r="E2" s="11"/>
      <c r="F2" s="104" t="str">
        <f>'Auto Responses'!$A$36</f>
        <v>Version 4.04</v>
      </c>
      <c r="G2" s="2"/>
      <c r="H2" s="6"/>
      <c r="I2" s="2"/>
      <c r="J2" s="2"/>
      <c r="K2" s="2"/>
      <c r="L2" s="7"/>
      <c r="M2" s="7"/>
      <c r="N2" s="7"/>
      <c r="O2" s="7"/>
      <c r="P2" s="7"/>
      <c r="Q2" s="7"/>
      <c r="R2" s="7"/>
      <c r="S2" s="7"/>
      <c r="T2" s="7"/>
      <c r="U2" s="7"/>
      <c r="V2" s="7"/>
      <c r="W2" s="7"/>
      <c r="X2" s="7"/>
      <c r="Y2" s="7"/>
      <c r="Z2" s="7"/>
    </row>
    <row r="3" ht="28.5" customHeight="1">
      <c r="A3" s="12" t="s">
        <v>2</v>
      </c>
      <c r="B3" s="132"/>
      <c r="C3" s="14">
        <f>'START HERE'!$C$3</f>
        <v>45933</v>
      </c>
      <c r="D3" s="15"/>
      <c r="E3" s="16"/>
      <c r="F3" s="17"/>
      <c r="G3" s="2"/>
      <c r="H3" s="6"/>
      <c r="I3" s="2"/>
      <c r="J3" s="2"/>
      <c r="K3" s="2"/>
      <c r="L3" s="2"/>
      <c r="M3" s="2"/>
      <c r="N3" s="2"/>
      <c r="O3" s="2"/>
      <c r="P3" s="2"/>
      <c r="Q3" s="2"/>
      <c r="R3" s="2"/>
      <c r="S3" s="2"/>
      <c r="T3" s="2"/>
      <c r="U3" s="2"/>
      <c r="V3" s="2"/>
      <c r="W3" s="2"/>
      <c r="X3" s="2"/>
      <c r="Y3" s="2"/>
      <c r="Z3" s="2"/>
    </row>
    <row r="4" ht="36.0" customHeight="1">
      <c r="A4" s="18" t="s">
        <v>3</v>
      </c>
      <c r="B4" s="133" t="s">
        <v>24</v>
      </c>
      <c r="C4" s="20"/>
      <c r="D4" s="21"/>
      <c r="E4" s="22"/>
      <c r="F4" s="22"/>
      <c r="G4" s="2"/>
      <c r="H4" s="6"/>
      <c r="I4" s="2"/>
      <c r="J4" s="2"/>
      <c r="K4" s="2"/>
      <c r="L4" s="2"/>
      <c r="M4" s="2"/>
      <c r="N4" s="2"/>
      <c r="O4" s="2"/>
      <c r="P4" s="2"/>
      <c r="Q4" s="2"/>
      <c r="R4" s="2"/>
      <c r="S4" s="2"/>
      <c r="T4" s="2"/>
      <c r="U4" s="2"/>
      <c r="V4" s="2"/>
      <c r="W4" s="2"/>
      <c r="X4" s="2"/>
      <c r="Y4" s="2"/>
      <c r="Z4" s="2"/>
    </row>
    <row r="5" ht="19.5" customHeight="1">
      <c r="A5" s="23" t="str">
        <f>HLOOKUP($A$4,'Auto Responses'!$D$2:$D$8,2,0)&amp;""</f>
        <v>1. Complete the "Start Here" tab and review the "Required Questions" guidance to find the other sections are required for your product or service.</v>
      </c>
      <c r="B5" s="24" t="s">
        <v>24</v>
      </c>
      <c r="C5" s="25"/>
      <c r="D5" s="26"/>
      <c r="E5" s="24"/>
      <c r="F5" s="27"/>
      <c r="G5" s="2"/>
      <c r="H5" s="2"/>
      <c r="I5" s="6"/>
      <c r="J5" s="2"/>
      <c r="K5" s="2"/>
      <c r="L5" s="2"/>
      <c r="M5" s="2"/>
      <c r="N5" s="2"/>
      <c r="O5" s="2"/>
      <c r="P5" s="2"/>
      <c r="Q5" s="2"/>
      <c r="R5" s="2"/>
      <c r="S5" s="2"/>
      <c r="T5" s="2"/>
      <c r="U5" s="2"/>
      <c r="V5" s="2"/>
      <c r="W5" s="2"/>
      <c r="X5" s="2"/>
      <c r="Y5" s="2"/>
      <c r="Z5" s="2"/>
    </row>
    <row r="6" ht="19.5" customHeight="1">
      <c r="A6" s="23" t="str">
        <f>HLOOKUP($A$4,'Auto Responses'!$D$2:$D$8,3,0)&amp;""</f>
        <v>2. Complete the "Organization" tab and the applicable questions in each of the next 5 tabs (Product through Privacy) that apply, based on your answers to the "Required Questions."</v>
      </c>
      <c r="B6" s="24" t="s">
        <v>24</v>
      </c>
      <c r="C6" s="25"/>
      <c r="D6" s="26"/>
      <c r="E6" s="24"/>
      <c r="F6" s="28"/>
      <c r="G6" s="2"/>
      <c r="H6" s="2"/>
      <c r="I6" s="6"/>
      <c r="J6" s="2"/>
      <c r="K6" s="2"/>
      <c r="L6" s="2"/>
      <c r="M6" s="2"/>
      <c r="N6" s="2"/>
      <c r="O6" s="2"/>
      <c r="P6" s="2"/>
      <c r="Q6" s="2"/>
      <c r="R6" s="2"/>
      <c r="S6" s="2"/>
      <c r="T6" s="2"/>
      <c r="U6" s="2"/>
      <c r="V6" s="2"/>
      <c r="W6" s="2"/>
      <c r="X6" s="2"/>
      <c r="Y6" s="2"/>
      <c r="Z6" s="2"/>
    </row>
    <row r="7" ht="19.5" customHeight="1">
      <c r="A7" s="23" t="str">
        <f>HLOOKUP($A$4,'Auto Responses'!$D$2:$D$8,4,0)&amp;""</f>
        <v>3. Guidance in column E may change based on your answers to prompt details in "Additional Information." If leaving an answer blank, you must also state why in "Additional Information". </v>
      </c>
      <c r="B7" s="134" t="s">
        <v>499</v>
      </c>
      <c r="C7" s="25"/>
      <c r="D7" s="26"/>
      <c r="E7" s="24"/>
      <c r="F7" s="28"/>
      <c r="G7" s="2"/>
      <c r="H7" s="2"/>
      <c r="I7" s="6"/>
      <c r="J7" s="2"/>
      <c r="K7" s="2"/>
      <c r="L7" s="2"/>
      <c r="M7" s="2"/>
      <c r="N7" s="2"/>
      <c r="O7" s="2"/>
      <c r="P7" s="2"/>
      <c r="Q7" s="2"/>
      <c r="R7" s="2"/>
      <c r="S7" s="2"/>
      <c r="T7" s="2"/>
      <c r="U7" s="2"/>
      <c r="V7" s="2"/>
      <c r="W7" s="2"/>
      <c r="X7" s="2"/>
      <c r="Y7" s="2"/>
      <c r="Z7" s="2"/>
    </row>
    <row r="8" ht="19.5" customHeight="1">
      <c r="A8" s="23" t="str">
        <f>HLOOKUP($A$4,'Auto Responses'!$D$2:$D$8,5,0)&amp;""</f>
        <v>4. DO NOT complete any fields in the "Evaluation" sheets or the "Analyst Notes" column.</v>
      </c>
      <c r="B8" s="24" t="s">
        <v>500</v>
      </c>
      <c r="C8" s="25"/>
      <c r="D8" s="26"/>
      <c r="E8" s="24"/>
      <c r="F8" s="28"/>
      <c r="G8" s="2"/>
      <c r="H8" s="2"/>
      <c r="I8" s="6"/>
      <c r="J8" s="2"/>
      <c r="K8" s="2"/>
      <c r="L8" s="2"/>
      <c r="M8" s="2"/>
      <c r="N8" s="2"/>
      <c r="O8" s="2"/>
      <c r="P8" s="2"/>
      <c r="Q8" s="2"/>
      <c r="R8" s="2"/>
      <c r="S8" s="2"/>
      <c r="T8" s="2"/>
      <c r="U8" s="2"/>
      <c r="V8" s="2"/>
      <c r="W8" s="2"/>
      <c r="X8" s="2"/>
      <c r="Y8" s="2"/>
      <c r="Z8" s="2"/>
    </row>
    <row r="9" ht="19.5" customHeight="1">
      <c r="A9" s="23" t="str">
        <f>HLOOKUP($A$4,'Auto Responses'!$D$2:$D$8,6,0)&amp;""</f>
        <v>5. Return the completed file to institutions.</v>
      </c>
      <c r="B9" s="24" t="s">
        <v>501</v>
      </c>
      <c r="C9" s="25"/>
      <c r="D9" s="26"/>
      <c r="E9" s="24"/>
      <c r="F9" s="28"/>
      <c r="G9" s="2"/>
      <c r="H9" s="2"/>
      <c r="I9" s="6"/>
      <c r="J9" s="2"/>
      <c r="K9" s="2"/>
      <c r="L9" s="2"/>
      <c r="M9" s="2"/>
      <c r="N9" s="2"/>
      <c r="O9" s="2"/>
      <c r="P9" s="2"/>
      <c r="Q9" s="2"/>
      <c r="R9" s="2"/>
      <c r="S9" s="2"/>
      <c r="T9" s="2"/>
      <c r="U9" s="2"/>
      <c r="V9" s="2"/>
      <c r="W9" s="2"/>
      <c r="X9" s="2"/>
      <c r="Y9" s="2"/>
      <c r="Z9" s="2"/>
    </row>
    <row r="10" ht="19.5" customHeight="1">
      <c r="A10" s="29" t="str">
        <f>HLOOKUP($A$4,'Auto Responses'!$D$2:$D$8,7,0)&amp;""</f>
        <v>* Denotes critical questions. Critical questions are those deemed most important to institutions by higher education volunteers.</v>
      </c>
      <c r="B10" s="24" t="s">
        <v>501</v>
      </c>
      <c r="C10" s="25"/>
      <c r="D10" s="26"/>
      <c r="E10" s="24"/>
      <c r="F10" s="28"/>
      <c r="G10" s="2"/>
      <c r="H10" s="2"/>
      <c r="I10" s="6"/>
      <c r="J10" s="2"/>
      <c r="K10" s="2"/>
      <c r="L10" s="2"/>
      <c r="M10" s="2"/>
      <c r="N10" s="2"/>
      <c r="O10" s="2"/>
      <c r="P10" s="2"/>
      <c r="Q10" s="2"/>
      <c r="R10" s="2"/>
      <c r="S10" s="2"/>
      <c r="T10" s="2"/>
      <c r="U10" s="2"/>
      <c r="V10" s="2"/>
      <c r="W10" s="2"/>
      <c r="X10" s="2"/>
      <c r="Y10" s="2"/>
      <c r="Z10" s="2"/>
    </row>
    <row r="11" ht="19.5" customHeight="1">
      <c r="A11" s="30" t="str">
        <f>HLOOKUP($A$4,'Auto Responses'!$D$2:$D$9,8,0)&amp;""</f>
        <v>For full instructions, please visit educause.edu/HECVAT</v>
      </c>
      <c r="B11" s="24" t="s">
        <v>501</v>
      </c>
      <c r="C11" s="25"/>
      <c r="D11" s="26"/>
      <c r="E11" s="24"/>
      <c r="F11" s="31"/>
      <c r="G11" s="2"/>
      <c r="H11" s="2"/>
      <c r="I11" s="6"/>
      <c r="J11" s="2"/>
      <c r="K11" s="2"/>
      <c r="L11" s="2"/>
      <c r="M11" s="2"/>
      <c r="N11" s="2"/>
      <c r="O11" s="2"/>
      <c r="P11" s="2"/>
      <c r="Q11" s="2"/>
      <c r="R11" s="2"/>
      <c r="S11" s="2"/>
      <c r="T11" s="2"/>
      <c r="U11" s="2"/>
      <c r="V11" s="2"/>
      <c r="W11" s="2"/>
      <c r="X11" s="2"/>
      <c r="Y11" s="2"/>
      <c r="Z11" s="2"/>
    </row>
    <row r="12" ht="36.0" customHeight="1">
      <c r="A12" s="19" t="str">
        <f>VLOOKUP(LEFT($A13,4),'Auto Responses'!$N$4:$O$38,2,0)&amp;""</f>
        <v> General Information</v>
      </c>
      <c r="B12" s="19"/>
      <c r="C12" s="20" t="s">
        <v>19</v>
      </c>
      <c r="D12" s="135"/>
      <c r="E12" s="136"/>
      <c r="F12" s="136"/>
      <c r="G12" s="2"/>
      <c r="H12" s="6"/>
      <c r="I12" s="2"/>
      <c r="J12" s="2"/>
      <c r="K12" s="2"/>
      <c r="L12" s="2"/>
      <c r="M12" s="2"/>
      <c r="N12" s="2"/>
      <c r="O12" s="2"/>
      <c r="P12" s="2"/>
      <c r="Q12" s="2"/>
      <c r="R12" s="2"/>
      <c r="S12" s="2"/>
      <c r="T12" s="2"/>
      <c r="U12" s="2"/>
      <c r="V12" s="2"/>
      <c r="W12" s="2"/>
      <c r="X12" s="2"/>
      <c r="Y12" s="2"/>
      <c r="Z12" s="2"/>
    </row>
    <row r="13" ht="21.75" customHeight="1">
      <c r="A13" s="35" t="s">
        <v>4</v>
      </c>
      <c r="B13" s="137" t="str">
        <f>VLOOKUP($A13,Questions!$A$2:$X$333,2,0)&amp;""</f>
        <v>Solution Provider Name</v>
      </c>
      <c r="C13" s="42" t="str">
        <f>VLOOKUP($A13,'START HERE'!$A$13:$C$21,3,0)&amp;""</f>
        <v>Coursedog</v>
      </c>
      <c r="D13" s="15"/>
      <c r="E13" s="16"/>
      <c r="F13" s="17"/>
      <c r="G13" s="2"/>
      <c r="H13" s="6"/>
      <c r="I13" s="2"/>
      <c r="J13" s="2"/>
      <c r="K13" s="2"/>
      <c r="L13" s="2"/>
      <c r="M13" s="2"/>
      <c r="N13" s="2"/>
      <c r="O13" s="2"/>
      <c r="P13" s="2"/>
      <c r="Q13" s="2"/>
      <c r="R13" s="2"/>
      <c r="S13" s="2"/>
      <c r="T13" s="2"/>
      <c r="U13" s="2"/>
      <c r="V13" s="2"/>
      <c r="W13" s="2"/>
      <c r="X13" s="2"/>
      <c r="Y13" s="2"/>
      <c r="Z13" s="2"/>
    </row>
    <row r="14" ht="21.75" customHeight="1">
      <c r="A14" s="35" t="s">
        <v>6</v>
      </c>
      <c r="B14" s="137" t="str">
        <f>VLOOKUP($A14,Questions!$A$2:$X$333,2,0)&amp;""</f>
        <v>Solution Name</v>
      </c>
      <c r="C14" s="42" t="str">
        <f>VLOOKUP($A14,'START HERE'!$A$13:$C$21,3,0)&amp;""</f>
        <v>Coursedog</v>
      </c>
      <c r="D14" s="15"/>
      <c r="E14" s="16"/>
      <c r="F14" s="17"/>
      <c r="G14" s="2"/>
      <c r="H14" s="6"/>
      <c r="I14" s="2"/>
      <c r="J14" s="2"/>
      <c r="K14" s="2"/>
      <c r="L14" s="2"/>
      <c r="M14" s="2"/>
      <c r="N14" s="2"/>
      <c r="O14" s="2"/>
      <c r="P14" s="2"/>
      <c r="Q14" s="2"/>
      <c r="R14" s="2"/>
      <c r="S14" s="2"/>
      <c r="T14" s="2"/>
      <c r="U14" s="2"/>
      <c r="V14" s="2"/>
      <c r="W14" s="2"/>
      <c r="X14" s="2"/>
      <c r="Y14" s="2"/>
      <c r="Z14" s="2"/>
    </row>
    <row r="15" ht="21.75" customHeight="1">
      <c r="A15" s="35" t="s">
        <v>7</v>
      </c>
      <c r="B15" s="137" t="str">
        <f>VLOOKUP($A15,Questions!$A$2:$X$333,2,0)&amp;""</f>
        <v>Solution Description</v>
      </c>
      <c r="C15" s="42" t="str">
        <f>VLOOKUP($A15,'START HERE'!$A$13:$C$21,3,0)&amp;""</f>
        <v>Coursedog is a SaaS platform designed to streamline curriculum, catalog, and scheduling management for higher education institutions, offering intuitive tools, insightful analytics, and seamless integration without requiring IT involvement.</v>
      </c>
      <c r="D15" s="15"/>
      <c r="E15" s="16"/>
      <c r="F15" s="17"/>
      <c r="G15" s="2"/>
      <c r="H15" s="6"/>
      <c r="I15" s="2"/>
      <c r="J15" s="2"/>
      <c r="K15" s="2"/>
      <c r="L15" s="2"/>
      <c r="M15" s="2"/>
      <c r="N15" s="2"/>
      <c r="O15" s="2"/>
      <c r="P15" s="2"/>
      <c r="Q15" s="2"/>
      <c r="R15" s="2"/>
      <c r="S15" s="2"/>
      <c r="T15" s="2"/>
      <c r="U15" s="2"/>
      <c r="V15" s="2"/>
      <c r="W15" s="2"/>
      <c r="X15" s="2"/>
      <c r="Y15" s="2"/>
      <c r="Z15" s="2"/>
    </row>
    <row r="16" ht="21.75" customHeight="1">
      <c r="A16" s="35" t="s">
        <v>15</v>
      </c>
      <c r="B16" s="137" t="str">
        <f>VLOOKUP($A16,Questions!$A$2:$X$333,2,0)&amp;""</f>
        <v>Country of Company Headquarters</v>
      </c>
      <c r="C16" s="42" t="str">
        <f>VLOOKUP($A16,'START HERE'!$A$13:$C$21,3,0)&amp;""</f>
        <v>United States</v>
      </c>
      <c r="D16" s="15"/>
      <c r="E16" s="16"/>
      <c r="F16" s="17"/>
      <c r="G16" s="2"/>
      <c r="H16" s="6"/>
      <c r="I16" s="2"/>
      <c r="J16" s="2"/>
      <c r="K16" s="2"/>
      <c r="L16" s="2"/>
      <c r="M16" s="2"/>
      <c r="N16" s="2"/>
      <c r="O16" s="2"/>
      <c r="P16" s="2"/>
      <c r="Q16" s="2"/>
      <c r="R16" s="2"/>
      <c r="S16" s="2"/>
      <c r="T16" s="2"/>
      <c r="U16" s="2"/>
      <c r="V16" s="2"/>
      <c r="W16" s="2"/>
      <c r="X16" s="2"/>
      <c r="Y16" s="2"/>
      <c r="Z16" s="2"/>
    </row>
    <row r="17" ht="21.75" customHeight="1">
      <c r="A17" s="35" t="s">
        <v>17</v>
      </c>
      <c r="B17" s="137" t="str">
        <f>VLOOKUP($A17,Questions!$A$2:$X$333,2,0)&amp;""</f>
        <v>Employee Work Locations (all)</v>
      </c>
      <c r="C17" s="42" t="str">
        <f>VLOOKUP($A17,'START HERE'!$A$13:$C$21,3,0)&amp;""</f>
        <v>New York, various remote locations</v>
      </c>
      <c r="D17" s="15"/>
      <c r="E17" s="16"/>
      <c r="F17" s="17"/>
      <c r="G17" s="2"/>
      <c r="H17" s="6"/>
      <c r="I17" s="2"/>
      <c r="J17" s="2"/>
      <c r="K17" s="2"/>
      <c r="L17" s="2"/>
      <c r="M17" s="2"/>
      <c r="N17" s="2"/>
      <c r="O17" s="2"/>
      <c r="P17" s="2"/>
      <c r="Q17" s="2"/>
      <c r="R17" s="2"/>
      <c r="S17" s="2"/>
      <c r="T17" s="2"/>
      <c r="U17" s="2"/>
      <c r="V17" s="2"/>
      <c r="W17" s="2"/>
      <c r="X17" s="2"/>
      <c r="Y17" s="2"/>
      <c r="Z17" s="2"/>
    </row>
    <row r="18" ht="36.75" customHeight="1">
      <c r="A18" s="19" t="str">
        <f>VLOOKUP(LEFT($A19,4),'Auto Responses'!$N$4:$O$38,2,0)&amp;""</f>
        <v> Required Questions</v>
      </c>
      <c r="B18" s="45"/>
      <c r="C18" s="20" t="s">
        <v>19</v>
      </c>
      <c r="D18" s="20" t="s">
        <v>20</v>
      </c>
      <c r="E18" s="46" t="s">
        <v>21</v>
      </c>
      <c r="F18" s="138" t="s">
        <v>22</v>
      </c>
      <c r="G18" s="2"/>
      <c r="H18" s="6"/>
      <c r="I18" s="2"/>
      <c r="J18" s="2"/>
      <c r="K18" s="2"/>
      <c r="L18" s="2"/>
      <c r="M18" s="2"/>
      <c r="N18" s="2"/>
      <c r="O18" s="2"/>
      <c r="P18" s="2"/>
      <c r="Q18" s="2"/>
      <c r="R18" s="2"/>
      <c r="S18" s="2"/>
      <c r="T18" s="2"/>
      <c r="U18" s="2"/>
      <c r="V18" s="2"/>
      <c r="W18" s="2"/>
      <c r="X18" s="2"/>
      <c r="Y18" s="2"/>
      <c r="Z18" s="2"/>
    </row>
    <row r="19">
      <c r="A19" s="35" t="s">
        <v>40</v>
      </c>
      <c r="B19" s="48" t="str">
        <f>VLOOKUP($A19,Questions!$A$2:$X$333,2,0)</f>
        <v>Does your solution have AI features, or are there plans to implement AI features in the next 12 months?</v>
      </c>
      <c r="C19" s="87" t="str">
        <f>VLOOKUP($A19,'START HERE'!$A$23:$F$36,3,0)&amp;""</f>
        <v>Yes</v>
      </c>
      <c r="D19" s="88" t="str">
        <f>VLOOKUP($A19,'START HERE'!$A$23:$F$36,4,0)&amp;""</f>
        <v>Coursedog has implemented AI features including OpenAI integration for chat completions and embeddings, AI Hub product for controlling AI operations, merge error solutions with AI-powered recommendations, and an agentic chat assistant called "Cassie".</v>
      </c>
      <c r="E19" s="139" t="str">
        <f>IF($C19="Yes",VLOOKUP($A19,Questions!$A$2:$X$333,17,0)&amp;"",IF($C19="No",VLOOKUP($A19,Questions!$A$2:$X$333,16,0)&amp;"",VLOOKUP($A19,Questions!$A$2:$X$333,15,0)&amp;""))</f>
        <v>DO complete the Artificial Intelligence (AI) worksheet</v>
      </c>
      <c r="F19" s="140" t="str">
        <f>VLOOKUP($A19,'START HERE'!$A$23:$F$36,6,0)&amp;""</f>
        <v/>
      </c>
      <c r="G19" s="2"/>
      <c r="H19" s="6"/>
      <c r="I19" s="2"/>
      <c r="J19" s="2"/>
      <c r="K19" s="2"/>
      <c r="L19" s="2"/>
      <c r="M19" s="2"/>
      <c r="N19" s="2"/>
      <c r="O19" s="2"/>
      <c r="P19" s="2"/>
      <c r="Q19" s="2"/>
      <c r="R19" s="2"/>
      <c r="S19" s="2"/>
      <c r="T19" s="2"/>
      <c r="U19" s="2"/>
      <c r="V19" s="2"/>
      <c r="W19" s="2"/>
      <c r="X19" s="2"/>
      <c r="Y19" s="2"/>
      <c r="Z19" s="2"/>
    </row>
    <row r="20" ht="50.25" customHeight="1">
      <c r="A20" s="35" t="s">
        <v>42</v>
      </c>
      <c r="B20" s="48" t="str">
        <f>VLOOKUP($A20,Questions!$A$2:$X$333,2,0)</f>
        <v>Does your solution process protected health information (PHI) or any data covered by the Health Insurance Portability and Accountability Act (HIPAA)?</v>
      </c>
      <c r="C20" s="87" t="str">
        <f>VLOOKUP($A20,'START HERE'!$A$23:$F$36,3,0)&amp;""</f>
        <v>No</v>
      </c>
      <c r="D20" s="88" t="str">
        <f>VLOOKUP($A20,'START HERE'!$A$23:$F$36,4,0)&amp;""</f>
        <v/>
      </c>
      <c r="E20" s="139" t="str">
        <f>IF($C20="Yes",VLOOKUP($A20,Questions!$A$2:$X$333,17,0)&amp;"",IF($C20="No",VLOOKUP($A20,Questions!$A$2:$X$333,16,0)&amp;"",VLOOKUP($A20,Questions!$A$2:$X$333,15,0)&amp;""))</f>
        <v>DO NOT complete the HIPAA section in the Case-Specific worksheet</v>
      </c>
      <c r="F20" s="140" t="str">
        <f>VLOOKUP($A20,'START HERE'!$A$23:$F$36,6,0)&amp;""</f>
        <v/>
      </c>
      <c r="G20" s="2"/>
      <c r="H20" s="6"/>
      <c r="I20" s="2"/>
      <c r="J20" s="2"/>
      <c r="K20" s="2"/>
      <c r="L20" s="2"/>
      <c r="M20" s="2"/>
      <c r="N20" s="2"/>
      <c r="O20" s="2"/>
      <c r="P20" s="2"/>
      <c r="Q20" s="2"/>
      <c r="R20" s="2"/>
      <c r="S20" s="2"/>
      <c r="T20" s="2"/>
      <c r="U20" s="2"/>
      <c r="V20" s="2"/>
      <c r="W20" s="2"/>
      <c r="X20" s="2"/>
      <c r="Y20" s="2"/>
      <c r="Z20" s="2"/>
    </row>
    <row r="21" ht="56.25" customHeight="1">
      <c r="A21" s="35" t="s">
        <v>43</v>
      </c>
      <c r="B21" s="48" t="str">
        <f>VLOOKUP($A21,Questions!$A$2:$X$333,2,0)</f>
        <v>Is the solution designed to process, store, or transmit credit card information?</v>
      </c>
      <c r="C21" s="87" t="str">
        <f>VLOOKUP($A21,'START HERE'!$A$23:$F$36,3,0)&amp;""</f>
        <v>No</v>
      </c>
      <c r="D21" s="88" t="str">
        <f>VLOOKUP($A21,'START HERE'!$A$23:$F$36,4,0)&amp;""</f>
        <v/>
      </c>
      <c r="E21" s="139" t="str">
        <f>IF($C21="Yes",VLOOKUP($A21,Questions!$A$2:$X$333,17,0)&amp;"",IF($C21="No",VLOOKUP($A21,Questions!$A$2:$X$333,16,0)&amp;"",VLOOKUP($A21,Questions!$A$2:$X$333,15,0)&amp;""))</f>
        <v>DO NOT complete the PCI-DSS section in the Case-Specific worksheet</v>
      </c>
      <c r="F21" s="140" t="str">
        <f>VLOOKUP($A21,'START HERE'!$A$23:$F$36,6,0)&amp;""</f>
        <v/>
      </c>
      <c r="G21" s="2"/>
      <c r="H21" s="6"/>
      <c r="I21" s="2"/>
      <c r="J21" s="2"/>
      <c r="K21" s="2"/>
      <c r="L21" s="2"/>
      <c r="M21" s="2"/>
      <c r="N21" s="2"/>
      <c r="O21" s="2"/>
      <c r="P21" s="2"/>
      <c r="Q21" s="2"/>
      <c r="R21" s="2"/>
      <c r="S21" s="2"/>
      <c r="T21" s="2"/>
      <c r="U21" s="2"/>
      <c r="V21" s="2"/>
      <c r="W21" s="2"/>
      <c r="X21" s="2"/>
      <c r="Y21" s="2"/>
      <c r="Z21" s="2"/>
    </row>
    <row r="22" ht="56.25" customHeight="1">
      <c r="A22" s="35" t="s">
        <v>45</v>
      </c>
      <c r="B22" s="48" t="str">
        <f>VLOOKUP($A22,Questions!$A$2:$X$333,2,0)</f>
        <v>Does your solution have access to personal or institutional data?</v>
      </c>
      <c r="C22" s="87" t="str">
        <f>VLOOKUP($A22,'START HERE'!$A$23:$F$36,3,0)&amp;""</f>
        <v>No</v>
      </c>
      <c r="D22" s="88" t="str">
        <f>VLOOKUP($A22,'START HERE'!$A$23:$F$36,4,0)&amp;""</f>
        <v/>
      </c>
      <c r="E22" s="139" t="str">
        <f>IF($C22="Yes",VLOOKUP($A22,Questions!$A$2:$X$333,17,0)&amp;"",IF($C22="No",VLOOKUP($A22,Questions!$A$2:$X$333,16,0)&amp;"",VLOOKUP($A22,Questions!$A$2:$X$333,15,0)&amp;""))</f>
        <v>DO NOT complete the Privacy tab</v>
      </c>
      <c r="F22" s="140" t="str">
        <f>VLOOKUP($A22,'START HERE'!$A$23:$F$36,6,0)&amp;""</f>
        <v/>
      </c>
      <c r="G22" s="56" t="s">
        <v>34</v>
      </c>
      <c r="H22" s="6"/>
      <c r="I22" s="2"/>
      <c r="J22" s="2"/>
      <c r="K22" s="2"/>
      <c r="L22" s="2"/>
      <c r="M22" s="2"/>
      <c r="N22" s="2"/>
      <c r="O22" s="2"/>
      <c r="P22" s="2"/>
      <c r="Q22" s="2"/>
      <c r="R22" s="2"/>
      <c r="S22" s="2"/>
      <c r="T22" s="2"/>
      <c r="U22" s="2"/>
      <c r="V22" s="2"/>
      <c r="W22" s="2"/>
      <c r="X22" s="2"/>
      <c r="Y22" s="2"/>
      <c r="Z22" s="2"/>
    </row>
    <row r="23" ht="36.75" customHeight="1">
      <c r="A23" s="19" t="str">
        <f>VLOOKUP(LEFT($A24,4),'Auto Responses'!$N$4:$O$38,2,0)&amp;""</f>
        <v> General Privacy</v>
      </c>
      <c r="B23" s="141" t="s">
        <v>502</v>
      </c>
      <c r="C23" s="20" t="s">
        <v>19</v>
      </c>
      <c r="D23" s="20" t="s">
        <v>20</v>
      </c>
      <c r="E23" s="46" t="s">
        <v>21</v>
      </c>
      <c r="F23" s="142" t="s">
        <v>22</v>
      </c>
      <c r="G23" s="2"/>
      <c r="H23" s="6"/>
      <c r="I23" s="2"/>
      <c r="J23" s="2"/>
      <c r="K23" s="2"/>
      <c r="L23" s="2"/>
      <c r="M23" s="2"/>
      <c r="N23" s="2"/>
      <c r="O23" s="2"/>
      <c r="P23" s="2"/>
      <c r="Q23" s="2"/>
      <c r="R23" s="2"/>
      <c r="S23" s="2"/>
      <c r="T23" s="2"/>
      <c r="U23" s="2"/>
      <c r="V23" s="2"/>
      <c r="W23" s="2"/>
      <c r="X23" s="2"/>
      <c r="Y23" s="2"/>
      <c r="Z23" s="2"/>
    </row>
    <row r="24" ht="29.25" customHeight="1">
      <c r="A24" s="35" t="s">
        <v>503</v>
      </c>
      <c r="B24" s="143" t="str">
        <f>VLOOKUP($A24,Questions!$A$2:$X$333,2,0)</f>
        <v>Does your solution process FERPA-related data?</v>
      </c>
      <c r="C24" s="49" t="s">
        <v>29</v>
      </c>
      <c r="D24" s="101"/>
      <c r="E24" s="139" t="str">
        <f>IF($C24="Yes",VLOOKUP($A24,Questions!$A$2:$X$333,17,0)&amp;"",IF($C24="No",VLOOKUP($A24,Questions!$A$2:$X$333,16,0)&amp;"",VLOOKUP($A24,Questions!$A$2:$X$333,15,0)&amp;""))</f>
        <v/>
      </c>
      <c r="F24" s="140" t="str">
        <f>VLOOKUP($A24,'Privacy Analyst Evaluation'!$A$46:$F$120,6,0)&amp;""</f>
        <v/>
      </c>
      <c r="G24" s="2"/>
      <c r="H24" s="6"/>
      <c r="I24" s="2"/>
      <c r="J24" s="2"/>
      <c r="K24" s="2"/>
      <c r="L24" s="2"/>
      <c r="M24" s="2"/>
      <c r="N24" s="2"/>
      <c r="O24" s="2"/>
      <c r="P24" s="2"/>
      <c r="Q24" s="2"/>
      <c r="R24" s="2"/>
      <c r="S24" s="2"/>
      <c r="T24" s="2"/>
      <c r="U24" s="2"/>
      <c r="V24" s="2"/>
      <c r="W24" s="2"/>
      <c r="X24" s="2"/>
      <c r="Y24" s="2"/>
      <c r="Z24" s="2"/>
    </row>
    <row r="25" ht="27.0" customHeight="1">
      <c r="A25" s="35" t="s">
        <v>504</v>
      </c>
      <c r="B25" s="143" t="str">
        <f>VLOOKUP($A25,Questions!$A$2:$X$333,2,0)</f>
        <v>Does your solution process GDPR-related or PIPL-related data?</v>
      </c>
      <c r="C25" s="49" t="s">
        <v>29</v>
      </c>
      <c r="D25" s="101"/>
      <c r="E25" s="139" t="str">
        <f>IF($C25="Yes",VLOOKUP($A25,Questions!$A$2:$X$333,17,0)&amp;"",IF($C25="No",VLOOKUP($A25,Questions!$A$2:$X$333,16,0)&amp;"",VLOOKUP($A25,Questions!$A$2:$X$333,15,0)&amp;""))</f>
        <v/>
      </c>
      <c r="F25" s="140" t="str">
        <f>VLOOKUP($A25,'Privacy Analyst Evaluation'!$A$46:$F$120,6,0)&amp;""</f>
        <v/>
      </c>
      <c r="G25" s="2"/>
      <c r="H25" s="6"/>
      <c r="I25" s="2"/>
      <c r="J25" s="2"/>
      <c r="K25" s="2"/>
      <c r="L25" s="2"/>
      <c r="M25" s="2"/>
      <c r="N25" s="2"/>
      <c r="O25" s="2"/>
      <c r="P25" s="2"/>
      <c r="Q25" s="2"/>
      <c r="R25" s="2"/>
      <c r="S25" s="2"/>
      <c r="T25" s="2"/>
      <c r="U25" s="2"/>
      <c r="V25" s="2"/>
      <c r="W25" s="2"/>
      <c r="X25" s="2"/>
      <c r="Y25" s="2"/>
      <c r="Z25" s="2"/>
    </row>
    <row r="26" ht="35.25" customHeight="1">
      <c r="A26" s="35" t="s">
        <v>505</v>
      </c>
      <c r="B26" s="143" t="str">
        <f>VLOOKUP($A26,Questions!$A$2:$X$333,2,0)</f>
        <v>Does your solution process personal data regulated by state law(s) (e.g., CCPA)?</v>
      </c>
      <c r="C26" s="49" t="s">
        <v>29</v>
      </c>
      <c r="D26" s="101"/>
      <c r="E26" s="139" t="str">
        <f>IF($C26="Yes",VLOOKUP($A26,Questions!$A$2:$X$333,17,0)&amp;"",IF($C26="No",VLOOKUP($A26,Questions!$A$2:$X$333,16,0)&amp;"",VLOOKUP($A26,Questions!$A$2:$X$333,15,0)&amp;""))</f>
        <v/>
      </c>
      <c r="F26" s="140" t="str">
        <f>VLOOKUP($A26,'Privacy Analyst Evaluation'!$A$46:$F$120,6,0)&amp;""</f>
        <v/>
      </c>
      <c r="G26" s="2"/>
      <c r="H26" s="6"/>
      <c r="I26" s="2"/>
      <c r="J26" s="2"/>
      <c r="K26" s="2"/>
      <c r="L26" s="2"/>
      <c r="M26" s="2"/>
      <c r="N26" s="2"/>
      <c r="O26" s="2"/>
      <c r="P26" s="2"/>
      <c r="Q26" s="2"/>
      <c r="R26" s="2"/>
      <c r="S26" s="2"/>
      <c r="T26" s="2"/>
      <c r="U26" s="2"/>
      <c r="V26" s="2"/>
      <c r="W26" s="2"/>
      <c r="X26" s="2"/>
      <c r="Y26" s="2"/>
      <c r="Z26" s="2"/>
    </row>
    <row r="27" ht="39.0" customHeight="1">
      <c r="A27" s="35" t="s">
        <v>506</v>
      </c>
      <c r="B27" s="143" t="str">
        <f>VLOOKUP($A27,Questions!$A$2:$X$333,2,0)</f>
        <v>Does your solution process user-provided data that may contain regulated information?</v>
      </c>
      <c r="C27" s="49" t="s">
        <v>29</v>
      </c>
      <c r="D27" s="144" t="s">
        <v>499</v>
      </c>
      <c r="E27" s="139" t="str">
        <f>IF($C27="Yes",VLOOKUP($A27,Questions!$A$2:$X$333,17,0)&amp;"",IF($C27="No",VLOOKUP($A27,Questions!$A$2:$X$333,16,0)&amp;"",VLOOKUP($A27,Questions!$A$2:$X$333,15,0)&amp;""))</f>
        <v/>
      </c>
      <c r="F27" s="140" t="str">
        <f>VLOOKUP($A27,'Privacy Analyst Evaluation'!$A$46:$F$120,6,0)&amp;""</f>
        <v/>
      </c>
      <c r="G27" s="2"/>
      <c r="H27" s="6"/>
      <c r="I27" s="2"/>
      <c r="J27" s="2"/>
      <c r="K27" s="2"/>
      <c r="L27" s="2"/>
      <c r="M27" s="2"/>
      <c r="N27" s="2"/>
      <c r="O27" s="2"/>
      <c r="P27" s="2"/>
      <c r="Q27" s="2"/>
      <c r="R27" s="2"/>
      <c r="S27" s="2"/>
      <c r="T27" s="2"/>
      <c r="U27" s="2"/>
      <c r="V27" s="2"/>
      <c r="W27" s="2"/>
      <c r="X27" s="2"/>
      <c r="Y27" s="2"/>
      <c r="Z27" s="2"/>
    </row>
    <row r="28" ht="27.75" customHeight="1">
      <c r="A28" s="35" t="s">
        <v>507</v>
      </c>
      <c r="B28" s="143" t="str">
        <f>VLOOKUP($A28,Questions!$A$2:$X$333,2,0)</f>
        <v>Web Link to Product/Service Privacy Notice</v>
      </c>
      <c r="C28" s="42"/>
      <c r="D28" s="48" t="str">
        <f>VLOOKUP($A28,Questions!$A$2:$X$333,2,0)</f>
        <v>Web Link to Product/Service Privacy Notice</v>
      </c>
      <c r="E28" s="139" t="str">
        <f>IF($C28="Yes",VLOOKUP($A28,Questions!$A$2:$X$333,17,0)&amp;"",IF($C28="No",VLOOKUP($A28,Questions!$A$2:$X$333,16,0)&amp;"",VLOOKUP($A28,Questions!$A$2:$X$333,15,0)&amp;""))</f>
        <v/>
      </c>
      <c r="F28" s="140" t="str">
        <f>VLOOKUP($A28,'Privacy Analyst Evaluation'!$A$46:$F$120,6,0)&amp;""</f>
        <v/>
      </c>
      <c r="G28" s="56" t="s">
        <v>34</v>
      </c>
      <c r="H28" s="6"/>
      <c r="I28" s="2"/>
      <c r="J28" s="2"/>
      <c r="K28" s="2"/>
      <c r="L28" s="2"/>
      <c r="M28" s="2"/>
      <c r="N28" s="2"/>
      <c r="O28" s="2"/>
      <c r="P28" s="2"/>
      <c r="Q28" s="2"/>
      <c r="R28" s="2"/>
      <c r="S28" s="2"/>
      <c r="T28" s="2"/>
      <c r="U28" s="2"/>
      <c r="V28" s="2"/>
      <c r="W28" s="2"/>
      <c r="X28" s="2"/>
      <c r="Y28" s="2"/>
      <c r="Z28" s="2"/>
    </row>
    <row r="29" ht="36.75" customHeight="1">
      <c r="A29" s="19" t="str">
        <f>VLOOKUP(LEFT($A30,4),'Auto Responses'!$N$4:$O$38,2,0)&amp;""</f>
        <v> Privacy-Specific Company Details</v>
      </c>
      <c r="B29" s="141" t="s">
        <v>501</v>
      </c>
      <c r="C29" s="20" t="s">
        <v>19</v>
      </c>
      <c r="D29" s="20" t="s">
        <v>20</v>
      </c>
      <c r="E29" s="46" t="s">
        <v>21</v>
      </c>
      <c r="F29" s="142" t="s">
        <v>22</v>
      </c>
      <c r="G29" s="2"/>
      <c r="H29" s="6"/>
      <c r="I29" s="2"/>
      <c r="J29" s="2"/>
      <c r="K29" s="2"/>
      <c r="L29" s="2"/>
      <c r="M29" s="2"/>
      <c r="N29" s="2"/>
      <c r="O29" s="2"/>
      <c r="P29" s="2"/>
      <c r="Q29" s="2"/>
      <c r="R29" s="2"/>
      <c r="S29" s="2"/>
      <c r="T29" s="2"/>
      <c r="U29" s="2"/>
      <c r="V29" s="2"/>
      <c r="W29" s="2"/>
      <c r="X29" s="2"/>
      <c r="Y29" s="2"/>
      <c r="Z29" s="2"/>
    </row>
    <row r="30" ht="78.0" customHeight="1">
      <c r="A30" s="35" t="s">
        <v>508</v>
      </c>
      <c r="B30" s="143" t="str">
        <f>VLOOKUP($A30,Questions!$A$2:$X$333,2,0)</f>
        <v>Have you had a personal data breach in the past three years that involved reporting to a governmental agency, notice to individuals (including voluntary notice), or notice to another organization or institution?*</v>
      </c>
      <c r="C30" s="49" t="s">
        <v>29</v>
      </c>
      <c r="D30" s="7"/>
      <c r="E30" s="139" t="str">
        <f>IF($C30="Yes",VLOOKUP($A30,Questions!$A$2:$X$333,17,0)&amp;"",IF($C30="No",VLOOKUP($A30,Questions!$A$2:$X$333,16,0)&amp;"",VLOOKUP($A30,Questions!$A$2:$X$333,15,0)&amp;""))</f>
        <v/>
      </c>
      <c r="F30" s="140" t="str">
        <f>VLOOKUP($A30,'Privacy Analyst Evaluation'!$A$46:$F$120,6,0)&amp;""</f>
        <v/>
      </c>
      <c r="G30" s="2"/>
      <c r="H30" s="6"/>
      <c r="I30" s="2"/>
      <c r="J30" s="2"/>
      <c r="K30" s="2"/>
      <c r="L30" s="2"/>
      <c r="M30" s="2"/>
      <c r="N30" s="2"/>
      <c r="O30" s="2"/>
      <c r="P30" s="2"/>
      <c r="Q30" s="2"/>
      <c r="R30" s="2"/>
      <c r="S30" s="2"/>
      <c r="T30" s="2"/>
      <c r="U30" s="2"/>
      <c r="V30" s="2"/>
      <c r="W30" s="2"/>
      <c r="X30" s="2"/>
      <c r="Y30" s="2"/>
      <c r="Z30" s="2"/>
    </row>
    <row r="31" ht="60.75" customHeight="1">
      <c r="A31" s="35" t="s">
        <v>509</v>
      </c>
      <c r="B31" s="143" t="str">
        <f>VLOOKUP($A31,Questions!$A$2:$X$333,2,0)</f>
        <v>Use this area to share information about your privacy practices that will assist those who are assessing your company data privacy program.*</v>
      </c>
      <c r="C31" s="42"/>
      <c r="D31" s="48" t="s">
        <v>500</v>
      </c>
      <c r="E31" s="139" t="str">
        <f>IF($C31="Yes",VLOOKUP($A31,Questions!$A$2:$X$333,17,0)&amp;"",IF($C31="No",VLOOKUP($A31,Questions!$A$2:$X$333,16,0)&amp;"",VLOOKUP($A31,Questions!$A$2:$X$333,15,0)&amp;""))</f>
        <v>Share any details that would help data privacy analysts assess your solution.</v>
      </c>
      <c r="F31" s="140" t="str">
        <f>VLOOKUP($A31,'Privacy Analyst Evaluation'!$A$46:$F$120,6,0)&amp;""</f>
        <v/>
      </c>
      <c r="G31" s="2"/>
      <c r="H31" s="6"/>
      <c r="I31" s="2"/>
      <c r="J31" s="2"/>
      <c r="K31" s="2"/>
      <c r="L31" s="2"/>
      <c r="M31" s="2"/>
      <c r="N31" s="2"/>
      <c r="O31" s="2"/>
      <c r="P31" s="2"/>
      <c r="Q31" s="2"/>
      <c r="R31" s="2"/>
      <c r="S31" s="2"/>
      <c r="T31" s="2"/>
      <c r="U31" s="2"/>
      <c r="V31" s="2"/>
      <c r="W31" s="2"/>
      <c r="X31" s="2"/>
      <c r="Y31" s="2"/>
      <c r="Z31" s="2"/>
    </row>
    <row r="32" ht="42.75" customHeight="1">
      <c r="A32" s="35" t="s">
        <v>510</v>
      </c>
      <c r="B32" s="143" t="str">
        <f>VLOOKUP($A32,Questions!$A$2:$X$333,2,0)</f>
        <v>Have you had any data privacy policy or law violations in the past 36 months?</v>
      </c>
      <c r="C32" s="49" t="s">
        <v>29</v>
      </c>
      <c r="D32" s="101"/>
      <c r="E32" s="139" t="str">
        <f>IF($C32="Yes",VLOOKUP($A32,Questions!$A$2:$X$333,17,0)&amp;"",IF($C32="No",VLOOKUP($A32,Questions!$A$2:$X$333,16,0)&amp;"",VLOOKUP($A32,Questions!$A$2:$X$333,15,0)&amp;""))</f>
        <v/>
      </c>
      <c r="F32" s="140" t="str">
        <f>VLOOKUP($A32,'Privacy Analyst Evaluation'!$A$46:$F$120,6,0)&amp;""</f>
        <v/>
      </c>
      <c r="G32" s="2"/>
      <c r="H32" s="6"/>
      <c r="I32" s="2"/>
      <c r="J32" s="2"/>
      <c r="K32" s="2"/>
      <c r="L32" s="2"/>
      <c r="M32" s="2"/>
      <c r="N32" s="2"/>
      <c r="O32" s="2"/>
      <c r="P32" s="2"/>
      <c r="Q32" s="2"/>
      <c r="R32" s="2"/>
      <c r="S32" s="2"/>
      <c r="T32" s="2"/>
      <c r="U32" s="2"/>
      <c r="V32" s="2"/>
      <c r="W32" s="2"/>
      <c r="X32" s="2"/>
      <c r="Y32" s="2"/>
      <c r="Z32" s="2"/>
    </row>
    <row r="33" ht="15.75" customHeight="1">
      <c r="A33" s="35" t="s">
        <v>511</v>
      </c>
      <c r="B33" s="143" t="str">
        <f>VLOOKUP($A33,Questions!$A$2:$X$333,2,0)</f>
        <v>Do you have a dedicated data privacy staff or office?</v>
      </c>
      <c r="C33" s="49" t="s">
        <v>24</v>
      </c>
      <c r="D33" s="50" t="s">
        <v>512</v>
      </c>
      <c r="E33" s="139" t="str">
        <f>IF($C33="Yes",VLOOKUP($A33,Questions!$A$2:$X$333,17,0)&amp;"",IF($C33="No",VLOOKUP($A33,Questions!$A$2:$X$333,16,0)&amp;"",VLOOKUP($A33,Questions!$A$2:$X$333,15,0)&amp;""))</f>
        <v/>
      </c>
      <c r="F33" s="140" t="str">
        <f>VLOOKUP($A33,'Privacy Analyst Evaluation'!$A$46:$F$120,6,0)&amp;""</f>
        <v/>
      </c>
      <c r="G33" s="56" t="s">
        <v>34</v>
      </c>
      <c r="H33" s="6"/>
      <c r="I33" s="2"/>
      <c r="J33" s="2"/>
      <c r="K33" s="2"/>
      <c r="L33" s="2"/>
      <c r="M33" s="2"/>
      <c r="N33" s="2"/>
      <c r="O33" s="2"/>
      <c r="P33" s="2"/>
      <c r="Q33" s="2"/>
      <c r="R33" s="2"/>
      <c r="S33" s="2"/>
      <c r="T33" s="2"/>
      <c r="U33" s="2"/>
      <c r="V33" s="2"/>
      <c r="W33" s="2"/>
      <c r="X33" s="2"/>
      <c r="Y33" s="2"/>
      <c r="Z33" s="2"/>
    </row>
    <row r="34" ht="36.75" customHeight="1">
      <c r="A34" s="19" t="str">
        <f>VLOOKUP(LEFT($A35,4),'Auto Responses'!$N$4:$O$38,2,0)&amp;""</f>
        <v> Privacy-Specific Documentation</v>
      </c>
      <c r="B34" s="45"/>
      <c r="C34" s="20" t="s">
        <v>19</v>
      </c>
      <c r="D34" s="20" t="s">
        <v>20</v>
      </c>
      <c r="E34" s="46" t="s">
        <v>21</v>
      </c>
      <c r="F34" s="142" t="s">
        <v>22</v>
      </c>
      <c r="G34" s="2"/>
      <c r="H34" s="6"/>
      <c r="I34" s="2"/>
      <c r="J34" s="2"/>
      <c r="K34" s="2"/>
      <c r="L34" s="2"/>
      <c r="M34" s="2"/>
      <c r="N34" s="2"/>
      <c r="O34" s="2"/>
      <c r="P34" s="2"/>
      <c r="Q34" s="2"/>
      <c r="R34" s="2"/>
      <c r="S34" s="2"/>
      <c r="T34" s="2"/>
      <c r="U34" s="2"/>
      <c r="V34" s="2"/>
      <c r="W34" s="2"/>
      <c r="X34" s="2"/>
      <c r="Y34" s="2"/>
      <c r="Z34" s="2"/>
    </row>
    <row r="35" ht="99.75" customHeight="1">
      <c r="A35" s="35" t="s">
        <v>513</v>
      </c>
      <c r="B35" s="143" t="str">
        <f>VLOOKUP($A35,Questions!$A$2:$X$333,2,0)</f>
        <v>If you have completed a SOC 2 audit, does it include the Privacy Trust Service Principle?</v>
      </c>
      <c r="C35" s="49"/>
      <c r="D35" s="73" t="s">
        <v>221</v>
      </c>
      <c r="E35" s="139" t="str">
        <f>IF($C35="Yes",VLOOKUP($A35,Questions!$A$2:$X$333,17,0)&amp;"",IF($C35="No",VLOOKUP($A35,Questions!$A$2:$X$333,16,0)&amp;"",VLOOKUP($A35,Questions!$A$2:$X$333,15,0)&amp;""))</f>
        <v>SOC 2 Type 2 audits can be conducted for any or all of five trust principles (confidentiality, integrity, availability, security, and privacy). Answer "yes" if your audit included the privacy principle. </v>
      </c>
      <c r="F35" s="140" t="str">
        <f>VLOOKUP($A35,'Privacy Analyst Evaluation'!$A$46:$F$120,6,0)&amp;""</f>
        <v/>
      </c>
      <c r="G35" s="2"/>
      <c r="H35" s="6"/>
      <c r="I35" s="2"/>
      <c r="J35" s="2"/>
      <c r="K35" s="2"/>
      <c r="L35" s="2"/>
      <c r="M35" s="2"/>
      <c r="N35" s="2"/>
      <c r="O35" s="2"/>
      <c r="P35" s="2"/>
      <c r="Q35" s="2"/>
      <c r="R35" s="2"/>
      <c r="S35" s="2"/>
      <c r="T35" s="2"/>
      <c r="U35" s="2"/>
      <c r="V35" s="2"/>
      <c r="W35" s="2"/>
      <c r="X35" s="2"/>
      <c r="Y35" s="2"/>
      <c r="Z35" s="2"/>
    </row>
    <row r="36" ht="36.75" customHeight="1">
      <c r="A36" s="35" t="s">
        <v>514</v>
      </c>
      <c r="B36" s="143" t="str">
        <f>VLOOKUP($A36,Questions!$A$2:$X$333,2,0)</f>
        <v>Do you conform with a specific industry-standard privacy framework (e.g., NIST Privacy Framework, GDPR, ISO 27701)?</v>
      </c>
      <c r="C36" s="49" t="s">
        <v>29</v>
      </c>
      <c r="D36" s="74" t="s">
        <v>56</v>
      </c>
      <c r="E36" s="139" t="str">
        <f>IF($C36="Yes",VLOOKUP($A36,Questions!$A$2:$X$333,17,0)&amp;"",IF($C36="No",VLOOKUP($A36,Questions!$A$2:$X$333,16,0)&amp;"",VLOOKUP($A36,Questions!$A$2:$X$333,15,0)&amp;""))</f>
        <v>Provide any plans to conform.</v>
      </c>
      <c r="F36" s="140" t="str">
        <f>VLOOKUP($A36,'Privacy Analyst Evaluation'!$A$46:$F$120,6,0)&amp;""</f>
        <v/>
      </c>
      <c r="G36" s="2"/>
      <c r="H36" s="6"/>
      <c r="I36" s="2"/>
      <c r="J36" s="2"/>
      <c r="K36" s="2"/>
      <c r="L36" s="2"/>
      <c r="M36" s="2"/>
      <c r="N36" s="2"/>
      <c r="O36" s="2"/>
      <c r="P36" s="2"/>
      <c r="Q36" s="2"/>
      <c r="R36" s="2"/>
      <c r="S36" s="2"/>
      <c r="T36" s="2"/>
      <c r="U36" s="2"/>
      <c r="V36" s="2"/>
      <c r="W36" s="2"/>
      <c r="X36" s="2"/>
      <c r="Y36" s="2"/>
      <c r="Z36" s="2"/>
    </row>
    <row r="37" ht="40.5" customHeight="1">
      <c r="A37" s="35" t="s">
        <v>515</v>
      </c>
      <c r="B37" s="143" t="str">
        <f>VLOOKUP($A37,Questions!$A$2:$X$333,2,0)</f>
        <v>Does your employee onboarding and offboarding policy include training of employees on information security and data privacy?</v>
      </c>
      <c r="C37" s="49" t="s">
        <v>24</v>
      </c>
      <c r="D37" s="77" t="s">
        <v>516</v>
      </c>
      <c r="E37" s="139" t="str">
        <f>IF($C37="Yes",VLOOKUP($A37,Questions!$A$2:$X$333,17,0)&amp;"",IF($C37="No",VLOOKUP($A37,Questions!$A$2:$X$333,16,0)&amp;"",VLOOKUP($A37,Questions!$A$2:$X$333,15,0)&amp;""))</f>
        <v/>
      </c>
      <c r="F37" s="140" t="str">
        <f>VLOOKUP($A37,'Privacy Analyst Evaluation'!$A$46:$F$120,6,0)&amp;""</f>
        <v/>
      </c>
      <c r="G37" s="56" t="s">
        <v>34</v>
      </c>
      <c r="H37" s="6"/>
      <c r="I37" s="2"/>
      <c r="J37" s="2"/>
      <c r="K37" s="2"/>
      <c r="L37" s="2"/>
      <c r="M37" s="2"/>
      <c r="N37" s="2"/>
      <c r="O37" s="2"/>
      <c r="P37" s="2"/>
      <c r="Q37" s="2"/>
      <c r="R37" s="2"/>
      <c r="S37" s="2"/>
      <c r="T37" s="2"/>
      <c r="U37" s="2"/>
      <c r="V37" s="2"/>
      <c r="W37" s="2"/>
      <c r="X37" s="2"/>
      <c r="Y37" s="2"/>
      <c r="Z37" s="2"/>
    </row>
    <row r="38" ht="36.75" customHeight="1">
      <c r="A38" s="19" t="str">
        <f>VLOOKUP(LEFT($A39,4),'Auto Responses'!$N$4:$O$38,2,0)&amp;""</f>
        <v> Privacy of Third Parties</v>
      </c>
      <c r="B38" s="141"/>
      <c r="C38" s="20" t="s">
        <v>19</v>
      </c>
      <c r="D38" s="20" t="s">
        <v>20</v>
      </c>
      <c r="E38" s="46" t="s">
        <v>21</v>
      </c>
      <c r="F38" s="142" t="s">
        <v>22</v>
      </c>
      <c r="G38" s="2"/>
      <c r="H38" s="6"/>
      <c r="I38" s="2"/>
      <c r="J38" s="2"/>
      <c r="K38" s="2"/>
      <c r="L38" s="2"/>
      <c r="M38" s="2"/>
      <c r="N38" s="2"/>
      <c r="O38" s="2"/>
      <c r="P38" s="2"/>
      <c r="Q38" s="2"/>
      <c r="R38" s="2"/>
      <c r="S38" s="2"/>
      <c r="T38" s="2"/>
      <c r="U38" s="2"/>
      <c r="V38" s="2"/>
      <c r="W38" s="2"/>
      <c r="X38" s="2"/>
      <c r="Y38" s="2"/>
      <c r="Z38" s="2"/>
    </row>
    <row r="39" ht="15.75" customHeight="1">
      <c r="A39" s="35" t="s">
        <v>517</v>
      </c>
      <c r="B39" s="48" t="str">
        <f>VLOOKUP($A39,Questions!$A$2:$X$333,2,0)</f>
        <v>Do you have contractual agreements with third parties that require them to maintain standards and to comply with all regulatory requirements?*</v>
      </c>
      <c r="C39" s="49" t="s">
        <v>24</v>
      </c>
      <c r="D39" s="53" t="s">
        <v>67</v>
      </c>
      <c r="E39" s="39"/>
      <c r="F39" s="140" t="str">
        <f>VLOOKUP($A39,'Privacy Analyst Evaluation'!$A$46:$F$120,6,0)&amp;""</f>
        <v/>
      </c>
      <c r="G39" s="2"/>
      <c r="H39" s="6"/>
      <c r="I39" s="2"/>
      <c r="J39" s="2"/>
      <c r="K39" s="2"/>
      <c r="L39" s="2"/>
      <c r="M39" s="2"/>
      <c r="N39" s="2"/>
      <c r="O39" s="2"/>
      <c r="P39" s="2"/>
      <c r="Q39" s="2"/>
      <c r="R39" s="2"/>
      <c r="S39" s="2"/>
      <c r="T39" s="2"/>
      <c r="U39" s="2"/>
      <c r="V39" s="2"/>
      <c r="W39" s="2"/>
      <c r="X39" s="2"/>
      <c r="Y39" s="2"/>
      <c r="Z39" s="2"/>
    </row>
    <row r="40" ht="60.75" customHeight="1">
      <c r="A40" s="35" t="s">
        <v>518</v>
      </c>
      <c r="B40" s="48" t="str">
        <f>VLOOKUP($A40,Questions!$A$2:$X$333,2,0)</f>
        <v>Do you perform privacy impact assesments of third parties that collect, process, or have access to personal data to ensure they meet industry and regulatory standards and to mitigate harmful, unethical, or discriminatory impacts on data subjects? </v>
      </c>
      <c r="C40" s="49" t="s">
        <v>24</v>
      </c>
      <c r="D40" s="53" t="s">
        <v>64</v>
      </c>
      <c r="E40" s="39"/>
      <c r="F40" s="140" t="str">
        <f>VLOOKUP($A40,'Privacy Analyst Evaluation'!$A$46:$F$120,6,0)&amp;""</f>
        <v/>
      </c>
      <c r="G40" s="56" t="s">
        <v>34</v>
      </c>
      <c r="H40" s="6"/>
      <c r="I40" s="2"/>
      <c r="J40" s="2"/>
      <c r="K40" s="2"/>
      <c r="L40" s="2"/>
      <c r="M40" s="2"/>
      <c r="N40" s="2"/>
      <c r="O40" s="2"/>
      <c r="P40" s="2"/>
      <c r="Q40" s="2"/>
      <c r="R40" s="2"/>
      <c r="S40" s="2"/>
      <c r="T40" s="2"/>
      <c r="U40" s="2"/>
      <c r="V40" s="2"/>
      <c r="W40" s="2"/>
      <c r="X40" s="2"/>
      <c r="Y40" s="2"/>
      <c r="Z40" s="2"/>
    </row>
    <row r="41" ht="36.75" customHeight="1">
      <c r="A41" s="19" t="str">
        <f>VLOOKUP(LEFT($A42,4),'Auto Responses'!$N$4:$O$38,2,0)&amp;""</f>
        <v> Privacy Change Management</v>
      </c>
      <c r="B41" s="141"/>
      <c r="C41" s="20" t="s">
        <v>19</v>
      </c>
      <c r="D41" s="20" t="s">
        <v>20</v>
      </c>
      <c r="E41" s="46" t="s">
        <v>21</v>
      </c>
      <c r="F41" s="142" t="s">
        <v>22</v>
      </c>
      <c r="G41" s="2"/>
      <c r="H41" s="6"/>
      <c r="I41" s="2"/>
      <c r="J41" s="2"/>
      <c r="K41" s="2"/>
      <c r="L41" s="2"/>
      <c r="M41" s="2"/>
      <c r="N41" s="2"/>
      <c r="O41" s="2"/>
      <c r="P41" s="2"/>
      <c r="Q41" s="2"/>
      <c r="R41" s="2"/>
      <c r="S41" s="2"/>
      <c r="T41" s="2"/>
      <c r="U41" s="2"/>
      <c r="V41" s="2"/>
      <c r="W41" s="2"/>
      <c r="X41" s="2"/>
      <c r="Y41" s="2"/>
      <c r="Z41" s="2"/>
    </row>
    <row r="42" ht="42.75" customHeight="1">
      <c r="A42" s="35" t="s">
        <v>519</v>
      </c>
      <c r="B42" s="143" t="str">
        <f>VLOOKUP($A42,Questions!$A$2:$X$333,2,0)</f>
        <v>Does your change management process include privacy review and approval?</v>
      </c>
      <c r="C42" s="49" t="s">
        <v>24</v>
      </c>
      <c r="D42" s="80" t="s">
        <v>87</v>
      </c>
      <c r="E42" s="139" t="str">
        <f>IF($C42="Yes",VLOOKUP($A42,Questions!$A$2:$X$333,17,0)&amp;"",IF($C42="No",VLOOKUP($A42,Questions!$A$2:$X$333,16,0)&amp;"",VLOOKUP($A42,Questions!$A$2:$X$333,15,0)&amp;""))</f>
        <v>Please describe your process for privacy review. </v>
      </c>
      <c r="F42" s="140" t="str">
        <f>VLOOKUP($A42,'Privacy Analyst Evaluation'!$A$46:$F$120,6,0)&amp;""</f>
        <v/>
      </c>
      <c r="G42" s="2"/>
      <c r="H42" s="6"/>
      <c r="I42" s="2"/>
      <c r="J42" s="2"/>
      <c r="K42" s="2"/>
      <c r="L42" s="2"/>
      <c r="M42" s="2"/>
      <c r="N42" s="2"/>
      <c r="O42" s="2"/>
      <c r="P42" s="2"/>
      <c r="Q42" s="2"/>
      <c r="R42" s="2"/>
      <c r="S42" s="2"/>
      <c r="T42" s="2"/>
      <c r="U42" s="2"/>
      <c r="V42" s="2"/>
      <c r="W42" s="2"/>
      <c r="X42" s="2"/>
      <c r="Y42" s="2"/>
      <c r="Z42" s="2"/>
    </row>
    <row r="43" ht="46.5" customHeight="1">
      <c r="A43" s="35" t="s">
        <v>520</v>
      </c>
      <c r="B43" s="143" t="str">
        <f>VLOOKUP($A43,Questions!$A$2:$X$333,2,0)</f>
        <v>Do you have policy and procedure, currently implemented, guiding how privacy risks are mitigated until they can be resolved?</v>
      </c>
      <c r="C43" s="49" t="s">
        <v>24</v>
      </c>
      <c r="D43" s="80" t="s">
        <v>87</v>
      </c>
      <c r="E43" s="139" t="str">
        <f>IF($C43="Yes",VLOOKUP($A43,Questions!$A$2:$X$333,17,0)&amp;"",IF($C43="No",VLOOKUP($A43,Questions!$A$2:$X$333,16,0)&amp;"",VLOOKUP($A43,Questions!$A$2:$X$333,15,0)&amp;""))</f>
        <v/>
      </c>
      <c r="F43" s="140" t="str">
        <f>VLOOKUP($A43,'Privacy Analyst Evaluation'!$A$46:$F$120,6,0)&amp;""</f>
        <v/>
      </c>
      <c r="G43" s="56" t="s">
        <v>34</v>
      </c>
      <c r="H43" s="6"/>
      <c r="I43" s="2"/>
      <c r="J43" s="2"/>
      <c r="K43" s="2"/>
      <c r="L43" s="2"/>
      <c r="M43" s="2"/>
      <c r="N43" s="2"/>
      <c r="O43" s="2"/>
      <c r="P43" s="2"/>
      <c r="Q43" s="2"/>
      <c r="R43" s="2"/>
      <c r="S43" s="2"/>
      <c r="T43" s="2"/>
      <c r="U43" s="2"/>
      <c r="V43" s="2"/>
      <c r="W43" s="2"/>
      <c r="X43" s="2"/>
      <c r="Y43" s="2"/>
      <c r="Z43" s="2"/>
    </row>
    <row r="44" ht="36.75" customHeight="1">
      <c r="A44" s="19" t="str">
        <f>VLOOKUP(LEFT($A45,4),'Auto Responses'!$N$4:$O$38,2,0)&amp;""</f>
        <v> Privacy of Sensitive Data</v>
      </c>
      <c r="B44" s="141"/>
      <c r="C44" s="20" t="s">
        <v>19</v>
      </c>
      <c r="D44" s="20" t="s">
        <v>20</v>
      </c>
      <c r="E44" s="46" t="s">
        <v>21</v>
      </c>
      <c r="F44" s="142" t="s">
        <v>22</v>
      </c>
      <c r="G44" s="2"/>
      <c r="H44" s="6"/>
      <c r="I44" s="2"/>
      <c r="J44" s="2"/>
      <c r="K44" s="2"/>
      <c r="L44" s="2"/>
      <c r="M44" s="2"/>
      <c r="N44" s="2"/>
      <c r="O44" s="2"/>
      <c r="P44" s="2"/>
      <c r="Q44" s="2"/>
      <c r="R44" s="2"/>
      <c r="S44" s="2"/>
      <c r="T44" s="2"/>
      <c r="U44" s="2"/>
      <c r="V44" s="2"/>
      <c r="W44" s="2"/>
      <c r="X44" s="2"/>
      <c r="Y44" s="2"/>
      <c r="Z44" s="2"/>
    </row>
    <row r="45" ht="42.75" customHeight="1">
      <c r="A45" s="35" t="s">
        <v>521</v>
      </c>
      <c r="B45" s="143" t="str">
        <f>VLOOKUP($A45,Questions!$A$2:$X$333,2,0)</f>
        <v>Do you collect, process, or store demographic information?*</v>
      </c>
      <c r="C45" s="49" t="s">
        <v>29</v>
      </c>
      <c r="D45" s="48"/>
      <c r="E45" s="139" t="str">
        <f>IF($C45="Yes",VLOOKUP($A45,Questions!$A$2:$X$333,17,0)&amp;"",IF($C45="No",VLOOKUP($A45,Questions!$A$2:$X$333,16,0)&amp;"",VLOOKUP($A45,Questions!$A$2:$X$333,15,0)&amp;""))</f>
        <v/>
      </c>
      <c r="F45" s="140" t="str">
        <f>VLOOKUP($A45,'Privacy Analyst Evaluation'!$A$46:$F$120,6,0)&amp;""</f>
        <v/>
      </c>
      <c r="G45" s="2"/>
      <c r="H45" s="6"/>
      <c r="I45" s="2"/>
      <c r="J45" s="2"/>
      <c r="K45" s="2"/>
      <c r="L45" s="2"/>
      <c r="M45" s="2"/>
      <c r="N45" s="2"/>
      <c r="O45" s="2"/>
      <c r="P45" s="2"/>
      <c r="Q45" s="2"/>
      <c r="R45" s="2"/>
      <c r="S45" s="2"/>
      <c r="T45" s="2"/>
      <c r="U45" s="2"/>
      <c r="V45" s="2"/>
      <c r="W45" s="2"/>
      <c r="X45" s="2"/>
      <c r="Y45" s="2"/>
      <c r="Z45" s="2"/>
    </row>
    <row r="46" ht="15.75" customHeight="1">
      <c r="A46" s="35" t="s">
        <v>522</v>
      </c>
      <c r="B46" s="143" t="str">
        <f>VLOOKUP($A46,Questions!$A$2:$X$333,2,0)</f>
        <v>Do you capture or create genetic, biometric, or behaviometric information (e.g.,  facial recognition or fingerprints)?*</v>
      </c>
      <c r="C46" s="49" t="s">
        <v>29</v>
      </c>
      <c r="D46" s="48"/>
      <c r="E46" s="139" t="str">
        <f>IF($C46="Yes",VLOOKUP($A46,Questions!$A$2:$X$333,17,0)&amp;"",IF($C46="No",VLOOKUP($A46,Questions!$A$2:$X$333,16,0)&amp;"",VLOOKUP($A46,Questions!$A$2:$X$333,15,0)&amp;""))</f>
        <v/>
      </c>
      <c r="F46" s="140" t="str">
        <f>VLOOKUP($A46,'Privacy Analyst Evaluation'!$A$46:$F$120,6,0)&amp;""</f>
        <v/>
      </c>
      <c r="G46" s="2"/>
      <c r="H46" s="6"/>
      <c r="I46" s="2"/>
      <c r="J46" s="2"/>
      <c r="K46" s="2"/>
      <c r="L46" s="2"/>
      <c r="M46" s="2"/>
      <c r="N46" s="2"/>
      <c r="O46" s="2"/>
      <c r="P46" s="2"/>
      <c r="Q46" s="2"/>
      <c r="R46" s="2"/>
      <c r="S46" s="2"/>
      <c r="T46" s="2"/>
      <c r="U46" s="2"/>
      <c r="V46" s="2"/>
      <c r="W46" s="2"/>
      <c r="X46" s="2"/>
      <c r="Y46" s="2"/>
      <c r="Z46" s="2"/>
    </row>
    <row r="47" ht="60.0" customHeight="1">
      <c r="A47" s="35" t="s">
        <v>523</v>
      </c>
      <c r="B47" s="143" t="str">
        <f>VLOOKUP($A47,Questions!$A$2:$X$333,2,0)</f>
        <v>Do you combine institutional data (including "de-identified," "anonymized," or otherwise masked data) with personal data from any other sources?*</v>
      </c>
      <c r="C47" s="49" t="s">
        <v>29</v>
      </c>
      <c r="D47" s="48"/>
      <c r="E47" s="139" t="str">
        <f>IF($C47="Yes",VLOOKUP($A47,Questions!$A$2:$X$333,17,0)&amp;"",IF($C47="No",VLOOKUP($A47,Questions!$A$2:$X$333,16,0)&amp;"",VLOOKUP($A47,Questions!$A$2:$X$333,15,0)&amp;""))</f>
        <v/>
      </c>
      <c r="F47" s="140" t="str">
        <f>VLOOKUP($A47,'Privacy Analyst Evaluation'!$A$46:$F$120,6,0)&amp;""</f>
        <v/>
      </c>
      <c r="G47" s="2"/>
      <c r="H47" s="6"/>
      <c r="I47" s="2"/>
      <c r="J47" s="2"/>
      <c r="K47" s="2"/>
      <c r="L47" s="2"/>
      <c r="M47" s="2"/>
      <c r="N47" s="2"/>
      <c r="O47" s="2"/>
      <c r="P47" s="2"/>
      <c r="Q47" s="2"/>
      <c r="R47" s="2"/>
      <c r="S47" s="2"/>
      <c r="T47" s="2"/>
      <c r="U47" s="2"/>
      <c r="V47" s="2"/>
      <c r="W47" s="2"/>
      <c r="X47" s="2"/>
      <c r="Y47" s="2"/>
      <c r="Z47" s="2"/>
    </row>
    <row r="48" ht="36.0" customHeight="1">
      <c r="A48" s="35" t="s">
        <v>524</v>
      </c>
      <c r="B48" s="143" t="str">
        <f>VLOOKUP($A48,Questions!$A$2:$X$333,2,0)</f>
        <v>Is institutional data coming into or going out of the United States at any point during collection, processing, storage, or archiving?</v>
      </c>
      <c r="C48" s="49" t="s">
        <v>29</v>
      </c>
      <c r="D48" s="48"/>
      <c r="E48" s="139" t="str">
        <f>IF($C48="Yes",VLOOKUP($A48,Questions!$A$2:$X$333,17,0)&amp;"",IF($C48="No",VLOOKUP($A48,Questions!$A$2:$X$333,16,0)&amp;"",VLOOKUP($A48,Questions!$A$2:$X$333,15,0)&amp;""))</f>
        <v/>
      </c>
      <c r="F48" s="140" t="str">
        <f>VLOOKUP($A48,'Privacy Analyst Evaluation'!$A$46:$F$120,6,0)&amp;""</f>
        <v/>
      </c>
      <c r="G48" s="2"/>
      <c r="H48" s="6"/>
      <c r="I48" s="2"/>
      <c r="J48" s="2"/>
      <c r="K48" s="2"/>
      <c r="L48" s="2"/>
      <c r="M48" s="2"/>
      <c r="N48" s="2"/>
      <c r="O48" s="2"/>
      <c r="P48" s="2"/>
      <c r="Q48" s="2"/>
      <c r="R48" s="2"/>
      <c r="S48" s="2"/>
      <c r="T48" s="2"/>
      <c r="U48" s="2"/>
      <c r="V48" s="2"/>
      <c r="W48" s="2"/>
      <c r="X48" s="2"/>
      <c r="Y48" s="2"/>
      <c r="Z48" s="2"/>
    </row>
    <row r="49" ht="32.25" customHeight="1">
      <c r="A49" s="35" t="s">
        <v>525</v>
      </c>
      <c r="B49" s="143" t="str">
        <f>VLOOKUP($A49,Questions!$A$2:$X$333,2,0)</f>
        <v>Do you capture device information (e.g., IP address, MAC address)?</v>
      </c>
      <c r="C49" s="49" t="s">
        <v>29</v>
      </c>
      <c r="D49" s="48"/>
      <c r="E49" s="139" t="str">
        <f>IF($C49="Yes",VLOOKUP($A49,Questions!$A$2:$X$333,17,0)&amp;"",IF($C49="No",VLOOKUP($A49,Questions!$A$2:$X$333,16,0)&amp;"",VLOOKUP($A49,Questions!$A$2:$X$333,15,0)&amp;""))</f>
        <v/>
      </c>
      <c r="F49" s="140" t="str">
        <f>VLOOKUP($A49,'Privacy Analyst Evaluation'!$A$46:$F$120,6,0)&amp;""</f>
        <v/>
      </c>
      <c r="G49" s="2"/>
      <c r="H49" s="6"/>
      <c r="I49" s="2"/>
      <c r="J49" s="2"/>
      <c r="K49" s="2"/>
      <c r="L49" s="2"/>
      <c r="M49" s="2"/>
      <c r="N49" s="2"/>
      <c r="O49" s="2"/>
      <c r="P49" s="2"/>
      <c r="Q49" s="2"/>
      <c r="R49" s="2"/>
      <c r="S49" s="2"/>
      <c r="T49" s="2"/>
      <c r="U49" s="2"/>
      <c r="V49" s="2"/>
      <c r="W49" s="2"/>
      <c r="X49" s="2"/>
      <c r="Y49" s="2"/>
      <c r="Z49" s="2"/>
    </row>
    <row r="50" ht="49.5" customHeight="1">
      <c r="A50" s="35" t="s">
        <v>526</v>
      </c>
      <c r="B50" s="143" t="str">
        <f>VLOOKUP($A50,Questions!$A$2:$X$333,2,0)</f>
        <v>Does any part of this service/project involve a web/app tracking component (e.g., use of web-tracking pixels, cookies)?</v>
      </c>
      <c r="C50" s="49" t="s">
        <v>29</v>
      </c>
      <c r="D50" s="48"/>
      <c r="E50" s="139" t="str">
        <f>IF($C50="Yes",VLOOKUP($A50,Questions!$A$2:$X$333,17,0)&amp;"",IF($C50="No",VLOOKUP($A50,Questions!$A$2:$X$333,16,0)&amp;"",VLOOKUP($A50,Questions!$A$2:$X$333,15,0)&amp;""))</f>
        <v/>
      </c>
      <c r="F50" s="140" t="str">
        <f>VLOOKUP($A50,'Privacy Analyst Evaluation'!$A$46:$F$120,6,0)&amp;""</f>
        <v/>
      </c>
      <c r="G50" s="2"/>
      <c r="H50" s="6"/>
      <c r="I50" s="2"/>
      <c r="J50" s="2"/>
      <c r="K50" s="2"/>
      <c r="L50" s="2"/>
      <c r="M50" s="2"/>
      <c r="N50" s="2"/>
      <c r="O50" s="2"/>
      <c r="P50" s="2"/>
      <c r="Q50" s="2"/>
      <c r="R50" s="2"/>
      <c r="S50" s="2"/>
      <c r="T50" s="2"/>
      <c r="U50" s="2"/>
      <c r="V50" s="2"/>
      <c r="W50" s="2"/>
      <c r="X50" s="2"/>
      <c r="Y50" s="2"/>
      <c r="Z50" s="2"/>
    </row>
    <row r="51" ht="44.25" customHeight="1">
      <c r="A51" s="35" t="s">
        <v>527</v>
      </c>
      <c r="B51" s="143" t="str">
        <f>VLOOKUP($A51,Questions!$A$2:$X$333,2,0)</f>
        <v>Does your staff (or a third party) have access to institutional data (e.g., financial, PHI, or other sensitive information) through any means?</v>
      </c>
      <c r="C51" s="49" t="s">
        <v>29</v>
      </c>
      <c r="D51" s="48" t="s">
        <v>528</v>
      </c>
      <c r="E51" s="139" t="str">
        <f>IF($C51="Yes",VLOOKUP($A51,Questions!$A$2:$X$333,17,0)&amp;"",IF($C51="No",VLOOKUP($A51,Questions!$A$2:$X$333,16,0)&amp;"",VLOOKUP($A51,Questions!$A$2:$X$333,15,0)&amp;""))</f>
        <v/>
      </c>
      <c r="F51" s="140" t="str">
        <f>VLOOKUP($A51,'Privacy Analyst Evaluation'!$A$46:$F$120,6,0)&amp;""</f>
        <v/>
      </c>
      <c r="G51" s="2"/>
      <c r="H51" s="6"/>
      <c r="I51" s="2"/>
      <c r="J51" s="2"/>
      <c r="K51" s="2"/>
      <c r="L51" s="2"/>
      <c r="M51" s="2"/>
      <c r="N51" s="2"/>
      <c r="O51" s="2"/>
      <c r="P51" s="2"/>
      <c r="Q51" s="2"/>
      <c r="R51" s="2"/>
      <c r="S51" s="2"/>
      <c r="T51" s="2"/>
      <c r="U51" s="2"/>
      <c r="V51" s="2"/>
      <c r="W51" s="2"/>
      <c r="X51" s="2"/>
      <c r="Y51" s="2"/>
      <c r="Z51" s="2"/>
    </row>
    <row r="52" ht="52.5" customHeight="1">
      <c r="A52" s="35" t="s">
        <v>529</v>
      </c>
      <c r="B52" s="143" t="str">
        <f>VLOOKUP($A52,Questions!$A$2:$X$333,2,0)</f>
        <v>Will you handle personal data in a manner compliant with all relevant laws, regulations, and applicable institution policies?</v>
      </c>
      <c r="C52" s="49" t="s">
        <v>24</v>
      </c>
      <c r="D52" s="48"/>
      <c r="E52" s="139" t="str">
        <f>IF($C52="Yes",VLOOKUP($A52,Questions!$A$2:$X$333,17,0)&amp;"",IF($C52="No",VLOOKUP($A52,Questions!$A$2:$X$333,16,0)&amp;"",VLOOKUP($A52,Questions!$A$2:$X$333,15,0)&amp;""))</f>
        <v/>
      </c>
      <c r="F52" s="140" t="str">
        <f>VLOOKUP($A52,'Privacy Analyst Evaluation'!$A$46:$F$120,6,0)&amp;""</f>
        <v/>
      </c>
      <c r="G52" s="56" t="s">
        <v>34</v>
      </c>
      <c r="H52" s="6"/>
      <c r="I52" s="2"/>
      <c r="J52" s="2"/>
      <c r="K52" s="2"/>
      <c r="L52" s="2"/>
      <c r="M52" s="2"/>
      <c r="N52" s="2"/>
      <c r="O52" s="2"/>
      <c r="P52" s="2"/>
      <c r="Q52" s="2"/>
      <c r="R52" s="2"/>
      <c r="S52" s="2"/>
      <c r="T52" s="2"/>
      <c r="U52" s="2"/>
      <c r="V52" s="2"/>
      <c r="W52" s="2"/>
      <c r="X52" s="2"/>
      <c r="Y52" s="2"/>
      <c r="Z52" s="2"/>
    </row>
    <row r="53" ht="36.75" customHeight="1">
      <c r="A53" s="19" t="str">
        <f>VLOOKUP(LEFT($A54,4),'Auto Responses'!$N$4:$O$38,2,0)&amp;""</f>
        <v> Privacy Policies and Procedures</v>
      </c>
      <c r="B53" s="141"/>
      <c r="C53" s="20" t="s">
        <v>19</v>
      </c>
      <c r="D53" s="20" t="s">
        <v>20</v>
      </c>
      <c r="E53" s="46" t="s">
        <v>21</v>
      </c>
      <c r="F53" s="142" t="s">
        <v>22</v>
      </c>
      <c r="G53" s="2"/>
      <c r="H53" s="6"/>
      <c r="I53" s="2"/>
      <c r="J53" s="2"/>
      <c r="K53" s="2"/>
      <c r="L53" s="2"/>
      <c r="M53" s="2"/>
      <c r="N53" s="2"/>
      <c r="O53" s="2"/>
      <c r="P53" s="2"/>
      <c r="Q53" s="2"/>
      <c r="R53" s="2"/>
      <c r="S53" s="2"/>
      <c r="T53" s="2"/>
      <c r="U53" s="2"/>
      <c r="V53" s="2"/>
      <c r="W53" s="2"/>
      <c r="X53" s="2"/>
      <c r="Y53" s="2"/>
      <c r="Z53" s="2"/>
    </row>
    <row r="54" ht="26.25" customHeight="1">
      <c r="A54" s="35" t="s">
        <v>530</v>
      </c>
      <c r="B54" s="143" t="str">
        <f>VLOOKUP($A54,Questions!$A$2:$X$333,2,0)</f>
        <v>Do you have a documented privacy management process?</v>
      </c>
      <c r="C54" s="49" t="s">
        <v>24</v>
      </c>
      <c r="D54" s="76" t="s">
        <v>60</v>
      </c>
      <c r="E54" s="139" t="str">
        <f>IF($C54="Yes",VLOOKUP($A54,Questions!$A$2:$X$333,17,0)&amp;"",IF($C54="No",VLOOKUP($A54,Questions!$A$2:$X$333,16,0)&amp;"",VLOOKUP($A54,Questions!$A$2:$X$333,15,0)&amp;""))</f>
        <v>Describe privacy management process or provide links or attach documentation.</v>
      </c>
      <c r="F54" s="140" t="str">
        <f>VLOOKUP($A54,'Privacy Analyst Evaluation'!$A$46:$F$120,6,0)&amp;""</f>
        <v/>
      </c>
      <c r="G54" s="2"/>
      <c r="H54" s="6"/>
      <c r="I54" s="2"/>
      <c r="J54" s="2"/>
      <c r="K54" s="2"/>
      <c r="L54" s="2"/>
      <c r="M54" s="2"/>
      <c r="N54" s="2"/>
      <c r="O54" s="2"/>
      <c r="P54" s="2"/>
      <c r="Q54" s="2"/>
      <c r="R54" s="2"/>
      <c r="S54" s="2"/>
      <c r="T54" s="2"/>
      <c r="U54" s="2"/>
      <c r="V54" s="2"/>
      <c r="W54" s="2"/>
      <c r="X54" s="2"/>
      <c r="Y54" s="2"/>
      <c r="Z54" s="2"/>
    </row>
    <row r="55" ht="40.5" customHeight="1">
      <c r="A55" s="35" t="s">
        <v>531</v>
      </c>
      <c r="B55" s="143" t="str">
        <f>VLOOKUP($A55,Questions!$A$2:$X$333,2,0)</f>
        <v>Are privacy principles designed into the product lifecycle (i.e., privacy-by-design)?</v>
      </c>
      <c r="C55" s="49" t="s">
        <v>24</v>
      </c>
      <c r="D55" s="76" t="s">
        <v>60</v>
      </c>
      <c r="E55" s="139" t="str">
        <f>IF($C55="Yes",VLOOKUP($A55,Questions!$A$2:$X$333,17,0)&amp;"",IF($C55="No",VLOOKUP($A55,Questions!$A$2:$X$333,16,0)&amp;"",VLOOKUP($A55,Questions!$A$2:$X$333,15,0)&amp;""))</f>
        <v>Summarize the privacy principles designed into the product lifecycle.</v>
      </c>
      <c r="F55" s="140" t="str">
        <f>VLOOKUP($A55,'Privacy Analyst Evaluation'!$A$46:$F$120,6,0)&amp;""</f>
        <v/>
      </c>
      <c r="G55" s="2"/>
      <c r="H55" s="6"/>
      <c r="I55" s="2"/>
      <c r="J55" s="2"/>
      <c r="K55" s="2"/>
      <c r="L55" s="2"/>
      <c r="M55" s="2"/>
      <c r="N55" s="2"/>
      <c r="O55" s="2"/>
      <c r="P55" s="2"/>
      <c r="Q55" s="2"/>
      <c r="R55" s="2"/>
      <c r="S55" s="2"/>
      <c r="T55" s="2"/>
      <c r="U55" s="2"/>
      <c r="V55" s="2"/>
      <c r="W55" s="2"/>
      <c r="X55" s="2"/>
      <c r="Y55" s="2"/>
      <c r="Z55" s="2"/>
    </row>
    <row r="56" ht="33.0" customHeight="1">
      <c r="A56" s="35" t="s">
        <v>532</v>
      </c>
      <c r="B56" s="143" t="str">
        <f>VLOOKUP($A56,Questions!$A$2:$X$333,2,0)</f>
        <v>Will you comply with applicable breach notification laws?</v>
      </c>
      <c r="C56" s="49" t="s">
        <v>24</v>
      </c>
      <c r="D56" s="48" t="s">
        <v>118</v>
      </c>
      <c r="E56" s="139" t="str">
        <f>IF($C56="Yes",VLOOKUP($A56,Questions!$A$2:$X$333,17,0)&amp;"",IF($C56="No",VLOOKUP($A56,Questions!$A$2:$X$333,16,0)&amp;"",VLOOKUP($A56,Questions!$A$2:$X$333,15,0)&amp;""))</f>
        <v>State how quickly the institution will be notified.</v>
      </c>
      <c r="F56" s="140" t="str">
        <f>VLOOKUP($A56,'Privacy Analyst Evaluation'!$A$46:$F$120,6,0)&amp;""</f>
        <v/>
      </c>
      <c r="G56" s="2"/>
      <c r="H56" s="6"/>
      <c r="I56" s="2"/>
      <c r="J56" s="2"/>
      <c r="K56" s="2"/>
      <c r="L56" s="2"/>
      <c r="M56" s="2"/>
      <c r="N56" s="2"/>
      <c r="O56" s="2"/>
      <c r="P56" s="2"/>
      <c r="Q56" s="2"/>
      <c r="R56" s="2"/>
      <c r="S56" s="2"/>
      <c r="T56" s="2"/>
      <c r="U56" s="2"/>
      <c r="V56" s="2"/>
      <c r="W56" s="2"/>
      <c r="X56" s="2"/>
      <c r="Y56" s="2"/>
      <c r="Z56" s="2"/>
    </row>
    <row r="57" ht="39.75" customHeight="1">
      <c r="A57" s="35" t="s">
        <v>533</v>
      </c>
      <c r="B57" s="143" t="str">
        <f>VLOOKUP($A57,Questions!$A$2:$X$333,2,0)</f>
        <v>Will you comply with the institution's policies regarding user privacy and data protection?</v>
      </c>
      <c r="C57" s="49" t="s">
        <v>29</v>
      </c>
      <c r="D57" s="83" t="s">
        <v>105</v>
      </c>
      <c r="E57" s="139" t="str">
        <f>IF($C57="Yes",VLOOKUP($A57,Questions!$A$2:$X$333,17,0)&amp;"",IF($C57="No",VLOOKUP($A57,Questions!$A$2:$X$333,16,0)&amp;"",VLOOKUP($A57,Questions!$A$2:$X$333,15,0)&amp;""))</f>
        <v>Provide reason for not complying.</v>
      </c>
      <c r="F57" s="140" t="str">
        <f>VLOOKUP($A57,'Privacy Analyst Evaluation'!$A$46:$F$120,6,0)&amp;""</f>
        <v/>
      </c>
      <c r="G57" s="2"/>
      <c r="H57" s="6"/>
      <c r="I57" s="2"/>
      <c r="J57" s="2"/>
      <c r="K57" s="2"/>
      <c r="L57" s="2"/>
      <c r="M57" s="2"/>
      <c r="N57" s="2"/>
      <c r="O57" s="2"/>
      <c r="P57" s="2"/>
      <c r="Q57" s="2"/>
      <c r="R57" s="2"/>
      <c r="S57" s="2"/>
      <c r="T57" s="2"/>
      <c r="U57" s="2"/>
      <c r="V57" s="2"/>
      <c r="W57" s="2"/>
      <c r="X57" s="2"/>
      <c r="Y57" s="2"/>
      <c r="Z57" s="2"/>
    </row>
    <row r="58" ht="38.25" customHeight="1">
      <c r="A58" s="35" t="s">
        <v>534</v>
      </c>
      <c r="B58" s="143" t="str">
        <f>VLOOKUP($A58,Questions!$A$2:$X$333,2,0)</f>
        <v>Is your company subject to the laws and regulations of the institution's geographic region?</v>
      </c>
      <c r="C58" s="49" t="s">
        <v>24</v>
      </c>
      <c r="D58" s="48"/>
      <c r="E58" s="139" t="str">
        <f>IF($C58="Yes",VLOOKUP($A58,Questions!$A$2:$X$333,17,0)&amp;"",IF($C58="No",VLOOKUP($A58,Questions!$A$2:$X$333,16,0)&amp;"",VLOOKUP($A58,Questions!$A$2:$X$333,15,0)&amp;""))</f>
        <v/>
      </c>
      <c r="F58" s="140" t="str">
        <f>VLOOKUP($A58,'Privacy Analyst Evaluation'!$A$46:$F$120,6,0)&amp;""</f>
        <v/>
      </c>
      <c r="G58" s="2"/>
      <c r="H58" s="6"/>
      <c r="I58" s="2"/>
      <c r="J58" s="2"/>
      <c r="K58" s="2"/>
      <c r="L58" s="2"/>
      <c r="M58" s="2"/>
      <c r="N58" s="2"/>
      <c r="O58" s="2"/>
      <c r="P58" s="2"/>
      <c r="Q58" s="2"/>
      <c r="R58" s="2"/>
      <c r="S58" s="2"/>
      <c r="T58" s="2"/>
      <c r="U58" s="2"/>
      <c r="V58" s="2"/>
      <c r="W58" s="2"/>
      <c r="X58" s="2"/>
      <c r="Y58" s="2"/>
      <c r="Z58" s="2"/>
    </row>
    <row r="59" ht="29.25" customHeight="1">
      <c r="A59" s="35" t="s">
        <v>535</v>
      </c>
      <c r="B59" s="143" t="str">
        <f>VLOOKUP($A59,Questions!$A$2:$X$333,2,0)</f>
        <v>Do you have a privacy awareness/training program?*</v>
      </c>
      <c r="C59" s="49" t="s">
        <v>24</v>
      </c>
      <c r="D59" s="83" t="s">
        <v>120</v>
      </c>
      <c r="E59" s="139" t="str">
        <f>IF($C59="Yes",VLOOKUP($A59,Questions!$A$2:$X$333,17,0)&amp;"",IF($C59="No",VLOOKUP($A59,Questions!$A$2:$X$333,16,0)&amp;"",VLOOKUP($A59,Questions!$A$2:$X$333,15,0)&amp;""))</f>
        <v/>
      </c>
      <c r="F59" s="140" t="str">
        <f>VLOOKUP($A59,'Privacy Analyst Evaluation'!$A$46:$F$120,6,0)&amp;""</f>
        <v/>
      </c>
      <c r="G59" s="2"/>
      <c r="H59" s="6"/>
      <c r="I59" s="2"/>
      <c r="J59" s="2"/>
      <c r="K59" s="2"/>
      <c r="L59" s="2"/>
      <c r="M59" s="2"/>
      <c r="N59" s="2"/>
      <c r="O59" s="2"/>
      <c r="P59" s="2"/>
      <c r="Q59" s="2"/>
      <c r="R59" s="2"/>
      <c r="S59" s="2"/>
      <c r="T59" s="2"/>
      <c r="U59" s="2"/>
      <c r="V59" s="2"/>
      <c r="W59" s="2"/>
      <c r="X59" s="2"/>
      <c r="Y59" s="2"/>
      <c r="Z59" s="2"/>
    </row>
    <row r="60" ht="29.25" customHeight="1">
      <c r="A60" s="35" t="s">
        <v>536</v>
      </c>
      <c r="B60" s="143" t="str">
        <f>VLOOKUP($A60,Questions!$A$2:$X$333,2,0)</f>
        <v>Is privacy awareness training mandatory for all employees?</v>
      </c>
      <c r="C60" s="49" t="s">
        <v>24</v>
      </c>
      <c r="D60" s="83" t="s">
        <v>120</v>
      </c>
      <c r="E60" s="139" t="str">
        <f>IF($C60="Yes",VLOOKUP($A60,Questions!$A$2:$X$333,17,0)&amp;"",IF($C60="No",VLOOKUP($A60,Questions!$A$2:$X$333,16,0)&amp;"",VLOOKUP($A60,Questions!$A$2:$X$333,15,0)&amp;""))</f>
        <v>Summarize your privacy awareness training content and state how frequently employees are required to undergo privacy awareness training</v>
      </c>
      <c r="F60" s="140" t="str">
        <f>VLOOKUP($A60,'Privacy Analyst Evaluation'!$A$46:$F$120,6,0)&amp;""</f>
        <v/>
      </c>
      <c r="G60" s="2"/>
      <c r="H60" s="6"/>
      <c r="I60" s="2"/>
      <c r="J60" s="2"/>
      <c r="K60" s="2"/>
      <c r="L60" s="2"/>
      <c r="M60" s="2"/>
      <c r="N60" s="2"/>
      <c r="O60" s="2"/>
      <c r="P60" s="2"/>
      <c r="Q60" s="2"/>
      <c r="R60" s="2"/>
      <c r="S60" s="2"/>
      <c r="T60" s="2"/>
      <c r="U60" s="2"/>
      <c r="V60" s="2"/>
      <c r="W60" s="2"/>
      <c r="X60" s="2"/>
      <c r="Y60" s="2"/>
      <c r="Z60" s="2"/>
    </row>
    <row r="61" ht="39.75" customHeight="1">
      <c r="A61" s="35" t="s">
        <v>537</v>
      </c>
      <c r="B61" s="143" t="str">
        <f>VLOOKUP($A61,Questions!$A$2:$X$333,2,0)</f>
        <v>Is AI privacy and ethics awareness/training required for all employees who work with AI?</v>
      </c>
      <c r="C61" s="49" t="s">
        <v>24</v>
      </c>
      <c r="D61" s="83" t="s">
        <v>120</v>
      </c>
      <c r="E61" s="139" t="str">
        <f>IF($C61="Yes",VLOOKUP($A61,Questions!$A$2:$X$333,17,0)&amp;"",IF($C61="No",VLOOKUP($A61,Questions!$A$2:$X$333,16,0)&amp;"",VLOOKUP($A61,Questions!$A$2:$X$333,15,0)&amp;""))</f>
        <v/>
      </c>
      <c r="F61" s="140" t="str">
        <f>VLOOKUP($A61,'Privacy Analyst Evaluation'!$A$46:$F$120,6,0)&amp;""</f>
        <v/>
      </c>
      <c r="G61" s="2"/>
      <c r="H61" s="6"/>
      <c r="I61" s="2"/>
      <c r="J61" s="2"/>
      <c r="K61" s="2"/>
      <c r="L61" s="2"/>
      <c r="M61" s="2"/>
      <c r="N61" s="2"/>
      <c r="O61" s="2"/>
      <c r="P61" s="2"/>
      <c r="Q61" s="2"/>
      <c r="R61" s="2"/>
      <c r="S61" s="2"/>
      <c r="T61" s="2"/>
      <c r="U61" s="2"/>
      <c r="V61" s="2"/>
      <c r="W61" s="2"/>
      <c r="X61" s="2"/>
      <c r="Y61" s="2"/>
      <c r="Z61" s="2"/>
    </row>
    <row r="62" ht="39.75" customHeight="1">
      <c r="A62" s="35" t="s">
        <v>538</v>
      </c>
      <c r="B62" s="143" t="str">
        <f>VLOOKUP($A62,Questions!$A$2:$X$333,2,0)</f>
        <v>Do you have any decision-making processes that are completely automated (i.e., there is no human involvement)?</v>
      </c>
      <c r="C62" s="49" t="s">
        <v>29</v>
      </c>
      <c r="D62" s="48"/>
      <c r="E62" s="139" t="str">
        <f>IF($C62="Yes",VLOOKUP($A62,Questions!$A$2:$X$333,17,0)&amp;"",IF($C62="No",VLOOKUP($A62,Questions!$A$2:$X$333,16,0)&amp;"",VLOOKUP($A62,Questions!$A$2:$X$333,15,0)&amp;""))</f>
        <v/>
      </c>
      <c r="F62" s="140" t="str">
        <f>VLOOKUP($A62,'Privacy Analyst Evaluation'!$A$46:$F$120,6,0)&amp;""</f>
        <v/>
      </c>
      <c r="G62" s="2"/>
      <c r="H62" s="6"/>
      <c r="I62" s="2"/>
      <c r="J62" s="2"/>
      <c r="K62" s="2"/>
      <c r="L62" s="2"/>
      <c r="M62" s="2"/>
      <c r="N62" s="2"/>
      <c r="O62" s="2"/>
      <c r="P62" s="2"/>
      <c r="Q62" s="2"/>
      <c r="R62" s="2"/>
      <c r="S62" s="2"/>
      <c r="T62" s="2"/>
      <c r="U62" s="2"/>
      <c r="V62" s="2"/>
      <c r="W62" s="2"/>
      <c r="X62" s="2"/>
      <c r="Y62" s="2"/>
      <c r="Z62" s="2"/>
    </row>
    <row r="63" ht="54.0" customHeight="1">
      <c r="A63" s="35" t="s">
        <v>539</v>
      </c>
      <c r="B63" s="143" t="str">
        <f>VLOOKUP($A63,Questions!$A$2:$X$333,2,0)</f>
        <v>Do you have a documented process for managing automated processing, including validations, monitoring, and data subject requests?</v>
      </c>
      <c r="C63" s="49" t="s">
        <v>24</v>
      </c>
      <c r="D63" s="144" t="s">
        <v>540</v>
      </c>
      <c r="E63" s="139" t="str">
        <f>IF($C63="Yes",VLOOKUP($A63,Questions!$A$2:$X$333,17,0)&amp;"",IF($C63="No",VLOOKUP($A63,Questions!$A$2:$X$333,16,0)&amp;"",VLOOKUP($A63,Questions!$A$2:$X$333,15,0)&amp;""))</f>
        <v>Provide documentation describing management processes.</v>
      </c>
      <c r="F63" s="140" t="str">
        <f>VLOOKUP($A63,'Privacy Analyst Evaluation'!$A$46:$F$120,6,0)&amp;""</f>
        <v/>
      </c>
      <c r="G63" s="2"/>
      <c r="H63" s="6"/>
      <c r="I63" s="2"/>
      <c r="J63" s="2"/>
      <c r="K63" s="2"/>
      <c r="L63" s="2"/>
      <c r="M63" s="2"/>
      <c r="N63" s="2"/>
      <c r="O63" s="2"/>
      <c r="P63" s="2"/>
      <c r="Q63" s="2"/>
      <c r="R63" s="2"/>
      <c r="S63" s="2"/>
      <c r="T63" s="2"/>
      <c r="U63" s="2"/>
      <c r="V63" s="2"/>
      <c r="W63" s="2"/>
      <c r="X63" s="2"/>
      <c r="Y63" s="2"/>
      <c r="Z63" s="2"/>
    </row>
    <row r="64" ht="40.5" customHeight="1">
      <c r="A64" s="35" t="s">
        <v>541</v>
      </c>
      <c r="B64" s="143" t="str">
        <f>VLOOKUP($A64,Questions!$A$2:$X$333,2,0)</f>
        <v>Do you have a documented policy for sharing information with law enforcement?</v>
      </c>
      <c r="C64" s="49" t="s">
        <v>24</v>
      </c>
      <c r="D64" s="48" t="s">
        <v>263</v>
      </c>
      <c r="E64" s="139" t="str">
        <f>IF($C64="Yes",VLOOKUP($A64,Questions!$A$2:$X$333,17,0)&amp;"",IF($C64="No",VLOOKUP($A64,Questions!$A$2:$X$333,16,0)&amp;"",VLOOKUP($A64,Questions!$A$2:$X$333,15,0)&amp;""))</f>
        <v/>
      </c>
      <c r="F64" s="140" t="str">
        <f>VLOOKUP($A64,'Privacy Analyst Evaluation'!$A$46:$F$120,6,0)&amp;""</f>
        <v/>
      </c>
      <c r="G64" s="2"/>
      <c r="H64" s="6"/>
      <c r="I64" s="2"/>
      <c r="J64" s="2"/>
      <c r="K64" s="2"/>
      <c r="L64" s="2"/>
      <c r="M64" s="2"/>
      <c r="N64" s="2"/>
      <c r="O64" s="2"/>
      <c r="P64" s="2"/>
      <c r="Q64" s="2"/>
      <c r="R64" s="2"/>
      <c r="S64" s="2"/>
      <c r="T64" s="2"/>
      <c r="U64" s="2"/>
      <c r="V64" s="2"/>
      <c r="W64" s="2"/>
      <c r="X64" s="2"/>
      <c r="Y64" s="2"/>
      <c r="Z64" s="2"/>
    </row>
    <row r="65" ht="39.75" customHeight="1">
      <c r="A65" s="35" t="s">
        <v>542</v>
      </c>
      <c r="B65" s="143" t="str">
        <f>VLOOKUP($A65,Questions!$A$2:$X$333,2,0)</f>
        <v>Do you share any institutional data with law enforcement without a valid warrant?*</v>
      </c>
      <c r="C65" s="49" t="s">
        <v>29</v>
      </c>
      <c r="D65" s="48"/>
      <c r="E65" s="139" t="str">
        <f>IF($C65="Yes",VLOOKUP($A65,Questions!$A$2:$X$333,17,0)&amp;"",IF($C65="No",VLOOKUP($A65,Questions!$A$2:$X$333,16,0)&amp;"",VLOOKUP($A65,Questions!$A$2:$X$333,15,0)&amp;""))</f>
        <v/>
      </c>
      <c r="F65" s="140" t="str">
        <f>VLOOKUP($A65,'Privacy Analyst Evaluation'!$A$46:$F$120,6,0)&amp;""</f>
        <v/>
      </c>
      <c r="G65" s="2"/>
      <c r="H65" s="6"/>
      <c r="I65" s="2"/>
      <c r="J65" s="2"/>
      <c r="K65" s="2"/>
      <c r="L65" s="2"/>
      <c r="M65" s="2"/>
      <c r="N65" s="2"/>
      <c r="O65" s="2"/>
      <c r="P65" s="2"/>
      <c r="Q65" s="2"/>
      <c r="R65" s="2"/>
      <c r="S65" s="2"/>
      <c r="T65" s="2"/>
      <c r="U65" s="2"/>
      <c r="V65" s="2"/>
      <c r="W65" s="2"/>
      <c r="X65" s="2"/>
      <c r="Y65" s="2"/>
      <c r="Z65" s="2"/>
    </row>
    <row r="66" ht="26.25" customHeight="1">
      <c r="A66" s="35" t="s">
        <v>543</v>
      </c>
      <c r="B66" s="143" t="str">
        <f>VLOOKUP($A66,Questions!$A$2:$X$333,2,0)</f>
        <v>Does your incident response team include a privacy analyst/officer?</v>
      </c>
      <c r="C66" s="49" t="s">
        <v>24</v>
      </c>
      <c r="D66" s="73" t="s">
        <v>256</v>
      </c>
      <c r="E66" s="139" t="str">
        <f>IF($C66="Yes",VLOOKUP($A66,Questions!$A$2:$X$333,17,0)&amp;"",IF($C66="No",VLOOKUP($A66,Questions!$A$2:$X$333,16,0)&amp;"",VLOOKUP($A66,Questions!$A$2:$X$333,15,0)&amp;""))</f>
        <v/>
      </c>
      <c r="F66" s="140" t="str">
        <f>VLOOKUP($A66,'Privacy Analyst Evaluation'!$A$46:$F$120,6,0)&amp;""</f>
        <v/>
      </c>
      <c r="G66" s="56" t="s">
        <v>34</v>
      </c>
      <c r="H66" s="6"/>
      <c r="I66" s="2"/>
      <c r="J66" s="2"/>
      <c r="K66" s="2"/>
      <c r="L66" s="2"/>
      <c r="M66" s="2"/>
      <c r="N66" s="2"/>
      <c r="O66" s="2"/>
      <c r="P66" s="2"/>
      <c r="Q66" s="2"/>
      <c r="R66" s="2"/>
      <c r="S66" s="2"/>
      <c r="T66" s="2"/>
      <c r="U66" s="2"/>
      <c r="V66" s="2"/>
      <c r="W66" s="2"/>
      <c r="X66" s="2"/>
      <c r="Y66" s="2"/>
      <c r="Z66" s="2"/>
    </row>
    <row r="67" ht="36.75" customHeight="1">
      <c r="A67" s="19" t="str">
        <f>VLOOKUP(LEFT($A68,4),'Auto Responses'!$N$4:$O$38,2,0)&amp;""</f>
        <v> International Privacy</v>
      </c>
      <c r="B67" s="141"/>
      <c r="C67" s="20" t="s">
        <v>19</v>
      </c>
      <c r="D67" s="20" t="s">
        <v>20</v>
      </c>
      <c r="E67" s="46" t="s">
        <v>21</v>
      </c>
      <c r="F67" s="142" t="s">
        <v>22</v>
      </c>
      <c r="G67" s="2"/>
      <c r="H67" s="6"/>
      <c r="I67" s="2"/>
      <c r="J67" s="2"/>
      <c r="K67" s="2"/>
      <c r="L67" s="2"/>
      <c r="M67" s="2"/>
      <c r="N67" s="2"/>
      <c r="O67" s="2"/>
      <c r="P67" s="2"/>
      <c r="Q67" s="2"/>
      <c r="R67" s="2"/>
      <c r="S67" s="2"/>
      <c r="T67" s="2"/>
      <c r="U67" s="2"/>
      <c r="V67" s="2"/>
      <c r="W67" s="2"/>
      <c r="X67" s="2"/>
      <c r="Y67" s="2"/>
      <c r="Z67" s="2"/>
    </row>
    <row r="68" ht="42.75" customHeight="1">
      <c r="A68" s="35" t="s">
        <v>544</v>
      </c>
      <c r="B68" s="143" t="str">
        <f>VLOOKUP($A68,Questions!$A$2:$X$333,2,0)</f>
        <v>Will data be collected from or processed in or stored in the European Economic Area (EEA)?</v>
      </c>
      <c r="C68" s="49" t="s">
        <v>29</v>
      </c>
      <c r="D68" s="48"/>
      <c r="E68" s="139" t="str">
        <f>IF($C68="Yes",VLOOKUP($A68,Questions!$A$2:$X$333,17,0)&amp;"",IF($C68="No",VLOOKUP($A68,Questions!$A$2:$X$333,16,0)&amp;"",VLOOKUP($A68,Questions!$A$2:$X$333,15,0)&amp;""))</f>
        <v/>
      </c>
      <c r="F68" s="140" t="str">
        <f>VLOOKUP($A68,'Privacy Analyst Evaluation'!$A$46:$F$120,6,0)&amp;""</f>
        <v/>
      </c>
      <c r="G68" s="2"/>
      <c r="H68" s="6"/>
      <c r="I68" s="2"/>
      <c r="J68" s="2"/>
      <c r="K68" s="2"/>
      <c r="L68" s="2"/>
      <c r="M68" s="2"/>
      <c r="N68" s="2"/>
      <c r="O68" s="2"/>
      <c r="P68" s="2"/>
      <c r="Q68" s="2"/>
      <c r="R68" s="2"/>
      <c r="S68" s="2"/>
      <c r="T68" s="2"/>
      <c r="U68" s="2"/>
      <c r="V68" s="2"/>
      <c r="W68" s="2"/>
      <c r="X68" s="2"/>
      <c r="Y68" s="2"/>
      <c r="Z68" s="2"/>
    </row>
    <row r="69" ht="28.5" customHeight="1">
      <c r="A69" s="35" t="s">
        <v>545</v>
      </c>
      <c r="B69" s="143" t="str">
        <f>VLOOKUP($A69,Questions!$A$2:$X$333,2,0)</f>
        <v>Do you have a data protection officer (DPO)?</v>
      </c>
      <c r="C69" s="49" t="s">
        <v>29</v>
      </c>
      <c r="D69" s="48"/>
      <c r="E69" s="139" t="str">
        <f>IF($C69="Yes",VLOOKUP($A69,Questions!$A$2:$X$333,17,0)&amp;"",IF($C69="No",VLOOKUP($A69,Questions!$A$2:$X$333,16,0)&amp;"",VLOOKUP($A69,Questions!$A$2:$X$333,15,0)&amp;""))</f>
        <v/>
      </c>
      <c r="F69" s="140" t="str">
        <f>VLOOKUP($A69,'Privacy Analyst Evaluation'!$A$46:$F$120,6,0)&amp;""</f>
        <v/>
      </c>
      <c r="G69" s="2"/>
      <c r="H69" s="6"/>
      <c r="I69" s="2"/>
      <c r="J69" s="2"/>
      <c r="K69" s="2"/>
      <c r="L69" s="2"/>
      <c r="M69" s="2"/>
      <c r="N69" s="2"/>
      <c r="O69" s="2"/>
      <c r="P69" s="2"/>
      <c r="Q69" s="2"/>
      <c r="R69" s="2"/>
      <c r="S69" s="2"/>
      <c r="T69" s="2"/>
      <c r="U69" s="2"/>
      <c r="V69" s="2"/>
      <c r="W69" s="2"/>
      <c r="X69" s="2"/>
      <c r="Y69" s="2"/>
      <c r="Z69" s="2"/>
    </row>
    <row r="70" ht="38.25" customHeight="1">
      <c r="A70" s="35" t="s">
        <v>546</v>
      </c>
      <c r="B70" s="143" t="str">
        <f>VLOOKUP($A70,Questions!$A$2:$X$333,2,0)</f>
        <v>Will you sign appropriate GDPR Standard Contractual Clauses (SCCs) with the institution?</v>
      </c>
      <c r="C70" s="49" t="s">
        <v>24</v>
      </c>
      <c r="D70" s="48" t="s">
        <v>547</v>
      </c>
      <c r="E70" s="139" t="str">
        <f>IF($C70="Yes",VLOOKUP($A70,Questions!$A$2:$X$333,17,0)&amp;"",IF($C70="No",VLOOKUP($A70,Questions!$A$2:$X$333,16,0)&amp;"",VLOOKUP($A70,Questions!$A$2:$X$333,15,0)&amp;""))</f>
        <v/>
      </c>
      <c r="F70" s="140" t="str">
        <f>VLOOKUP($A70,'Privacy Analyst Evaluation'!$A$46:$F$120,6,0)&amp;""</f>
        <v/>
      </c>
      <c r="G70" s="2"/>
      <c r="H70" s="6"/>
      <c r="I70" s="2"/>
      <c r="J70" s="2"/>
      <c r="K70" s="2"/>
      <c r="L70" s="2"/>
      <c r="M70" s="2"/>
      <c r="N70" s="2"/>
      <c r="O70" s="2"/>
      <c r="P70" s="2"/>
      <c r="Q70" s="2"/>
      <c r="R70" s="2"/>
      <c r="S70" s="2"/>
      <c r="T70" s="2"/>
      <c r="U70" s="2"/>
      <c r="V70" s="2"/>
      <c r="W70" s="2"/>
      <c r="X70" s="2"/>
      <c r="Y70" s="2"/>
      <c r="Z70" s="2"/>
    </row>
    <row r="71" ht="25.5" customHeight="1">
      <c r="A71" s="35" t="s">
        <v>548</v>
      </c>
      <c r="B71" s="143" t="str">
        <f>VLOOKUP($A71,Questions!$A$2:$X$333,2,0)</f>
        <v>Will data be collected from or processed in or stored in China?</v>
      </c>
      <c r="C71" s="49" t="s">
        <v>29</v>
      </c>
      <c r="D71" s="48"/>
      <c r="E71" s="139" t="str">
        <f>IF($C71="Yes",VLOOKUP($A71,Questions!$A$2:$X$333,17,0)&amp;"",IF($C71="No",VLOOKUP($A71,Questions!$A$2:$X$333,16,0)&amp;"",VLOOKUP($A71,Questions!$A$2:$X$333,15,0)&amp;""))</f>
        <v/>
      </c>
      <c r="F71" s="140" t="str">
        <f>VLOOKUP($A71,'Privacy Analyst Evaluation'!$A$46:$F$120,6,0)&amp;""</f>
        <v/>
      </c>
      <c r="G71" s="2"/>
      <c r="H71" s="6"/>
      <c r="I71" s="2"/>
      <c r="J71" s="2"/>
      <c r="K71" s="2"/>
      <c r="L71" s="2"/>
      <c r="M71" s="2"/>
      <c r="N71" s="2"/>
      <c r="O71" s="2"/>
      <c r="P71" s="2"/>
      <c r="Q71" s="2"/>
      <c r="R71" s="2"/>
      <c r="S71" s="2"/>
      <c r="T71" s="2"/>
      <c r="U71" s="2"/>
      <c r="V71" s="2"/>
      <c r="W71" s="2"/>
      <c r="X71" s="2"/>
      <c r="Y71" s="2"/>
      <c r="Z71" s="2"/>
    </row>
    <row r="72" ht="43.5" customHeight="1">
      <c r="A72" s="35" t="s">
        <v>549</v>
      </c>
      <c r="B72" s="143" t="str">
        <f>VLOOKUP($A72,Questions!$A$2:$X$333,2,0)</f>
        <v>Do you comply with PIPL security, privacy, and data localization requirements?</v>
      </c>
      <c r="C72" s="49" t="s">
        <v>83</v>
      </c>
      <c r="D72" s="48"/>
      <c r="E72" s="139" t="str">
        <f>IF($C72="Yes",VLOOKUP($A72,Questions!$A$2:$X$333,17,0)&amp;"",IF($C72="No",VLOOKUP($A72,Questions!$A$2:$X$333,16,0)&amp;"",VLOOKUP($A72,Questions!$A$2:$X$333,15,0)&amp;""))</f>
        <v/>
      </c>
      <c r="F72" s="140" t="str">
        <f>VLOOKUP($A72,'Privacy Analyst Evaluation'!$A$46:$F$120,6,0)&amp;""</f>
        <v/>
      </c>
      <c r="G72" s="56" t="s">
        <v>34</v>
      </c>
      <c r="H72" s="6"/>
      <c r="I72" s="2"/>
      <c r="J72" s="2"/>
      <c r="K72" s="2"/>
      <c r="L72" s="2"/>
      <c r="M72" s="2"/>
      <c r="N72" s="2"/>
      <c r="O72" s="2"/>
      <c r="P72" s="2"/>
      <c r="Q72" s="2"/>
      <c r="R72" s="2"/>
      <c r="S72" s="2"/>
      <c r="T72" s="2"/>
      <c r="U72" s="2"/>
      <c r="V72" s="2"/>
      <c r="W72" s="2"/>
      <c r="X72" s="2"/>
      <c r="Y72" s="2"/>
      <c r="Z72" s="2"/>
    </row>
    <row r="73" ht="36.75" customHeight="1">
      <c r="A73" s="19" t="str">
        <f>VLOOKUP(LEFT($A74,4),'Auto Responses'!$N$4:$O$38,2,0)&amp;""</f>
        <v> Data Privacy</v>
      </c>
      <c r="B73" s="141"/>
      <c r="C73" s="20" t="s">
        <v>19</v>
      </c>
      <c r="D73" s="20" t="s">
        <v>20</v>
      </c>
      <c r="E73" s="46" t="s">
        <v>21</v>
      </c>
      <c r="F73" s="142" t="s">
        <v>22</v>
      </c>
      <c r="G73" s="2"/>
      <c r="H73" s="6"/>
      <c r="I73" s="2"/>
      <c r="J73" s="2"/>
      <c r="K73" s="2"/>
      <c r="L73" s="2"/>
      <c r="M73" s="2"/>
      <c r="N73" s="2"/>
      <c r="O73" s="2"/>
      <c r="P73" s="2"/>
      <c r="Q73" s="2"/>
      <c r="R73" s="2"/>
      <c r="S73" s="2"/>
      <c r="T73" s="2"/>
      <c r="U73" s="2"/>
      <c r="V73" s="2"/>
      <c r="W73" s="2"/>
      <c r="X73" s="2"/>
      <c r="Y73" s="2"/>
      <c r="Z73" s="2"/>
    </row>
    <row r="74" ht="39.75" customHeight="1">
      <c r="A74" s="35" t="s">
        <v>550</v>
      </c>
      <c r="B74" s="143" t="str">
        <f>VLOOKUP($A74,Questions!$A$2:$X$333,2,0)</f>
        <v>Have you performed a Data Privacy Impact Assesssment for the solution/project?</v>
      </c>
      <c r="C74" s="49" t="s">
        <v>24</v>
      </c>
      <c r="D74" s="76" t="s">
        <v>60</v>
      </c>
      <c r="E74" s="139" t="str">
        <f>IF($C74="Yes",VLOOKUP($A74,Questions!$A$2:$X$333,17,0)&amp;"",IF($C74="No",VLOOKUP($A74,Questions!$A$2:$X$333,16,0)&amp;"",VLOOKUP($A74,Questions!$A$2:$X$333,15,0)&amp;""))</f>
        <v/>
      </c>
      <c r="F74" s="140" t="str">
        <f>VLOOKUP($A74,'Privacy Analyst Evaluation'!$A$46:$F$120,6,0)&amp;""</f>
        <v/>
      </c>
      <c r="G74" s="2"/>
      <c r="H74" s="6"/>
      <c r="I74" s="2"/>
      <c r="J74" s="2"/>
      <c r="K74" s="2"/>
      <c r="L74" s="2"/>
      <c r="M74" s="2"/>
      <c r="N74" s="2"/>
      <c r="O74" s="2"/>
      <c r="P74" s="2"/>
      <c r="Q74" s="2"/>
      <c r="R74" s="2"/>
      <c r="S74" s="2"/>
      <c r="T74" s="2"/>
      <c r="U74" s="2"/>
      <c r="V74" s="2"/>
      <c r="W74" s="2"/>
      <c r="X74" s="2"/>
      <c r="Y74" s="2"/>
      <c r="Z74" s="2"/>
    </row>
    <row r="75" ht="54.75" customHeight="1">
      <c r="A75" s="35" t="s">
        <v>551</v>
      </c>
      <c r="B75" s="143" t="str">
        <f>VLOOKUP($A75,Questions!$A$2:$X$333,2,0)</f>
        <v>Do you provide an end-user privacy notice about privacy policies and procedures that identify the purpose(s) for which personal information is collected, used, retained, and disclosed?</v>
      </c>
      <c r="C75" s="49" t="s">
        <v>24</v>
      </c>
      <c r="D75" s="76" t="s">
        <v>60</v>
      </c>
      <c r="E75" s="139" t="str">
        <f>IF($C75="Yes",VLOOKUP($A75,Questions!$A$2:$X$333,17,0)&amp;"",IF($C75="No",VLOOKUP($A75,Questions!$A$2:$X$333,16,0)&amp;"",VLOOKUP($A75,Questions!$A$2:$X$333,15,0)&amp;""))</f>
        <v/>
      </c>
      <c r="F75" s="140" t="str">
        <f>VLOOKUP($A75,'Privacy Analyst Evaluation'!$A$46:$F$120,6,0)&amp;""</f>
        <v/>
      </c>
      <c r="G75" s="2"/>
      <c r="H75" s="6"/>
      <c r="I75" s="2"/>
      <c r="J75" s="2"/>
      <c r="K75" s="2"/>
      <c r="L75" s="2"/>
      <c r="M75" s="2"/>
      <c r="N75" s="2"/>
      <c r="O75" s="2"/>
      <c r="P75" s="2"/>
      <c r="Q75" s="2"/>
      <c r="R75" s="2"/>
      <c r="S75" s="2"/>
      <c r="T75" s="2"/>
      <c r="U75" s="2"/>
      <c r="V75" s="2"/>
      <c r="W75" s="2"/>
      <c r="X75" s="2"/>
      <c r="Y75" s="2"/>
      <c r="Z75" s="2"/>
    </row>
    <row r="76" ht="54.0" customHeight="1">
      <c r="A76" s="35" t="s">
        <v>552</v>
      </c>
      <c r="B76" s="143" t="str">
        <f>VLOOKUP($A76,Questions!$A$2:$X$333,2,0)</f>
        <v>Do you describe the choices available to the individual and obtain implicit or explicit consent with respect to the collection, use, and disclosure of personal information?</v>
      </c>
      <c r="C76" s="49" t="s">
        <v>29</v>
      </c>
      <c r="D76" s="48" t="s">
        <v>553</v>
      </c>
      <c r="E76" s="139" t="str">
        <f>IF($C76="Yes",VLOOKUP($A76,Questions!$A$2:$X$333,17,0)&amp;"",IF($C76="No",VLOOKUP($A76,Questions!$A$2:$X$333,16,0)&amp;"",VLOOKUP($A76,Questions!$A$2:$X$333,15,0)&amp;""))</f>
        <v/>
      </c>
      <c r="F76" s="140" t="str">
        <f>VLOOKUP($A76,'Privacy Analyst Evaluation'!$A$46:$F$120,6,0)&amp;""</f>
        <v/>
      </c>
      <c r="G76" s="2"/>
      <c r="H76" s="6"/>
      <c r="I76" s="2"/>
      <c r="J76" s="2"/>
      <c r="K76" s="2"/>
      <c r="L76" s="2"/>
      <c r="M76" s="2"/>
      <c r="N76" s="2"/>
      <c r="O76" s="2"/>
      <c r="P76" s="2"/>
      <c r="Q76" s="2"/>
      <c r="R76" s="2"/>
      <c r="S76" s="2"/>
      <c r="T76" s="2"/>
      <c r="U76" s="2"/>
      <c r="V76" s="2"/>
      <c r="W76" s="2"/>
      <c r="X76" s="2"/>
      <c r="Y76" s="2"/>
      <c r="Z76" s="2"/>
    </row>
    <row r="77" ht="57.0" customHeight="1">
      <c r="A77" s="35" t="s">
        <v>554</v>
      </c>
      <c r="B77" s="143" t="str">
        <f>VLOOKUP($A77,Questions!$A$2:$X$333,2,0)</f>
        <v>Do you collect personal information only for the purpose(s) identified in the agreement with an institution or, if there is none, the purpose(s) identified in the privacy notice?</v>
      </c>
      <c r="C77" s="49" t="s">
        <v>29</v>
      </c>
      <c r="D77" s="48" t="s">
        <v>553</v>
      </c>
      <c r="E77" s="139" t="str">
        <f>IF($C77="Yes",VLOOKUP($A77,Questions!$A$2:$X$333,17,0)&amp;"",IF($C77="No",VLOOKUP($A77,Questions!$A$2:$X$333,16,0)&amp;"",VLOOKUP($A77,Questions!$A$2:$X$333,15,0)&amp;""))</f>
        <v/>
      </c>
      <c r="F77" s="140" t="str">
        <f>VLOOKUP($A77,'Privacy Analyst Evaluation'!$A$46:$F$120,6,0)&amp;""</f>
        <v/>
      </c>
      <c r="G77" s="2"/>
      <c r="H77" s="6"/>
      <c r="I77" s="2"/>
      <c r="J77" s="2"/>
      <c r="K77" s="2"/>
      <c r="L77" s="2"/>
      <c r="M77" s="2"/>
      <c r="N77" s="2"/>
      <c r="O77" s="2"/>
      <c r="P77" s="2"/>
      <c r="Q77" s="2"/>
      <c r="R77" s="2"/>
      <c r="S77" s="2"/>
      <c r="T77" s="2"/>
      <c r="U77" s="2"/>
      <c r="V77" s="2"/>
      <c r="W77" s="2"/>
      <c r="X77" s="2"/>
      <c r="Y77" s="2"/>
      <c r="Z77" s="2"/>
    </row>
    <row r="78" ht="36.0" customHeight="1">
      <c r="A78" s="35" t="s">
        <v>555</v>
      </c>
      <c r="B78" s="143" t="str">
        <f>VLOOKUP($A78,Questions!$A$2:$X$333,2,0)</f>
        <v>Do you have a documented list of personal data your service maintains?</v>
      </c>
      <c r="C78" s="49" t="s">
        <v>29</v>
      </c>
      <c r="D78" s="48" t="s">
        <v>553</v>
      </c>
      <c r="E78" s="139" t="str">
        <f>IF($C78="Yes",VLOOKUP($A78,Questions!$A$2:$X$333,17,0)&amp;"",IF($C78="No",VLOOKUP($A78,Questions!$A$2:$X$333,16,0)&amp;"",VLOOKUP($A78,Questions!$A$2:$X$333,15,0)&amp;""))</f>
        <v/>
      </c>
      <c r="F78" s="140" t="str">
        <f>VLOOKUP($A78,'Privacy Analyst Evaluation'!$A$46:$F$120,6,0)&amp;""</f>
        <v/>
      </c>
      <c r="G78" s="2"/>
      <c r="H78" s="6"/>
      <c r="I78" s="2"/>
      <c r="J78" s="2"/>
      <c r="K78" s="2"/>
      <c r="L78" s="2"/>
      <c r="M78" s="2"/>
      <c r="N78" s="2"/>
      <c r="O78" s="2"/>
      <c r="P78" s="2"/>
      <c r="Q78" s="2"/>
      <c r="R78" s="2"/>
      <c r="S78" s="2"/>
      <c r="T78" s="2"/>
      <c r="U78" s="2"/>
      <c r="V78" s="2"/>
      <c r="W78" s="2"/>
      <c r="X78" s="2"/>
      <c r="Y78" s="2"/>
      <c r="Z78" s="2"/>
    </row>
    <row r="79" ht="57.75" customHeight="1">
      <c r="A79" s="35" t="s">
        <v>556</v>
      </c>
      <c r="B79" s="143" t="str">
        <f>VLOOKUP($A79,Questions!$A$2:$X$333,2,0)</f>
        <v>Do you retain personal information for only as long as necessary to fulfill the stated purpose(s) or as required by law or regulation and thereafter appropriately dispose of such information?</v>
      </c>
      <c r="C79" s="49" t="s">
        <v>29</v>
      </c>
      <c r="D79" s="48" t="s">
        <v>553</v>
      </c>
      <c r="E79" s="139" t="str">
        <f>IF($C79="Yes",VLOOKUP($A79,Questions!$A$2:$X$333,17,0)&amp;"",IF($C79="No",VLOOKUP($A79,Questions!$A$2:$X$333,16,0)&amp;"",VLOOKUP($A79,Questions!$A$2:$X$333,15,0)&amp;""))</f>
        <v/>
      </c>
      <c r="F79" s="140" t="str">
        <f>VLOOKUP($A79,'Privacy Analyst Evaluation'!$A$46:$F$120,6,0)&amp;""</f>
        <v/>
      </c>
      <c r="G79" s="2"/>
      <c r="H79" s="6"/>
      <c r="I79" s="2"/>
      <c r="J79" s="2"/>
      <c r="K79" s="2"/>
      <c r="L79" s="2"/>
      <c r="M79" s="2"/>
      <c r="N79" s="2"/>
      <c r="O79" s="2"/>
      <c r="P79" s="2"/>
      <c r="Q79" s="2"/>
      <c r="R79" s="2"/>
      <c r="S79" s="2"/>
      <c r="T79" s="2"/>
      <c r="U79" s="2"/>
      <c r="V79" s="2"/>
      <c r="W79" s="2"/>
      <c r="X79" s="2"/>
      <c r="Y79" s="2"/>
      <c r="Z79" s="2"/>
    </row>
    <row r="80" ht="44.25" customHeight="1">
      <c r="A80" s="35" t="s">
        <v>557</v>
      </c>
      <c r="B80" s="143" t="str">
        <f>VLOOKUP($A80,Questions!$A$2:$X$333,2,0)</f>
        <v>Do you provide individuals with access to their personal information for review and update (i.e., data subject rights)?</v>
      </c>
      <c r="C80" s="49" t="s">
        <v>29</v>
      </c>
      <c r="D80" s="48" t="s">
        <v>553</v>
      </c>
      <c r="E80" s="139" t="str">
        <f>IF($C80="Yes",VLOOKUP($A80,Questions!$A$2:$X$333,17,0)&amp;"",IF($C80="No",VLOOKUP($A80,Questions!$A$2:$X$333,16,0)&amp;"",VLOOKUP($A80,Questions!$A$2:$X$333,15,0)&amp;""))</f>
        <v/>
      </c>
      <c r="F80" s="140" t="str">
        <f>VLOOKUP($A80,'Privacy Analyst Evaluation'!$A$46:$F$120,6,0)&amp;""</f>
        <v/>
      </c>
      <c r="G80" s="2"/>
      <c r="H80" s="6"/>
      <c r="I80" s="2"/>
      <c r="J80" s="2"/>
      <c r="K80" s="2"/>
      <c r="L80" s="2"/>
      <c r="M80" s="2"/>
      <c r="N80" s="2"/>
      <c r="O80" s="2"/>
      <c r="P80" s="2"/>
      <c r="Q80" s="2"/>
      <c r="R80" s="2"/>
      <c r="S80" s="2"/>
      <c r="T80" s="2"/>
      <c r="U80" s="2"/>
      <c r="V80" s="2"/>
      <c r="W80" s="2"/>
      <c r="X80" s="2"/>
      <c r="Y80" s="2"/>
      <c r="Z80" s="2"/>
    </row>
    <row r="81" ht="70.5" customHeight="1">
      <c r="A81" s="35" t="s">
        <v>558</v>
      </c>
      <c r="B81" s="143" t="str">
        <f>VLOOKUP($A81,Questions!$A$2:$X$333,2,0)</f>
        <v>Do you disclose personal information to third parties only for the purpose(s) identified in the privacy notice or with the implicit or explicit consent of the individual?</v>
      </c>
      <c r="C81" s="49" t="s">
        <v>29</v>
      </c>
      <c r="D81" s="48" t="s">
        <v>553</v>
      </c>
      <c r="E81" s="139" t="str">
        <f>IF($C81="Yes",VLOOKUP($A81,Questions!$A$2:$X$333,17,0)&amp;"",IF($C81="No",VLOOKUP($A81,Questions!$A$2:$X$333,16,0)&amp;"",VLOOKUP($A81,Questions!$A$2:$X$333,15,0)&amp;""))</f>
        <v/>
      </c>
      <c r="F81" s="140" t="str">
        <f>VLOOKUP($A81,'Privacy Analyst Evaluation'!$A$46:$F$120,6,0)&amp;""</f>
        <v/>
      </c>
      <c r="G81" s="2"/>
      <c r="H81" s="6"/>
      <c r="I81" s="2"/>
      <c r="J81" s="2"/>
      <c r="K81" s="2"/>
      <c r="L81" s="2"/>
      <c r="M81" s="2"/>
      <c r="N81" s="2"/>
      <c r="O81" s="2"/>
      <c r="P81" s="2"/>
      <c r="Q81" s="2"/>
      <c r="R81" s="2"/>
      <c r="S81" s="2"/>
      <c r="T81" s="2"/>
      <c r="U81" s="2"/>
      <c r="V81" s="2"/>
      <c r="W81" s="2"/>
      <c r="X81" s="2"/>
      <c r="Y81" s="2"/>
      <c r="Z81" s="2"/>
    </row>
    <row r="82" ht="40.5" customHeight="1">
      <c r="A82" s="35" t="s">
        <v>559</v>
      </c>
      <c r="B82" s="143" t="str">
        <f>VLOOKUP($A82,Questions!$A$2:$X$333,2,0)</f>
        <v>Do you protect personal information against unauthorized access (both physical and logical)?</v>
      </c>
      <c r="C82" s="49" t="s">
        <v>29</v>
      </c>
      <c r="D82" s="48" t="s">
        <v>553</v>
      </c>
      <c r="E82" s="139" t="str">
        <f>IF($C82="Yes",VLOOKUP($A82,Questions!$A$2:$X$333,17,0)&amp;"",IF($C82="No",VLOOKUP($A82,Questions!$A$2:$X$333,16,0)&amp;"",VLOOKUP($A82,Questions!$A$2:$X$333,15,0)&amp;""))</f>
        <v/>
      </c>
      <c r="F82" s="140" t="str">
        <f>VLOOKUP($A82,'Privacy Analyst Evaluation'!$A$46:$F$120,6,0)&amp;""</f>
        <v/>
      </c>
      <c r="G82" s="2"/>
      <c r="H82" s="6"/>
      <c r="I82" s="2"/>
      <c r="J82" s="2"/>
      <c r="K82" s="2"/>
      <c r="L82" s="2"/>
      <c r="M82" s="2"/>
      <c r="N82" s="2"/>
      <c r="O82" s="2"/>
      <c r="P82" s="2"/>
      <c r="Q82" s="2"/>
      <c r="R82" s="2"/>
      <c r="S82" s="2"/>
      <c r="T82" s="2"/>
      <c r="U82" s="2"/>
      <c r="V82" s="2"/>
      <c r="W82" s="2"/>
      <c r="X82" s="2"/>
      <c r="Y82" s="2"/>
      <c r="Z82" s="2"/>
    </row>
    <row r="83" ht="49.5" customHeight="1">
      <c r="A83" s="35" t="s">
        <v>560</v>
      </c>
      <c r="B83" s="143" t="str">
        <f>VLOOKUP($A83,Questions!$A$2:$X$333,2,0)</f>
        <v>Do you maintain accurate, complete, and relevant personal information for the purposes identified in the privacy notice?</v>
      </c>
      <c r="C83" s="49" t="s">
        <v>29</v>
      </c>
      <c r="D83" s="48" t="s">
        <v>553</v>
      </c>
      <c r="E83" s="139" t="str">
        <f>IF($C83="Yes",VLOOKUP($A83,Questions!$A$2:$X$333,17,0)&amp;"",IF($C83="No",VLOOKUP($A83,Questions!$A$2:$X$333,16,0)&amp;"",VLOOKUP($A83,Questions!$A$2:$X$333,15,0)&amp;""))</f>
        <v/>
      </c>
      <c r="F83" s="140" t="str">
        <f>VLOOKUP($A83,'Privacy Analyst Evaluation'!$A$46:$F$120,6,0)&amp;""</f>
        <v/>
      </c>
      <c r="G83" s="2"/>
      <c r="H83" s="6"/>
      <c r="I83" s="2"/>
      <c r="J83" s="2"/>
      <c r="K83" s="2"/>
      <c r="L83" s="2"/>
      <c r="M83" s="2"/>
      <c r="N83" s="2"/>
      <c r="O83" s="2"/>
      <c r="P83" s="2"/>
      <c r="Q83" s="2"/>
      <c r="R83" s="2"/>
      <c r="S83" s="2"/>
      <c r="T83" s="2"/>
      <c r="U83" s="2"/>
      <c r="V83" s="2"/>
      <c r="W83" s="2"/>
      <c r="X83" s="2"/>
      <c r="Y83" s="2"/>
      <c r="Z83" s="2"/>
    </row>
    <row r="84" ht="46.5" customHeight="1">
      <c r="A84" s="35" t="s">
        <v>561</v>
      </c>
      <c r="B84" s="143" t="str">
        <f>VLOOKUP($A84,Questions!$A$2:$X$333,2,0)</f>
        <v>Do you have procedures to address privacy-related noncompliance complaints and disputes?</v>
      </c>
      <c r="C84" s="49" t="s">
        <v>24</v>
      </c>
      <c r="D84" s="76" t="s">
        <v>60</v>
      </c>
      <c r="E84" s="139" t="str">
        <f>IF($C84="Yes",VLOOKUP($A84,Questions!$A$2:$X$333,17,0)&amp;"",IF($C84="No",VLOOKUP($A84,Questions!$A$2:$X$333,16,0)&amp;"",VLOOKUP($A84,Questions!$A$2:$X$333,15,0)&amp;""))</f>
        <v/>
      </c>
      <c r="F84" s="140" t="str">
        <f>VLOOKUP($A84,'Privacy Analyst Evaluation'!$A$46:$F$120,6,0)&amp;""</f>
        <v/>
      </c>
      <c r="G84" s="2"/>
      <c r="H84" s="6"/>
      <c r="I84" s="2"/>
      <c r="J84" s="2"/>
      <c r="K84" s="2"/>
      <c r="L84" s="2"/>
      <c r="M84" s="2"/>
      <c r="N84" s="2"/>
      <c r="O84" s="2"/>
      <c r="P84" s="2"/>
      <c r="Q84" s="2"/>
      <c r="R84" s="2"/>
      <c r="S84" s="2"/>
      <c r="T84" s="2"/>
      <c r="U84" s="2"/>
      <c r="V84" s="2"/>
      <c r="W84" s="2"/>
      <c r="X84" s="2"/>
      <c r="Y84" s="2"/>
      <c r="Z84" s="2"/>
    </row>
    <row r="85" ht="45.0" customHeight="1">
      <c r="A85" s="35" t="s">
        <v>562</v>
      </c>
      <c r="B85" s="143" t="str">
        <f>VLOOKUP($A85,Questions!$A$2:$X$333,2,0)</f>
        <v>Do you "anonymize," "de-identify," or otherwise mask personal data?</v>
      </c>
      <c r="C85" s="49" t="s">
        <v>29</v>
      </c>
      <c r="D85" s="48" t="s">
        <v>553</v>
      </c>
      <c r="E85" s="139" t="str">
        <f>IF($C85="Yes",VLOOKUP($A85,Questions!$A$2:$X$333,17,0)&amp;"",IF($C85="No",VLOOKUP($A85,Questions!$A$2:$X$333,16,0)&amp;"",VLOOKUP($A85,Questions!$A$2:$X$333,15,0)&amp;""))</f>
        <v/>
      </c>
      <c r="F85" s="140" t="str">
        <f>VLOOKUP($A85,'Privacy Analyst Evaluation'!$A$46:$F$120,6,0)&amp;""</f>
        <v/>
      </c>
      <c r="G85" s="2"/>
      <c r="H85" s="6"/>
      <c r="I85" s="2"/>
      <c r="J85" s="2"/>
      <c r="K85" s="2"/>
      <c r="L85" s="2"/>
      <c r="M85" s="2"/>
      <c r="N85" s="2"/>
      <c r="O85" s="2"/>
      <c r="P85" s="2"/>
      <c r="Q85" s="2"/>
      <c r="R85" s="2"/>
      <c r="S85" s="2"/>
      <c r="T85" s="2"/>
      <c r="U85" s="2"/>
      <c r="V85" s="2"/>
      <c r="W85" s="2"/>
      <c r="X85" s="2"/>
      <c r="Y85" s="2"/>
      <c r="Z85" s="2"/>
    </row>
    <row r="86" ht="93.0" customHeight="1">
      <c r="A86" s="35" t="s">
        <v>563</v>
      </c>
      <c r="B86" s="143" t="str">
        <f>VLOOKUP($A86,Questions!$A$2:$X$333,2,0)</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 </v>
      </c>
      <c r="C86" s="49" t="s">
        <v>29</v>
      </c>
      <c r="D86" s="48" t="s">
        <v>553</v>
      </c>
      <c r="E86" s="139" t="str">
        <f>IF($C86="Yes",VLOOKUP($A86,Questions!$A$2:$X$333,17,0)&amp;"",IF($C86="No",VLOOKUP($A86,Questions!$A$2:$X$333,16,0)&amp;"",VLOOKUP($A86,Questions!$A$2:$X$333,15,0)&amp;""))</f>
        <v/>
      </c>
      <c r="F86" s="140" t="str">
        <f>VLOOKUP($A86,'Privacy Analyst Evaluation'!$A$46:$F$120,6,0)&amp;""</f>
        <v/>
      </c>
      <c r="G86" s="2"/>
      <c r="H86" s="6"/>
      <c r="I86" s="2"/>
      <c r="J86" s="2"/>
      <c r="K86" s="2"/>
      <c r="L86" s="2"/>
      <c r="M86" s="2"/>
      <c r="N86" s="2"/>
      <c r="O86" s="2"/>
      <c r="P86" s="2"/>
      <c r="Q86" s="2"/>
      <c r="R86" s="2"/>
      <c r="S86" s="2"/>
      <c r="T86" s="2"/>
      <c r="U86" s="2"/>
      <c r="V86" s="2"/>
      <c r="W86" s="2"/>
      <c r="X86" s="2"/>
      <c r="Y86" s="2"/>
      <c r="Z86" s="2"/>
    </row>
    <row r="87" ht="48.0" customHeight="1">
      <c r="A87" s="35" t="s">
        <v>564</v>
      </c>
      <c r="B87" s="48" t="str">
        <f>VLOOKUP($A87,Questions!$A$2:$X$333,2,0)</f>
        <v>Do you certify stop-processing requests, including any data that is processed by a third party on your behalf?</v>
      </c>
      <c r="C87" s="49" t="s">
        <v>29</v>
      </c>
      <c r="D87" s="48" t="s">
        <v>553</v>
      </c>
      <c r="E87" s="139" t="str">
        <f>IF($C87="Yes",VLOOKUP($A87,Questions!$A$2:$X$333,17,0)&amp;"",IF($C87="No",VLOOKUP($A87,Questions!$A$2:$X$333,16,0)&amp;"",VLOOKUP($A87,Questions!$A$2:$X$333,15,0)&amp;""))</f>
        <v/>
      </c>
      <c r="F87" s="140" t="str">
        <f>VLOOKUP($A87,'Privacy Analyst Evaluation'!$A$46:$F$120,6,0)&amp;""</f>
        <v/>
      </c>
      <c r="G87" s="2"/>
      <c r="H87" s="6"/>
      <c r="I87" s="2"/>
      <c r="J87" s="2"/>
      <c r="K87" s="2"/>
      <c r="L87" s="2"/>
      <c r="M87" s="2"/>
      <c r="N87" s="2"/>
      <c r="O87" s="2"/>
      <c r="P87" s="2"/>
      <c r="Q87" s="2"/>
      <c r="R87" s="2"/>
      <c r="S87" s="2"/>
      <c r="T87" s="2"/>
      <c r="U87" s="2"/>
      <c r="V87" s="2"/>
      <c r="W87" s="2"/>
      <c r="X87" s="2"/>
      <c r="Y87" s="2"/>
      <c r="Z87" s="2"/>
    </row>
    <row r="88" ht="36.75" customHeight="1">
      <c r="A88" s="35" t="s">
        <v>565</v>
      </c>
      <c r="B88" s="48" t="str">
        <f>VLOOKUP($A88,Questions!$A$2:$X$333,2,0)</f>
        <v>Do you have a process to review code for ethical considerations?</v>
      </c>
      <c r="C88" s="49" t="s">
        <v>24</v>
      </c>
      <c r="D88" s="76" t="s">
        <v>60</v>
      </c>
      <c r="E88" s="139" t="str">
        <f>IF($C88="Yes",VLOOKUP($A88,Questions!$A$2:$X$333,17,0)&amp;"",IF($C88="No",VLOOKUP($A88,Questions!$A$2:$X$333,16,0)&amp;"",VLOOKUP($A88,Questions!$A$2:$X$333,15,0)&amp;""))</f>
        <v/>
      </c>
      <c r="F88" s="140" t="str">
        <f>VLOOKUP($A88,'Privacy Analyst Evaluation'!$A$46:$F$120,6,0)&amp;""</f>
        <v/>
      </c>
      <c r="G88" s="56" t="s">
        <v>34</v>
      </c>
      <c r="H88" s="6"/>
      <c r="I88" s="2"/>
      <c r="J88" s="2"/>
      <c r="K88" s="2"/>
      <c r="L88" s="2"/>
      <c r="M88" s="2"/>
      <c r="N88" s="2"/>
      <c r="O88" s="2"/>
      <c r="P88" s="2"/>
      <c r="Q88" s="2"/>
      <c r="R88" s="2"/>
      <c r="S88" s="2"/>
      <c r="T88" s="2"/>
      <c r="U88" s="2"/>
      <c r="V88" s="2"/>
      <c r="W88" s="2"/>
      <c r="X88" s="2"/>
      <c r="Y88" s="2"/>
      <c r="Z88" s="2"/>
    </row>
    <row r="89" ht="36.75" customHeight="1">
      <c r="A89" s="19" t="str">
        <f>VLOOKUP(LEFT($A90,4),'Auto Responses'!$N$4:$O$38,2,0)&amp;""</f>
        <v> Privacy and AI</v>
      </c>
      <c r="B89" s="45"/>
      <c r="C89" s="20" t="s">
        <v>19</v>
      </c>
      <c r="D89" s="20" t="s">
        <v>20</v>
      </c>
      <c r="E89" s="46" t="s">
        <v>21</v>
      </c>
      <c r="F89" s="142" t="s">
        <v>22</v>
      </c>
      <c r="G89" s="2"/>
      <c r="H89" s="6"/>
      <c r="I89" s="2"/>
      <c r="J89" s="2"/>
      <c r="K89" s="2"/>
      <c r="L89" s="2"/>
      <c r="M89" s="2"/>
      <c r="N89" s="2"/>
      <c r="O89" s="2"/>
      <c r="P89" s="2"/>
      <c r="Q89" s="2"/>
      <c r="R89" s="2"/>
      <c r="S89" s="2"/>
      <c r="T89" s="2"/>
      <c r="U89" s="2"/>
      <c r="V89" s="2"/>
      <c r="W89" s="2"/>
      <c r="X89" s="2"/>
      <c r="Y89" s="2"/>
      <c r="Z89" s="2"/>
    </row>
    <row r="90" ht="32.25" customHeight="1">
      <c r="A90" s="35" t="s">
        <v>566</v>
      </c>
      <c r="B90" s="48" t="str">
        <f>VLOOKUP($A90,Questions!$A$2:$X$333,2,0)</f>
        <v>Does your service use AI for the processing of institutional data?</v>
      </c>
      <c r="C90" s="49" t="s">
        <v>24</v>
      </c>
      <c r="D90" s="101" t="s">
        <v>567</v>
      </c>
      <c r="E90" s="139" t="str">
        <f>IF($C$19="No",'Auto Responses'!$A$6,IF($C90="Yes",VLOOKUP($A90,Questions!$A$2:$X$333,17,0)&amp;"",IF($C90="No",VLOOKUP($A90,Questions!$A$2:$X$333,16,0)&amp;"",VLOOKUP($A90,Questions!$A$2:$X$333,15,0)&amp;"")))</f>
        <v/>
      </c>
      <c r="F90" s="140" t="str">
        <f>VLOOKUP($A90,'Privacy Analyst Evaluation'!$A$46:$F$120,6,0)&amp;""</f>
        <v/>
      </c>
      <c r="G90" s="2"/>
      <c r="H90" s="6"/>
      <c r="I90" s="2"/>
      <c r="J90" s="2"/>
      <c r="K90" s="2"/>
      <c r="L90" s="2"/>
      <c r="M90" s="2"/>
      <c r="N90" s="2"/>
      <c r="O90" s="2"/>
      <c r="P90" s="2"/>
      <c r="Q90" s="2"/>
      <c r="R90" s="2"/>
      <c r="S90" s="2"/>
      <c r="T90" s="2"/>
      <c r="U90" s="2"/>
      <c r="V90" s="2"/>
      <c r="W90" s="2"/>
      <c r="X90" s="2"/>
      <c r="Y90" s="2"/>
      <c r="Z90" s="2"/>
    </row>
    <row r="91" ht="32.25" customHeight="1">
      <c r="A91" s="35" t="s">
        <v>568</v>
      </c>
      <c r="B91" s="48" t="str">
        <f>VLOOKUP($A91,Questions!$A$2:$X$333,2,0)</f>
        <v>Is any institutional data retained in AI processing?*</v>
      </c>
      <c r="C91" s="49" t="s">
        <v>24</v>
      </c>
      <c r="D91" s="101" t="s">
        <v>569</v>
      </c>
      <c r="E91" s="139" t="str">
        <f>IF($C$19="No",'Auto Responses'!$A$6,IF($C91="Yes",VLOOKUP($A91,Questions!$A$2:$X$333,17,0)&amp;"",IF($C91="No",VLOOKUP($A91,Questions!$A$2:$X$333,16,0)&amp;"",VLOOKUP($A91,Questions!$A$2:$X$333,15,0)&amp;"")))</f>
        <v/>
      </c>
      <c r="F91" s="140" t="str">
        <f>VLOOKUP($A91,'Privacy Analyst Evaluation'!$A$46:$F$120,6,0)&amp;""</f>
        <v/>
      </c>
      <c r="G91" s="2"/>
      <c r="H91" s="6"/>
      <c r="I91" s="2"/>
      <c r="J91" s="2"/>
      <c r="K91" s="2"/>
      <c r="L91" s="2"/>
      <c r="M91" s="2"/>
      <c r="N91" s="2"/>
      <c r="O91" s="2"/>
      <c r="P91" s="2"/>
      <c r="Q91" s="2"/>
      <c r="R91" s="2"/>
      <c r="S91" s="2"/>
      <c r="T91" s="2"/>
      <c r="U91" s="2"/>
      <c r="V91" s="2"/>
      <c r="W91" s="2"/>
      <c r="X91" s="2"/>
      <c r="Y91" s="2"/>
      <c r="Z91" s="2"/>
    </row>
    <row r="92" ht="55.5" customHeight="1">
      <c r="A92" s="35" t="s">
        <v>570</v>
      </c>
      <c r="B92" s="48" t="str">
        <f>VLOOKUP($A92,Questions!$A$2:$X$333,2,0)</f>
        <v>Do you have agreements in place with third parties or subprocessors regarding the protection of customer data and use of AI?*</v>
      </c>
      <c r="C92" s="49" t="s">
        <v>24</v>
      </c>
      <c r="D92" s="101" t="s">
        <v>571</v>
      </c>
      <c r="E92" s="139" t="str">
        <f>IF($C$19="No",'Auto Responses'!$A$6,IF($C92="Yes",VLOOKUP($A92,Questions!$A$2:$X$333,17,0)&amp;"",IF($C92="No",VLOOKUP($A92,Questions!$A$2:$X$333,16,0)&amp;"",VLOOKUP($A92,Questions!$A$2:$X$333,15,0)&amp;"")))</f>
        <v/>
      </c>
      <c r="F92" s="140" t="str">
        <f>VLOOKUP($A92,'Privacy Analyst Evaluation'!$A$46:$F$120,6,0)&amp;""</f>
        <v/>
      </c>
      <c r="G92" s="2"/>
      <c r="H92" s="6"/>
      <c r="I92" s="2"/>
      <c r="J92" s="2"/>
      <c r="K92" s="2"/>
      <c r="L92" s="2"/>
      <c r="M92" s="2"/>
      <c r="N92" s="2"/>
      <c r="O92" s="2"/>
      <c r="P92" s="2"/>
      <c r="Q92" s="2"/>
      <c r="R92" s="2"/>
      <c r="S92" s="2"/>
      <c r="T92" s="2"/>
      <c r="U92" s="2"/>
      <c r="V92" s="2"/>
      <c r="W92" s="2"/>
      <c r="X92" s="2"/>
      <c r="Y92" s="2"/>
      <c r="Z92" s="2"/>
    </row>
    <row r="93" ht="32.25" customHeight="1">
      <c r="A93" s="35" t="s">
        <v>572</v>
      </c>
      <c r="B93" s="48" t="str">
        <f>VLOOKUP($A93,Questions!$A$2:$X$333,2,0)</f>
        <v>Will institutional data be processed through a third party or subprocessor that also uses AI?</v>
      </c>
      <c r="C93" s="49" t="s">
        <v>24</v>
      </c>
      <c r="D93" s="101" t="s">
        <v>573</v>
      </c>
      <c r="E93" s="139" t="str">
        <f>IF($C$19="No",'Auto Responses'!$A$6,IF($C93="Yes",VLOOKUP($A93,Questions!$A$2:$X$333,17,0)&amp;"",IF($C93="No",VLOOKUP($A93,Questions!$A$2:$X$333,16,0)&amp;"",VLOOKUP($A93,Questions!$A$2:$X$333,15,0)&amp;"")))</f>
        <v/>
      </c>
      <c r="F93" s="140" t="str">
        <f>VLOOKUP($A93,'Privacy Analyst Evaluation'!$A$46:$F$120,6,0)&amp;""</f>
        <v/>
      </c>
      <c r="G93" s="2"/>
      <c r="H93" s="6"/>
      <c r="I93" s="2"/>
      <c r="J93" s="2"/>
      <c r="K93" s="2"/>
      <c r="L93" s="2"/>
      <c r="M93" s="2"/>
      <c r="N93" s="2"/>
      <c r="O93" s="2"/>
      <c r="P93" s="2"/>
      <c r="Q93" s="2"/>
      <c r="R93" s="2"/>
      <c r="S93" s="2"/>
      <c r="T93" s="2"/>
      <c r="U93" s="2"/>
      <c r="V93" s="2"/>
      <c r="W93" s="2"/>
      <c r="X93" s="2"/>
      <c r="Y93" s="2"/>
      <c r="Z93" s="2"/>
    </row>
    <row r="94" ht="32.25" customHeight="1">
      <c r="A94" s="35" t="s">
        <v>574</v>
      </c>
      <c r="B94" s="48" t="str">
        <f>VLOOKUP($A94,Questions!$A$2:$X$333,2,0)</f>
        <v>Is AI processing limited to fully licensed commercial enterprise AI services?</v>
      </c>
      <c r="C94" s="49" t="s">
        <v>24</v>
      </c>
      <c r="D94" s="101" t="s">
        <v>575</v>
      </c>
      <c r="E94" s="139" t="str">
        <f>IF($C$19="No",'Auto Responses'!$A$6,IF($C94="Yes",VLOOKUP($A94,Questions!$A$2:$X$333,17,0)&amp;"",IF($C94="No",VLOOKUP($A94,Questions!$A$2:$X$333,16,0)&amp;"",VLOOKUP($A94,Questions!$A$2:$X$333,15,0)&amp;"")))</f>
        <v/>
      </c>
      <c r="F94" s="140" t="str">
        <f>VLOOKUP($A94,'Privacy Analyst Evaluation'!$A$46:$F$120,6,0)&amp;""</f>
        <v/>
      </c>
      <c r="G94" s="2"/>
      <c r="H94" s="6"/>
      <c r="I94" s="2"/>
      <c r="J94" s="2"/>
      <c r="K94" s="2"/>
      <c r="L94" s="2"/>
      <c r="M94" s="2"/>
      <c r="N94" s="2"/>
      <c r="O94" s="2"/>
      <c r="P94" s="2"/>
      <c r="Q94" s="2"/>
      <c r="R94" s="2"/>
      <c r="S94" s="2"/>
      <c r="T94" s="2"/>
      <c r="U94" s="2"/>
      <c r="V94" s="2"/>
      <c r="W94" s="2"/>
      <c r="X94" s="2"/>
      <c r="Y94" s="2"/>
      <c r="Z94" s="2"/>
    </row>
    <row r="95" ht="32.25" customHeight="1">
      <c r="A95" s="35" t="s">
        <v>576</v>
      </c>
      <c r="B95" s="48" t="str">
        <f>VLOOKUP($A95,Questions!$A$2:$X$333,2,0)</f>
        <v>Will institutional data be used or processed by any shared AI services?</v>
      </c>
      <c r="C95" s="49" t="s">
        <v>24</v>
      </c>
      <c r="D95" s="101" t="s">
        <v>577</v>
      </c>
      <c r="E95" s="139" t="str">
        <f>IF($C$19="No",'Auto Responses'!$A$6,IF($C95="Yes",VLOOKUP($A95,Questions!$A$2:$X$333,17,0)&amp;"",IF($C95="No",VLOOKUP($A95,Questions!$A$2:$X$333,16,0)&amp;"",VLOOKUP($A95,Questions!$A$2:$X$333,15,0)&amp;"")))</f>
        <v/>
      </c>
      <c r="F95" s="140" t="str">
        <f>VLOOKUP($A95,'Privacy Analyst Evaluation'!$A$46:$F$120,6,0)&amp;""</f>
        <v/>
      </c>
      <c r="G95" s="2"/>
      <c r="H95" s="6"/>
      <c r="I95" s="2"/>
      <c r="J95" s="2"/>
      <c r="K95" s="2"/>
      <c r="L95" s="2"/>
      <c r="M95" s="2"/>
      <c r="N95" s="2"/>
      <c r="O95" s="2"/>
      <c r="P95" s="2"/>
      <c r="Q95" s="2"/>
      <c r="R95" s="2"/>
      <c r="S95" s="2"/>
      <c r="T95" s="2"/>
      <c r="U95" s="2"/>
      <c r="V95" s="2"/>
      <c r="W95" s="2"/>
      <c r="X95" s="2"/>
      <c r="Y95" s="2"/>
      <c r="Z95" s="2"/>
    </row>
    <row r="96" ht="32.25" customHeight="1">
      <c r="A96" s="35" t="s">
        <v>578</v>
      </c>
      <c r="B96" s="48" t="str">
        <f>VLOOKUP($A96,Questions!$A$2:$X$333,2,0)</f>
        <v>Do you have safeguards in place to protect institutional data and data privacy from unintended AI queries or processing?</v>
      </c>
      <c r="C96" s="49" t="s">
        <v>24</v>
      </c>
      <c r="D96" s="101" t="s">
        <v>579</v>
      </c>
      <c r="E96" s="139" t="str">
        <f>IF($C$19="No",'Auto Responses'!$A$6,IF($C96="Yes",VLOOKUP($A96,Questions!$A$2:$X$333,17,0)&amp;"",IF($C96="No",VLOOKUP($A96,Questions!$A$2:$X$333,16,0)&amp;"",VLOOKUP($A96,Questions!$A$2:$X$333,15,0)&amp;"")))</f>
        <v/>
      </c>
      <c r="F96" s="140" t="str">
        <f>VLOOKUP($A96,'Privacy Analyst Evaluation'!$A$46:$F$120,6,0)&amp;""</f>
        <v/>
      </c>
      <c r="G96" s="2"/>
      <c r="H96" s="6"/>
      <c r="I96" s="2"/>
      <c r="J96" s="2"/>
      <c r="K96" s="2"/>
      <c r="L96" s="2"/>
      <c r="M96" s="2"/>
      <c r="N96" s="2"/>
      <c r="O96" s="2"/>
      <c r="P96" s="2"/>
      <c r="Q96" s="2"/>
      <c r="R96" s="2"/>
      <c r="S96" s="2"/>
      <c r="T96" s="2"/>
      <c r="U96" s="2"/>
      <c r="V96" s="2"/>
      <c r="W96" s="2"/>
      <c r="X96" s="2"/>
      <c r="Y96" s="2"/>
      <c r="Z96" s="2"/>
    </row>
    <row r="97" ht="55.5" customHeight="1">
      <c r="A97" s="35" t="s">
        <v>580</v>
      </c>
      <c r="B97" s="48" t="str">
        <f>VLOOKUP($A97,Questions!$A$2:$X$333,2,0)</f>
        <v>Do you provide choice to the user to opt out of AI use?</v>
      </c>
      <c r="C97" s="49" t="s">
        <v>24</v>
      </c>
      <c r="D97" s="101" t="s">
        <v>581</v>
      </c>
      <c r="E97" s="139" t="str">
        <f>IF($C$19="No",'Auto Responses'!$A$6,IF($C97="Yes",VLOOKUP($A97,Questions!$A$2:$X$333,17,0)&amp;"",IF($C97="No",VLOOKUP($A97,Questions!$A$2:$X$333,16,0)&amp;"",VLOOKUP($A97,Questions!$A$2:$X$333,15,0)&amp;"")))</f>
        <v/>
      </c>
      <c r="F97" s="140" t="str">
        <f>VLOOKUP($A97,'Privacy Analyst Evaluation'!$A$46:$F$120,6,0)&amp;""</f>
        <v/>
      </c>
      <c r="G97" s="56" t="s">
        <v>34</v>
      </c>
      <c r="H97" s="6"/>
      <c r="I97" s="2"/>
      <c r="J97" s="2"/>
      <c r="K97" s="2"/>
      <c r="L97" s="2"/>
      <c r="M97" s="2"/>
      <c r="N97" s="2"/>
      <c r="O97" s="2"/>
      <c r="P97" s="2"/>
      <c r="Q97" s="2"/>
      <c r="R97" s="2"/>
      <c r="S97" s="2"/>
      <c r="T97" s="2"/>
      <c r="U97" s="2"/>
      <c r="V97" s="2"/>
      <c r="W97" s="2"/>
      <c r="X97" s="2"/>
      <c r="Y97" s="2"/>
      <c r="Z97" s="2"/>
    </row>
    <row r="98" ht="44.25" customHeight="1">
      <c r="A98" s="66" t="s">
        <v>47</v>
      </c>
      <c r="B98" s="2"/>
      <c r="C98" s="3"/>
      <c r="D98" s="4"/>
      <c r="E98" s="130"/>
      <c r="F98" s="131"/>
      <c r="G98" s="2"/>
      <c r="H98" s="6"/>
      <c r="I98" s="2"/>
      <c r="J98" s="2"/>
      <c r="K98" s="2"/>
      <c r="L98" s="2"/>
      <c r="M98" s="2"/>
      <c r="N98" s="2"/>
      <c r="O98" s="2"/>
      <c r="P98" s="2"/>
      <c r="Q98" s="2"/>
      <c r="R98" s="2"/>
      <c r="S98" s="2"/>
      <c r="T98" s="2"/>
      <c r="U98" s="2"/>
      <c r="V98" s="2"/>
      <c r="W98" s="2"/>
      <c r="X98" s="2"/>
      <c r="Y98" s="2"/>
      <c r="Z98" s="2"/>
    </row>
    <row r="99" ht="15.0" hidden="1" customHeight="1">
      <c r="A99" s="7"/>
      <c r="B99" s="2"/>
      <c r="C99" s="3"/>
      <c r="D99" s="4"/>
      <c r="E99" s="130"/>
      <c r="F99" s="131"/>
      <c r="G99" s="2"/>
      <c r="H99" s="6"/>
      <c r="I99" s="2"/>
      <c r="J99" s="2"/>
      <c r="K99" s="2"/>
      <c r="L99" s="2"/>
      <c r="M99" s="2"/>
      <c r="N99" s="2"/>
      <c r="O99" s="2"/>
      <c r="P99" s="2"/>
      <c r="Q99" s="2"/>
      <c r="R99" s="2"/>
      <c r="S99" s="2"/>
      <c r="T99" s="2"/>
      <c r="U99" s="2"/>
      <c r="V99" s="2"/>
      <c r="W99" s="2"/>
      <c r="X99" s="2"/>
      <c r="Y99" s="2"/>
      <c r="Z99" s="2"/>
    </row>
    <row r="100" ht="15.0" hidden="1" customHeight="1">
      <c r="A100" s="2"/>
      <c r="B100" s="3"/>
      <c r="C100" s="93"/>
      <c r="D100" s="5"/>
      <c r="E100" s="66"/>
      <c r="F100" s="131"/>
      <c r="G100" s="6"/>
      <c r="H100" s="2"/>
      <c r="I100" s="2"/>
      <c r="J100" s="2"/>
      <c r="K100" s="7"/>
      <c r="L100" s="7"/>
      <c r="M100" s="7"/>
      <c r="N100" s="7"/>
      <c r="O100" s="7"/>
      <c r="P100" s="7"/>
      <c r="Q100" s="7"/>
      <c r="R100" s="7"/>
      <c r="S100" s="7"/>
      <c r="T100" s="7"/>
      <c r="U100" s="7"/>
      <c r="V100" s="7"/>
      <c r="W100" s="7"/>
      <c r="X100" s="7"/>
      <c r="Y100" s="7"/>
      <c r="Z100" s="7"/>
    </row>
    <row r="101" ht="15.75" hidden="1" customHeight="1">
      <c r="A101" s="35" t="str">
        <f t="shared" ref="A101:A107" si="1">#REF!</f>
        <v>#REF!</v>
      </c>
      <c r="B101" s="2"/>
      <c r="C101" s="3"/>
      <c r="D101" s="4"/>
      <c r="E101" s="130"/>
      <c r="F101" s="131"/>
      <c r="G101" s="2"/>
      <c r="H101" s="6"/>
      <c r="I101" s="2"/>
      <c r="J101" s="2"/>
      <c r="K101" s="2"/>
      <c r="L101" s="7"/>
      <c r="M101" s="7"/>
      <c r="N101" s="7"/>
      <c r="O101" s="7"/>
      <c r="P101" s="7"/>
      <c r="Q101" s="7"/>
      <c r="R101" s="7"/>
      <c r="S101" s="7"/>
      <c r="T101" s="7"/>
      <c r="U101" s="7"/>
      <c r="V101" s="7"/>
      <c r="W101" s="7"/>
      <c r="X101" s="7"/>
      <c r="Y101" s="7"/>
      <c r="Z101" s="7"/>
    </row>
    <row r="102" ht="15.75" hidden="1" customHeight="1">
      <c r="A102" s="35" t="str">
        <f t="shared" si="1"/>
        <v>#REF!</v>
      </c>
      <c r="B102" s="2"/>
      <c r="C102" s="3"/>
      <c r="D102" s="4"/>
      <c r="E102" s="130"/>
      <c r="F102" s="131"/>
      <c r="G102" s="2"/>
      <c r="H102" s="6"/>
      <c r="I102" s="2"/>
      <c r="J102" s="2"/>
      <c r="K102" s="2"/>
      <c r="L102" s="2"/>
      <c r="M102" s="2"/>
      <c r="N102" s="2"/>
      <c r="O102" s="2"/>
      <c r="P102" s="2"/>
      <c r="Q102" s="2"/>
      <c r="R102" s="2"/>
      <c r="S102" s="2"/>
      <c r="T102" s="2"/>
      <c r="U102" s="2"/>
      <c r="V102" s="2"/>
      <c r="W102" s="2"/>
      <c r="X102" s="2"/>
      <c r="Y102" s="2"/>
      <c r="Z102" s="2"/>
    </row>
    <row r="103" ht="15.75" hidden="1" customHeight="1">
      <c r="A103" s="35" t="str">
        <f t="shared" si="1"/>
        <v>#REF!</v>
      </c>
      <c r="B103" s="2"/>
      <c r="C103" s="3"/>
      <c r="D103" s="4"/>
      <c r="E103" s="130"/>
      <c r="F103" s="131"/>
      <c r="G103" s="2"/>
      <c r="H103" s="6"/>
      <c r="I103" s="2"/>
      <c r="J103" s="2"/>
      <c r="K103" s="2"/>
      <c r="L103" s="2"/>
      <c r="M103" s="2"/>
      <c r="N103" s="2"/>
      <c r="O103" s="2"/>
      <c r="P103" s="2"/>
      <c r="Q103" s="2"/>
      <c r="R103" s="2"/>
      <c r="S103" s="2"/>
      <c r="T103" s="2"/>
      <c r="U103" s="2"/>
      <c r="V103" s="2"/>
      <c r="W103" s="2"/>
      <c r="X103" s="2"/>
      <c r="Y103" s="2"/>
      <c r="Z103" s="2"/>
    </row>
    <row r="104" ht="15.75" hidden="1" customHeight="1">
      <c r="A104" s="35" t="str">
        <f t="shared" si="1"/>
        <v>#REF!</v>
      </c>
      <c r="B104" s="2"/>
      <c r="C104" s="3"/>
      <c r="D104" s="4"/>
      <c r="E104" s="130"/>
      <c r="F104" s="131"/>
      <c r="G104" s="2"/>
      <c r="H104" s="6"/>
      <c r="I104" s="2"/>
      <c r="J104" s="2"/>
      <c r="K104" s="2"/>
      <c r="L104" s="2"/>
      <c r="M104" s="2"/>
      <c r="N104" s="2"/>
      <c r="O104" s="2"/>
      <c r="P104" s="2"/>
      <c r="Q104" s="2"/>
      <c r="R104" s="2"/>
      <c r="S104" s="2"/>
      <c r="T104" s="2"/>
      <c r="U104" s="2"/>
      <c r="V104" s="2"/>
      <c r="W104" s="2"/>
      <c r="X104" s="2"/>
      <c r="Y104" s="2"/>
      <c r="Z104" s="2"/>
    </row>
    <row r="105" ht="15.75" hidden="1" customHeight="1">
      <c r="A105" s="35" t="str">
        <f t="shared" si="1"/>
        <v>#REF!</v>
      </c>
      <c r="B105" s="2"/>
      <c r="C105" s="3"/>
      <c r="D105" s="4"/>
      <c r="E105" s="130"/>
      <c r="F105" s="131"/>
      <c r="G105" s="2"/>
      <c r="H105" s="6"/>
      <c r="I105" s="2"/>
      <c r="J105" s="2"/>
      <c r="K105" s="2"/>
      <c r="L105" s="2"/>
      <c r="M105" s="2"/>
      <c r="N105" s="2"/>
      <c r="O105" s="2"/>
      <c r="P105" s="2"/>
      <c r="Q105" s="2"/>
      <c r="R105" s="2"/>
      <c r="S105" s="2"/>
      <c r="T105" s="2"/>
      <c r="U105" s="2"/>
      <c r="V105" s="2"/>
      <c r="W105" s="2"/>
      <c r="X105" s="2"/>
      <c r="Y105" s="2"/>
      <c r="Z105" s="2"/>
    </row>
    <row r="106" ht="15.75" hidden="1" customHeight="1">
      <c r="A106" s="35" t="str">
        <f t="shared" si="1"/>
        <v>#REF!</v>
      </c>
      <c r="B106" s="2"/>
      <c r="C106" s="3"/>
      <c r="D106" s="4"/>
      <c r="E106" s="130"/>
      <c r="F106" s="131"/>
      <c r="G106" s="2"/>
      <c r="H106" s="6"/>
      <c r="I106" s="2"/>
      <c r="J106" s="2"/>
      <c r="K106" s="2"/>
      <c r="L106" s="2"/>
      <c r="M106" s="2"/>
      <c r="N106" s="2"/>
      <c r="O106" s="2"/>
      <c r="P106" s="2"/>
      <c r="Q106" s="2"/>
      <c r="R106" s="2"/>
      <c r="S106" s="2"/>
      <c r="T106" s="2"/>
      <c r="U106" s="2"/>
      <c r="V106" s="2"/>
      <c r="W106" s="2"/>
      <c r="X106" s="2"/>
      <c r="Y106" s="2"/>
      <c r="Z106" s="2"/>
    </row>
    <row r="107" ht="15.75" hidden="1" customHeight="1">
      <c r="A107" s="35" t="str">
        <f t="shared" si="1"/>
        <v>#REF!</v>
      </c>
      <c r="B107" s="2"/>
      <c r="C107" s="3"/>
      <c r="D107" s="4"/>
      <c r="E107" s="130"/>
      <c r="F107" s="131"/>
      <c r="G107" s="2"/>
      <c r="H107" s="6"/>
      <c r="I107" s="2"/>
      <c r="J107" s="2"/>
      <c r="K107" s="2"/>
      <c r="L107" s="2"/>
      <c r="M107" s="2"/>
      <c r="N107" s="2"/>
      <c r="O107" s="2"/>
      <c r="P107" s="2"/>
      <c r="Q107" s="2"/>
      <c r="R107" s="2"/>
      <c r="S107" s="2"/>
      <c r="T107" s="2"/>
      <c r="U107" s="2"/>
      <c r="V107" s="2"/>
      <c r="W107" s="2"/>
      <c r="X107" s="2"/>
      <c r="Y107" s="2"/>
      <c r="Z107" s="2"/>
    </row>
    <row r="108" ht="15.75" hidden="1" customHeight="1">
      <c r="A108" s="7"/>
      <c r="B108" s="2"/>
      <c r="C108" s="3"/>
      <c r="D108" s="4"/>
      <c r="E108" s="130"/>
      <c r="F108" s="131"/>
      <c r="G108" s="2"/>
      <c r="H108" s="6"/>
      <c r="I108" s="2"/>
      <c r="J108" s="2"/>
      <c r="K108" s="2"/>
      <c r="L108" s="2"/>
      <c r="M108" s="2"/>
      <c r="N108" s="2"/>
      <c r="O108" s="2"/>
      <c r="P108" s="2"/>
      <c r="Q108" s="2"/>
      <c r="R108" s="2"/>
      <c r="S108" s="2"/>
      <c r="T108" s="2"/>
      <c r="U108" s="2"/>
      <c r="V108" s="2"/>
      <c r="W108" s="2"/>
      <c r="X108" s="2"/>
      <c r="Y108" s="2"/>
      <c r="Z108" s="2"/>
    </row>
    <row r="109" ht="15.75" hidden="1" customHeight="1">
      <c r="A109" s="7"/>
      <c r="B109" s="2"/>
      <c r="C109" s="3"/>
      <c r="D109" s="4"/>
      <c r="E109" s="130"/>
      <c r="F109" s="131"/>
      <c r="G109" s="2"/>
      <c r="H109" s="6"/>
      <c r="I109" s="2"/>
      <c r="J109" s="2"/>
      <c r="K109" s="2"/>
      <c r="L109" s="2"/>
      <c r="M109" s="2"/>
      <c r="N109" s="2"/>
      <c r="O109" s="2"/>
      <c r="P109" s="2"/>
      <c r="Q109" s="2"/>
      <c r="R109" s="2"/>
      <c r="S109" s="2"/>
      <c r="T109" s="2"/>
      <c r="U109" s="2"/>
      <c r="V109" s="2"/>
      <c r="W109" s="2"/>
      <c r="X109" s="2"/>
      <c r="Y109" s="2"/>
      <c r="Z109" s="2"/>
    </row>
    <row r="110" ht="15.75" hidden="1" customHeight="1">
      <c r="A110" s="7"/>
      <c r="B110" s="2"/>
      <c r="C110" s="3"/>
      <c r="D110" s="4"/>
      <c r="E110" s="130"/>
      <c r="F110" s="131"/>
      <c r="G110" s="2"/>
      <c r="H110" s="6"/>
      <c r="I110" s="2"/>
      <c r="J110" s="2"/>
      <c r="K110" s="2"/>
      <c r="L110" s="2"/>
      <c r="M110" s="2"/>
      <c r="N110" s="2"/>
      <c r="O110" s="2"/>
      <c r="P110" s="2"/>
      <c r="Q110" s="2"/>
      <c r="R110" s="2"/>
      <c r="S110" s="2"/>
      <c r="T110" s="2"/>
      <c r="U110" s="2"/>
      <c r="V110" s="2"/>
      <c r="W110" s="2"/>
      <c r="X110" s="2"/>
      <c r="Y110" s="2"/>
      <c r="Z110" s="2"/>
    </row>
    <row r="111" ht="15.75" hidden="1" customHeight="1">
      <c r="A111" s="7"/>
      <c r="B111" s="2"/>
      <c r="C111" s="3"/>
      <c r="D111" s="4"/>
      <c r="E111" s="130"/>
      <c r="F111" s="131"/>
      <c r="G111" s="2"/>
      <c r="H111" s="6"/>
      <c r="I111" s="2"/>
      <c r="J111" s="2"/>
      <c r="K111" s="2"/>
      <c r="L111" s="2"/>
      <c r="M111" s="2"/>
      <c r="N111" s="2"/>
      <c r="O111" s="2"/>
      <c r="P111" s="2"/>
      <c r="Q111" s="2"/>
      <c r="R111" s="2"/>
      <c r="S111" s="2"/>
      <c r="T111" s="2"/>
      <c r="U111" s="2"/>
      <c r="V111" s="2"/>
      <c r="W111" s="2"/>
      <c r="X111" s="2"/>
      <c r="Y111" s="2"/>
      <c r="Z111" s="2"/>
    </row>
    <row r="112" ht="15.75" hidden="1" customHeight="1">
      <c r="A112" s="7"/>
      <c r="B112" s="2"/>
      <c r="C112" s="3"/>
      <c r="D112" s="4"/>
      <c r="E112" s="130"/>
      <c r="F112" s="131"/>
      <c r="G112" s="2"/>
      <c r="H112" s="6"/>
      <c r="I112" s="2"/>
      <c r="J112" s="2"/>
      <c r="K112" s="2"/>
      <c r="L112" s="2"/>
      <c r="M112" s="2"/>
      <c r="N112" s="2"/>
      <c r="O112" s="2"/>
      <c r="P112" s="2"/>
      <c r="Q112" s="2"/>
      <c r="R112" s="2"/>
      <c r="S112" s="2"/>
      <c r="T112" s="2"/>
      <c r="U112" s="2"/>
      <c r="V112" s="2"/>
      <c r="W112" s="2"/>
      <c r="X112" s="2"/>
      <c r="Y112" s="2"/>
      <c r="Z112" s="2"/>
    </row>
    <row r="113" ht="15.75" hidden="1" customHeight="1">
      <c r="A113" s="7"/>
      <c r="B113" s="2"/>
      <c r="C113" s="3"/>
      <c r="D113" s="4"/>
      <c r="E113" s="130"/>
      <c r="F113" s="131"/>
      <c r="G113" s="2"/>
      <c r="H113" s="6"/>
      <c r="I113" s="2"/>
      <c r="J113" s="2"/>
      <c r="K113" s="2"/>
      <c r="L113" s="2"/>
      <c r="M113" s="2"/>
      <c r="N113" s="2"/>
      <c r="O113" s="2"/>
      <c r="P113" s="2"/>
      <c r="Q113" s="2"/>
      <c r="R113" s="2"/>
      <c r="S113" s="2"/>
      <c r="T113" s="2"/>
      <c r="U113" s="2"/>
      <c r="V113" s="2"/>
      <c r="W113" s="2"/>
      <c r="X113" s="2"/>
      <c r="Y113" s="2"/>
      <c r="Z113" s="2"/>
    </row>
    <row r="114" ht="15.75" hidden="1" customHeight="1">
      <c r="A114" s="7"/>
      <c r="B114" s="2"/>
      <c r="C114" s="3"/>
      <c r="D114" s="4"/>
      <c r="E114" s="130"/>
      <c r="F114" s="131"/>
      <c r="G114" s="2"/>
      <c r="H114" s="6"/>
      <c r="I114" s="2"/>
      <c r="J114" s="2"/>
      <c r="K114" s="2"/>
      <c r="L114" s="2"/>
      <c r="M114" s="2"/>
      <c r="N114" s="2"/>
      <c r="O114" s="2"/>
      <c r="P114" s="2"/>
      <c r="Q114" s="2"/>
      <c r="R114" s="2"/>
      <c r="S114" s="2"/>
      <c r="T114" s="2"/>
      <c r="U114" s="2"/>
      <c r="V114" s="2"/>
      <c r="W114" s="2"/>
      <c r="X114" s="2"/>
      <c r="Y114" s="2"/>
      <c r="Z114" s="2"/>
    </row>
    <row r="115" ht="15.75" hidden="1" customHeight="1">
      <c r="A115" s="7"/>
      <c r="B115" s="2"/>
      <c r="C115" s="3"/>
      <c r="D115" s="4"/>
      <c r="E115" s="130"/>
      <c r="F115" s="131"/>
      <c r="G115" s="2"/>
      <c r="H115" s="6"/>
      <c r="I115" s="2"/>
      <c r="J115" s="2"/>
      <c r="K115" s="2"/>
      <c r="L115" s="2"/>
      <c r="M115" s="2"/>
      <c r="N115" s="2"/>
      <c r="O115" s="2"/>
      <c r="P115" s="2"/>
      <c r="Q115" s="2"/>
      <c r="R115" s="2"/>
      <c r="S115" s="2"/>
      <c r="T115" s="2"/>
      <c r="U115" s="2"/>
      <c r="V115" s="2"/>
      <c r="W115" s="2"/>
      <c r="X115" s="2"/>
      <c r="Y115" s="2"/>
      <c r="Z115" s="2"/>
    </row>
    <row r="116" ht="15.75" hidden="1" customHeight="1">
      <c r="A116" s="7"/>
      <c r="B116" s="2"/>
      <c r="C116" s="3"/>
      <c r="D116" s="4"/>
      <c r="E116" s="130"/>
      <c r="F116" s="131"/>
      <c r="G116" s="2"/>
      <c r="H116" s="6"/>
      <c r="I116" s="2"/>
      <c r="J116" s="2"/>
      <c r="K116" s="2"/>
      <c r="L116" s="2"/>
      <c r="M116" s="2"/>
      <c r="N116" s="2"/>
      <c r="O116" s="2"/>
      <c r="P116" s="2"/>
      <c r="Q116" s="2"/>
      <c r="R116" s="2"/>
      <c r="S116" s="2"/>
      <c r="T116" s="2"/>
      <c r="U116" s="2"/>
      <c r="V116" s="2"/>
      <c r="W116" s="2"/>
      <c r="X116" s="2"/>
      <c r="Y116" s="2"/>
      <c r="Z116" s="2"/>
    </row>
    <row r="117" ht="15.75" hidden="1" customHeight="1">
      <c r="A117" s="7"/>
      <c r="B117" s="2"/>
      <c r="C117" s="3"/>
      <c r="D117" s="4"/>
      <c r="E117" s="130"/>
      <c r="F117" s="131"/>
      <c r="G117" s="2"/>
      <c r="H117" s="6"/>
      <c r="I117" s="2"/>
      <c r="J117" s="2"/>
      <c r="K117" s="2"/>
      <c r="L117" s="2"/>
      <c r="M117" s="2"/>
      <c r="N117" s="2"/>
      <c r="O117" s="2"/>
      <c r="P117" s="2"/>
      <c r="Q117" s="2"/>
      <c r="R117" s="2"/>
      <c r="S117" s="2"/>
      <c r="T117" s="2"/>
      <c r="U117" s="2"/>
      <c r="V117" s="2"/>
      <c r="W117" s="2"/>
      <c r="X117" s="2"/>
      <c r="Y117" s="2"/>
      <c r="Z117" s="2"/>
    </row>
    <row r="118" ht="15.75" customHeight="1">
      <c r="A118" s="7"/>
      <c r="B118" s="2"/>
      <c r="C118" s="3"/>
      <c r="D118" s="4"/>
      <c r="E118" s="130"/>
      <c r="F118" s="131"/>
      <c r="G118" s="2"/>
      <c r="H118" s="6"/>
      <c r="I118" s="2"/>
      <c r="J118" s="2"/>
      <c r="K118" s="2"/>
      <c r="L118" s="7"/>
      <c r="M118" s="7"/>
      <c r="N118" s="7"/>
      <c r="O118" s="7"/>
      <c r="P118" s="7"/>
      <c r="Q118" s="7"/>
      <c r="R118" s="7"/>
      <c r="S118" s="7"/>
      <c r="T118" s="7"/>
      <c r="U118" s="7"/>
      <c r="V118" s="7"/>
      <c r="W118" s="7"/>
      <c r="X118" s="7"/>
      <c r="Y118" s="7"/>
      <c r="Z118" s="7"/>
    </row>
    <row r="119" ht="15.75" customHeight="1">
      <c r="A119" s="7"/>
      <c r="B119" s="2"/>
      <c r="C119" s="3"/>
      <c r="D119" s="4"/>
      <c r="E119" s="130"/>
      <c r="F119" s="131"/>
      <c r="G119" s="2"/>
      <c r="H119" s="6"/>
      <c r="I119" s="2"/>
      <c r="J119" s="2"/>
      <c r="K119" s="2"/>
      <c r="L119" s="7"/>
      <c r="M119" s="7"/>
      <c r="N119" s="7"/>
      <c r="O119" s="7"/>
      <c r="P119" s="7"/>
      <c r="Q119" s="7"/>
      <c r="R119" s="7"/>
      <c r="S119" s="7"/>
      <c r="T119" s="7"/>
      <c r="U119" s="7"/>
      <c r="V119" s="7"/>
      <c r="W119" s="7"/>
      <c r="X119" s="7"/>
      <c r="Y119" s="7"/>
      <c r="Z119" s="7"/>
    </row>
    <row r="120" ht="15.75" customHeight="1">
      <c r="A120" s="7"/>
      <c r="B120" s="2"/>
      <c r="C120" s="3"/>
      <c r="D120" s="4"/>
      <c r="E120" s="130"/>
      <c r="F120" s="131"/>
      <c r="G120" s="2"/>
      <c r="H120" s="6"/>
      <c r="I120" s="2"/>
      <c r="J120" s="2"/>
      <c r="K120" s="2"/>
      <c r="L120" s="7"/>
      <c r="M120" s="7"/>
      <c r="N120" s="7"/>
      <c r="O120" s="7"/>
      <c r="P120" s="7"/>
      <c r="Q120" s="7"/>
      <c r="R120" s="7"/>
      <c r="S120" s="7"/>
      <c r="T120" s="7"/>
      <c r="U120" s="7"/>
      <c r="V120" s="7"/>
      <c r="W120" s="7"/>
      <c r="X120" s="7"/>
      <c r="Y120" s="7"/>
      <c r="Z120" s="7"/>
    </row>
    <row r="121" ht="15.75" customHeight="1">
      <c r="A121" s="7"/>
      <c r="B121" s="2"/>
      <c r="C121" s="3"/>
      <c r="D121" s="4"/>
      <c r="E121" s="130"/>
      <c r="F121" s="131"/>
      <c r="G121" s="2"/>
      <c r="H121" s="6"/>
      <c r="I121" s="2"/>
      <c r="J121" s="2"/>
      <c r="K121" s="2"/>
      <c r="L121" s="7"/>
      <c r="M121" s="7"/>
      <c r="N121" s="7"/>
      <c r="O121" s="7"/>
      <c r="P121" s="7"/>
      <c r="Q121" s="7"/>
      <c r="R121" s="7"/>
      <c r="S121" s="7"/>
      <c r="T121" s="7"/>
      <c r="U121" s="7"/>
      <c r="V121" s="7"/>
      <c r="W121" s="7"/>
      <c r="X121" s="7"/>
      <c r="Y121" s="7"/>
      <c r="Z121" s="7"/>
    </row>
    <row r="122" ht="15.75" customHeight="1">
      <c r="A122" s="7"/>
      <c r="B122" s="2"/>
      <c r="C122" s="3"/>
      <c r="D122" s="4"/>
      <c r="E122" s="130"/>
      <c r="F122" s="131"/>
      <c r="G122" s="2"/>
      <c r="H122" s="6"/>
      <c r="I122" s="2"/>
      <c r="J122" s="2"/>
      <c r="K122" s="2"/>
      <c r="L122" s="7"/>
      <c r="M122" s="7"/>
      <c r="N122" s="7"/>
      <c r="O122" s="7"/>
      <c r="P122" s="7"/>
      <c r="Q122" s="7"/>
      <c r="R122" s="7"/>
      <c r="S122" s="7"/>
      <c r="T122" s="7"/>
      <c r="U122" s="7"/>
      <c r="V122" s="7"/>
      <c r="W122" s="7"/>
      <c r="X122" s="7"/>
      <c r="Y122" s="7"/>
      <c r="Z122" s="7"/>
    </row>
    <row r="123" ht="15.75" customHeight="1">
      <c r="A123" s="7"/>
      <c r="B123" s="2"/>
      <c r="C123" s="3"/>
      <c r="D123" s="4"/>
      <c r="E123" s="130"/>
      <c r="F123" s="131"/>
      <c r="G123" s="2"/>
      <c r="H123" s="6"/>
      <c r="I123" s="2"/>
      <c r="J123" s="2"/>
      <c r="K123" s="2"/>
      <c r="L123" s="7"/>
      <c r="M123" s="7"/>
      <c r="N123" s="7"/>
      <c r="O123" s="7"/>
      <c r="P123" s="7"/>
      <c r="Q123" s="7"/>
      <c r="R123" s="7"/>
      <c r="S123" s="7"/>
      <c r="T123" s="7"/>
      <c r="U123" s="7"/>
      <c r="V123" s="7"/>
      <c r="W123" s="7"/>
      <c r="X123" s="7"/>
      <c r="Y123" s="7"/>
      <c r="Z123" s="7"/>
    </row>
    <row r="124" ht="15.75" customHeight="1">
      <c r="A124" s="7"/>
      <c r="B124" s="2"/>
      <c r="C124" s="3"/>
      <c r="D124" s="4"/>
      <c r="E124" s="130"/>
      <c r="F124" s="131"/>
      <c r="G124" s="2"/>
      <c r="H124" s="6"/>
      <c r="I124" s="2"/>
      <c r="J124" s="2"/>
      <c r="K124" s="2"/>
      <c r="L124" s="7"/>
      <c r="M124" s="7"/>
      <c r="N124" s="7"/>
      <c r="O124" s="7"/>
      <c r="P124" s="7"/>
      <c r="Q124" s="7"/>
      <c r="R124" s="7"/>
      <c r="S124" s="7"/>
      <c r="T124" s="7"/>
      <c r="U124" s="7"/>
      <c r="V124" s="7"/>
      <c r="W124" s="7"/>
      <c r="X124" s="7"/>
      <c r="Y124" s="7"/>
      <c r="Z124" s="7"/>
    </row>
    <row r="125" ht="15.75" customHeight="1">
      <c r="A125" s="7"/>
      <c r="B125" s="2"/>
      <c r="C125" s="3"/>
      <c r="D125" s="4"/>
      <c r="E125" s="130"/>
      <c r="F125" s="131"/>
      <c r="G125" s="2"/>
      <c r="H125" s="6"/>
      <c r="I125" s="2"/>
      <c r="J125" s="2"/>
      <c r="K125" s="2"/>
      <c r="L125" s="7"/>
      <c r="M125" s="7"/>
      <c r="N125" s="7"/>
      <c r="O125" s="7"/>
      <c r="P125" s="7"/>
      <c r="Q125" s="7"/>
      <c r="R125" s="7"/>
      <c r="S125" s="7"/>
      <c r="T125" s="7"/>
      <c r="U125" s="7"/>
      <c r="V125" s="7"/>
      <c r="W125" s="7"/>
      <c r="X125" s="7"/>
      <c r="Y125" s="7"/>
      <c r="Z125" s="7"/>
    </row>
    <row r="126" ht="15.75" customHeight="1">
      <c r="A126" s="7"/>
      <c r="B126" s="2"/>
      <c r="C126" s="3"/>
      <c r="D126" s="4"/>
      <c r="E126" s="130"/>
      <c r="F126" s="131"/>
      <c r="G126" s="2"/>
      <c r="H126" s="6"/>
      <c r="I126" s="2"/>
      <c r="J126" s="2"/>
      <c r="K126" s="2"/>
      <c r="L126" s="7"/>
      <c r="M126" s="7"/>
      <c r="N126" s="7"/>
      <c r="O126" s="7"/>
      <c r="P126" s="7"/>
      <c r="Q126" s="7"/>
      <c r="R126" s="7"/>
      <c r="S126" s="7"/>
      <c r="T126" s="7"/>
      <c r="U126" s="7"/>
      <c r="V126" s="7"/>
      <c r="W126" s="7"/>
      <c r="X126" s="7"/>
      <c r="Y126" s="7"/>
      <c r="Z126" s="7"/>
    </row>
    <row r="127" ht="15.75" customHeight="1">
      <c r="A127" s="7"/>
      <c r="B127" s="2"/>
      <c r="C127" s="3"/>
      <c r="D127" s="4"/>
      <c r="E127" s="130"/>
      <c r="F127" s="131"/>
      <c r="G127" s="2"/>
      <c r="H127" s="6"/>
      <c r="I127" s="2"/>
      <c r="J127" s="2"/>
      <c r="K127" s="2"/>
      <c r="L127" s="7"/>
      <c r="M127" s="7"/>
      <c r="N127" s="7"/>
      <c r="O127" s="7"/>
      <c r="P127" s="7"/>
      <c r="Q127" s="7"/>
      <c r="R127" s="7"/>
      <c r="S127" s="7"/>
      <c r="T127" s="7"/>
      <c r="U127" s="7"/>
      <c r="V127" s="7"/>
      <c r="W127" s="7"/>
      <c r="X127" s="7"/>
      <c r="Y127" s="7"/>
      <c r="Z127" s="7"/>
    </row>
    <row r="128" ht="15.75" customHeight="1">
      <c r="A128" s="7"/>
      <c r="B128" s="2"/>
      <c r="C128" s="3"/>
      <c r="D128" s="4"/>
      <c r="E128" s="130"/>
      <c r="F128" s="131"/>
      <c r="G128" s="2"/>
      <c r="H128" s="6"/>
      <c r="I128" s="2"/>
      <c r="J128" s="2"/>
      <c r="K128" s="2"/>
      <c r="L128" s="7"/>
      <c r="M128" s="7"/>
      <c r="N128" s="7"/>
      <c r="O128" s="7"/>
      <c r="P128" s="7"/>
      <c r="Q128" s="7"/>
      <c r="R128" s="7"/>
      <c r="S128" s="7"/>
      <c r="T128" s="7"/>
      <c r="U128" s="7"/>
      <c r="V128" s="7"/>
      <c r="W128" s="7"/>
      <c r="X128" s="7"/>
      <c r="Y128" s="7"/>
      <c r="Z128" s="7"/>
    </row>
    <row r="129" ht="15.75" customHeight="1">
      <c r="A129" s="7"/>
      <c r="B129" s="2"/>
      <c r="C129" s="3"/>
      <c r="D129" s="4"/>
      <c r="E129" s="130"/>
      <c r="F129" s="131"/>
      <c r="G129" s="2"/>
      <c r="H129" s="6"/>
      <c r="I129" s="2"/>
      <c r="J129" s="2"/>
      <c r="K129" s="2"/>
      <c r="L129" s="7"/>
      <c r="M129" s="7"/>
      <c r="N129" s="7"/>
      <c r="O129" s="7"/>
      <c r="P129" s="7"/>
      <c r="Q129" s="7"/>
      <c r="R129" s="7"/>
      <c r="S129" s="7"/>
      <c r="T129" s="7"/>
      <c r="U129" s="7"/>
      <c r="V129" s="7"/>
      <c r="W129" s="7"/>
      <c r="X129" s="7"/>
      <c r="Y129" s="7"/>
      <c r="Z129" s="7"/>
    </row>
    <row r="130" ht="15.75" customHeight="1">
      <c r="A130" s="7"/>
      <c r="B130" s="2"/>
      <c r="C130" s="3"/>
      <c r="D130" s="4"/>
      <c r="E130" s="130"/>
      <c r="F130" s="131"/>
      <c r="G130" s="2"/>
      <c r="H130" s="6"/>
      <c r="I130" s="2"/>
      <c r="J130" s="2"/>
      <c r="K130" s="2"/>
      <c r="L130" s="7"/>
      <c r="M130" s="7"/>
      <c r="N130" s="7"/>
      <c r="O130" s="7"/>
      <c r="P130" s="7"/>
      <c r="Q130" s="7"/>
      <c r="R130" s="7"/>
      <c r="S130" s="7"/>
      <c r="T130" s="7"/>
      <c r="U130" s="7"/>
      <c r="V130" s="7"/>
      <c r="W130" s="7"/>
      <c r="X130" s="7"/>
      <c r="Y130" s="7"/>
      <c r="Z130" s="7"/>
    </row>
    <row r="131" ht="15.75" customHeight="1">
      <c r="A131" s="7"/>
      <c r="B131" s="2"/>
      <c r="C131" s="3"/>
      <c r="D131" s="4"/>
      <c r="E131" s="130"/>
      <c r="F131" s="131"/>
      <c r="G131" s="2"/>
      <c r="H131" s="6"/>
      <c r="I131" s="2"/>
      <c r="J131" s="2"/>
      <c r="K131" s="2"/>
      <c r="L131" s="7"/>
      <c r="M131" s="7"/>
      <c r="N131" s="7"/>
      <c r="O131" s="7"/>
      <c r="P131" s="7"/>
      <c r="Q131" s="7"/>
      <c r="R131" s="7"/>
      <c r="S131" s="7"/>
      <c r="T131" s="7"/>
      <c r="U131" s="7"/>
      <c r="V131" s="7"/>
      <c r="W131" s="7"/>
      <c r="X131" s="7"/>
      <c r="Y131" s="7"/>
      <c r="Z131" s="7"/>
    </row>
    <row r="132" ht="15.75" customHeight="1">
      <c r="A132" s="7"/>
      <c r="B132" s="2"/>
      <c r="C132" s="3"/>
      <c r="D132" s="4"/>
      <c r="E132" s="130"/>
      <c r="F132" s="131"/>
      <c r="G132" s="2"/>
      <c r="H132" s="6"/>
      <c r="I132" s="2"/>
      <c r="J132" s="2"/>
      <c r="K132" s="2"/>
      <c r="L132" s="7"/>
      <c r="M132" s="7"/>
      <c r="N132" s="7"/>
      <c r="O132" s="7"/>
      <c r="P132" s="7"/>
      <c r="Q132" s="7"/>
      <c r="R132" s="7"/>
      <c r="S132" s="7"/>
      <c r="T132" s="7"/>
      <c r="U132" s="7"/>
      <c r="V132" s="7"/>
      <c r="W132" s="7"/>
      <c r="X132" s="7"/>
      <c r="Y132" s="7"/>
      <c r="Z132" s="7"/>
    </row>
    <row r="133" ht="15.75" customHeight="1">
      <c r="A133" s="7"/>
      <c r="B133" s="2"/>
      <c r="C133" s="3"/>
      <c r="D133" s="4"/>
      <c r="E133" s="130"/>
      <c r="F133" s="131"/>
      <c r="G133" s="2"/>
      <c r="H133" s="6"/>
      <c r="I133" s="2"/>
      <c r="J133" s="2"/>
      <c r="K133" s="2"/>
      <c r="L133" s="7"/>
      <c r="M133" s="7"/>
      <c r="N133" s="7"/>
      <c r="O133" s="7"/>
      <c r="P133" s="7"/>
      <c r="Q133" s="7"/>
      <c r="R133" s="7"/>
      <c r="S133" s="7"/>
      <c r="T133" s="7"/>
      <c r="U133" s="7"/>
      <c r="V133" s="7"/>
      <c r="W133" s="7"/>
      <c r="X133" s="7"/>
      <c r="Y133" s="7"/>
      <c r="Z133" s="7"/>
    </row>
    <row r="134" ht="15.75" customHeight="1">
      <c r="A134" s="7"/>
      <c r="B134" s="2"/>
      <c r="C134" s="3"/>
      <c r="D134" s="4"/>
      <c r="E134" s="130"/>
      <c r="F134" s="131"/>
      <c r="G134" s="2"/>
      <c r="H134" s="6"/>
      <c r="I134" s="2"/>
      <c r="J134" s="2"/>
      <c r="K134" s="2"/>
      <c r="L134" s="7"/>
      <c r="M134" s="7"/>
      <c r="N134" s="7"/>
      <c r="O134" s="7"/>
      <c r="P134" s="7"/>
      <c r="Q134" s="7"/>
      <c r="R134" s="7"/>
      <c r="S134" s="7"/>
      <c r="T134" s="7"/>
      <c r="U134" s="7"/>
      <c r="V134" s="7"/>
      <c r="W134" s="7"/>
      <c r="X134" s="7"/>
      <c r="Y134" s="7"/>
      <c r="Z134" s="7"/>
    </row>
    <row r="135" ht="15.75" customHeight="1">
      <c r="A135" s="7"/>
      <c r="B135" s="2"/>
      <c r="C135" s="3"/>
      <c r="D135" s="4"/>
      <c r="E135" s="130"/>
      <c r="F135" s="131"/>
      <c r="G135" s="2"/>
      <c r="H135" s="6"/>
      <c r="I135" s="2"/>
      <c r="J135" s="2"/>
      <c r="K135" s="2"/>
      <c r="L135" s="7"/>
      <c r="M135" s="7"/>
      <c r="N135" s="7"/>
      <c r="O135" s="7"/>
      <c r="P135" s="7"/>
      <c r="Q135" s="7"/>
      <c r="R135" s="7"/>
      <c r="S135" s="7"/>
      <c r="T135" s="7"/>
      <c r="U135" s="7"/>
      <c r="V135" s="7"/>
      <c r="W135" s="7"/>
      <c r="X135" s="7"/>
      <c r="Y135" s="7"/>
      <c r="Z135" s="7"/>
    </row>
    <row r="136" ht="15.75" customHeight="1">
      <c r="A136" s="7"/>
      <c r="B136" s="2"/>
      <c r="C136" s="3"/>
      <c r="D136" s="4"/>
      <c r="E136" s="130"/>
      <c r="F136" s="131"/>
      <c r="G136" s="2"/>
      <c r="H136" s="6"/>
      <c r="I136" s="2"/>
      <c r="J136" s="2"/>
      <c r="K136" s="2"/>
      <c r="L136" s="7"/>
      <c r="M136" s="7"/>
      <c r="N136" s="7"/>
      <c r="O136" s="7"/>
      <c r="P136" s="7"/>
      <c r="Q136" s="7"/>
      <c r="R136" s="7"/>
      <c r="S136" s="7"/>
      <c r="T136" s="7"/>
      <c r="U136" s="7"/>
      <c r="V136" s="7"/>
      <c r="W136" s="7"/>
      <c r="X136" s="7"/>
      <c r="Y136" s="7"/>
      <c r="Z136" s="7"/>
    </row>
    <row r="137" ht="15.75" customHeight="1">
      <c r="A137" s="7"/>
      <c r="B137" s="2"/>
      <c r="C137" s="3"/>
      <c r="D137" s="4"/>
      <c r="E137" s="130"/>
      <c r="F137" s="131"/>
      <c r="G137" s="2"/>
      <c r="H137" s="6"/>
      <c r="I137" s="2"/>
      <c r="J137" s="2"/>
      <c r="K137" s="2"/>
      <c r="L137" s="7"/>
      <c r="M137" s="7"/>
      <c r="N137" s="7"/>
      <c r="O137" s="7"/>
      <c r="P137" s="7"/>
      <c r="Q137" s="7"/>
      <c r="R137" s="7"/>
      <c r="S137" s="7"/>
      <c r="T137" s="7"/>
      <c r="U137" s="7"/>
      <c r="V137" s="7"/>
      <c r="W137" s="7"/>
      <c r="X137" s="7"/>
      <c r="Y137" s="7"/>
      <c r="Z137" s="7"/>
    </row>
    <row r="138" ht="15.75" customHeight="1">
      <c r="A138" s="7"/>
      <c r="B138" s="2"/>
      <c r="C138" s="3"/>
      <c r="D138" s="4"/>
      <c r="E138" s="130"/>
      <c r="F138" s="131"/>
      <c r="G138" s="2"/>
      <c r="H138" s="6"/>
      <c r="I138" s="2"/>
      <c r="J138" s="2"/>
      <c r="K138" s="2"/>
      <c r="L138" s="7"/>
      <c r="M138" s="7"/>
      <c r="N138" s="7"/>
      <c r="O138" s="7"/>
      <c r="P138" s="7"/>
      <c r="Q138" s="7"/>
      <c r="R138" s="7"/>
      <c r="S138" s="7"/>
      <c r="T138" s="7"/>
      <c r="U138" s="7"/>
      <c r="V138" s="7"/>
      <c r="W138" s="7"/>
      <c r="X138" s="7"/>
      <c r="Y138" s="7"/>
      <c r="Z138" s="7"/>
    </row>
    <row r="139" ht="15.75" customHeight="1">
      <c r="A139" s="7"/>
      <c r="B139" s="2"/>
      <c r="C139" s="3"/>
      <c r="D139" s="4"/>
      <c r="E139" s="130"/>
      <c r="F139" s="131"/>
      <c r="G139" s="2"/>
      <c r="H139" s="6"/>
      <c r="I139" s="2"/>
      <c r="J139" s="2"/>
      <c r="K139" s="2"/>
      <c r="L139" s="7"/>
      <c r="M139" s="7"/>
      <c r="N139" s="7"/>
      <c r="O139" s="7"/>
      <c r="P139" s="7"/>
      <c r="Q139" s="7"/>
      <c r="R139" s="7"/>
      <c r="S139" s="7"/>
      <c r="T139" s="7"/>
      <c r="U139" s="7"/>
      <c r="V139" s="7"/>
      <c r="W139" s="7"/>
      <c r="X139" s="7"/>
      <c r="Y139" s="7"/>
      <c r="Z139" s="7"/>
    </row>
    <row r="140" ht="15.75" customHeight="1">
      <c r="A140" s="7"/>
      <c r="B140" s="2"/>
      <c r="C140" s="3"/>
      <c r="D140" s="4"/>
      <c r="E140" s="130"/>
      <c r="F140" s="131"/>
      <c r="G140" s="2"/>
      <c r="H140" s="6"/>
      <c r="I140" s="2"/>
      <c r="J140" s="2"/>
      <c r="K140" s="2"/>
      <c r="L140" s="7"/>
      <c r="M140" s="7"/>
      <c r="N140" s="7"/>
      <c r="O140" s="7"/>
      <c r="P140" s="7"/>
      <c r="Q140" s="7"/>
      <c r="R140" s="7"/>
      <c r="S140" s="7"/>
      <c r="T140" s="7"/>
      <c r="U140" s="7"/>
      <c r="V140" s="7"/>
      <c r="W140" s="7"/>
      <c r="X140" s="7"/>
      <c r="Y140" s="7"/>
      <c r="Z140" s="7"/>
    </row>
    <row r="141" ht="15.75" customHeight="1">
      <c r="A141" s="7"/>
      <c r="B141" s="2"/>
      <c r="C141" s="3"/>
      <c r="D141" s="4"/>
      <c r="E141" s="130"/>
      <c r="F141" s="131"/>
      <c r="G141" s="2"/>
      <c r="H141" s="6"/>
      <c r="I141" s="2"/>
      <c r="J141" s="2"/>
      <c r="K141" s="2"/>
      <c r="L141" s="7"/>
      <c r="M141" s="7"/>
      <c r="N141" s="7"/>
      <c r="O141" s="7"/>
      <c r="P141" s="7"/>
      <c r="Q141" s="7"/>
      <c r="R141" s="7"/>
      <c r="S141" s="7"/>
      <c r="T141" s="7"/>
      <c r="U141" s="7"/>
      <c r="V141" s="7"/>
      <c r="W141" s="7"/>
      <c r="X141" s="7"/>
      <c r="Y141" s="7"/>
      <c r="Z141" s="7"/>
    </row>
    <row r="142" ht="15.75" customHeight="1">
      <c r="A142" s="7"/>
      <c r="B142" s="2"/>
      <c r="C142" s="3"/>
      <c r="D142" s="4"/>
      <c r="E142" s="130"/>
      <c r="F142" s="131"/>
      <c r="G142" s="2"/>
      <c r="H142" s="6"/>
      <c r="I142" s="2"/>
      <c r="J142" s="2"/>
      <c r="K142" s="2"/>
      <c r="L142" s="7"/>
      <c r="M142" s="7"/>
      <c r="N142" s="7"/>
      <c r="O142" s="7"/>
      <c r="P142" s="7"/>
      <c r="Q142" s="7"/>
      <c r="R142" s="7"/>
      <c r="S142" s="7"/>
      <c r="T142" s="7"/>
      <c r="U142" s="7"/>
      <c r="V142" s="7"/>
      <c r="W142" s="7"/>
      <c r="X142" s="7"/>
      <c r="Y142" s="7"/>
      <c r="Z142" s="7"/>
    </row>
    <row r="143" ht="15.75" customHeight="1">
      <c r="A143" s="7"/>
      <c r="B143" s="2"/>
      <c r="C143" s="3"/>
      <c r="D143" s="4"/>
      <c r="E143" s="130"/>
      <c r="F143" s="131"/>
      <c r="G143" s="2"/>
      <c r="H143" s="6"/>
      <c r="I143" s="2"/>
      <c r="J143" s="2"/>
      <c r="K143" s="2"/>
      <c r="L143" s="7"/>
      <c r="M143" s="7"/>
      <c r="N143" s="7"/>
      <c r="O143" s="7"/>
      <c r="P143" s="7"/>
      <c r="Q143" s="7"/>
      <c r="R143" s="7"/>
      <c r="S143" s="7"/>
      <c r="T143" s="7"/>
      <c r="U143" s="7"/>
      <c r="V143" s="7"/>
      <c r="W143" s="7"/>
      <c r="X143" s="7"/>
      <c r="Y143" s="7"/>
      <c r="Z143" s="7"/>
    </row>
    <row r="144" ht="15.75" customHeight="1">
      <c r="A144" s="7"/>
      <c r="B144" s="2"/>
      <c r="C144" s="3"/>
      <c r="D144" s="4"/>
      <c r="E144" s="130"/>
      <c r="F144" s="131"/>
      <c r="G144" s="2"/>
      <c r="H144" s="6"/>
      <c r="I144" s="2"/>
      <c r="J144" s="2"/>
      <c r="K144" s="2"/>
      <c r="L144" s="7"/>
      <c r="M144" s="7"/>
      <c r="N144" s="7"/>
      <c r="O144" s="7"/>
      <c r="P144" s="7"/>
      <c r="Q144" s="7"/>
      <c r="R144" s="7"/>
      <c r="S144" s="7"/>
      <c r="T144" s="7"/>
      <c r="U144" s="7"/>
      <c r="V144" s="7"/>
      <c r="W144" s="7"/>
      <c r="X144" s="7"/>
      <c r="Y144" s="7"/>
      <c r="Z144" s="7"/>
    </row>
    <row r="145" ht="15.75" customHeight="1">
      <c r="A145" s="7"/>
      <c r="B145" s="2"/>
      <c r="C145" s="3"/>
      <c r="D145" s="4"/>
      <c r="E145" s="130"/>
      <c r="F145" s="131"/>
      <c r="G145" s="2"/>
      <c r="H145" s="6"/>
      <c r="I145" s="2"/>
      <c r="J145" s="2"/>
      <c r="K145" s="2"/>
      <c r="L145" s="7"/>
      <c r="M145" s="7"/>
      <c r="N145" s="7"/>
      <c r="O145" s="7"/>
      <c r="P145" s="7"/>
      <c r="Q145" s="7"/>
      <c r="R145" s="7"/>
      <c r="S145" s="7"/>
      <c r="T145" s="7"/>
      <c r="U145" s="7"/>
      <c r="V145" s="7"/>
      <c r="W145" s="7"/>
      <c r="X145" s="7"/>
      <c r="Y145" s="7"/>
      <c r="Z145" s="7"/>
    </row>
    <row r="146" ht="15.75" customHeight="1">
      <c r="A146" s="7"/>
      <c r="B146" s="2"/>
      <c r="C146" s="3"/>
      <c r="D146" s="4"/>
      <c r="E146" s="130"/>
      <c r="F146" s="131"/>
      <c r="G146" s="2"/>
      <c r="H146" s="6"/>
      <c r="I146" s="2"/>
      <c r="J146" s="2"/>
      <c r="K146" s="2"/>
      <c r="L146" s="7"/>
      <c r="M146" s="7"/>
      <c r="N146" s="7"/>
      <c r="O146" s="7"/>
      <c r="P146" s="7"/>
      <c r="Q146" s="7"/>
      <c r="R146" s="7"/>
      <c r="S146" s="7"/>
      <c r="T146" s="7"/>
      <c r="U146" s="7"/>
      <c r="V146" s="7"/>
      <c r="W146" s="7"/>
      <c r="X146" s="7"/>
      <c r="Y146" s="7"/>
      <c r="Z146" s="7"/>
    </row>
    <row r="147" ht="15.75" customHeight="1">
      <c r="A147" s="7"/>
      <c r="B147" s="2"/>
      <c r="C147" s="3"/>
      <c r="D147" s="4"/>
      <c r="E147" s="130"/>
      <c r="F147" s="131"/>
      <c r="G147" s="2"/>
      <c r="H147" s="6"/>
      <c r="I147" s="2"/>
      <c r="J147" s="2"/>
      <c r="K147" s="2"/>
      <c r="L147" s="7"/>
      <c r="M147" s="7"/>
      <c r="N147" s="7"/>
      <c r="O147" s="7"/>
      <c r="P147" s="7"/>
      <c r="Q147" s="7"/>
      <c r="R147" s="7"/>
      <c r="S147" s="7"/>
      <c r="T147" s="7"/>
      <c r="U147" s="7"/>
      <c r="V147" s="7"/>
      <c r="W147" s="7"/>
      <c r="X147" s="7"/>
      <c r="Y147" s="7"/>
      <c r="Z147" s="7"/>
    </row>
    <row r="148" ht="15.75" customHeight="1">
      <c r="A148" s="7"/>
      <c r="B148" s="2"/>
      <c r="C148" s="3"/>
      <c r="D148" s="4"/>
      <c r="E148" s="130"/>
      <c r="F148" s="131"/>
      <c r="G148" s="2"/>
      <c r="H148" s="6"/>
      <c r="I148" s="2"/>
      <c r="J148" s="2"/>
      <c r="K148" s="2"/>
      <c r="L148" s="7"/>
      <c r="M148" s="7"/>
      <c r="N148" s="7"/>
      <c r="O148" s="7"/>
      <c r="P148" s="7"/>
      <c r="Q148" s="7"/>
      <c r="R148" s="7"/>
      <c r="S148" s="7"/>
      <c r="T148" s="7"/>
      <c r="U148" s="7"/>
      <c r="V148" s="7"/>
      <c r="W148" s="7"/>
      <c r="X148" s="7"/>
      <c r="Y148" s="7"/>
      <c r="Z148" s="7"/>
    </row>
    <row r="149" ht="15.75" customHeight="1">
      <c r="A149" s="7"/>
      <c r="B149" s="2"/>
      <c r="C149" s="3"/>
      <c r="D149" s="4"/>
      <c r="E149" s="130"/>
      <c r="F149" s="131"/>
      <c r="G149" s="2"/>
      <c r="H149" s="6"/>
      <c r="I149" s="2"/>
      <c r="J149" s="2"/>
      <c r="K149" s="2"/>
      <c r="L149" s="7"/>
      <c r="M149" s="7"/>
      <c r="N149" s="7"/>
      <c r="O149" s="7"/>
      <c r="P149" s="7"/>
      <c r="Q149" s="7"/>
      <c r="R149" s="7"/>
      <c r="S149" s="7"/>
      <c r="T149" s="7"/>
      <c r="U149" s="7"/>
      <c r="V149" s="7"/>
      <c r="W149" s="7"/>
      <c r="X149" s="7"/>
      <c r="Y149" s="7"/>
      <c r="Z149" s="7"/>
    </row>
    <row r="150" ht="15.75" customHeight="1">
      <c r="A150" s="7"/>
      <c r="B150" s="2"/>
      <c r="C150" s="3"/>
      <c r="D150" s="4"/>
      <c r="E150" s="130"/>
      <c r="F150" s="131"/>
      <c r="G150" s="2"/>
      <c r="H150" s="6"/>
      <c r="I150" s="2"/>
      <c r="J150" s="2"/>
      <c r="K150" s="2"/>
      <c r="L150" s="7"/>
      <c r="M150" s="7"/>
      <c r="N150" s="7"/>
      <c r="O150" s="7"/>
      <c r="P150" s="7"/>
      <c r="Q150" s="7"/>
      <c r="R150" s="7"/>
      <c r="S150" s="7"/>
      <c r="T150" s="7"/>
      <c r="U150" s="7"/>
      <c r="V150" s="7"/>
      <c r="W150" s="7"/>
      <c r="X150" s="7"/>
      <c r="Y150" s="7"/>
      <c r="Z150" s="7"/>
    </row>
    <row r="151" ht="15.75" customHeight="1">
      <c r="A151" s="7"/>
      <c r="B151" s="2"/>
      <c r="C151" s="3"/>
      <c r="D151" s="4"/>
      <c r="E151" s="130"/>
      <c r="F151" s="131"/>
      <c r="G151" s="2"/>
      <c r="H151" s="6"/>
      <c r="I151" s="2"/>
      <c r="J151" s="2"/>
      <c r="K151" s="2"/>
      <c r="L151" s="7"/>
      <c r="M151" s="7"/>
      <c r="N151" s="7"/>
      <c r="O151" s="7"/>
      <c r="P151" s="7"/>
      <c r="Q151" s="7"/>
      <c r="R151" s="7"/>
      <c r="S151" s="7"/>
      <c r="T151" s="7"/>
      <c r="U151" s="7"/>
      <c r="V151" s="7"/>
      <c r="W151" s="7"/>
      <c r="X151" s="7"/>
      <c r="Y151" s="7"/>
      <c r="Z151" s="7"/>
    </row>
    <row r="152" ht="15.75" customHeight="1">
      <c r="A152" s="7"/>
      <c r="B152" s="2"/>
      <c r="C152" s="3"/>
      <c r="D152" s="4"/>
      <c r="E152" s="130"/>
      <c r="F152" s="131"/>
      <c r="G152" s="2"/>
      <c r="H152" s="6"/>
      <c r="I152" s="2"/>
      <c r="J152" s="2"/>
      <c r="K152" s="2"/>
      <c r="L152" s="7"/>
      <c r="M152" s="7"/>
      <c r="N152" s="7"/>
      <c r="O152" s="7"/>
      <c r="P152" s="7"/>
      <c r="Q152" s="7"/>
      <c r="R152" s="7"/>
      <c r="S152" s="7"/>
      <c r="T152" s="7"/>
      <c r="U152" s="7"/>
      <c r="V152" s="7"/>
      <c r="W152" s="7"/>
      <c r="X152" s="7"/>
      <c r="Y152" s="7"/>
      <c r="Z152" s="7"/>
    </row>
    <row r="153" ht="15.75" customHeight="1">
      <c r="A153" s="7"/>
      <c r="B153" s="2"/>
      <c r="C153" s="3"/>
      <c r="D153" s="4"/>
      <c r="E153" s="130"/>
      <c r="F153" s="131"/>
      <c r="G153" s="2"/>
      <c r="H153" s="6"/>
      <c r="I153" s="2"/>
      <c r="J153" s="2"/>
      <c r="K153" s="2"/>
      <c r="L153" s="7"/>
      <c r="M153" s="7"/>
      <c r="N153" s="7"/>
      <c r="O153" s="7"/>
      <c r="P153" s="7"/>
      <c r="Q153" s="7"/>
      <c r="R153" s="7"/>
      <c r="S153" s="7"/>
      <c r="T153" s="7"/>
      <c r="U153" s="7"/>
      <c r="V153" s="7"/>
      <c r="W153" s="7"/>
      <c r="X153" s="7"/>
      <c r="Y153" s="7"/>
      <c r="Z153" s="7"/>
    </row>
    <row r="154" ht="15.75" customHeight="1">
      <c r="A154" s="7"/>
      <c r="B154" s="2"/>
      <c r="C154" s="3"/>
      <c r="D154" s="4"/>
      <c r="E154" s="130"/>
      <c r="F154" s="131"/>
      <c r="G154" s="2"/>
      <c r="H154" s="6"/>
      <c r="I154" s="2"/>
      <c r="J154" s="2"/>
      <c r="K154" s="2"/>
      <c r="L154" s="7"/>
      <c r="M154" s="7"/>
      <c r="N154" s="7"/>
      <c r="O154" s="7"/>
      <c r="P154" s="7"/>
      <c r="Q154" s="7"/>
      <c r="R154" s="7"/>
      <c r="S154" s="7"/>
      <c r="T154" s="7"/>
      <c r="U154" s="7"/>
      <c r="V154" s="7"/>
      <c r="W154" s="7"/>
      <c r="X154" s="7"/>
      <c r="Y154" s="7"/>
      <c r="Z154" s="7"/>
    </row>
    <row r="155" ht="15.75" customHeight="1">
      <c r="A155" s="7"/>
      <c r="B155" s="2"/>
      <c r="C155" s="3"/>
      <c r="D155" s="4"/>
      <c r="E155" s="130"/>
      <c r="F155" s="131"/>
      <c r="G155" s="2"/>
      <c r="H155" s="6"/>
      <c r="I155" s="2"/>
      <c r="J155" s="2"/>
      <c r="K155" s="2"/>
      <c r="L155" s="7"/>
      <c r="M155" s="7"/>
      <c r="N155" s="7"/>
      <c r="O155" s="7"/>
      <c r="P155" s="7"/>
      <c r="Q155" s="7"/>
      <c r="R155" s="7"/>
      <c r="S155" s="7"/>
      <c r="T155" s="7"/>
      <c r="U155" s="7"/>
      <c r="V155" s="7"/>
      <c r="W155" s="7"/>
      <c r="X155" s="7"/>
      <c r="Y155" s="7"/>
      <c r="Z155" s="7"/>
    </row>
    <row r="156" ht="15.75" customHeight="1">
      <c r="A156" s="7"/>
      <c r="B156" s="2"/>
      <c r="C156" s="3"/>
      <c r="D156" s="4"/>
      <c r="E156" s="130"/>
      <c r="F156" s="131"/>
      <c r="G156" s="2"/>
      <c r="H156" s="6"/>
      <c r="I156" s="2"/>
      <c r="J156" s="2"/>
      <c r="K156" s="2"/>
      <c r="L156" s="7"/>
      <c r="M156" s="7"/>
      <c r="N156" s="7"/>
      <c r="O156" s="7"/>
      <c r="P156" s="7"/>
      <c r="Q156" s="7"/>
      <c r="R156" s="7"/>
      <c r="S156" s="7"/>
      <c r="T156" s="7"/>
      <c r="U156" s="7"/>
      <c r="V156" s="7"/>
      <c r="W156" s="7"/>
      <c r="X156" s="7"/>
      <c r="Y156" s="7"/>
      <c r="Z156" s="7"/>
    </row>
    <row r="157" ht="15.75" customHeight="1">
      <c r="A157" s="7"/>
      <c r="B157" s="2"/>
      <c r="C157" s="3"/>
      <c r="D157" s="4"/>
      <c r="E157" s="130"/>
      <c r="F157" s="131"/>
      <c r="G157" s="2"/>
      <c r="H157" s="6"/>
      <c r="I157" s="2"/>
      <c r="J157" s="2"/>
      <c r="K157" s="2"/>
      <c r="L157" s="7"/>
      <c r="M157" s="7"/>
      <c r="N157" s="7"/>
      <c r="O157" s="7"/>
      <c r="P157" s="7"/>
      <c r="Q157" s="7"/>
      <c r="R157" s="7"/>
      <c r="S157" s="7"/>
      <c r="T157" s="7"/>
      <c r="U157" s="7"/>
      <c r="V157" s="7"/>
      <c r="W157" s="7"/>
      <c r="X157" s="7"/>
      <c r="Y157" s="7"/>
      <c r="Z157" s="7"/>
    </row>
    <row r="158" ht="15.75" customHeight="1">
      <c r="A158" s="7"/>
      <c r="B158" s="2"/>
      <c r="C158" s="3"/>
      <c r="D158" s="4"/>
      <c r="E158" s="130"/>
      <c r="F158" s="131"/>
      <c r="G158" s="2"/>
      <c r="H158" s="6"/>
      <c r="I158" s="2"/>
      <c r="J158" s="2"/>
      <c r="K158" s="2"/>
      <c r="L158" s="7"/>
      <c r="M158" s="7"/>
      <c r="N158" s="7"/>
      <c r="O158" s="7"/>
      <c r="P158" s="7"/>
      <c r="Q158" s="7"/>
      <c r="R158" s="7"/>
      <c r="S158" s="7"/>
      <c r="T158" s="7"/>
      <c r="U158" s="7"/>
      <c r="V158" s="7"/>
      <c r="W158" s="7"/>
      <c r="X158" s="7"/>
      <c r="Y158" s="7"/>
      <c r="Z158" s="7"/>
    </row>
    <row r="159" ht="15.75" customHeight="1">
      <c r="A159" s="7"/>
      <c r="B159" s="2"/>
      <c r="C159" s="3"/>
      <c r="D159" s="4"/>
      <c r="E159" s="130"/>
      <c r="F159" s="131"/>
      <c r="G159" s="2"/>
      <c r="H159" s="6"/>
      <c r="I159" s="2"/>
      <c r="J159" s="2"/>
      <c r="K159" s="2"/>
      <c r="L159" s="7"/>
      <c r="M159" s="7"/>
      <c r="N159" s="7"/>
      <c r="O159" s="7"/>
      <c r="P159" s="7"/>
      <c r="Q159" s="7"/>
      <c r="R159" s="7"/>
      <c r="S159" s="7"/>
      <c r="T159" s="7"/>
      <c r="U159" s="7"/>
      <c r="V159" s="7"/>
      <c r="W159" s="7"/>
      <c r="X159" s="7"/>
      <c r="Y159" s="7"/>
      <c r="Z159" s="7"/>
    </row>
    <row r="160" ht="15.75" customHeight="1">
      <c r="A160" s="7"/>
      <c r="B160" s="2"/>
      <c r="C160" s="3"/>
      <c r="D160" s="4"/>
      <c r="E160" s="130"/>
      <c r="F160" s="131"/>
      <c r="G160" s="2"/>
      <c r="H160" s="6"/>
      <c r="I160" s="2"/>
      <c r="J160" s="2"/>
      <c r="K160" s="2"/>
      <c r="L160" s="7"/>
      <c r="M160" s="7"/>
      <c r="N160" s="7"/>
      <c r="O160" s="7"/>
      <c r="P160" s="7"/>
      <c r="Q160" s="7"/>
      <c r="R160" s="7"/>
      <c r="S160" s="7"/>
      <c r="T160" s="7"/>
      <c r="U160" s="7"/>
      <c r="V160" s="7"/>
      <c r="W160" s="7"/>
      <c r="X160" s="7"/>
      <c r="Y160" s="7"/>
      <c r="Z160" s="7"/>
    </row>
    <row r="161" ht="15.75" customHeight="1">
      <c r="A161" s="7"/>
      <c r="B161" s="2"/>
      <c r="C161" s="3"/>
      <c r="D161" s="4"/>
      <c r="E161" s="130"/>
      <c r="F161" s="131"/>
      <c r="G161" s="2"/>
      <c r="H161" s="6"/>
      <c r="I161" s="2"/>
      <c r="J161" s="2"/>
      <c r="K161" s="2"/>
      <c r="L161" s="7"/>
      <c r="M161" s="7"/>
      <c r="N161" s="7"/>
      <c r="O161" s="7"/>
      <c r="P161" s="7"/>
      <c r="Q161" s="7"/>
      <c r="R161" s="7"/>
      <c r="S161" s="7"/>
      <c r="T161" s="7"/>
      <c r="U161" s="7"/>
      <c r="V161" s="7"/>
      <c r="W161" s="7"/>
      <c r="X161" s="7"/>
      <c r="Y161" s="7"/>
      <c r="Z161" s="7"/>
    </row>
    <row r="162" ht="15.75" customHeight="1">
      <c r="A162" s="7"/>
      <c r="B162" s="2"/>
      <c r="C162" s="3"/>
      <c r="D162" s="4"/>
      <c r="E162" s="130"/>
      <c r="F162" s="131"/>
      <c r="G162" s="2"/>
      <c r="H162" s="6"/>
      <c r="I162" s="2"/>
      <c r="J162" s="2"/>
      <c r="K162" s="2"/>
      <c r="L162" s="7"/>
      <c r="M162" s="7"/>
      <c r="N162" s="7"/>
      <c r="O162" s="7"/>
      <c r="P162" s="7"/>
      <c r="Q162" s="7"/>
      <c r="R162" s="7"/>
      <c r="S162" s="7"/>
      <c r="T162" s="7"/>
      <c r="U162" s="7"/>
      <c r="V162" s="7"/>
      <c r="W162" s="7"/>
      <c r="X162" s="7"/>
      <c r="Y162" s="7"/>
      <c r="Z162" s="7"/>
    </row>
    <row r="163" ht="15.75" customHeight="1">
      <c r="A163" s="7"/>
      <c r="B163" s="2"/>
      <c r="C163" s="3"/>
      <c r="D163" s="4"/>
      <c r="E163" s="130"/>
      <c r="F163" s="131"/>
      <c r="G163" s="2"/>
      <c r="H163" s="6"/>
      <c r="I163" s="2"/>
      <c r="J163" s="2"/>
      <c r="K163" s="2"/>
      <c r="L163" s="7"/>
      <c r="M163" s="7"/>
      <c r="N163" s="7"/>
      <c r="O163" s="7"/>
      <c r="P163" s="7"/>
      <c r="Q163" s="7"/>
      <c r="R163" s="7"/>
      <c r="S163" s="7"/>
      <c r="T163" s="7"/>
      <c r="U163" s="7"/>
      <c r="V163" s="7"/>
      <c r="W163" s="7"/>
      <c r="X163" s="7"/>
      <c r="Y163" s="7"/>
      <c r="Z163" s="7"/>
    </row>
    <row r="164" ht="15.75" customHeight="1">
      <c r="A164" s="7"/>
      <c r="B164" s="2"/>
      <c r="C164" s="3"/>
      <c r="D164" s="4"/>
      <c r="E164" s="130"/>
      <c r="F164" s="131"/>
      <c r="G164" s="2"/>
      <c r="H164" s="6"/>
      <c r="I164" s="2"/>
      <c r="J164" s="2"/>
      <c r="K164" s="2"/>
      <c r="L164" s="7"/>
      <c r="M164" s="7"/>
      <c r="N164" s="7"/>
      <c r="O164" s="7"/>
      <c r="P164" s="7"/>
      <c r="Q164" s="7"/>
      <c r="R164" s="7"/>
      <c r="S164" s="7"/>
      <c r="T164" s="7"/>
      <c r="U164" s="7"/>
      <c r="V164" s="7"/>
      <c r="W164" s="7"/>
      <c r="X164" s="7"/>
      <c r="Y164" s="7"/>
      <c r="Z164" s="7"/>
    </row>
    <row r="165" ht="15.75" customHeight="1">
      <c r="A165" s="7"/>
      <c r="B165" s="2"/>
      <c r="C165" s="3"/>
      <c r="D165" s="4"/>
      <c r="E165" s="130"/>
      <c r="F165" s="131"/>
      <c r="G165" s="2"/>
      <c r="H165" s="6"/>
      <c r="I165" s="2"/>
      <c r="J165" s="2"/>
      <c r="K165" s="2"/>
      <c r="L165" s="7"/>
      <c r="M165" s="7"/>
      <c r="N165" s="7"/>
      <c r="O165" s="7"/>
      <c r="P165" s="7"/>
      <c r="Q165" s="7"/>
      <c r="R165" s="7"/>
      <c r="S165" s="7"/>
      <c r="T165" s="7"/>
      <c r="U165" s="7"/>
      <c r="V165" s="7"/>
      <c r="W165" s="7"/>
      <c r="X165" s="7"/>
      <c r="Y165" s="7"/>
      <c r="Z165" s="7"/>
    </row>
    <row r="166" ht="15.75" customHeight="1">
      <c r="A166" s="7"/>
      <c r="B166" s="2"/>
      <c r="C166" s="3"/>
      <c r="D166" s="4"/>
      <c r="E166" s="130"/>
      <c r="F166" s="131"/>
      <c r="G166" s="2"/>
      <c r="H166" s="6"/>
      <c r="I166" s="2"/>
      <c r="J166" s="2"/>
      <c r="K166" s="2"/>
      <c r="L166" s="7"/>
      <c r="M166" s="7"/>
      <c r="N166" s="7"/>
      <c r="O166" s="7"/>
      <c r="P166" s="7"/>
      <c r="Q166" s="7"/>
      <c r="R166" s="7"/>
      <c r="S166" s="7"/>
      <c r="T166" s="7"/>
      <c r="U166" s="7"/>
      <c r="V166" s="7"/>
      <c r="W166" s="7"/>
      <c r="X166" s="7"/>
      <c r="Y166" s="7"/>
      <c r="Z166" s="7"/>
    </row>
    <row r="167" ht="15.75" customHeight="1">
      <c r="A167" s="7"/>
      <c r="B167" s="2"/>
      <c r="C167" s="3"/>
      <c r="D167" s="4"/>
      <c r="E167" s="130"/>
      <c r="F167" s="131"/>
      <c r="G167" s="2"/>
      <c r="H167" s="6"/>
      <c r="I167" s="2"/>
      <c r="J167" s="2"/>
      <c r="K167" s="2"/>
      <c r="L167" s="7"/>
      <c r="M167" s="7"/>
      <c r="N167" s="7"/>
      <c r="O167" s="7"/>
      <c r="P167" s="7"/>
      <c r="Q167" s="7"/>
      <c r="R167" s="7"/>
      <c r="S167" s="7"/>
      <c r="T167" s="7"/>
      <c r="U167" s="7"/>
      <c r="V167" s="7"/>
      <c r="W167" s="7"/>
      <c r="X167" s="7"/>
      <c r="Y167" s="7"/>
      <c r="Z167" s="7"/>
    </row>
    <row r="168" ht="15.75" customHeight="1">
      <c r="A168" s="7"/>
      <c r="B168" s="2"/>
      <c r="C168" s="3"/>
      <c r="D168" s="4"/>
      <c r="E168" s="130"/>
      <c r="F168" s="131"/>
      <c r="G168" s="2"/>
      <c r="H168" s="6"/>
      <c r="I168" s="2"/>
      <c r="J168" s="2"/>
      <c r="K168" s="2"/>
      <c r="L168" s="7"/>
      <c r="M168" s="7"/>
      <c r="N168" s="7"/>
      <c r="O168" s="7"/>
      <c r="P168" s="7"/>
      <c r="Q168" s="7"/>
      <c r="R168" s="7"/>
      <c r="S168" s="7"/>
      <c r="T168" s="7"/>
      <c r="U168" s="7"/>
      <c r="V168" s="7"/>
      <c r="W168" s="7"/>
      <c r="X168" s="7"/>
      <c r="Y168" s="7"/>
      <c r="Z168" s="7"/>
    </row>
    <row r="169" ht="15.75" customHeight="1">
      <c r="A169" s="7"/>
      <c r="B169" s="2"/>
      <c r="C169" s="3"/>
      <c r="D169" s="4"/>
      <c r="E169" s="130"/>
      <c r="F169" s="131"/>
      <c r="G169" s="2"/>
      <c r="H169" s="6"/>
      <c r="I169" s="2"/>
      <c r="J169" s="2"/>
      <c r="K169" s="2"/>
      <c r="L169" s="7"/>
      <c r="M169" s="7"/>
      <c r="N169" s="7"/>
      <c r="O169" s="7"/>
      <c r="P169" s="7"/>
      <c r="Q169" s="7"/>
      <c r="R169" s="7"/>
      <c r="S169" s="7"/>
      <c r="T169" s="7"/>
      <c r="U169" s="7"/>
      <c r="V169" s="7"/>
      <c r="W169" s="7"/>
      <c r="X169" s="7"/>
      <c r="Y169" s="7"/>
      <c r="Z169" s="7"/>
    </row>
    <row r="170" ht="15.75" customHeight="1">
      <c r="A170" s="7"/>
      <c r="B170" s="2"/>
      <c r="C170" s="3"/>
      <c r="D170" s="4"/>
      <c r="E170" s="130"/>
      <c r="F170" s="131"/>
      <c r="G170" s="2"/>
      <c r="H170" s="6"/>
      <c r="I170" s="2"/>
      <c r="J170" s="2"/>
      <c r="K170" s="2"/>
      <c r="L170" s="7"/>
      <c r="M170" s="7"/>
      <c r="N170" s="7"/>
      <c r="O170" s="7"/>
      <c r="P170" s="7"/>
      <c r="Q170" s="7"/>
      <c r="R170" s="7"/>
      <c r="S170" s="7"/>
      <c r="T170" s="7"/>
      <c r="U170" s="7"/>
      <c r="V170" s="7"/>
      <c r="W170" s="7"/>
      <c r="X170" s="7"/>
      <c r="Y170" s="7"/>
      <c r="Z170" s="7"/>
    </row>
    <row r="171" ht="15.75" customHeight="1">
      <c r="A171" s="7"/>
      <c r="B171" s="2"/>
      <c r="C171" s="3"/>
      <c r="D171" s="4"/>
      <c r="E171" s="130"/>
      <c r="F171" s="131"/>
      <c r="G171" s="2"/>
      <c r="H171" s="6"/>
      <c r="I171" s="2"/>
      <c r="J171" s="2"/>
      <c r="K171" s="2"/>
      <c r="L171" s="7"/>
      <c r="M171" s="7"/>
      <c r="N171" s="7"/>
      <c r="O171" s="7"/>
      <c r="P171" s="7"/>
      <c r="Q171" s="7"/>
      <c r="R171" s="7"/>
      <c r="S171" s="7"/>
      <c r="T171" s="7"/>
      <c r="U171" s="7"/>
      <c r="V171" s="7"/>
      <c r="W171" s="7"/>
      <c r="X171" s="7"/>
      <c r="Y171" s="7"/>
      <c r="Z171" s="7"/>
    </row>
    <row r="172" ht="15.75" customHeight="1">
      <c r="A172" s="7"/>
      <c r="B172" s="2"/>
      <c r="C172" s="3"/>
      <c r="D172" s="4"/>
      <c r="E172" s="130"/>
      <c r="F172" s="131"/>
      <c r="G172" s="2"/>
      <c r="H172" s="6"/>
      <c r="I172" s="2"/>
      <c r="J172" s="2"/>
      <c r="K172" s="2"/>
      <c r="L172" s="7"/>
      <c r="M172" s="7"/>
      <c r="N172" s="7"/>
      <c r="O172" s="7"/>
      <c r="P172" s="7"/>
      <c r="Q172" s="7"/>
      <c r="R172" s="7"/>
      <c r="S172" s="7"/>
      <c r="T172" s="7"/>
      <c r="U172" s="7"/>
      <c r="V172" s="7"/>
      <c r="W172" s="7"/>
      <c r="X172" s="7"/>
      <c r="Y172" s="7"/>
      <c r="Z172" s="7"/>
    </row>
    <row r="173" ht="15.75" customHeight="1">
      <c r="A173" s="7"/>
      <c r="B173" s="2"/>
      <c r="C173" s="3"/>
      <c r="D173" s="4"/>
      <c r="E173" s="130"/>
      <c r="F173" s="131"/>
      <c r="G173" s="2"/>
      <c r="H173" s="6"/>
      <c r="I173" s="2"/>
      <c r="J173" s="2"/>
      <c r="K173" s="2"/>
      <c r="L173" s="7"/>
      <c r="M173" s="7"/>
      <c r="N173" s="7"/>
      <c r="O173" s="7"/>
      <c r="P173" s="7"/>
      <c r="Q173" s="7"/>
      <c r="R173" s="7"/>
      <c r="S173" s="7"/>
      <c r="T173" s="7"/>
      <c r="U173" s="7"/>
      <c r="V173" s="7"/>
      <c r="W173" s="7"/>
      <c r="X173" s="7"/>
      <c r="Y173" s="7"/>
      <c r="Z173" s="7"/>
    </row>
    <row r="174" ht="15.75" customHeight="1">
      <c r="A174" s="7"/>
      <c r="B174" s="2"/>
      <c r="C174" s="3"/>
      <c r="D174" s="4"/>
      <c r="E174" s="130"/>
      <c r="F174" s="131"/>
      <c r="G174" s="2"/>
      <c r="H174" s="6"/>
      <c r="I174" s="2"/>
      <c r="J174" s="2"/>
      <c r="K174" s="2"/>
      <c r="L174" s="7"/>
      <c r="M174" s="7"/>
      <c r="N174" s="7"/>
      <c r="O174" s="7"/>
      <c r="P174" s="7"/>
      <c r="Q174" s="7"/>
      <c r="R174" s="7"/>
      <c r="S174" s="7"/>
      <c r="T174" s="7"/>
      <c r="U174" s="7"/>
      <c r="V174" s="7"/>
      <c r="W174" s="7"/>
      <c r="X174" s="7"/>
      <c r="Y174" s="7"/>
      <c r="Z174" s="7"/>
    </row>
    <row r="175" ht="15.75" customHeight="1">
      <c r="A175" s="7"/>
      <c r="B175" s="2"/>
      <c r="C175" s="3"/>
      <c r="D175" s="4"/>
      <c r="E175" s="130"/>
      <c r="F175" s="131"/>
      <c r="G175" s="2"/>
      <c r="H175" s="6"/>
      <c r="I175" s="2"/>
      <c r="J175" s="2"/>
      <c r="K175" s="2"/>
      <c r="L175" s="7"/>
      <c r="M175" s="7"/>
      <c r="N175" s="7"/>
      <c r="O175" s="7"/>
      <c r="P175" s="7"/>
      <c r="Q175" s="7"/>
      <c r="R175" s="7"/>
      <c r="S175" s="7"/>
      <c r="T175" s="7"/>
      <c r="U175" s="7"/>
      <c r="V175" s="7"/>
      <c r="W175" s="7"/>
      <c r="X175" s="7"/>
      <c r="Y175" s="7"/>
      <c r="Z175" s="7"/>
    </row>
    <row r="176" ht="15.75" customHeight="1">
      <c r="A176" s="7"/>
      <c r="B176" s="2"/>
      <c r="C176" s="3"/>
      <c r="D176" s="4"/>
      <c r="E176" s="130"/>
      <c r="F176" s="131"/>
      <c r="G176" s="2"/>
      <c r="H176" s="6"/>
      <c r="I176" s="2"/>
      <c r="J176" s="2"/>
      <c r="K176" s="2"/>
      <c r="L176" s="7"/>
      <c r="M176" s="7"/>
      <c r="N176" s="7"/>
      <c r="O176" s="7"/>
      <c r="P176" s="7"/>
      <c r="Q176" s="7"/>
      <c r="R176" s="7"/>
      <c r="S176" s="7"/>
      <c r="T176" s="7"/>
      <c r="U176" s="7"/>
      <c r="V176" s="7"/>
      <c r="W176" s="7"/>
      <c r="X176" s="7"/>
      <c r="Y176" s="7"/>
      <c r="Z176" s="7"/>
    </row>
    <row r="177" ht="15.75" customHeight="1">
      <c r="A177" s="7"/>
      <c r="B177" s="2"/>
      <c r="C177" s="3"/>
      <c r="D177" s="4"/>
      <c r="E177" s="130"/>
      <c r="F177" s="131"/>
      <c r="G177" s="2"/>
      <c r="H177" s="6"/>
      <c r="I177" s="2"/>
      <c r="J177" s="2"/>
      <c r="K177" s="2"/>
      <c r="L177" s="7"/>
      <c r="M177" s="7"/>
      <c r="N177" s="7"/>
      <c r="O177" s="7"/>
      <c r="P177" s="7"/>
      <c r="Q177" s="7"/>
      <c r="R177" s="7"/>
      <c r="S177" s="7"/>
      <c r="T177" s="7"/>
      <c r="U177" s="7"/>
      <c r="V177" s="7"/>
      <c r="W177" s="7"/>
      <c r="X177" s="7"/>
      <c r="Y177" s="7"/>
      <c r="Z177" s="7"/>
    </row>
    <row r="178" ht="15.75" customHeight="1">
      <c r="A178" s="7"/>
      <c r="B178" s="2"/>
      <c r="C178" s="3"/>
      <c r="D178" s="4"/>
      <c r="E178" s="130"/>
      <c r="F178" s="131"/>
      <c r="G178" s="2"/>
      <c r="H178" s="6"/>
      <c r="I178" s="2"/>
      <c r="J178" s="2"/>
      <c r="K178" s="2"/>
      <c r="L178" s="7"/>
      <c r="M178" s="7"/>
      <c r="N178" s="7"/>
      <c r="O178" s="7"/>
      <c r="P178" s="7"/>
      <c r="Q178" s="7"/>
      <c r="R178" s="7"/>
      <c r="S178" s="7"/>
      <c r="T178" s="7"/>
      <c r="U178" s="7"/>
      <c r="V178" s="7"/>
      <c r="W178" s="7"/>
      <c r="X178" s="7"/>
      <c r="Y178" s="7"/>
      <c r="Z178" s="7"/>
    </row>
    <row r="179" ht="15.75" customHeight="1">
      <c r="A179" s="7"/>
      <c r="B179" s="2"/>
      <c r="C179" s="3"/>
      <c r="D179" s="4"/>
      <c r="E179" s="130"/>
      <c r="F179" s="131"/>
      <c r="G179" s="2"/>
      <c r="H179" s="6"/>
      <c r="I179" s="2"/>
      <c r="J179" s="2"/>
      <c r="K179" s="2"/>
      <c r="L179" s="7"/>
      <c r="M179" s="7"/>
      <c r="N179" s="7"/>
      <c r="O179" s="7"/>
      <c r="P179" s="7"/>
      <c r="Q179" s="7"/>
      <c r="R179" s="7"/>
      <c r="S179" s="7"/>
      <c r="T179" s="7"/>
      <c r="U179" s="7"/>
      <c r="V179" s="7"/>
      <c r="W179" s="7"/>
      <c r="X179" s="7"/>
      <c r="Y179" s="7"/>
      <c r="Z179" s="7"/>
    </row>
    <row r="180" ht="15.75" customHeight="1">
      <c r="A180" s="7"/>
      <c r="B180" s="2"/>
      <c r="C180" s="3"/>
      <c r="D180" s="4"/>
      <c r="E180" s="130"/>
      <c r="F180" s="131"/>
      <c r="G180" s="2"/>
      <c r="H180" s="6"/>
      <c r="I180" s="2"/>
      <c r="J180" s="2"/>
      <c r="K180" s="2"/>
      <c r="L180" s="7"/>
      <c r="M180" s="7"/>
      <c r="N180" s="7"/>
      <c r="O180" s="7"/>
      <c r="P180" s="7"/>
      <c r="Q180" s="7"/>
      <c r="R180" s="7"/>
      <c r="S180" s="7"/>
      <c r="T180" s="7"/>
      <c r="U180" s="7"/>
      <c r="V180" s="7"/>
      <c r="W180" s="7"/>
      <c r="X180" s="7"/>
      <c r="Y180" s="7"/>
      <c r="Z180" s="7"/>
    </row>
    <row r="181" ht="15.75" customHeight="1">
      <c r="A181" s="7"/>
      <c r="B181" s="2"/>
      <c r="C181" s="3"/>
      <c r="D181" s="4"/>
      <c r="E181" s="130"/>
      <c r="F181" s="131"/>
      <c r="G181" s="2"/>
      <c r="H181" s="6"/>
      <c r="I181" s="2"/>
      <c r="J181" s="2"/>
      <c r="K181" s="2"/>
      <c r="L181" s="7"/>
      <c r="M181" s="7"/>
      <c r="N181" s="7"/>
      <c r="O181" s="7"/>
      <c r="P181" s="7"/>
      <c r="Q181" s="7"/>
      <c r="R181" s="7"/>
      <c r="S181" s="7"/>
      <c r="T181" s="7"/>
      <c r="U181" s="7"/>
      <c r="V181" s="7"/>
      <c r="W181" s="7"/>
      <c r="X181" s="7"/>
      <c r="Y181" s="7"/>
      <c r="Z181" s="7"/>
    </row>
    <row r="182" ht="15.75" customHeight="1">
      <c r="A182" s="7"/>
      <c r="B182" s="2"/>
      <c r="C182" s="3"/>
      <c r="D182" s="4"/>
      <c r="E182" s="130"/>
      <c r="F182" s="131"/>
      <c r="G182" s="2"/>
      <c r="H182" s="6"/>
      <c r="I182" s="2"/>
      <c r="J182" s="2"/>
      <c r="K182" s="2"/>
      <c r="L182" s="7"/>
      <c r="M182" s="7"/>
      <c r="N182" s="7"/>
      <c r="O182" s="7"/>
      <c r="P182" s="7"/>
      <c r="Q182" s="7"/>
      <c r="R182" s="7"/>
      <c r="S182" s="7"/>
      <c r="T182" s="7"/>
      <c r="U182" s="7"/>
      <c r="V182" s="7"/>
      <c r="W182" s="7"/>
      <c r="X182" s="7"/>
      <c r="Y182" s="7"/>
      <c r="Z182" s="7"/>
    </row>
    <row r="183" ht="15.75" customHeight="1">
      <c r="A183" s="7"/>
      <c r="B183" s="2"/>
      <c r="C183" s="3"/>
      <c r="D183" s="4"/>
      <c r="E183" s="130"/>
      <c r="F183" s="131"/>
      <c r="G183" s="2"/>
      <c r="H183" s="6"/>
      <c r="I183" s="2"/>
      <c r="J183" s="2"/>
      <c r="K183" s="2"/>
      <c r="L183" s="7"/>
      <c r="M183" s="7"/>
      <c r="N183" s="7"/>
      <c r="O183" s="7"/>
      <c r="P183" s="7"/>
      <c r="Q183" s="7"/>
      <c r="R183" s="7"/>
      <c r="S183" s="7"/>
      <c r="T183" s="7"/>
      <c r="U183" s="7"/>
      <c r="V183" s="7"/>
      <c r="W183" s="7"/>
      <c r="X183" s="7"/>
      <c r="Y183" s="7"/>
      <c r="Z183" s="7"/>
    </row>
    <row r="184" ht="15.75" customHeight="1">
      <c r="A184" s="7"/>
      <c r="B184" s="2"/>
      <c r="C184" s="3"/>
      <c r="D184" s="4"/>
      <c r="E184" s="130"/>
      <c r="F184" s="131"/>
      <c r="G184" s="2"/>
      <c r="H184" s="6"/>
      <c r="I184" s="2"/>
      <c r="J184" s="2"/>
      <c r="K184" s="2"/>
      <c r="L184" s="7"/>
      <c r="M184" s="7"/>
      <c r="N184" s="7"/>
      <c r="O184" s="7"/>
      <c r="P184" s="7"/>
      <c r="Q184" s="7"/>
      <c r="R184" s="7"/>
      <c r="S184" s="7"/>
      <c r="T184" s="7"/>
      <c r="U184" s="7"/>
      <c r="V184" s="7"/>
      <c r="W184" s="7"/>
      <c r="X184" s="7"/>
      <c r="Y184" s="7"/>
      <c r="Z184" s="7"/>
    </row>
    <row r="185" ht="15.75" customHeight="1">
      <c r="A185" s="7"/>
      <c r="B185" s="2"/>
      <c r="C185" s="3"/>
      <c r="D185" s="4"/>
      <c r="E185" s="130"/>
      <c r="F185" s="131"/>
      <c r="G185" s="2"/>
      <c r="H185" s="6"/>
      <c r="I185" s="2"/>
      <c r="J185" s="2"/>
      <c r="K185" s="2"/>
      <c r="L185" s="7"/>
      <c r="M185" s="7"/>
      <c r="N185" s="7"/>
      <c r="O185" s="7"/>
      <c r="P185" s="7"/>
      <c r="Q185" s="7"/>
      <c r="R185" s="7"/>
      <c r="S185" s="7"/>
      <c r="T185" s="7"/>
      <c r="U185" s="7"/>
      <c r="V185" s="7"/>
      <c r="W185" s="7"/>
      <c r="X185" s="7"/>
      <c r="Y185" s="7"/>
      <c r="Z185" s="7"/>
    </row>
    <row r="186" ht="15.75" customHeight="1">
      <c r="A186" s="7"/>
      <c r="B186" s="2"/>
      <c r="C186" s="3"/>
      <c r="D186" s="4"/>
      <c r="E186" s="130"/>
      <c r="F186" s="131"/>
      <c r="G186" s="2"/>
      <c r="H186" s="6"/>
      <c r="I186" s="2"/>
      <c r="J186" s="2"/>
      <c r="K186" s="2"/>
      <c r="L186" s="7"/>
      <c r="M186" s="7"/>
      <c r="N186" s="7"/>
      <c r="O186" s="7"/>
      <c r="P186" s="7"/>
      <c r="Q186" s="7"/>
      <c r="R186" s="7"/>
      <c r="S186" s="7"/>
      <c r="T186" s="7"/>
      <c r="U186" s="7"/>
      <c r="V186" s="7"/>
      <c r="W186" s="7"/>
      <c r="X186" s="7"/>
      <c r="Y186" s="7"/>
      <c r="Z186" s="7"/>
    </row>
    <row r="187" ht="15.75" customHeight="1">
      <c r="A187" s="7"/>
      <c r="B187" s="2"/>
      <c r="C187" s="3"/>
      <c r="D187" s="4"/>
      <c r="E187" s="130"/>
      <c r="F187" s="131"/>
      <c r="G187" s="2"/>
      <c r="H187" s="6"/>
      <c r="I187" s="2"/>
      <c r="J187" s="2"/>
      <c r="K187" s="2"/>
      <c r="L187" s="7"/>
      <c r="M187" s="7"/>
      <c r="N187" s="7"/>
      <c r="O187" s="7"/>
      <c r="P187" s="7"/>
      <c r="Q187" s="7"/>
      <c r="R187" s="7"/>
      <c r="S187" s="7"/>
      <c r="T187" s="7"/>
      <c r="U187" s="7"/>
      <c r="V187" s="7"/>
      <c r="W187" s="7"/>
      <c r="X187" s="7"/>
      <c r="Y187" s="7"/>
      <c r="Z187" s="7"/>
    </row>
    <row r="188" ht="15.75" customHeight="1">
      <c r="A188" s="7"/>
      <c r="B188" s="2"/>
      <c r="C188" s="3"/>
      <c r="D188" s="4"/>
      <c r="E188" s="130"/>
      <c r="F188" s="131"/>
      <c r="G188" s="2"/>
      <c r="H188" s="6"/>
      <c r="I188" s="2"/>
      <c r="J188" s="2"/>
      <c r="K188" s="2"/>
      <c r="L188" s="7"/>
      <c r="M188" s="7"/>
      <c r="N188" s="7"/>
      <c r="O188" s="7"/>
      <c r="P188" s="7"/>
      <c r="Q188" s="7"/>
      <c r="R188" s="7"/>
      <c r="S188" s="7"/>
      <c r="T188" s="7"/>
      <c r="U188" s="7"/>
      <c r="V188" s="7"/>
      <c r="W188" s="7"/>
      <c r="X188" s="7"/>
      <c r="Y188" s="7"/>
      <c r="Z188" s="7"/>
    </row>
    <row r="189" ht="15.75" customHeight="1">
      <c r="A189" s="7"/>
      <c r="B189" s="2"/>
      <c r="C189" s="3"/>
      <c r="D189" s="4"/>
      <c r="E189" s="130"/>
      <c r="F189" s="131"/>
      <c r="G189" s="2"/>
      <c r="H189" s="6"/>
      <c r="I189" s="2"/>
      <c r="J189" s="2"/>
      <c r="K189" s="2"/>
      <c r="L189" s="7"/>
      <c r="M189" s="7"/>
      <c r="N189" s="7"/>
      <c r="O189" s="7"/>
      <c r="P189" s="7"/>
      <c r="Q189" s="7"/>
      <c r="R189" s="7"/>
      <c r="S189" s="7"/>
      <c r="T189" s="7"/>
      <c r="U189" s="7"/>
      <c r="V189" s="7"/>
      <c r="W189" s="7"/>
      <c r="X189" s="7"/>
      <c r="Y189" s="7"/>
      <c r="Z189" s="7"/>
    </row>
    <row r="190" ht="15.75" customHeight="1">
      <c r="A190" s="7"/>
      <c r="B190" s="2"/>
      <c r="C190" s="3"/>
      <c r="D190" s="4"/>
      <c r="E190" s="130"/>
      <c r="F190" s="131"/>
      <c r="G190" s="2"/>
      <c r="H190" s="6"/>
      <c r="I190" s="2"/>
      <c r="J190" s="2"/>
      <c r="K190" s="2"/>
      <c r="L190" s="7"/>
      <c r="M190" s="7"/>
      <c r="N190" s="7"/>
      <c r="O190" s="7"/>
      <c r="P190" s="7"/>
      <c r="Q190" s="7"/>
      <c r="R190" s="7"/>
      <c r="S190" s="7"/>
      <c r="T190" s="7"/>
      <c r="U190" s="7"/>
      <c r="V190" s="7"/>
      <c r="W190" s="7"/>
      <c r="X190" s="7"/>
      <c r="Y190" s="7"/>
      <c r="Z190" s="7"/>
    </row>
    <row r="191" ht="15.75" customHeight="1">
      <c r="A191" s="7"/>
      <c r="B191" s="2"/>
      <c r="C191" s="3"/>
      <c r="D191" s="4"/>
      <c r="E191" s="130"/>
      <c r="F191" s="131"/>
      <c r="G191" s="2"/>
      <c r="H191" s="6"/>
      <c r="I191" s="2"/>
      <c r="J191" s="2"/>
      <c r="K191" s="2"/>
      <c r="L191" s="7"/>
      <c r="M191" s="7"/>
      <c r="N191" s="7"/>
      <c r="O191" s="7"/>
      <c r="P191" s="7"/>
      <c r="Q191" s="7"/>
      <c r="R191" s="7"/>
      <c r="S191" s="7"/>
      <c r="T191" s="7"/>
      <c r="U191" s="7"/>
      <c r="V191" s="7"/>
      <c r="W191" s="7"/>
      <c r="X191" s="7"/>
      <c r="Y191" s="7"/>
      <c r="Z191" s="7"/>
    </row>
    <row r="192" ht="15.75" customHeight="1">
      <c r="A192" s="7"/>
      <c r="B192" s="2"/>
      <c r="C192" s="3"/>
      <c r="D192" s="4"/>
      <c r="E192" s="130"/>
      <c r="F192" s="131"/>
      <c r="G192" s="2"/>
      <c r="H192" s="6"/>
      <c r="I192" s="2"/>
      <c r="J192" s="2"/>
      <c r="K192" s="2"/>
      <c r="L192" s="7"/>
      <c r="M192" s="7"/>
      <c r="N192" s="7"/>
      <c r="O192" s="7"/>
      <c r="P192" s="7"/>
      <c r="Q192" s="7"/>
      <c r="R192" s="7"/>
      <c r="S192" s="7"/>
      <c r="T192" s="7"/>
      <c r="U192" s="7"/>
      <c r="V192" s="7"/>
      <c r="W192" s="7"/>
      <c r="X192" s="7"/>
      <c r="Y192" s="7"/>
      <c r="Z192" s="7"/>
    </row>
    <row r="193" ht="15.75" customHeight="1">
      <c r="A193" s="7"/>
      <c r="B193" s="2"/>
      <c r="C193" s="3"/>
      <c r="D193" s="4"/>
      <c r="E193" s="130"/>
      <c r="F193" s="131"/>
      <c r="G193" s="2"/>
      <c r="H193" s="6"/>
      <c r="I193" s="2"/>
      <c r="J193" s="2"/>
      <c r="K193" s="2"/>
      <c r="L193" s="7"/>
      <c r="M193" s="7"/>
      <c r="N193" s="7"/>
      <c r="O193" s="7"/>
      <c r="P193" s="7"/>
      <c r="Q193" s="7"/>
      <c r="R193" s="7"/>
      <c r="S193" s="7"/>
      <c r="T193" s="7"/>
      <c r="U193" s="7"/>
      <c r="V193" s="7"/>
      <c r="W193" s="7"/>
      <c r="X193" s="7"/>
      <c r="Y193" s="7"/>
      <c r="Z193" s="7"/>
    </row>
    <row r="194" ht="15.75" customHeight="1">
      <c r="A194" s="7"/>
      <c r="B194" s="2"/>
      <c r="C194" s="3"/>
      <c r="D194" s="4"/>
      <c r="E194" s="130"/>
      <c r="F194" s="131"/>
      <c r="G194" s="2"/>
      <c r="H194" s="6"/>
      <c r="I194" s="2"/>
      <c r="J194" s="2"/>
      <c r="K194" s="2"/>
      <c r="L194" s="7"/>
      <c r="M194" s="7"/>
      <c r="N194" s="7"/>
      <c r="O194" s="7"/>
      <c r="P194" s="7"/>
      <c r="Q194" s="7"/>
      <c r="R194" s="7"/>
      <c r="S194" s="7"/>
      <c r="T194" s="7"/>
      <c r="U194" s="7"/>
      <c r="V194" s="7"/>
      <c r="W194" s="7"/>
      <c r="X194" s="7"/>
      <c r="Y194" s="7"/>
      <c r="Z194" s="7"/>
    </row>
    <row r="195" ht="15.75" customHeight="1">
      <c r="A195" s="7"/>
      <c r="B195" s="2"/>
      <c r="C195" s="3"/>
      <c r="D195" s="4"/>
      <c r="E195" s="130"/>
      <c r="F195" s="131"/>
      <c r="G195" s="2"/>
      <c r="H195" s="6"/>
      <c r="I195" s="2"/>
      <c r="J195" s="2"/>
      <c r="K195" s="2"/>
      <c r="L195" s="7"/>
      <c r="M195" s="7"/>
      <c r="N195" s="7"/>
      <c r="O195" s="7"/>
      <c r="P195" s="7"/>
      <c r="Q195" s="7"/>
      <c r="R195" s="7"/>
      <c r="S195" s="7"/>
      <c r="T195" s="7"/>
      <c r="U195" s="7"/>
      <c r="V195" s="7"/>
      <c r="W195" s="7"/>
      <c r="X195" s="7"/>
      <c r="Y195" s="7"/>
      <c r="Z195" s="7"/>
    </row>
    <row r="196" ht="15.75" customHeight="1">
      <c r="A196" s="7"/>
      <c r="B196" s="2"/>
      <c r="C196" s="3"/>
      <c r="D196" s="4"/>
      <c r="E196" s="130"/>
      <c r="F196" s="131"/>
      <c r="G196" s="2"/>
      <c r="H196" s="6"/>
      <c r="I196" s="2"/>
      <c r="J196" s="2"/>
      <c r="K196" s="2"/>
      <c r="L196" s="7"/>
      <c r="M196" s="7"/>
      <c r="N196" s="7"/>
      <c r="O196" s="7"/>
      <c r="P196" s="7"/>
      <c r="Q196" s="7"/>
      <c r="R196" s="7"/>
      <c r="S196" s="7"/>
      <c r="T196" s="7"/>
      <c r="U196" s="7"/>
      <c r="V196" s="7"/>
      <c r="W196" s="7"/>
      <c r="X196" s="7"/>
      <c r="Y196" s="7"/>
      <c r="Z196" s="7"/>
    </row>
    <row r="197" ht="15.75" customHeight="1">
      <c r="A197" s="7"/>
      <c r="B197" s="2"/>
      <c r="C197" s="3"/>
      <c r="D197" s="4"/>
      <c r="E197" s="130"/>
      <c r="F197" s="131"/>
      <c r="G197" s="2"/>
      <c r="H197" s="6"/>
      <c r="I197" s="2"/>
      <c r="J197" s="2"/>
      <c r="K197" s="2"/>
      <c r="L197" s="7"/>
      <c r="M197" s="7"/>
      <c r="N197" s="7"/>
      <c r="O197" s="7"/>
      <c r="P197" s="7"/>
      <c r="Q197" s="7"/>
      <c r="R197" s="7"/>
      <c r="S197" s="7"/>
      <c r="T197" s="7"/>
      <c r="U197" s="7"/>
      <c r="V197" s="7"/>
      <c r="W197" s="7"/>
      <c r="X197" s="7"/>
      <c r="Y197" s="7"/>
      <c r="Z197" s="7"/>
    </row>
    <row r="198" ht="15.75" customHeight="1">
      <c r="A198" s="7"/>
      <c r="B198" s="2"/>
      <c r="C198" s="3"/>
      <c r="D198" s="4"/>
      <c r="E198" s="130"/>
      <c r="F198" s="131"/>
      <c r="G198" s="2"/>
      <c r="H198" s="6"/>
      <c r="I198" s="2"/>
      <c r="J198" s="2"/>
      <c r="K198" s="2"/>
      <c r="L198" s="7"/>
      <c r="M198" s="7"/>
      <c r="N198" s="7"/>
      <c r="O198" s="7"/>
      <c r="P198" s="7"/>
      <c r="Q198" s="7"/>
      <c r="R198" s="7"/>
      <c r="S198" s="7"/>
      <c r="T198" s="7"/>
      <c r="U198" s="7"/>
      <c r="V198" s="7"/>
      <c r="W198" s="7"/>
      <c r="X198" s="7"/>
      <c r="Y198" s="7"/>
      <c r="Z198" s="7"/>
    </row>
    <row r="199" ht="15.75" customHeight="1">
      <c r="A199" s="7"/>
      <c r="B199" s="2"/>
      <c r="C199" s="3"/>
      <c r="D199" s="4"/>
      <c r="E199" s="130"/>
      <c r="F199" s="131"/>
      <c r="G199" s="2"/>
      <c r="H199" s="6"/>
      <c r="I199" s="2"/>
      <c r="J199" s="2"/>
      <c r="K199" s="2"/>
      <c r="L199" s="7"/>
      <c r="M199" s="7"/>
      <c r="N199" s="7"/>
      <c r="O199" s="7"/>
      <c r="P199" s="7"/>
      <c r="Q199" s="7"/>
      <c r="R199" s="7"/>
      <c r="S199" s="7"/>
      <c r="T199" s="7"/>
      <c r="U199" s="7"/>
      <c r="V199" s="7"/>
      <c r="W199" s="7"/>
      <c r="X199" s="7"/>
      <c r="Y199" s="7"/>
      <c r="Z199" s="7"/>
    </row>
    <row r="200" ht="15.75" customHeight="1">
      <c r="A200" s="7"/>
      <c r="B200" s="2"/>
      <c r="C200" s="3"/>
      <c r="D200" s="4"/>
      <c r="E200" s="130"/>
      <c r="F200" s="131"/>
      <c r="G200" s="2"/>
      <c r="H200" s="6"/>
      <c r="I200" s="2"/>
      <c r="J200" s="2"/>
      <c r="K200" s="2"/>
      <c r="L200" s="7"/>
      <c r="M200" s="7"/>
      <c r="N200" s="7"/>
      <c r="O200" s="7"/>
      <c r="P200" s="7"/>
      <c r="Q200" s="7"/>
      <c r="R200" s="7"/>
      <c r="S200" s="7"/>
      <c r="T200" s="7"/>
      <c r="U200" s="7"/>
      <c r="V200" s="7"/>
      <c r="W200" s="7"/>
      <c r="X200" s="7"/>
      <c r="Y200" s="7"/>
      <c r="Z200" s="7"/>
    </row>
    <row r="201" ht="15.75" customHeight="1">
      <c r="A201" s="7"/>
      <c r="B201" s="2"/>
      <c r="C201" s="3"/>
      <c r="D201" s="4"/>
      <c r="E201" s="130"/>
      <c r="F201" s="131"/>
      <c r="G201" s="2"/>
      <c r="H201" s="6"/>
      <c r="I201" s="2"/>
      <c r="J201" s="2"/>
      <c r="K201" s="2"/>
      <c r="L201" s="7"/>
      <c r="M201" s="7"/>
      <c r="N201" s="7"/>
      <c r="O201" s="7"/>
      <c r="P201" s="7"/>
      <c r="Q201" s="7"/>
      <c r="R201" s="7"/>
      <c r="S201" s="7"/>
      <c r="T201" s="7"/>
      <c r="U201" s="7"/>
      <c r="V201" s="7"/>
      <c r="W201" s="7"/>
      <c r="X201" s="7"/>
      <c r="Y201" s="7"/>
      <c r="Z201" s="7"/>
    </row>
    <row r="202" ht="15.75" customHeight="1">
      <c r="A202" s="7"/>
      <c r="B202" s="2"/>
      <c r="C202" s="3"/>
      <c r="D202" s="4"/>
      <c r="E202" s="130"/>
      <c r="F202" s="131"/>
      <c r="G202" s="2"/>
      <c r="H202" s="6"/>
      <c r="I202" s="2"/>
      <c r="J202" s="2"/>
      <c r="K202" s="2"/>
      <c r="L202" s="7"/>
      <c r="M202" s="7"/>
      <c r="N202" s="7"/>
      <c r="O202" s="7"/>
      <c r="P202" s="7"/>
      <c r="Q202" s="7"/>
      <c r="R202" s="7"/>
      <c r="S202" s="7"/>
      <c r="T202" s="7"/>
      <c r="U202" s="7"/>
      <c r="V202" s="7"/>
      <c r="W202" s="7"/>
      <c r="X202" s="7"/>
      <c r="Y202" s="7"/>
      <c r="Z202" s="7"/>
    </row>
    <row r="203" ht="15.75" customHeight="1">
      <c r="A203" s="7"/>
      <c r="B203" s="2"/>
      <c r="C203" s="3"/>
      <c r="D203" s="4"/>
      <c r="E203" s="130"/>
      <c r="F203" s="131"/>
      <c r="G203" s="2"/>
      <c r="H203" s="6"/>
      <c r="I203" s="2"/>
      <c r="J203" s="2"/>
      <c r="K203" s="2"/>
      <c r="L203" s="7"/>
      <c r="M203" s="7"/>
      <c r="N203" s="7"/>
      <c r="O203" s="7"/>
      <c r="P203" s="7"/>
      <c r="Q203" s="7"/>
      <c r="R203" s="7"/>
      <c r="S203" s="7"/>
      <c r="T203" s="7"/>
      <c r="U203" s="7"/>
      <c r="V203" s="7"/>
      <c r="W203" s="7"/>
      <c r="X203" s="7"/>
      <c r="Y203" s="7"/>
      <c r="Z203" s="7"/>
    </row>
    <row r="204" ht="15.75" customHeight="1">
      <c r="A204" s="7"/>
      <c r="B204" s="2"/>
      <c r="C204" s="3"/>
      <c r="D204" s="4"/>
      <c r="E204" s="130"/>
      <c r="F204" s="131"/>
      <c r="G204" s="2"/>
      <c r="H204" s="6"/>
      <c r="I204" s="2"/>
      <c r="J204" s="2"/>
      <c r="K204" s="2"/>
      <c r="L204" s="7"/>
      <c r="M204" s="7"/>
      <c r="N204" s="7"/>
      <c r="O204" s="7"/>
      <c r="P204" s="7"/>
      <c r="Q204" s="7"/>
      <c r="R204" s="7"/>
      <c r="S204" s="7"/>
      <c r="T204" s="7"/>
      <c r="U204" s="7"/>
      <c r="V204" s="7"/>
      <c r="W204" s="7"/>
      <c r="X204" s="7"/>
      <c r="Y204" s="7"/>
      <c r="Z204" s="7"/>
    </row>
    <row r="205" ht="15.75" customHeight="1">
      <c r="A205" s="7"/>
      <c r="B205" s="2"/>
      <c r="C205" s="3"/>
      <c r="D205" s="4"/>
      <c r="E205" s="130"/>
      <c r="F205" s="131"/>
      <c r="G205" s="2"/>
      <c r="H205" s="6"/>
      <c r="I205" s="2"/>
      <c r="J205" s="2"/>
      <c r="K205" s="2"/>
      <c r="L205" s="7"/>
      <c r="M205" s="7"/>
      <c r="N205" s="7"/>
      <c r="O205" s="7"/>
      <c r="P205" s="7"/>
      <c r="Q205" s="7"/>
      <c r="R205" s="7"/>
      <c r="S205" s="7"/>
      <c r="T205" s="7"/>
      <c r="U205" s="7"/>
      <c r="V205" s="7"/>
      <c r="W205" s="7"/>
      <c r="X205" s="7"/>
      <c r="Y205" s="7"/>
      <c r="Z205" s="7"/>
    </row>
    <row r="206" ht="15.75" customHeight="1">
      <c r="A206" s="7"/>
      <c r="B206" s="2"/>
      <c r="C206" s="3"/>
      <c r="D206" s="4"/>
      <c r="E206" s="130"/>
      <c r="F206" s="131"/>
      <c r="G206" s="2"/>
      <c r="H206" s="6"/>
      <c r="I206" s="2"/>
      <c r="J206" s="2"/>
      <c r="K206" s="2"/>
      <c r="L206" s="7"/>
      <c r="M206" s="7"/>
      <c r="N206" s="7"/>
      <c r="O206" s="7"/>
      <c r="P206" s="7"/>
      <c r="Q206" s="7"/>
      <c r="R206" s="7"/>
      <c r="S206" s="7"/>
      <c r="T206" s="7"/>
      <c r="U206" s="7"/>
      <c r="V206" s="7"/>
      <c r="W206" s="7"/>
      <c r="X206" s="7"/>
      <c r="Y206" s="7"/>
      <c r="Z206" s="7"/>
    </row>
    <row r="207" ht="15.75" customHeight="1">
      <c r="A207" s="7"/>
      <c r="B207" s="2"/>
      <c r="C207" s="3"/>
      <c r="D207" s="4"/>
      <c r="E207" s="130"/>
      <c r="F207" s="131"/>
      <c r="G207" s="2"/>
      <c r="H207" s="6"/>
      <c r="I207" s="2"/>
      <c r="J207" s="2"/>
      <c r="K207" s="2"/>
      <c r="L207" s="7"/>
      <c r="M207" s="7"/>
      <c r="N207" s="7"/>
      <c r="O207" s="7"/>
      <c r="P207" s="7"/>
      <c r="Q207" s="7"/>
      <c r="R207" s="7"/>
      <c r="S207" s="7"/>
      <c r="T207" s="7"/>
      <c r="U207" s="7"/>
      <c r="V207" s="7"/>
      <c r="W207" s="7"/>
      <c r="X207" s="7"/>
      <c r="Y207" s="7"/>
      <c r="Z207" s="7"/>
    </row>
    <row r="208" ht="15.75" customHeight="1">
      <c r="A208" s="7"/>
      <c r="B208" s="2"/>
      <c r="C208" s="3"/>
      <c r="D208" s="4"/>
      <c r="E208" s="130"/>
      <c r="F208" s="131"/>
      <c r="G208" s="2"/>
      <c r="H208" s="6"/>
      <c r="I208" s="2"/>
      <c r="J208" s="2"/>
      <c r="K208" s="2"/>
      <c r="L208" s="7"/>
      <c r="M208" s="7"/>
      <c r="N208" s="7"/>
      <c r="O208" s="7"/>
      <c r="P208" s="7"/>
      <c r="Q208" s="7"/>
      <c r="R208" s="7"/>
      <c r="S208" s="7"/>
      <c r="T208" s="7"/>
      <c r="U208" s="7"/>
      <c r="V208" s="7"/>
      <c r="W208" s="7"/>
      <c r="X208" s="7"/>
      <c r="Y208" s="7"/>
      <c r="Z208" s="7"/>
    </row>
    <row r="209" ht="15.75" customHeight="1">
      <c r="A209" s="7"/>
      <c r="B209" s="2"/>
      <c r="C209" s="3"/>
      <c r="D209" s="4"/>
      <c r="E209" s="130"/>
      <c r="F209" s="131"/>
      <c r="G209" s="2"/>
      <c r="H209" s="6"/>
      <c r="I209" s="2"/>
      <c r="J209" s="2"/>
      <c r="K209" s="2"/>
      <c r="L209" s="7"/>
      <c r="M209" s="7"/>
      <c r="N209" s="7"/>
      <c r="O209" s="7"/>
      <c r="P209" s="7"/>
      <c r="Q209" s="7"/>
      <c r="R209" s="7"/>
      <c r="S209" s="7"/>
      <c r="T209" s="7"/>
      <c r="U209" s="7"/>
      <c r="V209" s="7"/>
      <c r="W209" s="7"/>
      <c r="X209" s="7"/>
      <c r="Y209" s="7"/>
      <c r="Z209" s="7"/>
    </row>
    <row r="210" ht="15.75" customHeight="1">
      <c r="A210" s="7"/>
      <c r="B210" s="2"/>
      <c r="C210" s="3"/>
      <c r="D210" s="4"/>
      <c r="E210" s="130"/>
      <c r="F210" s="131"/>
      <c r="G210" s="2"/>
      <c r="H210" s="6"/>
      <c r="I210" s="2"/>
      <c r="J210" s="2"/>
      <c r="K210" s="2"/>
      <c r="L210" s="7"/>
      <c r="M210" s="7"/>
      <c r="N210" s="7"/>
      <c r="O210" s="7"/>
      <c r="P210" s="7"/>
      <c r="Q210" s="7"/>
      <c r="R210" s="7"/>
      <c r="S210" s="7"/>
      <c r="T210" s="7"/>
      <c r="U210" s="7"/>
      <c r="V210" s="7"/>
      <c r="W210" s="7"/>
      <c r="X210" s="7"/>
      <c r="Y210" s="7"/>
      <c r="Z210" s="7"/>
    </row>
    <row r="211" ht="15.75" customHeight="1">
      <c r="A211" s="7"/>
      <c r="B211" s="2"/>
      <c r="C211" s="3"/>
      <c r="D211" s="4"/>
      <c r="E211" s="130"/>
      <c r="F211" s="131"/>
      <c r="G211" s="2"/>
      <c r="H211" s="6"/>
      <c r="I211" s="2"/>
      <c r="J211" s="2"/>
      <c r="K211" s="2"/>
      <c r="L211" s="7"/>
      <c r="M211" s="7"/>
      <c r="N211" s="7"/>
      <c r="O211" s="7"/>
      <c r="P211" s="7"/>
      <c r="Q211" s="7"/>
      <c r="R211" s="7"/>
      <c r="S211" s="7"/>
      <c r="T211" s="7"/>
      <c r="U211" s="7"/>
      <c r="V211" s="7"/>
      <c r="W211" s="7"/>
      <c r="X211" s="7"/>
      <c r="Y211" s="7"/>
      <c r="Z211" s="7"/>
    </row>
    <row r="212" ht="15.75" customHeight="1">
      <c r="A212" s="7"/>
      <c r="B212" s="2"/>
      <c r="C212" s="3"/>
      <c r="D212" s="4"/>
      <c r="E212" s="130"/>
      <c r="F212" s="131"/>
      <c r="G212" s="2"/>
      <c r="H212" s="6"/>
      <c r="I212" s="2"/>
      <c r="J212" s="2"/>
      <c r="K212" s="2"/>
      <c r="L212" s="7"/>
      <c r="M212" s="7"/>
      <c r="N212" s="7"/>
      <c r="O212" s="7"/>
      <c r="P212" s="7"/>
      <c r="Q212" s="7"/>
      <c r="R212" s="7"/>
      <c r="S212" s="7"/>
      <c r="T212" s="7"/>
      <c r="U212" s="7"/>
      <c r="V212" s="7"/>
      <c r="W212" s="7"/>
      <c r="X212" s="7"/>
      <c r="Y212" s="7"/>
      <c r="Z212" s="7"/>
    </row>
    <row r="213" ht="15.75" customHeight="1">
      <c r="A213" s="7"/>
      <c r="B213" s="2"/>
      <c r="C213" s="3"/>
      <c r="D213" s="4"/>
      <c r="E213" s="130"/>
      <c r="F213" s="131"/>
      <c r="G213" s="2"/>
      <c r="H213" s="6"/>
      <c r="I213" s="2"/>
      <c r="J213" s="2"/>
      <c r="K213" s="2"/>
      <c r="L213" s="7"/>
      <c r="M213" s="7"/>
      <c r="N213" s="7"/>
      <c r="O213" s="7"/>
      <c r="P213" s="7"/>
      <c r="Q213" s="7"/>
      <c r="R213" s="7"/>
      <c r="S213" s="7"/>
      <c r="T213" s="7"/>
      <c r="U213" s="7"/>
      <c r="V213" s="7"/>
      <c r="W213" s="7"/>
      <c r="X213" s="7"/>
      <c r="Y213" s="7"/>
      <c r="Z213" s="7"/>
    </row>
    <row r="214" ht="15.75" customHeight="1">
      <c r="A214" s="7"/>
      <c r="B214" s="2"/>
      <c r="C214" s="3"/>
      <c r="D214" s="4"/>
      <c r="E214" s="130"/>
      <c r="F214" s="131"/>
      <c r="G214" s="2"/>
      <c r="H214" s="6"/>
      <c r="I214" s="2"/>
      <c r="J214" s="2"/>
      <c r="K214" s="2"/>
      <c r="L214" s="7"/>
      <c r="M214" s="7"/>
      <c r="N214" s="7"/>
      <c r="O214" s="7"/>
      <c r="P214" s="7"/>
      <c r="Q214" s="7"/>
      <c r="R214" s="7"/>
      <c r="S214" s="7"/>
      <c r="T214" s="7"/>
      <c r="U214" s="7"/>
      <c r="V214" s="7"/>
      <c r="W214" s="7"/>
      <c r="X214" s="7"/>
      <c r="Y214" s="7"/>
      <c r="Z214" s="7"/>
    </row>
    <row r="215" ht="15.75" customHeight="1">
      <c r="A215" s="7"/>
      <c r="B215" s="2"/>
      <c r="C215" s="3"/>
      <c r="D215" s="4"/>
      <c r="E215" s="130"/>
      <c r="F215" s="131"/>
      <c r="G215" s="2"/>
      <c r="H215" s="6"/>
      <c r="I215" s="2"/>
      <c r="J215" s="2"/>
      <c r="K215" s="2"/>
      <c r="L215" s="7"/>
      <c r="M215" s="7"/>
      <c r="N215" s="7"/>
      <c r="O215" s="7"/>
      <c r="P215" s="7"/>
      <c r="Q215" s="7"/>
      <c r="R215" s="7"/>
      <c r="S215" s="7"/>
      <c r="T215" s="7"/>
      <c r="U215" s="7"/>
      <c r="V215" s="7"/>
      <c r="W215" s="7"/>
      <c r="X215" s="7"/>
      <c r="Y215" s="7"/>
      <c r="Z215" s="7"/>
    </row>
    <row r="216" ht="15.75" customHeight="1">
      <c r="A216" s="7"/>
      <c r="B216" s="2"/>
      <c r="C216" s="3"/>
      <c r="D216" s="4"/>
      <c r="E216" s="130"/>
      <c r="F216" s="131"/>
      <c r="G216" s="2"/>
      <c r="H216" s="6"/>
      <c r="I216" s="2"/>
      <c r="J216" s="2"/>
      <c r="K216" s="2"/>
      <c r="L216" s="7"/>
      <c r="M216" s="7"/>
      <c r="N216" s="7"/>
      <c r="O216" s="7"/>
      <c r="P216" s="7"/>
      <c r="Q216" s="7"/>
      <c r="R216" s="7"/>
      <c r="S216" s="7"/>
      <c r="T216" s="7"/>
      <c r="U216" s="7"/>
      <c r="V216" s="7"/>
      <c r="W216" s="7"/>
      <c r="X216" s="7"/>
      <c r="Y216" s="7"/>
      <c r="Z216" s="7"/>
    </row>
    <row r="217" ht="15.75" customHeight="1">
      <c r="A217" s="7"/>
      <c r="B217" s="2"/>
      <c r="C217" s="3"/>
      <c r="D217" s="4"/>
      <c r="E217" s="130"/>
      <c r="F217" s="131"/>
      <c r="G217" s="2"/>
      <c r="H217" s="6"/>
      <c r="I217" s="2"/>
      <c r="J217" s="2"/>
      <c r="K217" s="2"/>
      <c r="L217" s="7"/>
      <c r="M217" s="7"/>
      <c r="N217" s="7"/>
      <c r="O217" s="7"/>
      <c r="P217" s="7"/>
      <c r="Q217" s="7"/>
      <c r="R217" s="7"/>
      <c r="S217" s="7"/>
      <c r="T217" s="7"/>
      <c r="U217" s="7"/>
      <c r="V217" s="7"/>
      <c r="W217" s="7"/>
      <c r="X217" s="7"/>
      <c r="Y217" s="7"/>
      <c r="Z217" s="7"/>
    </row>
    <row r="218" ht="15.75" customHeight="1">
      <c r="A218" s="7"/>
      <c r="B218" s="2"/>
      <c r="C218" s="3"/>
      <c r="D218" s="4"/>
      <c r="E218" s="130"/>
      <c r="F218" s="131"/>
      <c r="G218" s="2"/>
      <c r="H218" s="6"/>
      <c r="I218" s="2"/>
      <c r="J218" s="2"/>
      <c r="K218" s="2"/>
      <c r="L218" s="7"/>
      <c r="M218" s="7"/>
      <c r="N218" s="7"/>
      <c r="O218" s="7"/>
      <c r="P218" s="7"/>
      <c r="Q218" s="7"/>
      <c r="R218" s="7"/>
      <c r="S218" s="7"/>
      <c r="T218" s="7"/>
      <c r="U218" s="7"/>
      <c r="V218" s="7"/>
      <c r="W218" s="7"/>
      <c r="X218" s="7"/>
      <c r="Y218" s="7"/>
      <c r="Z218" s="7"/>
    </row>
    <row r="219" ht="15.75" customHeight="1">
      <c r="A219" s="7"/>
      <c r="B219" s="2"/>
      <c r="C219" s="3"/>
      <c r="D219" s="4"/>
      <c r="E219" s="130"/>
      <c r="F219" s="131"/>
      <c r="G219" s="2"/>
      <c r="H219" s="6"/>
      <c r="I219" s="2"/>
      <c r="J219" s="2"/>
      <c r="K219" s="2"/>
      <c r="L219" s="7"/>
      <c r="M219" s="7"/>
      <c r="N219" s="7"/>
      <c r="O219" s="7"/>
      <c r="P219" s="7"/>
      <c r="Q219" s="7"/>
      <c r="R219" s="7"/>
      <c r="S219" s="7"/>
      <c r="T219" s="7"/>
      <c r="U219" s="7"/>
      <c r="V219" s="7"/>
      <c r="W219" s="7"/>
      <c r="X219" s="7"/>
      <c r="Y219" s="7"/>
      <c r="Z219" s="7"/>
    </row>
    <row r="220" ht="15.75" customHeight="1">
      <c r="A220" s="7"/>
      <c r="B220" s="2"/>
      <c r="C220" s="3"/>
      <c r="D220" s="4"/>
      <c r="E220" s="130"/>
      <c r="F220" s="131"/>
      <c r="G220" s="2"/>
      <c r="H220" s="6"/>
      <c r="I220" s="2"/>
      <c r="J220" s="2"/>
      <c r="K220" s="2"/>
      <c r="L220" s="7"/>
      <c r="M220" s="7"/>
      <c r="N220" s="7"/>
      <c r="O220" s="7"/>
      <c r="P220" s="7"/>
      <c r="Q220" s="7"/>
      <c r="R220" s="7"/>
      <c r="S220" s="7"/>
      <c r="T220" s="7"/>
      <c r="U220" s="7"/>
      <c r="V220" s="7"/>
      <c r="W220" s="7"/>
      <c r="X220" s="7"/>
      <c r="Y220" s="7"/>
      <c r="Z220" s="7"/>
    </row>
    <row r="221" ht="15.75" customHeight="1">
      <c r="A221" s="7"/>
      <c r="B221" s="2"/>
      <c r="C221" s="3"/>
      <c r="D221" s="4"/>
      <c r="E221" s="130"/>
      <c r="F221" s="131"/>
      <c r="G221" s="2"/>
      <c r="H221" s="6"/>
      <c r="I221" s="2"/>
      <c r="J221" s="2"/>
      <c r="K221" s="2"/>
      <c r="L221" s="7"/>
      <c r="M221" s="7"/>
      <c r="N221" s="7"/>
      <c r="O221" s="7"/>
      <c r="P221" s="7"/>
      <c r="Q221" s="7"/>
      <c r="R221" s="7"/>
      <c r="S221" s="7"/>
      <c r="T221" s="7"/>
      <c r="U221" s="7"/>
      <c r="V221" s="7"/>
      <c r="W221" s="7"/>
      <c r="X221" s="7"/>
      <c r="Y221" s="7"/>
      <c r="Z221" s="7"/>
    </row>
    <row r="222" ht="15.75" customHeight="1">
      <c r="A222" s="7"/>
      <c r="B222" s="2"/>
      <c r="C222" s="3"/>
      <c r="D222" s="4"/>
      <c r="E222" s="130"/>
      <c r="F222" s="131"/>
      <c r="G222" s="2"/>
      <c r="H222" s="6"/>
      <c r="I222" s="2"/>
      <c r="J222" s="2"/>
      <c r="K222" s="2"/>
      <c r="L222" s="7"/>
      <c r="M222" s="7"/>
      <c r="N222" s="7"/>
      <c r="O222" s="7"/>
      <c r="P222" s="7"/>
      <c r="Q222" s="7"/>
      <c r="R222" s="7"/>
      <c r="S222" s="7"/>
      <c r="T222" s="7"/>
      <c r="U222" s="7"/>
      <c r="V222" s="7"/>
      <c r="W222" s="7"/>
      <c r="X222" s="7"/>
      <c r="Y222" s="7"/>
      <c r="Z222" s="7"/>
    </row>
    <row r="223" ht="15.75" customHeight="1">
      <c r="A223" s="7"/>
      <c r="B223" s="2"/>
      <c r="C223" s="3"/>
      <c r="D223" s="4"/>
      <c r="E223" s="130"/>
      <c r="F223" s="131"/>
      <c r="G223" s="2"/>
      <c r="H223" s="6"/>
      <c r="I223" s="2"/>
      <c r="J223" s="2"/>
      <c r="K223" s="2"/>
      <c r="L223" s="7"/>
      <c r="M223" s="7"/>
      <c r="N223" s="7"/>
      <c r="O223" s="7"/>
      <c r="P223" s="7"/>
      <c r="Q223" s="7"/>
      <c r="R223" s="7"/>
      <c r="S223" s="7"/>
      <c r="T223" s="7"/>
      <c r="U223" s="7"/>
      <c r="V223" s="7"/>
      <c r="W223" s="7"/>
      <c r="X223" s="7"/>
      <c r="Y223" s="7"/>
      <c r="Z223" s="7"/>
    </row>
    <row r="224" ht="15.75" customHeight="1">
      <c r="A224" s="7"/>
      <c r="B224" s="2"/>
      <c r="C224" s="3"/>
      <c r="D224" s="4"/>
      <c r="E224" s="130"/>
      <c r="F224" s="131"/>
      <c r="G224" s="2"/>
      <c r="H224" s="6"/>
      <c r="I224" s="2"/>
      <c r="J224" s="2"/>
      <c r="K224" s="2"/>
      <c r="L224" s="7"/>
      <c r="M224" s="7"/>
      <c r="N224" s="7"/>
      <c r="O224" s="7"/>
      <c r="P224" s="7"/>
      <c r="Q224" s="7"/>
      <c r="R224" s="7"/>
      <c r="S224" s="7"/>
      <c r="T224" s="7"/>
      <c r="U224" s="7"/>
      <c r="V224" s="7"/>
      <c r="W224" s="7"/>
      <c r="X224" s="7"/>
      <c r="Y224" s="7"/>
      <c r="Z224" s="7"/>
    </row>
    <row r="225" ht="15.75" customHeight="1">
      <c r="A225" s="7"/>
      <c r="B225" s="2"/>
      <c r="C225" s="3"/>
      <c r="D225" s="4"/>
      <c r="E225" s="130"/>
      <c r="F225" s="131"/>
      <c r="G225" s="2"/>
      <c r="H225" s="6"/>
      <c r="I225" s="2"/>
      <c r="J225" s="2"/>
      <c r="K225" s="2"/>
      <c r="L225" s="7"/>
      <c r="M225" s="7"/>
      <c r="N225" s="7"/>
      <c r="O225" s="7"/>
      <c r="P225" s="7"/>
      <c r="Q225" s="7"/>
      <c r="R225" s="7"/>
      <c r="S225" s="7"/>
      <c r="T225" s="7"/>
      <c r="U225" s="7"/>
      <c r="V225" s="7"/>
      <c r="W225" s="7"/>
      <c r="X225" s="7"/>
      <c r="Y225" s="7"/>
      <c r="Z225" s="7"/>
    </row>
    <row r="226" ht="15.75" customHeight="1">
      <c r="A226" s="7"/>
      <c r="B226" s="2"/>
      <c r="C226" s="3"/>
      <c r="D226" s="4"/>
      <c r="E226" s="130"/>
      <c r="F226" s="131"/>
      <c r="G226" s="2"/>
      <c r="H226" s="6"/>
      <c r="I226" s="2"/>
      <c r="J226" s="2"/>
      <c r="K226" s="2"/>
      <c r="L226" s="7"/>
      <c r="M226" s="7"/>
      <c r="N226" s="7"/>
      <c r="O226" s="7"/>
      <c r="P226" s="7"/>
      <c r="Q226" s="7"/>
      <c r="R226" s="7"/>
      <c r="S226" s="7"/>
      <c r="T226" s="7"/>
      <c r="U226" s="7"/>
      <c r="V226" s="7"/>
      <c r="W226" s="7"/>
      <c r="X226" s="7"/>
      <c r="Y226" s="7"/>
      <c r="Z226" s="7"/>
    </row>
    <row r="227" ht="15.75" customHeight="1">
      <c r="A227" s="7"/>
      <c r="B227" s="2"/>
      <c r="C227" s="3"/>
      <c r="D227" s="4"/>
      <c r="E227" s="130"/>
      <c r="F227" s="131"/>
      <c r="G227" s="2"/>
      <c r="H227" s="6"/>
      <c r="I227" s="2"/>
      <c r="J227" s="2"/>
      <c r="K227" s="2"/>
      <c r="L227" s="7"/>
      <c r="M227" s="7"/>
      <c r="N227" s="7"/>
      <c r="O227" s="7"/>
      <c r="P227" s="7"/>
      <c r="Q227" s="7"/>
      <c r="R227" s="7"/>
      <c r="S227" s="7"/>
      <c r="T227" s="7"/>
      <c r="U227" s="7"/>
      <c r="V227" s="7"/>
      <c r="W227" s="7"/>
      <c r="X227" s="7"/>
      <c r="Y227" s="7"/>
      <c r="Z227" s="7"/>
    </row>
    <row r="228" ht="15.75" customHeight="1">
      <c r="A228" s="7"/>
      <c r="B228" s="2"/>
      <c r="C228" s="3"/>
      <c r="D228" s="4"/>
      <c r="E228" s="130"/>
      <c r="F228" s="131"/>
      <c r="G228" s="2"/>
      <c r="H228" s="6"/>
      <c r="I228" s="2"/>
      <c r="J228" s="2"/>
      <c r="K228" s="2"/>
      <c r="L228" s="7"/>
      <c r="M228" s="7"/>
      <c r="N228" s="7"/>
      <c r="O228" s="7"/>
      <c r="P228" s="7"/>
      <c r="Q228" s="7"/>
      <c r="R228" s="7"/>
      <c r="S228" s="7"/>
      <c r="T228" s="7"/>
      <c r="U228" s="7"/>
      <c r="V228" s="7"/>
      <c r="W228" s="7"/>
      <c r="X228" s="7"/>
      <c r="Y228" s="7"/>
      <c r="Z228" s="7"/>
    </row>
    <row r="229" ht="15.75" customHeight="1">
      <c r="A229" s="7"/>
      <c r="B229" s="2"/>
      <c r="C229" s="3"/>
      <c r="D229" s="4"/>
      <c r="E229" s="130"/>
      <c r="F229" s="131"/>
      <c r="G229" s="2"/>
      <c r="H229" s="6"/>
      <c r="I229" s="2"/>
      <c r="J229" s="2"/>
      <c r="K229" s="2"/>
      <c r="L229" s="7"/>
      <c r="M229" s="7"/>
      <c r="N229" s="7"/>
      <c r="O229" s="7"/>
      <c r="P229" s="7"/>
      <c r="Q229" s="7"/>
      <c r="R229" s="7"/>
      <c r="S229" s="7"/>
      <c r="T229" s="7"/>
      <c r="U229" s="7"/>
      <c r="V229" s="7"/>
      <c r="W229" s="7"/>
      <c r="X229" s="7"/>
      <c r="Y229" s="7"/>
      <c r="Z229" s="7"/>
    </row>
    <row r="230" ht="15.75" customHeight="1">
      <c r="A230" s="7"/>
      <c r="B230" s="2"/>
      <c r="C230" s="3"/>
      <c r="D230" s="4"/>
      <c r="E230" s="130"/>
      <c r="F230" s="131"/>
      <c r="G230" s="2"/>
      <c r="H230" s="6"/>
      <c r="I230" s="2"/>
      <c r="J230" s="2"/>
      <c r="K230" s="2"/>
      <c r="L230" s="7"/>
      <c r="M230" s="7"/>
      <c r="N230" s="7"/>
      <c r="O230" s="7"/>
      <c r="P230" s="7"/>
      <c r="Q230" s="7"/>
      <c r="R230" s="7"/>
      <c r="S230" s="7"/>
      <c r="T230" s="7"/>
      <c r="U230" s="7"/>
      <c r="V230" s="7"/>
      <c r="W230" s="7"/>
      <c r="X230" s="7"/>
      <c r="Y230" s="7"/>
      <c r="Z230" s="7"/>
    </row>
    <row r="231" ht="15.75" customHeight="1">
      <c r="A231" s="7"/>
      <c r="B231" s="2"/>
      <c r="C231" s="3"/>
      <c r="D231" s="4"/>
      <c r="E231" s="130"/>
      <c r="F231" s="131"/>
      <c r="G231" s="2"/>
      <c r="H231" s="6"/>
      <c r="I231" s="2"/>
      <c r="J231" s="2"/>
      <c r="K231" s="2"/>
      <c r="L231" s="7"/>
      <c r="M231" s="7"/>
      <c r="N231" s="7"/>
      <c r="O231" s="7"/>
      <c r="P231" s="7"/>
      <c r="Q231" s="7"/>
      <c r="R231" s="7"/>
      <c r="S231" s="7"/>
      <c r="T231" s="7"/>
      <c r="U231" s="7"/>
      <c r="V231" s="7"/>
      <c r="W231" s="7"/>
      <c r="X231" s="7"/>
      <c r="Y231" s="7"/>
      <c r="Z231" s="7"/>
    </row>
    <row r="232" ht="15.75" customHeight="1">
      <c r="A232" s="7"/>
      <c r="B232" s="2"/>
      <c r="C232" s="3"/>
      <c r="D232" s="4"/>
      <c r="E232" s="130"/>
      <c r="F232" s="131"/>
      <c r="G232" s="2"/>
      <c r="H232" s="6"/>
      <c r="I232" s="2"/>
      <c r="J232" s="2"/>
      <c r="K232" s="2"/>
      <c r="L232" s="7"/>
      <c r="M232" s="7"/>
      <c r="N232" s="7"/>
      <c r="O232" s="7"/>
      <c r="P232" s="7"/>
      <c r="Q232" s="7"/>
      <c r="R232" s="7"/>
      <c r="S232" s="7"/>
      <c r="T232" s="7"/>
      <c r="U232" s="7"/>
      <c r="V232" s="7"/>
      <c r="W232" s="7"/>
      <c r="X232" s="7"/>
      <c r="Y232" s="7"/>
      <c r="Z232" s="7"/>
    </row>
    <row r="233" ht="15.75" customHeight="1">
      <c r="A233" s="7"/>
      <c r="B233" s="2"/>
      <c r="C233" s="3"/>
      <c r="D233" s="4"/>
      <c r="E233" s="130"/>
      <c r="F233" s="131"/>
      <c r="G233" s="2"/>
      <c r="H233" s="6"/>
      <c r="I233" s="2"/>
      <c r="J233" s="2"/>
      <c r="K233" s="2"/>
      <c r="L233" s="7"/>
      <c r="M233" s="7"/>
      <c r="N233" s="7"/>
      <c r="O233" s="7"/>
      <c r="P233" s="7"/>
      <c r="Q233" s="7"/>
      <c r="R233" s="7"/>
      <c r="S233" s="7"/>
      <c r="T233" s="7"/>
      <c r="U233" s="7"/>
      <c r="V233" s="7"/>
      <c r="W233" s="7"/>
      <c r="X233" s="7"/>
      <c r="Y233" s="7"/>
      <c r="Z233" s="7"/>
    </row>
    <row r="234" ht="15.75" customHeight="1">
      <c r="A234" s="7"/>
      <c r="B234" s="2"/>
      <c r="C234" s="3"/>
      <c r="D234" s="4"/>
      <c r="E234" s="130"/>
      <c r="F234" s="131"/>
      <c r="G234" s="2"/>
      <c r="H234" s="6"/>
      <c r="I234" s="2"/>
      <c r="J234" s="2"/>
      <c r="K234" s="2"/>
      <c r="L234" s="7"/>
      <c r="M234" s="7"/>
      <c r="N234" s="7"/>
      <c r="O234" s="7"/>
      <c r="P234" s="7"/>
      <c r="Q234" s="7"/>
      <c r="R234" s="7"/>
      <c r="S234" s="7"/>
      <c r="T234" s="7"/>
      <c r="U234" s="7"/>
      <c r="V234" s="7"/>
      <c r="W234" s="7"/>
      <c r="X234" s="7"/>
      <c r="Y234" s="7"/>
      <c r="Z234" s="7"/>
    </row>
    <row r="235" ht="15.75" customHeight="1">
      <c r="A235" s="7"/>
      <c r="B235" s="2"/>
      <c r="C235" s="3"/>
      <c r="D235" s="4"/>
      <c r="E235" s="130"/>
      <c r="F235" s="131"/>
      <c r="G235" s="2"/>
      <c r="H235" s="6"/>
      <c r="I235" s="2"/>
      <c r="J235" s="2"/>
      <c r="K235" s="2"/>
      <c r="L235" s="7"/>
      <c r="M235" s="7"/>
      <c r="N235" s="7"/>
      <c r="O235" s="7"/>
      <c r="P235" s="7"/>
      <c r="Q235" s="7"/>
      <c r="R235" s="7"/>
      <c r="S235" s="7"/>
      <c r="T235" s="7"/>
      <c r="U235" s="7"/>
      <c r="V235" s="7"/>
      <c r="W235" s="7"/>
      <c r="X235" s="7"/>
      <c r="Y235" s="7"/>
      <c r="Z235" s="7"/>
    </row>
    <row r="236" ht="15.75" customHeight="1">
      <c r="A236" s="7"/>
      <c r="B236" s="2"/>
      <c r="C236" s="3"/>
      <c r="D236" s="4"/>
      <c r="E236" s="130"/>
      <c r="F236" s="131"/>
      <c r="G236" s="2"/>
      <c r="H236" s="6"/>
      <c r="I236" s="2"/>
      <c r="J236" s="2"/>
      <c r="K236" s="2"/>
      <c r="L236" s="7"/>
      <c r="M236" s="7"/>
      <c r="N236" s="7"/>
      <c r="O236" s="7"/>
      <c r="P236" s="7"/>
      <c r="Q236" s="7"/>
      <c r="R236" s="7"/>
      <c r="S236" s="7"/>
      <c r="T236" s="7"/>
      <c r="U236" s="7"/>
      <c r="V236" s="7"/>
      <c r="W236" s="7"/>
      <c r="X236" s="7"/>
      <c r="Y236" s="7"/>
      <c r="Z236" s="7"/>
    </row>
    <row r="237" ht="15.75" customHeight="1">
      <c r="A237" s="7"/>
      <c r="B237" s="2"/>
      <c r="C237" s="3"/>
      <c r="D237" s="4"/>
      <c r="E237" s="130"/>
      <c r="F237" s="131"/>
      <c r="G237" s="2"/>
      <c r="H237" s="6"/>
      <c r="I237" s="2"/>
      <c r="J237" s="2"/>
      <c r="K237" s="2"/>
      <c r="L237" s="7"/>
      <c r="M237" s="7"/>
      <c r="N237" s="7"/>
      <c r="O237" s="7"/>
      <c r="P237" s="7"/>
      <c r="Q237" s="7"/>
      <c r="R237" s="7"/>
      <c r="S237" s="7"/>
      <c r="T237" s="7"/>
      <c r="U237" s="7"/>
      <c r="V237" s="7"/>
      <c r="W237" s="7"/>
      <c r="X237" s="7"/>
      <c r="Y237" s="7"/>
      <c r="Z237" s="7"/>
    </row>
    <row r="238" ht="15.75" customHeight="1">
      <c r="A238" s="7"/>
      <c r="B238" s="2"/>
      <c r="C238" s="3"/>
      <c r="D238" s="4"/>
      <c r="E238" s="130"/>
      <c r="F238" s="131"/>
      <c r="G238" s="2"/>
      <c r="H238" s="6"/>
      <c r="I238" s="2"/>
      <c r="J238" s="2"/>
      <c r="K238" s="2"/>
      <c r="L238" s="7"/>
      <c r="M238" s="7"/>
      <c r="N238" s="7"/>
      <c r="O238" s="7"/>
      <c r="P238" s="7"/>
      <c r="Q238" s="7"/>
      <c r="R238" s="7"/>
      <c r="S238" s="7"/>
      <c r="T238" s="7"/>
      <c r="U238" s="7"/>
      <c r="V238" s="7"/>
      <c r="W238" s="7"/>
      <c r="X238" s="7"/>
      <c r="Y238" s="7"/>
      <c r="Z238" s="7"/>
    </row>
    <row r="239" ht="15.75" customHeight="1">
      <c r="A239" s="7"/>
      <c r="B239" s="2"/>
      <c r="C239" s="3"/>
      <c r="D239" s="4"/>
      <c r="E239" s="130"/>
      <c r="F239" s="131"/>
      <c r="G239" s="2"/>
      <c r="H239" s="6"/>
      <c r="I239" s="2"/>
      <c r="J239" s="2"/>
      <c r="K239" s="2"/>
      <c r="L239" s="7"/>
      <c r="M239" s="7"/>
      <c r="N239" s="7"/>
      <c r="O239" s="7"/>
      <c r="P239" s="7"/>
      <c r="Q239" s="7"/>
      <c r="R239" s="7"/>
      <c r="S239" s="7"/>
      <c r="T239" s="7"/>
      <c r="U239" s="7"/>
      <c r="V239" s="7"/>
      <c r="W239" s="7"/>
      <c r="X239" s="7"/>
      <c r="Y239" s="7"/>
      <c r="Z239" s="7"/>
    </row>
    <row r="240" ht="15.75" customHeight="1">
      <c r="A240" s="7"/>
      <c r="B240" s="2"/>
      <c r="C240" s="3"/>
      <c r="D240" s="4"/>
      <c r="E240" s="130"/>
      <c r="F240" s="131"/>
      <c r="G240" s="2"/>
      <c r="H240" s="6"/>
      <c r="I240" s="2"/>
      <c r="J240" s="2"/>
      <c r="K240" s="2"/>
      <c r="L240" s="7"/>
      <c r="M240" s="7"/>
      <c r="N240" s="7"/>
      <c r="O240" s="7"/>
      <c r="P240" s="7"/>
      <c r="Q240" s="7"/>
      <c r="R240" s="7"/>
      <c r="S240" s="7"/>
      <c r="T240" s="7"/>
      <c r="U240" s="7"/>
      <c r="V240" s="7"/>
      <c r="W240" s="7"/>
      <c r="X240" s="7"/>
      <c r="Y240" s="7"/>
      <c r="Z240" s="7"/>
    </row>
    <row r="241" ht="15.75" customHeight="1">
      <c r="A241" s="7"/>
      <c r="B241" s="2"/>
      <c r="C241" s="3"/>
      <c r="D241" s="4"/>
      <c r="E241" s="130"/>
      <c r="F241" s="131"/>
      <c r="G241" s="2"/>
      <c r="H241" s="6"/>
      <c r="I241" s="2"/>
      <c r="J241" s="2"/>
      <c r="K241" s="2"/>
      <c r="L241" s="7"/>
      <c r="M241" s="7"/>
      <c r="N241" s="7"/>
      <c r="O241" s="7"/>
      <c r="P241" s="7"/>
      <c r="Q241" s="7"/>
      <c r="R241" s="7"/>
      <c r="S241" s="7"/>
      <c r="T241" s="7"/>
      <c r="U241" s="7"/>
      <c r="V241" s="7"/>
      <c r="W241" s="7"/>
      <c r="X241" s="7"/>
      <c r="Y241" s="7"/>
      <c r="Z241" s="7"/>
    </row>
    <row r="242" ht="15.75" customHeight="1">
      <c r="A242" s="7"/>
      <c r="B242" s="2"/>
      <c r="C242" s="3"/>
      <c r="D242" s="4"/>
      <c r="E242" s="130"/>
      <c r="F242" s="131"/>
      <c r="G242" s="2"/>
      <c r="H242" s="6"/>
      <c r="I242" s="2"/>
      <c r="J242" s="2"/>
      <c r="K242" s="2"/>
      <c r="L242" s="7"/>
      <c r="M242" s="7"/>
      <c r="N242" s="7"/>
      <c r="O242" s="7"/>
      <c r="P242" s="7"/>
      <c r="Q242" s="7"/>
      <c r="R242" s="7"/>
      <c r="S242" s="7"/>
      <c r="T242" s="7"/>
      <c r="U242" s="7"/>
      <c r="V242" s="7"/>
      <c r="W242" s="7"/>
      <c r="X242" s="7"/>
      <c r="Y242" s="7"/>
      <c r="Z242" s="7"/>
    </row>
    <row r="243" ht="15.75" customHeight="1">
      <c r="A243" s="7"/>
      <c r="B243" s="2"/>
      <c r="C243" s="3"/>
      <c r="D243" s="4"/>
      <c r="E243" s="130"/>
      <c r="F243" s="131"/>
      <c r="G243" s="2"/>
      <c r="H243" s="6"/>
      <c r="I243" s="2"/>
      <c r="J243" s="2"/>
      <c r="K243" s="2"/>
      <c r="L243" s="7"/>
      <c r="M243" s="7"/>
      <c r="N243" s="7"/>
      <c r="O243" s="7"/>
      <c r="P243" s="7"/>
      <c r="Q243" s="7"/>
      <c r="R243" s="7"/>
      <c r="S243" s="7"/>
      <c r="T243" s="7"/>
      <c r="U243" s="7"/>
      <c r="V243" s="7"/>
      <c r="W243" s="7"/>
      <c r="X243" s="7"/>
      <c r="Y243" s="7"/>
      <c r="Z243" s="7"/>
    </row>
    <row r="244" ht="15.75" customHeight="1">
      <c r="A244" s="7"/>
      <c r="B244" s="2"/>
      <c r="C244" s="3"/>
      <c r="D244" s="4"/>
      <c r="E244" s="130"/>
      <c r="F244" s="131"/>
      <c r="G244" s="2"/>
      <c r="H244" s="6"/>
      <c r="I244" s="2"/>
      <c r="J244" s="2"/>
      <c r="K244" s="2"/>
      <c r="L244" s="7"/>
      <c r="M244" s="7"/>
      <c r="N244" s="7"/>
      <c r="O244" s="7"/>
      <c r="P244" s="7"/>
      <c r="Q244" s="7"/>
      <c r="R244" s="7"/>
      <c r="S244" s="7"/>
      <c r="T244" s="7"/>
      <c r="U244" s="7"/>
      <c r="V244" s="7"/>
      <c r="W244" s="7"/>
      <c r="X244" s="7"/>
      <c r="Y244" s="7"/>
      <c r="Z244" s="7"/>
    </row>
    <row r="245" ht="15.75" customHeight="1">
      <c r="A245" s="7"/>
      <c r="B245" s="2"/>
      <c r="C245" s="3"/>
      <c r="D245" s="4"/>
      <c r="E245" s="130"/>
      <c r="F245" s="131"/>
      <c r="G245" s="2"/>
      <c r="H245" s="6"/>
      <c r="I245" s="2"/>
      <c r="J245" s="2"/>
      <c r="K245" s="2"/>
      <c r="L245" s="7"/>
      <c r="M245" s="7"/>
      <c r="N245" s="7"/>
      <c r="O245" s="7"/>
      <c r="P245" s="7"/>
      <c r="Q245" s="7"/>
      <c r="R245" s="7"/>
      <c r="S245" s="7"/>
      <c r="T245" s="7"/>
      <c r="U245" s="7"/>
      <c r="V245" s="7"/>
      <c r="W245" s="7"/>
      <c r="X245" s="7"/>
      <c r="Y245" s="7"/>
      <c r="Z245" s="7"/>
    </row>
    <row r="246" ht="15.75" customHeight="1">
      <c r="A246" s="7"/>
      <c r="B246" s="2"/>
      <c r="C246" s="3"/>
      <c r="D246" s="4"/>
      <c r="E246" s="130"/>
      <c r="F246" s="131"/>
      <c r="G246" s="2"/>
      <c r="H246" s="6"/>
      <c r="I246" s="2"/>
      <c r="J246" s="2"/>
      <c r="K246" s="2"/>
      <c r="L246" s="7"/>
      <c r="M246" s="7"/>
      <c r="N246" s="7"/>
      <c r="O246" s="7"/>
      <c r="P246" s="7"/>
      <c r="Q246" s="7"/>
      <c r="R246" s="7"/>
      <c r="S246" s="7"/>
      <c r="T246" s="7"/>
      <c r="U246" s="7"/>
      <c r="V246" s="7"/>
      <c r="W246" s="7"/>
      <c r="X246" s="7"/>
      <c r="Y246" s="7"/>
      <c r="Z246" s="7"/>
    </row>
    <row r="247" ht="15.75" customHeight="1">
      <c r="A247" s="7"/>
      <c r="B247" s="2"/>
      <c r="C247" s="3"/>
      <c r="D247" s="4"/>
      <c r="E247" s="130"/>
      <c r="F247" s="131"/>
      <c r="G247" s="2"/>
      <c r="H247" s="6"/>
      <c r="I247" s="2"/>
      <c r="J247" s="2"/>
      <c r="K247" s="2"/>
      <c r="L247" s="7"/>
      <c r="M247" s="7"/>
      <c r="N247" s="7"/>
      <c r="O247" s="7"/>
      <c r="P247" s="7"/>
      <c r="Q247" s="7"/>
      <c r="R247" s="7"/>
      <c r="S247" s="7"/>
      <c r="T247" s="7"/>
      <c r="U247" s="7"/>
      <c r="V247" s="7"/>
      <c r="W247" s="7"/>
      <c r="X247" s="7"/>
      <c r="Y247" s="7"/>
      <c r="Z247" s="7"/>
    </row>
    <row r="248" ht="15.75" customHeight="1">
      <c r="A248" s="7"/>
      <c r="B248" s="2"/>
      <c r="C248" s="3"/>
      <c r="D248" s="4"/>
      <c r="E248" s="130"/>
      <c r="F248" s="131"/>
      <c r="G248" s="2"/>
      <c r="H248" s="6"/>
      <c r="I248" s="2"/>
      <c r="J248" s="2"/>
      <c r="K248" s="2"/>
      <c r="L248" s="7"/>
      <c r="M248" s="7"/>
      <c r="N248" s="7"/>
      <c r="O248" s="7"/>
      <c r="P248" s="7"/>
      <c r="Q248" s="7"/>
      <c r="R248" s="7"/>
      <c r="S248" s="7"/>
      <c r="T248" s="7"/>
      <c r="U248" s="7"/>
      <c r="V248" s="7"/>
      <c r="W248" s="7"/>
      <c r="X248" s="7"/>
      <c r="Y248" s="7"/>
      <c r="Z248" s="7"/>
    </row>
    <row r="249" ht="15.75" customHeight="1">
      <c r="A249" s="7"/>
      <c r="B249" s="2"/>
      <c r="C249" s="3"/>
      <c r="D249" s="4"/>
      <c r="E249" s="130"/>
      <c r="F249" s="131"/>
      <c r="G249" s="2"/>
      <c r="H249" s="6"/>
      <c r="I249" s="2"/>
      <c r="J249" s="2"/>
      <c r="K249" s="2"/>
      <c r="L249" s="7"/>
      <c r="M249" s="7"/>
      <c r="N249" s="7"/>
      <c r="O249" s="7"/>
      <c r="P249" s="7"/>
      <c r="Q249" s="7"/>
      <c r="R249" s="7"/>
      <c r="S249" s="7"/>
      <c r="T249" s="7"/>
      <c r="U249" s="7"/>
      <c r="V249" s="7"/>
      <c r="W249" s="7"/>
      <c r="X249" s="7"/>
      <c r="Y249" s="7"/>
      <c r="Z249" s="7"/>
    </row>
    <row r="250" ht="15.75" customHeight="1">
      <c r="A250" s="7"/>
      <c r="B250" s="2"/>
      <c r="C250" s="3"/>
      <c r="D250" s="4"/>
      <c r="E250" s="130"/>
      <c r="F250" s="131"/>
      <c r="G250" s="2"/>
      <c r="H250" s="6"/>
      <c r="I250" s="2"/>
      <c r="J250" s="2"/>
      <c r="K250" s="2"/>
      <c r="L250" s="7"/>
      <c r="M250" s="7"/>
      <c r="N250" s="7"/>
      <c r="O250" s="7"/>
      <c r="P250" s="7"/>
      <c r="Q250" s="7"/>
      <c r="R250" s="7"/>
      <c r="S250" s="7"/>
      <c r="T250" s="7"/>
      <c r="U250" s="7"/>
      <c r="V250" s="7"/>
      <c r="W250" s="7"/>
      <c r="X250" s="7"/>
      <c r="Y250" s="7"/>
      <c r="Z250" s="7"/>
    </row>
    <row r="251" ht="15.75" customHeight="1">
      <c r="A251" s="7"/>
      <c r="B251" s="2"/>
      <c r="C251" s="3"/>
      <c r="D251" s="4"/>
      <c r="E251" s="130"/>
      <c r="F251" s="131"/>
      <c r="G251" s="2"/>
      <c r="H251" s="6"/>
      <c r="I251" s="2"/>
      <c r="J251" s="2"/>
      <c r="K251" s="2"/>
      <c r="L251" s="7"/>
      <c r="M251" s="7"/>
      <c r="N251" s="7"/>
      <c r="O251" s="7"/>
      <c r="P251" s="7"/>
      <c r="Q251" s="7"/>
      <c r="R251" s="7"/>
      <c r="S251" s="7"/>
      <c r="T251" s="7"/>
      <c r="U251" s="7"/>
      <c r="V251" s="7"/>
      <c r="W251" s="7"/>
      <c r="X251" s="7"/>
      <c r="Y251" s="7"/>
      <c r="Z251" s="7"/>
    </row>
    <row r="252" ht="15.75" customHeight="1">
      <c r="A252" s="7"/>
      <c r="B252" s="2"/>
      <c r="C252" s="3"/>
      <c r="D252" s="4"/>
      <c r="E252" s="130"/>
      <c r="F252" s="131"/>
      <c r="G252" s="2"/>
      <c r="H252" s="6"/>
      <c r="I252" s="2"/>
      <c r="J252" s="2"/>
      <c r="K252" s="2"/>
      <c r="L252" s="7"/>
      <c r="M252" s="7"/>
      <c r="N252" s="7"/>
      <c r="O252" s="7"/>
      <c r="P252" s="7"/>
      <c r="Q252" s="7"/>
      <c r="R252" s="7"/>
      <c r="S252" s="7"/>
      <c r="T252" s="7"/>
      <c r="U252" s="7"/>
      <c r="V252" s="7"/>
      <c r="W252" s="7"/>
      <c r="X252" s="7"/>
      <c r="Y252" s="7"/>
      <c r="Z252" s="7"/>
    </row>
    <row r="253" ht="15.75" customHeight="1">
      <c r="A253" s="7"/>
      <c r="B253" s="2"/>
      <c r="C253" s="3"/>
      <c r="D253" s="4"/>
      <c r="E253" s="130"/>
      <c r="F253" s="131"/>
      <c r="G253" s="2"/>
      <c r="H253" s="6"/>
      <c r="I253" s="2"/>
      <c r="J253" s="2"/>
      <c r="K253" s="2"/>
      <c r="L253" s="7"/>
      <c r="M253" s="7"/>
      <c r="N253" s="7"/>
      <c r="O253" s="7"/>
      <c r="P253" s="7"/>
      <c r="Q253" s="7"/>
      <c r="R253" s="7"/>
      <c r="S253" s="7"/>
      <c r="T253" s="7"/>
      <c r="U253" s="7"/>
      <c r="V253" s="7"/>
      <c r="W253" s="7"/>
      <c r="X253" s="7"/>
      <c r="Y253" s="7"/>
      <c r="Z253" s="7"/>
    </row>
    <row r="254" ht="15.75" customHeight="1">
      <c r="A254" s="7"/>
      <c r="B254" s="2"/>
      <c r="C254" s="3"/>
      <c r="D254" s="4"/>
      <c r="E254" s="130"/>
      <c r="F254" s="131"/>
      <c r="G254" s="2"/>
      <c r="H254" s="6"/>
      <c r="I254" s="2"/>
      <c r="J254" s="2"/>
      <c r="K254" s="2"/>
      <c r="L254" s="7"/>
      <c r="M254" s="7"/>
      <c r="N254" s="7"/>
      <c r="O254" s="7"/>
      <c r="P254" s="7"/>
      <c r="Q254" s="7"/>
      <c r="R254" s="7"/>
      <c r="S254" s="7"/>
      <c r="T254" s="7"/>
      <c r="U254" s="7"/>
      <c r="V254" s="7"/>
      <c r="W254" s="7"/>
      <c r="X254" s="7"/>
      <c r="Y254" s="7"/>
      <c r="Z254" s="7"/>
    </row>
    <row r="255" ht="15.75" customHeight="1">
      <c r="A255" s="7"/>
      <c r="B255" s="2"/>
      <c r="C255" s="3"/>
      <c r="D255" s="4"/>
      <c r="E255" s="130"/>
      <c r="F255" s="131"/>
      <c r="G255" s="2"/>
      <c r="H255" s="6"/>
      <c r="I255" s="2"/>
      <c r="J255" s="2"/>
      <c r="K255" s="2"/>
      <c r="L255" s="7"/>
      <c r="M255" s="7"/>
      <c r="N255" s="7"/>
      <c r="O255" s="7"/>
      <c r="P255" s="7"/>
      <c r="Q255" s="7"/>
      <c r="R255" s="7"/>
      <c r="S255" s="7"/>
      <c r="T255" s="7"/>
      <c r="U255" s="7"/>
      <c r="V255" s="7"/>
      <c r="W255" s="7"/>
      <c r="X255" s="7"/>
      <c r="Y255" s="7"/>
      <c r="Z255" s="7"/>
    </row>
    <row r="256" ht="15.75" customHeight="1">
      <c r="A256" s="7"/>
      <c r="B256" s="2"/>
      <c r="C256" s="3"/>
      <c r="D256" s="4"/>
      <c r="E256" s="130"/>
      <c r="F256" s="131"/>
      <c r="G256" s="2"/>
      <c r="H256" s="6"/>
      <c r="I256" s="2"/>
      <c r="J256" s="2"/>
      <c r="K256" s="2"/>
      <c r="L256" s="7"/>
      <c r="M256" s="7"/>
      <c r="N256" s="7"/>
      <c r="O256" s="7"/>
      <c r="P256" s="7"/>
      <c r="Q256" s="7"/>
      <c r="R256" s="7"/>
      <c r="S256" s="7"/>
      <c r="T256" s="7"/>
      <c r="U256" s="7"/>
      <c r="V256" s="7"/>
      <c r="W256" s="7"/>
      <c r="X256" s="7"/>
      <c r="Y256" s="7"/>
      <c r="Z256" s="7"/>
    </row>
    <row r="257" ht="15.75" customHeight="1">
      <c r="A257" s="7"/>
      <c r="B257" s="2"/>
      <c r="C257" s="3"/>
      <c r="D257" s="4"/>
      <c r="E257" s="130"/>
      <c r="F257" s="131"/>
      <c r="G257" s="2"/>
      <c r="H257" s="6"/>
      <c r="I257" s="2"/>
      <c r="J257" s="2"/>
      <c r="K257" s="2"/>
      <c r="L257" s="7"/>
      <c r="M257" s="7"/>
      <c r="N257" s="7"/>
      <c r="O257" s="7"/>
      <c r="P257" s="7"/>
      <c r="Q257" s="7"/>
      <c r="R257" s="7"/>
      <c r="S257" s="7"/>
      <c r="T257" s="7"/>
      <c r="U257" s="7"/>
      <c r="V257" s="7"/>
      <c r="W257" s="7"/>
      <c r="X257" s="7"/>
      <c r="Y257" s="7"/>
      <c r="Z257" s="7"/>
    </row>
    <row r="258" ht="15.75" customHeight="1">
      <c r="A258" s="7"/>
      <c r="B258" s="2"/>
      <c r="C258" s="3"/>
      <c r="D258" s="4"/>
      <c r="E258" s="130"/>
      <c r="F258" s="131"/>
      <c r="G258" s="2"/>
      <c r="H258" s="6"/>
      <c r="I258" s="2"/>
      <c r="J258" s="2"/>
      <c r="K258" s="2"/>
      <c r="L258" s="7"/>
      <c r="M258" s="7"/>
      <c r="N258" s="7"/>
      <c r="O258" s="7"/>
      <c r="P258" s="7"/>
      <c r="Q258" s="7"/>
      <c r="R258" s="7"/>
      <c r="S258" s="7"/>
      <c r="T258" s="7"/>
      <c r="U258" s="7"/>
      <c r="V258" s="7"/>
      <c r="W258" s="7"/>
      <c r="X258" s="7"/>
      <c r="Y258" s="7"/>
      <c r="Z258" s="7"/>
    </row>
    <row r="259" ht="15.75" customHeight="1">
      <c r="A259" s="7"/>
      <c r="B259" s="2"/>
      <c r="C259" s="3"/>
      <c r="D259" s="4"/>
      <c r="E259" s="130"/>
      <c r="F259" s="131"/>
      <c r="G259" s="2"/>
      <c r="H259" s="6"/>
      <c r="I259" s="2"/>
      <c r="J259" s="2"/>
      <c r="K259" s="2"/>
      <c r="L259" s="7"/>
      <c r="M259" s="7"/>
      <c r="N259" s="7"/>
      <c r="O259" s="7"/>
      <c r="P259" s="7"/>
      <c r="Q259" s="7"/>
      <c r="R259" s="7"/>
      <c r="S259" s="7"/>
      <c r="T259" s="7"/>
      <c r="U259" s="7"/>
      <c r="V259" s="7"/>
      <c r="W259" s="7"/>
      <c r="X259" s="7"/>
      <c r="Y259" s="7"/>
      <c r="Z259" s="7"/>
    </row>
    <row r="260" ht="15.75" customHeight="1">
      <c r="A260" s="7"/>
      <c r="B260" s="2"/>
      <c r="C260" s="3"/>
      <c r="D260" s="4"/>
      <c r="E260" s="130"/>
      <c r="F260" s="131"/>
      <c r="G260" s="2"/>
      <c r="H260" s="6"/>
      <c r="I260" s="2"/>
      <c r="J260" s="2"/>
      <c r="K260" s="2"/>
      <c r="L260" s="7"/>
      <c r="M260" s="7"/>
      <c r="N260" s="7"/>
      <c r="O260" s="7"/>
      <c r="P260" s="7"/>
      <c r="Q260" s="7"/>
      <c r="R260" s="7"/>
      <c r="S260" s="7"/>
      <c r="T260" s="7"/>
      <c r="U260" s="7"/>
      <c r="V260" s="7"/>
      <c r="W260" s="7"/>
      <c r="X260" s="7"/>
      <c r="Y260" s="7"/>
      <c r="Z260" s="7"/>
    </row>
    <row r="261" ht="15.75" customHeight="1">
      <c r="A261" s="7"/>
      <c r="B261" s="2"/>
      <c r="C261" s="3"/>
      <c r="D261" s="4"/>
      <c r="E261" s="130"/>
      <c r="F261" s="131"/>
      <c r="G261" s="2"/>
      <c r="H261" s="6"/>
      <c r="I261" s="2"/>
      <c r="J261" s="2"/>
      <c r="K261" s="2"/>
      <c r="L261" s="7"/>
      <c r="M261" s="7"/>
      <c r="N261" s="7"/>
      <c r="O261" s="7"/>
      <c r="P261" s="7"/>
      <c r="Q261" s="7"/>
      <c r="R261" s="7"/>
      <c r="S261" s="7"/>
      <c r="T261" s="7"/>
      <c r="U261" s="7"/>
      <c r="V261" s="7"/>
      <c r="W261" s="7"/>
      <c r="X261" s="7"/>
      <c r="Y261" s="7"/>
      <c r="Z261" s="7"/>
    </row>
    <row r="262" ht="15.75" customHeight="1">
      <c r="A262" s="7"/>
      <c r="B262" s="2"/>
      <c r="C262" s="3"/>
      <c r="D262" s="4"/>
      <c r="E262" s="130"/>
      <c r="F262" s="131"/>
      <c r="G262" s="2"/>
      <c r="H262" s="6"/>
      <c r="I262" s="2"/>
      <c r="J262" s="2"/>
      <c r="K262" s="2"/>
      <c r="L262" s="7"/>
      <c r="M262" s="7"/>
      <c r="N262" s="7"/>
      <c r="O262" s="7"/>
      <c r="P262" s="7"/>
      <c r="Q262" s="7"/>
      <c r="R262" s="7"/>
      <c r="S262" s="7"/>
      <c r="T262" s="7"/>
      <c r="U262" s="7"/>
      <c r="V262" s="7"/>
      <c r="W262" s="7"/>
      <c r="X262" s="7"/>
      <c r="Y262" s="7"/>
      <c r="Z262" s="7"/>
    </row>
    <row r="263" ht="15.75" customHeight="1">
      <c r="A263" s="7"/>
      <c r="B263" s="2"/>
      <c r="C263" s="3"/>
      <c r="D263" s="4"/>
      <c r="E263" s="130"/>
      <c r="F263" s="131"/>
      <c r="G263" s="2"/>
      <c r="H263" s="6"/>
      <c r="I263" s="2"/>
      <c r="J263" s="2"/>
      <c r="K263" s="2"/>
      <c r="L263" s="7"/>
      <c r="M263" s="7"/>
      <c r="N263" s="7"/>
      <c r="O263" s="7"/>
      <c r="P263" s="7"/>
      <c r="Q263" s="7"/>
      <c r="R263" s="7"/>
      <c r="S263" s="7"/>
      <c r="T263" s="7"/>
      <c r="U263" s="7"/>
      <c r="V263" s="7"/>
      <c r="W263" s="7"/>
      <c r="X263" s="7"/>
      <c r="Y263" s="7"/>
      <c r="Z263" s="7"/>
    </row>
    <row r="264" ht="15.75" customHeight="1">
      <c r="A264" s="7"/>
      <c r="B264" s="2"/>
      <c r="C264" s="3"/>
      <c r="D264" s="4"/>
      <c r="E264" s="130"/>
      <c r="F264" s="131"/>
      <c r="G264" s="2"/>
      <c r="H264" s="6"/>
      <c r="I264" s="2"/>
      <c r="J264" s="2"/>
      <c r="K264" s="2"/>
      <c r="L264" s="7"/>
      <c r="M264" s="7"/>
      <c r="N264" s="7"/>
      <c r="O264" s="7"/>
      <c r="P264" s="7"/>
      <c r="Q264" s="7"/>
      <c r="R264" s="7"/>
      <c r="S264" s="7"/>
      <c r="T264" s="7"/>
      <c r="U264" s="7"/>
      <c r="V264" s="7"/>
      <c r="W264" s="7"/>
      <c r="X264" s="7"/>
      <c r="Y264" s="7"/>
      <c r="Z264" s="7"/>
    </row>
    <row r="265" ht="15.75" customHeight="1">
      <c r="A265" s="7"/>
      <c r="B265" s="2"/>
      <c r="C265" s="3"/>
      <c r="D265" s="4"/>
      <c r="E265" s="130"/>
      <c r="F265" s="131"/>
      <c r="G265" s="2"/>
      <c r="H265" s="6"/>
      <c r="I265" s="2"/>
      <c r="J265" s="2"/>
      <c r="K265" s="2"/>
      <c r="L265" s="7"/>
      <c r="M265" s="7"/>
      <c r="N265" s="7"/>
      <c r="O265" s="7"/>
      <c r="P265" s="7"/>
      <c r="Q265" s="7"/>
      <c r="R265" s="7"/>
      <c r="S265" s="7"/>
      <c r="T265" s="7"/>
      <c r="U265" s="7"/>
      <c r="V265" s="7"/>
      <c r="W265" s="7"/>
      <c r="X265" s="7"/>
      <c r="Y265" s="7"/>
      <c r="Z265" s="7"/>
    </row>
    <row r="266" ht="15.75" customHeight="1">
      <c r="A266" s="7"/>
      <c r="B266" s="2"/>
      <c r="C266" s="3"/>
      <c r="D266" s="4"/>
      <c r="E266" s="130"/>
      <c r="F266" s="131"/>
      <c r="G266" s="2"/>
      <c r="H266" s="6"/>
      <c r="I266" s="2"/>
      <c r="J266" s="2"/>
      <c r="K266" s="2"/>
      <c r="L266" s="7"/>
      <c r="M266" s="7"/>
      <c r="N266" s="7"/>
      <c r="O266" s="7"/>
      <c r="P266" s="7"/>
      <c r="Q266" s="7"/>
      <c r="R266" s="7"/>
      <c r="S266" s="7"/>
      <c r="T266" s="7"/>
      <c r="U266" s="7"/>
      <c r="V266" s="7"/>
      <c r="W266" s="7"/>
      <c r="X266" s="7"/>
      <c r="Y266" s="7"/>
      <c r="Z266" s="7"/>
    </row>
    <row r="267" ht="15.75" customHeight="1">
      <c r="A267" s="7"/>
      <c r="B267" s="2"/>
      <c r="C267" s="3"/>
      <c r="D267" s="4"/>
      <c r="E267" s="130"/>
      <c r="F267" s="131"/>
      <c r="G267" s="2"/>
      <c r="H267" s="6"/>
      <c r="I267" s="2"/>
      <c r="J267" s="2"/>
      <c r="K267" s="2"/>
      <c r="L267" s="7"/>
      <c r="M267" s="7"/>
      <c r="N267" s="7"/>
      <c r="O267" s="7"/>
      <c r="P267" s="7"/>
      <c r="Q267" s="7"/>
      <c r="R267" s="7"/>
      <c r="S267" s="7"/>
      <c r="T267" s="7"/>
      <c r="U267" s="7"/>
      <c r="V267" s="7"/>
      <c r="W267" s="7"/>
      <c r="X267" s="7"/>
      <c r="Y267" s="7"/>
      <c r="Z267" s="7"/>
    </row>
    <row r="268" ht="15.75" customHeight="1">
      <c r="A268" s="7"/>
      <c r="B268" s="2"/>
      <c r="C268" s="3"/>
      <c r="D268" s="4"/>
      <c r="E268" s="130"/>
      <c r="F268" s="131"/>
      <c r="G268" s="2"/>
      <c r="H268" s="6"/>
      <c r="I268" s="2"/>
      <c r="J268" s="2"/>
      <c r="K268" s="2"/>
      <c r="L268" s="7"/>
      <c r="M268" s="7"/>
      <c r="N268" s="7"/>
      <c r="O268" s="7"/>
      <c r="P268" s="7"/>
      <c r="Q268" s="7"/>
      <c r="R268" s="7"/>
      <c r="S268" s="7"/>
      <c r="T268" s="7"/>
      <c r="U268" s="7"/>
      <c r="V268" s="7"/>
      <c r="W268" s="7"/>
      <c r="X268" s="7"/>
      <c r="Y268" s="7"/>
      <c r="Z268" s="7"/>
    </row>
    <row r="269" ht="15.75" customHeight="1">
      <c r="A269" s="7"/>
      <c r="B269" s="2"/>
      <c r="C269" s="3"/>
      <c r="D269" s="4"/>
      <c r="E269" s="130"/>
      <c r="F269" s="131"/>
      <c r="G269" s="2"/>
      <c r="H269" s="6"/>
      <c r="I269" s="2"/>
      <c r="J269" s="2"/>
      <c r="K269" s="2"/>
      <c r="L269" s="7"/>
      <c r="M269" s="7"/>
      <c r="N269" s="7"/>
      <c r="O269" s="7"/>
      <c r="P269" s="7"/>
      <c r="Q269" s="7"/>
      <c r="R269" s="7"/>
      <c r="S269" s="7"/>
      <c r="T269" s="7"/>
      <c r="U269" s="7"/>
      <c r="V269" s="7"/>
      <c r="W269" s="7"/>
      <c r="X269" s="7"/>
      <c r="Y269" s="7"/>
      <c r="Z269" s="7"/>
    </row>
    <row r="270" ht="15.75" customHeight="1">
      <c r="A270" s="7"/>
      <c r="B270" s="2"/>
      <c r="C270" s="3"/>
      <c r="D270" s="4"/>
      <c r="E270" s="130"/>
      <c r="F270" s="131"/>
      <c r="G270" s="2"/>
      <c r="H270" s="6"/>
      <c r="I270" s="2"/>
      <c r="J270" s="2"/>
      <c r="K270" s="2"/>
      <c r="L270" s="7"/>
      <c r="M270" s="7"/>
      <c r="N270" s="7"/>
      <c r="O270" s="7"/>
      <c r="P270" s="7"/>
      <c r="Q270" s="7"/>
      <c r="R270" s="7"/>
      <c r="S270" s="7"/>
      <c r="T270" s="7"/>
      <c r="U270" s="7"/>
      <c r="V270" s="7"/>
      <c r="W270" s="7"/>
      <c r="X270" s="7"/>
      <c r="Y270" s="7"/>
      <c r="Z270" s="7"/>
    </row>
    <row r="271" ht="15.75" customHeight="1">
      <c r="A271" s="7"/>
      <c r="B271" s="2"/>
      <c r="C271" s="3"/>
      <c r="D271" s="4"/>
      <c r="E271" s="130"/>
      <c r="F271" s="131"/>
      <c r="G271" s="2"/>
      <c r="H271" s="6"/>
      <c r="I271" s="2"/>
      <c r="J271" s="2"/>
      <c r="K271" s="2"/>
      <c r="L271" s="7"/>
      <c r="M271" s="7"/>
      <c r="N271" s="7"/>
      <c r="O271" s="7"/>
      <c r="P271" s="7"/>
      <c r="Q271" s="7"/>
      <c r="R271" s="7"/>
      <c r="S271" s="7"/>
      <c r="T271" s="7"/>
      <c r="U271" s="7"/>
      <c r="V271" s="7"/>
      <c r="W271" s="7"/>
      <c r="X271" s="7"/>
      <c r="Y271" s="7"/>
      <c r="Z271" s="7"/>
    </row>
    <row r="272" ht="15.75" customHeight="1">
      <c r="A272" s="7"/>
      <c r="B272" s="2"/>
      <c r="C272" s="3"/>
      <c r="D272" s="4"/>
      <c r="E272" s="130"/>
      <c r="F272" s="131"/>
      <c r="G272" s="2"/>
      <c r="H272" s="6"/>
      <c r="I272" s="2"/>
      <c r="J272" s="2"/>
      <c r="K272" s="2"/>
      <c r="L272" s="7"/>
      <c r="M272" s="7"/>
      <c r="N272" s="7"/>
      <c r="O272" s="7"/>
      <c r="P272" s="7"/>
      <c r="Q272" s="7"/>
      <c r="R272" s="7"/>
      <c r="S272" s="7"/>
      <c r="T272" s="7"/>
      <c r="U272" s="7"/>
      <c r="V272" s="7"/>
      <c r="W272" s="7"/>
      <c r="X272" s="7"/>
      <c r="Y272" s="7"/>
      <c r="Z272" s="7"/>
    </row>
    <row r="273" ht="15.75" customHeight="1">
      <c r="A273" s="7"/>
      <c r="B273" s="2"/>
      <c r="C273" s="3"/>
      <c r="D273" s="4"/>
      <c r="E273" s="130"/>
      <c r="F273" s="131"/>
      <c r="G273" s="2"/>
      <c r="H273" s="6"/>
      <c r="I273" s="2"/>
      <c r="J273" s="2"/>
      <c r="K273" s="2"/>
      <c r="L273" s="7"/>
      <c r="M273" s="7"/>
      <c r="N273" s="7"/>
      <c r="O273" s="7"/>
      <c r="P273" s="7"/>
      <c r="Q273" s="7"/>
      <c r="R273" s="7"/>
      <c r="S273" s="7"/>
      <c r="T273" s="7"/>
      <c r="U273" s="7"/>
      <c r="V273" s="7"/>
      <c r="W273" s="7"/>
      <c r="X273" s="7"/>
      <c r="Y273" s="7"/>
      <c r="Z273" s="7"/>
    </row>
    <row r="274" ht="15.75" customHeight="1">
      <c r="A274" s="7"/>
      <c r="B274" s="2"/>
      <c r="C274" s="3"/>
      <c r="D274" s="4"/>
      <c r="E274" s="130"/>
      <c r="F274" s="131"/>
      <c r="G274" s="2"/>
      <c r="H274" s="6"/>
      <c r="I274" s="2"/>
      <c r="J274" s="2"/>
      <c r="K274" s="2"/>
      <c r="L274" s="7"/>
      <c r="M274" s="7"/>
      <c r="N274" s="7"/>
      <c r="O274" s="7"/>
      <c r="P274" s="7"/>
      <c r="Q274" s="7"/>
      <c r="R274" s="7"/>
      <c r="S274" s="7"/>
      <c r="T274" s="7"/>
      <c r="U274" s="7"/>
      <c r="V274" s="7"/>
      <c r="W274" s="7"/>
      <c r="X274" s="7"/>
      <c r="Y274" s="7"/>
      <c r="Z274" s="7"/>
    </row>
    <row r="275" ht="15.75" customHeight="1">
      <c r="A275" s="7"/>
      <c r="B275" s="2"/>
      <c r="C275" s="3"/>
      <c r="D275" s="4"/>
      <c r="E275" s="130"/>
      <c r="F275" s="131"/>
      <c r="G275" s="2"/>
      <c r="H275" s="6"/>
      <c r="I275" s="2"/>
      <c r="J275" s="2"/>
      <c r="K275" s="2"/>
      <c r="L275" s="7"/>
      <c r="M275" s="7"/>
      <c r="N275" s="7"/>
      <c r="O275" s="7"/>
      <c r="P275" s="7"/>
      <c r="Q275" s="7"/>
      <c r="R275" s="7"/>
      <c r="S275" s="7"/>
      <c r="T275" s="7"/>
      <c r="U275" s="7"/>
      <c r="V275" s="7"/>
      <c r="W275" s="7"/>
      <c r="X275" s="7"/>
      <c r="Y275" s="7"/>
      <c r="Z275" s="7"/>
    </row>
    <row r="276" ht="15.75" customHeight="1">
      <c r="A276" s="7"/>
      <c r="B276" s="2"/>
      <c r="C276" s="3"/>
      <c r="D276" s="4"/>
      <c r="E276" s="130"/>
      <c r="F276" s="131"/>
      <c r="G276" s="2"/>
      <c r="H276" s="6"/>
      <c r="I276" s="2"/>
      <c r="J276" s="2"/>
      <c r="K276" s="2"/>
      <c r="L276" s="7"/>
      <c r="M276" s="7"/>
      <c r="N276" s="7"/>
      <c r="O276" s="7"/>
      <c r="P276" s="7"/>
      <c r="Q276" s="7"/>
      <c r="R276" s="7"/>
      <c r="S276" s="7"/>
      <c r="T276" s="7"/>
      <c r="U276" s="7"/>
      <c r="V276" s="7"/>
      <c r="W276" s="7"/>
      <c r="X276" s="7"/>
      <c r="Y276" s="7"/>
      <c r="Z276" s="7"/>
    </row>
    <row r="277" ht="15.75" customHeight="1">
      <c r="A277" s="7"/>
      <c r="B277" s="2"/>
      <c r="C277" s="3"/>
      <c r="D277" s="4"/>
      <c r="E277" s="130"/>
      <c r="F277" s="131"/>
      <c r="G277" s="2"/>
      <c r="H277" s="6"/>
      <c r="I277" s="2"/>
      <c r="J277" s="2"/>
      <c r="K277" s="2"/>
      <c r="L277" s="7"/>
      <c r="M277" s="7"/>
      <c r="N277" s="7"/>
      <c r="O277" s="7"/>
      <c r="P277" s="7"/>
      <c r="Q277" s="7"/>
      <c r="R277" s="7"/>
      <c r="S277" s="7"/>
      <c r="T277" s="7"/>
      <c r="U277" s="7"/>
      <c r="V277" s="7"/>
      <c r="W277" s="7"/>
      <c r="X277" s="7"/>
      <c r="Y277" s="7"/>
      <c r="Z277" s="7"/>
    </row>
    <row r="278" ht="15.75" customHeight="1">
      <c r="A278" s="7"/>
      <c r="B278" s="2"/>
      <c r="C278" s="3"/>
      <c r="D278" s="4"/>
      <c r="E278" s="130"/>
      <c r="F278" s="131"/>
      <c r="G278" s="2"/>
      <c r="H278" s="6"/>
      <c r="I278" s="2"/>
      <c r="J278" s="2"/>
      <c r="K278" s="2"/>
      <c r="L278" s="7"/>
      <c r="M278" s="7"/>
      <c r="N278" s="7"/>
      <c r="O278" s="7"/>
      <c r="P278" s="7"/>
      <c r="Q278" s="7"/>
      <c r="R278" s="7"/>
      <c r="S278" s="7"/>
      <c r="T278" s="7"/>
      <c r="U278" s="7"/>
      <c r="V278" s="7"/>
      <c r="W278" s="7"/>
      <c r="X278" s="7"/>
      <c r="Y278" s="7"/>
      <c r="Z278" s="7"/>
    </row>
    <row r="279" ht="15.75" customHeight="1">
      <c r="A279" s="7"/>
      <c r="B279" s="2"/>
      <c r="C279" s="3"/>
      <c r="D279" s="4"/>
      <c r="E279" s="130"/>
      <c r="F279" s="131"/>
      <c r="G279" s="2"/>
      <c r="H279" s="6"/>
      <c r="I279" s="2"/>
      <c r="J279" s="2"/>
      <c r="K279" s="2"/>
      <c r="L279" s="7"/>
      <c r="M279" s="7"/>
      <c r="N279" s="7"/>
      <c r="O279" s="7"/>
      <c r="P279" s="7"/>
      <c r="Q279" s="7"/>
      <c r="R279" s="7"/>
      <c r="S279" s="7"/>
      <c r="T279" s="7"/>
      <c r="U279" s="7"/>
      <c r="V279" s="7"/>
      <c r="W279" s="7"/>
      <c r="X279" s="7"/>
      <c r="Y279" s="7"/>
      <c r="Z279" s="7"/>
    </row>
    <row r="280" ht="15.75" customHeight="1">
      <c r="A280" s="7"/>
      <c r="B280" s="2"/>
      <c r="C280" s="3"/>
      <c r="D280" s="4"/>
      <c r="E280" s="130"/>
      <c r="F280" s="131"/>
      <c r="G280" s="2"/>
      <c r="H280" s="6"/>
      <c r="I280" s="2"/>
      <c r="J280" s="2"/>
      <c r="K280" s="2"/>
      <c r="L280" s="7"/>
      <c r="M280" s="7"/>
      <c r="N280" s="7"/>
      <c r="O280" s="7"/>
      <c r="P280" s="7"/>
      <c r="Q280" s="7"/>
      <c r="R280" s="7"/>
      <c r="S280" s="7"/>
      <c r="T280" s="7"/>
      <c r="U280" s="7"/>
      <c r="V280" s="7"/>
      <c r="W280" s="7"/>
      <c r="X280" s="7"/>
      <c r="Y280" s="7"/>
      <c r="Z280" s="7"/>
    </row>
    <row r="281" ht="15.75" customHeight="1">
      <c r="A281" s="7"/>
      <c r="B281" s="2"/>
      <c r="C281" s="3"/>
      <c r="D281" s="4"/>
      <c r="E281" s="130"/>
      <c r="F281" s="131"/>
      <c r="G281" s="2"/>
      <c r="H281" s="6"/>
      <c r="I281" s="2"/>
      <c r="J281" s="2"/>
      <c r="K281" s="2"/>
      <c r="L281" s="7"/>
      <c r="M281" s="7"/>
      <c r="N281" s="7"/>
      <c r="O281" s="7"/>
      <c r="P281" s="7"/>
      <c r="Q281" s="7"/>
      <c r="R281" s="7"/>
      <c r="S281" s="7"/>
      <c r="T281" s="7"/>
      <c r="U281" s="7"/>
      <c r="V281" s="7"/>
      <c r="W281" s="7"/>
      <c r="X281" s="7"/>
      <c r="Y281" s="7"/>
      <c r="Z281" s="7"/>
    </row>
    <row r="282" ht="15.75" customHeight="1">
      <c r="A282" s="7"/>
      <c r="B282" s="2"/>
      <c r="C282" s="3"/>
      <c r="D282" s="4"/>
      <c r="E282" s="130"/>
      <c r="F282" s="131"/>
      <c r="G282" s="2"/>
      <c r="H282" s="6"/>
      <c r="I282" s="2"/>
      <c r="J282" s="2"/>
      <c r="K282" s="2"/>
      <c r="L282" s="7"/>
      <c r="M282" s="7"/>
      <c r="N282" s="7"/>
      <c r="O282" s="7"/>
      <c r="P282" s="7"/>
      <c r="Q282" s="7"/>
      <c r="R282" s="7"/>
      <c r="S282" s="7"/>
      <c r="T282" s="7"/>
      <c r="U282" s="7"/>
      <c r="V282" s="7"/>
      <c r="W282" s="7"/>
      <c r="X282" s="7"/>
      <c r="Y282" s="7"/>
      <c r="Z282" s="7"/>
    </row>
    <row r="283" ht="15.75" customHeight="1">
      <c r="A283" s="7"/>
      <c r="B283" s="2"/>
      <c r="C283" s="3"/>
      <c r="D283" s="4"/>
      <c r="E283" s="130"/>
      <c r="F283" s="131"/>
      <c r="G283" s="2"/>
      <c r="H283" s="6"/>
      <c r="I283" s="2"/>
      <c r="J283" s="2"/>
      <c r="K283" s="2"/>
      <c r="L283" s="7"/>
      <c r="M283" s="7"/>
      <c r="N283" s="7"/>
      <c r="O283" s="7"/>
      <c r="P283" s="7"/>
      <c r="Q283" s="7"/>
      <c r="R283" s="7"/>
      <c r="S283" s="7"/>
      <c r="T283" s="7"/>
      <c r="U283" s="7"/>
      <c r="V283" s="7"/>
      <c r="W283" s="7"/>
      <c r="X283" s="7"/>
      <c r="Y283" s="7"/>
      <c r="Z283" s="7"/>
    </row>
    <row r="284" ht="15.75" customHeight="1">
      <c r="A284" s="7"/>
      <c r="B284" s="2"/>
      <c r="C284" s="3"/>
      <c r="D284" s="4"/>
      <c r="E284" s="130"/>
      <c r="F284" s="131"/>
      <c r="G284" s="2"/>
      <c r="H284" s="6"/>
      <c r="I284" s="2"/>
      <c r="J284" s="2"/>
      <c r="K284" s="2"/>
      <c r="L284" s="7"/>
      <c r="M284" s="7"/>
      <c r="N284" s="7"/>
      <c r="O284" s="7"/>
      <c r="P284" s="7"/>
      <c r="Q284" s="7"/>
      <c r="R284" s="7"/>
      <c r="S284" s="7"/>
      <c r="T284" s="7"/>
      <c r="U284" s="7"/>
      <c r="V284" s="7"/>
      <c r="W284" s="7"/>
      <c r="X284" s="7"/>
      <c r="Y284" s="7"/>
      <c r="Z284" s="7"/>
    </row>
    <row r="285" ht="15.75" customHeight="1">
      <c r="A285" s="7"/>
      <c r="B285" s="2"/>
      <c r="C285" s="3"/>
      <c r="D285" s="4"/>
      <c r="E285" s="130"/>
      <c r="F285" s="131"/>
      <c r="G285" s="2"/>
      <c r="H285" s="6"/>
      <c r="I285" s="2"/>
      <c r="J285" s="2"/>
      <c r="K285" s="2"/>
      <c r="L285" s="7"/>
      <c r="M285" s="7"/>
      <c r="N285" s="7"/>
      <c r="O285" s="7"/>
      <c r="P285" s="7"/>
      <c r="Q285" s="7"/>
      <c r="R285" s="7"/>
      <c r="S285" s="7"/>
      <c r="T285" s="7"/>
      <c r="U285" s="7"/>
      <c r="V285" s="7"/>
      <c r="W285" s="7"/>
      <c r="X285" s="7"/>
      <c r="Y285" s="7"/>
      <c r="Z285" s="7"/>
    </row>
    <row r="286" ht="15.75" customHeight="1">
      <c r="A286" s="7"/>
      <c r="B286" s="2"/>
      <c r="C286" s="3"/>
      <c r="D286" s="4"/>
      <c r="E286" s="130"/>
      <c r="F286" s="131"/>
      <c r="G286" s="2"/>
      <c r="H286" s="6"/>
      <c r="I286" s="2"/>
      <c r="J286" s="2"/>
      <c r="K286" s="2"/>
      <c r="L286" s="7"/>
      <c r="M286" s="7"/>
      <c r="N286" s="7"/>
      <c r="O286" s="7"/>
      <c r="P286" s="7"/>
      <c r="Q286" s="7"/>
      <c r="R286" s="7"/>
      <c r="S286" s="7"/>
      <c r="T286" s="7"/>
      <c r="U286" s="7"/>
      <c r="V286" s="7"/>
      <c r="W286" s="7"/>
      <c r="X286" s="7"/>
      <c r="Y286" s="7"/>
      <c r="Z286" s="7"/>
    </row>
    <row r="287" ht="15.75" customHeight="1">
      <c r="A287" s="7"/>
      <c r="B287" s="2"/>
      <c r="C287" s="3"/>
      <c r="D287" s="4"/>
      <c r="E287" s="130"/>
      <c r="F287" s="131"/>
      <c r="G287" s="2"/>
      <c r="H287" s="6"/>
      <c r="I287" s="2"/>
      <c r="J287" s="2"/>
      <c r="K287" s="2"/>
      <c r="L287" s="7"/>
      <c r="M287" s="7"/>
      <c r="N287" s="7"/>
      <c r="O287" s="7"/>
      <c r="P287" s="7"/>
      <c r="Q287" s="7"/>
      <c r="R287" s="7"/>
      <c r="S287" s="7"/>
      <c r="T287" s="7"/>
      <c r="U287" s="7"/>
      <c r="V287" s="7"/>
      <c r="W287" s="7"/>
      <c r="X287" s="7"/>
      <c r="Y287" s="7"/>
      <c r="Z287" s="7"/>
    </row>
    <row r="288" ht="15.75" customHeight="1">
      <c r="A288" s="7"/>
      <c r="B288" s="2"/>
      <c r="C288" s="3"/>
      <c r="D288" s="4"/>
      <c r="E288" s="130"/>
      <c r="F288" s="131"/>
      <c r="G288" s="2"/>
      <c r="H288" s="6"/>
      <c r="I288" s="2"/>
      <c r="J288" s="2"/>
      <c r="K288" s="2"/>
      <c r="L288" s="7"/>
      <c r="M288" s="7"/>
      <c r="N288" s="7"/>
      <c r="O288" s="7"/>
      <c r="P288" s="7"/>
      <c r="Q288" s="7"/>
      <c r="R288" s="7"/>
      <c r="S288" s="7"/>
      <c r="T288" s="7"/>
      <c r="U288" s="7"/>
      <c r="V288" s="7"/>
      <c r="W288" s="7"/>
      <c r="X288" s="7"/>
      <c r="Y288" s="7"/>
      <c r="Z288" s="7"/>
    </row>
    <row r="289" ht="15.75" customHeight="1">
      <c r="A289" s="7"/>
      <c r="B289" s="2"/>
      <c r="C289" s="3"/>
      <c r="D289" s="4"/>
      <c r="E289" s="130"/>
      <c r="F289" s="131"/>
      <c r="G289" s="2"/>
      <c r="H289" s="6"/>
      <c r="I289" s="2"/>
      <c r="J289" s="2"/>
      <c r="K289" s="2"/>
      <c r="L289" s="7"/>
      <c r="M289" s="7"/>
      <c r="N289" s="7"/>
      <c r="O289" s="7"/>
      <c r="P289" s="7"/>
      <c r="Q289" s="7"/>
      <c r="R289" s="7"/>
      <c r="S289" s="7"/>
      <c r="T289" s="7"/>
      <c r="U289" s="7"/>
      <c r="V289" s="7"/>
      <c r="W289" s="7"/>
      <c r="X289" s="7"/>
      <c r="Y289" s="7"/>
      <c r="Z289" s="7"/>
    </row>
    <row r="290" ht="15.75" customHeight="1">
      <c r="A290" s="7"/>
      <c r="B290" s="2"/>
      <c r="C290" s="3"/>
      <c r="D290" s="4"/>
      <c r="E290" s="130"/>
      <c r="F290" s="131"/>
      <c r="G290" s="2"/>
      <c r="H290" s="6"/>
      <c r="I290" s="2"/>
      <c r="J290" s="2"/>
      <c r="K290" s="2"/>
      <c r="L290" s="7"/>
      <c r="M290" s="7"/>
      <c r="N290" s="7"/>
      <c r="O290" s="7"/>
      <c r="P290" s="7"/>
      <c r="Q290" s="7"/>
      <c r="R290" s="7"/>
      <c r="S290" s="7"/>
      <c r="T290" s="7"/>
      <c r="U290" s="7"/>
      <c r="V290" s="7"/>
      <c r="W290" s="7"/>
      <c r="X290" s="7"/>
      <c r="Y290" s="7"/>
      <c r="Z290" s="7"/>
    </row>
    <row r="291" ht="15.75" customHeight="1">
      <c r="A291" s="7"/>
      <c r="B291" s="2"/>
      <c r="C291" s="3"/>
      <c r="D291" s="4"/>
      <c r="E291" s="130"/>
      <c r="F291" s="131"/>
      <c r="G291" s="2"/>
      <c r="H291" s="6"/>
      <c r="I291" s="2"/>
      <c r="J291" s="2"/>
      <c r="K291" s="2"/>
      <c r="L291" s="7"/>
      <c r="M291" s="7"/>
      <c r="N291" s="7"/>
      <c r="O291" s="7"/>
      <c r="P291" s="7"/>
      <c r="Q291" s="7"/>
      <c r="R291" s="7"/>
      <c r="S291" s="7"/>
      <c r="T291" s="7"/>
      <c r="U291" s="7"/>
      <c r="V291" s="7"/>
      <c r="W291" s="7"/>
      <c r="X291" s="7"/>
      <c r="Y291" s="7"/>
      <c r="Z291" s="7"/>
    </row>
    <row r="292" ht="15.75" customHeight="1">
      <c r="A292" s="7"/>
      <c r="B292" s="2"/>
      <c r="C292" s="3"/>
      <c r="D292" s="4"/>
      <c r="E292" s="130"/>
      <c r="F292" s="131"/>
      <c r="G292" s="2"/>
      <c r="H292" s="6"/>
      <c r="I292" s="2"/>
      <c r="J292" s="2"/>
      <c r="K292" s="2"/>
      <c r="L292" s="7"/>
      <c r="M292" s="7"/>
      <c r="N292" s="7"/>
      <c r="O292" s="7"/>
      <c r="P292" s="7"/>
      <c r="Q292" s="7"/>
      <c r="R292" s="7"/>
      <c r="S292" s="7"/>
      <c r="T292" s="7"/>
      <c r="U292" s="7"/>
      <c r="V292" s="7"/>
      <c r="W292" s="7"/>
      <c r="X292" s="7"/>
      <c r="Y292" s="7"/>
      <c r="Z292" s="7"/>
    </row>
    <row r="293" ht="15.75" customHeight="1">
      <c r="A293" s="7"/>
      <c r="B293" s="2"/>
      <c r="C293" s="3"/>
      <c r="D293" s="4"/>
      <c r="E293" s="130"/>
      <c r="F293" s="131"/>
      <c r="G293" s="2"/>
      <c r="H293" s="6"/>
      <c r="I293" s="2"/>
      <c r="J293" s="2"/>
      <c r="K293" s="2"/>
      <c r="L293" s="7"/>
      <c r="M293" s="7"/>
      <c r="N293" s="7"/>
      <c r="O293" s="7"/>
      <c r="P293" s="7"/>
      <c r="Q293" s="7"/>
      <c r="R293" s="7"/>
      <c r="S293" s="7"/>
      <c r="T293" s="7"/>
      <c r="U293" s="7"/>
      <c r="V293" s="7"/>
      <c r="W293" s="7"/>
      <c r="X293" s="7"/>
      <c r="Y293" s="7"/>
      <c r="Z293" s="7"/>
    </row>
    <row r="294" ht="15.75" customHeight="1">
      <c r="A294" s="7"/>
      <c r="B294" s="2"/>
      <c r="C294" s="3"/>
      <c r="D294" s="4"/>
      <c r="E294" s="130"/>
      <c r="F294" s="131"/>
      <c r="G294" s="2"/>
      <c r="H294" s="6"/>
      <c r="I294" s="2"/>
      <c r="J294" s="2"/>
      <c r="K294" s="2"/>
      <c r="L294" s="7"/>
      <c r="M294" s="7"/>
      <c r="N294" s="7"/>
      <c r="O294" s="7"/>
      <c r="P294" s="7"/>
      <c r="Q294" s="7"/>
      <c r="R294" s="7"/>
      <c r="S294" s="7"/>
      <c r="T294" s="7"/>
      <c r="U294" s="7"/>
      <c r="V294" s="7"/>
      <c r="W294" s="7"/>
      <c r="X294" s="7"/>
      <c r="Y294" s="7"/>
      <c r="Z294" s="7"/>
    </row>
    <row r="295" ht="15.75" customHeight="1">
      <c r="A295" s="7"/>
      <c r="B295" s="2"/>
      <c r="C295" s="3"/>
      <c r="D295" s="4"/>
      <c r="E295" s="130"/>
      <c r="F295" s="131"/>
      <c r="G295" s="2"/>
      <c r="H295" s="6"/>
      <c r="I295" s="2"/>
      <c r="J295" s="2"/>
      <c r="K295" s="2"/>
      <c r="L295" s="7"/>
      <c r="M295" s="7"/>
      <c r="N295" s="7"/>
      <c r="O295" s="7"/>
      <c r="P295" s="7"/>
      <c r="Q295" s="7"/>
      <c r="R295" s="7"/>
      <c r="S295" s="7"/>
      <c r="T295" s="7"/>
      <c r="U295" s="7"/>
      <c r="V295" s="7"/>
      <c r="W295" s="7"/>
      <c r="X295" s="7"/>
      <c r="Y295" s="7"/>
      <c r="Z295" s="7"/>
    </row>
    <row r="296" ht="15.75" customHeight="1">
      <c r="A296" s="7"/>
      <c r="B296" s="2"/>
      <c r="C296" s="3"/>
      <c r="D296" s="4"/>
      <c r="E296" s="130"/>
      <c r="F296" s="131"/>
      <c r="G296" s="2"/>
      <c r="H296" s="6"/>
      <c r="I296" s="2"/>
      <c r="J296" s="2"/>
      <c r="K296" s="2"/>
      <c r="L296" s="7"/>
      <c r="M296" s="7"/>
      <c r="N296" s="7"/>
      <c r="O296" s="7"/>
      <c r="P296" s="7"/>
      <c r="Q296" s="7"/>
      <c r="R296" s="7"/>
      <c r="S296" s="7"/>
      <c r="T296" s="7"/>
      <c r="U296" s="7"/>
      <c r="V296" s="7"/>
      <c r="W296" s="7"/>
      <c r="X296" s="7"/>
      <c r="Y296" s="7"/>
      <c r="Z296" s="7"/>
    </row>
    <row r="297" ht="15.75" customHeight="1">
      <c r="A297" s="7"/>
      <c r="B297" s="2"/>
      <c r="C297" s="3"/>
      <c r="D297" s="4"/>
      <c r="E297" s="130"/>
      <c r="F297" s="131"/>
      <c r="G297" s="2"/>
      <c r="H297" s="6"/>
      <c r="I297" s="2"/>
      <c r="J297" s="2"/>
      <c r="K297" s="2"/>
      <c r="L297" s="7"/>
      <c r="M297" s="7"/>
      <c r="N297" s="7"/>
      <c r="O297" s="7"/>
      <c r="P297" s="7"/>
      <c r="Q297" s="7"/>
      <c r="R297" s="7"/>
      <c r="S297" s="7"/>
      <c r="T297" s="7"/>
      <c r="U297" s="7"/>
      <c r="V297" s="7"/>
      <c r="W297" s="7"/>
      <c r="X297" s="7"/>
      <c r="Y297" s="7"/>
      <c r="Z297" s="7"/>
    </row>
    <row r="298" ht="15.75" customHeight="1">
      <c r="A298" s="7"/>
      <c r="B298" s="2"/>
      <c r="C298" s="3"/>
      <c r="D298" s="4"/>
      <c r="E298" s="130"/>
      <c r="F298" s="131"/>
      <c r="G298" s="2"/>
      <c r="H298" s="6"/>
      <c r="I298" s="2"/>
      <c r="J298" s="2"/>
      <c r="K298" s="2"/>
      <c r="L298" s="7"/>
      <c r="M298" s="7"/>
      <c r="N298" s="7"/>
      <c r="O298" s="7"/>
      <c r="P298" s="7"/>
      <c r="Q298" s="7"/>
      <c r="R298" s="7"/>
      <c r="S298" s="7"/>
      <c r="T298" s="7"/>
      <c r="U298" s="7"/>
      <c r="V298" s="7"/>
      <c r="W298" s="7"/>
      <c r="X298" s="7"/>
      <c r="Y298" s="7"/>
      <c r="Z298" s="7"/>
    </row>
    <row r="299" ht="15.75" customHeight="1">
      <c r="A299" s="7"/>
      <c r="B299" s="2"/>
      <c r="C299" s="3"/>
      <c r="D299" s="4"/>
      <c r="E299" s="130"/>
      <c r="F299" s="131"/>
      <c r="G299" s="2"/>
      <c r="H299" s="6"/>
      <c r="I299" s="2"/>
      <c r="J299" s="2"/>
      <c r="K299" s="2"/>
      <c r="L299" s="7"/>
      <c r="M299" s="7"/>
      <c r="N299" s="7"/>
      <c r="O299" s="7"/>
      <c r="P299" s="7"/>
      <c r="Q299" s="7"/>
      <c r="R299" s="7"/>
      <c r="S299" s="7"/>
      <c r="T299" s="7"/>
      <c r="U299" s="7"/>
      <c r="V299" s="7"/>
      <c r="W299" s="7"/>
      <c r="X299" s="7"/>
      <c r="Y299" s="7"/>
      <c r="Z299" s="7"/>
    </row>
    <row r="300" ht="15.75" customHeight="1">
      <c r="A300" s="7"/>
      <c r="B300" s="2"/>
      <c r="C300" s="3"/>
      <c r="D300" s="4"/>
      <c r="E300" s="130"/>
      <c r="F300" s="131"/>
      <c r="G300" s="2"/>
      <c r="H300" s="6"/>
      <c r="I300" s="2"/>
      <c r="J300" s="2"/>
      <c r="K300" s="2"/>
      <c r="L300" s="7"/>
      <c r="M300" s="7"/>
      <c r="N300" s="7"/>
      <c r="O300" s="7"/>
      <c r="P300" s="7"/>
      <c r="Q300" s="7"/>
      <c r="R300" s="7"/>
      <c r="S300" s="7"/>
      <c r="T300" s="7"/>
      <c r="U300" s="7"/>
      <c r="V300" s="7"/>
      <c r="W300" s="7"/>
      <c r="X300" s="7"/>
      <c r="Y300" s="7"/>
      <c r="Z300" s="7"/>
    </row>
    <row r="301" ht="15.75" customHeight="1">
      <c r="A301" s="7"/>
      <c r="B301" s="2"/>
      <c r="C301" s="3"/>
      <c r="D301" s="4"/>
      <c r="E301" s="130"/>
      <c r="F301" s="131"/>
      <c r="G301" s="2"/>
      <c r="H301" s="6"/>
      <c r="I301" s="2"/>
      <c r="J301" s="2"/>
      <c r="K301" s="2"/>
      <c r="L301" s="7"/>
      <c r="M301" s="7"/>
      <c r="N301" s="7"/>
      <c r="O301" s="7"/>
      <c r="P301" s="7"/>
      <c r="Q301" s="7"/>
      <c r="R301" s="7"/>
      <c r="S301" s="7"/>
      <c r="T301" s="7"/>
      <c r="U301" s="7"/>
      <c r="V301" s="7"/>
      <c r="W301" s="7"/>
      <c r="X301" s="7"/>
      <c r="Y301" s="7"/>
      <c r="Z301" s="7"/>
    </row>
    <row r="302" ht="15.75" customHeight="1">
      <c r="A302" s="7"/>
      <c r="B302" s="2"/>
      <c r="C302" s="3"/>
      <c r="D302" s="4"/>
      <c r="E302" s="130"/>
      <c r="F302" s="131"/>
      <c r="G302" s="2"/>
      <c r="H302" s="6"/>
      <c r="I302" s="2"/>
      <c r="J302" s="2"/>
      <c r="K302" s="2"/>
      <c r="L302" s="7"/>
      <c r="M302" s="7"/>
      <c r="N302" s="7"/>
      <c r="O302" s="7"/>
      <c r="P302" s="7"/>
      <c r="Q302" s="7"/>
      <c r="R302" s="7"/>
      <c r="S302" s="7"/>
      <c r="T302" s="7"/>
      <c r="U302" s="7"/>
      <c r="V302" s="7"/>
      <c r="W302" s="7"/>
      <c r="X302" s="7"/>
      <c r="Y302" s="7"/>
      <c r="Z302" s="7"/>
    </row>
    <row r="303" ht="15.75" customHeight="1">
      <c r="A303" s="7"/>
      <c r="B303" s="2"/>
      <c r="C303" s="3"/>
      <c r="D303" s="4"/>
      <c r="E303" s="130"/>
      <c r="F303" s="131"/>
      <c r="G303" s="2"/>
      <c r="H303" s="6"/>
      <c r="I303" s="2"/>
      <c r="J303" s="2"/>
      <c r="K303" s="2"/>
      <c r="L303" s="7"/>
      <c r="M303" s="7"/>
      <c r="N303" s="7"/>
      <c r="O303" s="7"/>
      <c r="P303" s="7"/>
      <c r="Q303" s="7"/>
      <c r="R303" s="7"/>
      <c r="S303" s="7"/>
      <c r="T303" s="7"/>
      <c r="U303" s="7"/>
      <c r="V303" s="7"/>
      <c r="W303" s="7"/>
      <c r="X303" s="7"/>
      <c r="Y303" s="7"/>
      <c r="Z303" s="7"/>
    </row>
    <row r="304" ht="15.75" customHeight="1">
      <c r="A304" s="7"/>
      <c r="B304" s="2"/>
      <c r="C304" s="3"/>
      <c r="D304" s="4"/>
      <c r="E304" s="130"/>
      <c r="F304" s="131"/>
      <c r="G304" s="2"/>
      <c r="H304" s="6"/>
      <c r="I304" s="2"/>
      <c r="J304" s="2"/>
      <c r="K304" s="2"/>
      <c r="L304" s="7"/>
      <c r="M304" s="7"/>
      <c r="N304" s="7"/>
      <c r="O304" s="7"/>
      <c r="P304" s="7"/>
      <c r="Q304" s="7"/>
      <c r="R304" s="7"/>
      <c r="S304" s="7"/>
      <c r="T304" s="7"/>
      <c r="U304" s="7"/>
      <c r="V304" s="7"/>
      <c r="W304" s="7"/>
      <c r="X304" s="7"/>
      <c r="Y304" s="7"/>
      <c r="Z304" s="7"/>
    </row>
    <row r="305" ht="15.75" customHeight="1">
      <c r="A305" s="7"/>
      <c r="B305" s="2"/>
      <c r="C305" s="3"/>
      <c r="D305" s="4"/>
      <c r="E305" s="130"/>
      <c r="F305" s="131"/>
      <c r="G305" s="2"/>
      <c r="H305" s="6"/>
      <c r="I305" s="2"/>
      <c r="J305" s="2"/>
      <c r="K305" s="2"/>
      <c r="L305" s="7"/>
      <c r="M305" s="7"/>
      <c r="N305" s="7"/>
      <c r="O305" s="7"/>
      <c r="P305" s="7"/>
      <c r="Q305" s="7"/>
      <c r="R305" s="7"/>
      <c r="S305" s="7"/>
      <c r="T305" s="7"/>
      <c r="U305" s="7"/>
      <c r="V305" s="7"/>
      <c r="W305" s="7"/>
      <c r="X305" s="7"/>
      <c r="Y305" s="7"/>
      <c r="Z305" s="7"/>
    </row>
    <row r="306" ht="15.75" customHeight="1">
      <c r="A306" s="7"/>
      <c r="B306" s="2"/>
      <c r="C306" s="3"/>
      <c r="D306" s="4"/>
      <c r="E306" s="130"/>
      <c r="F306" s="131"/>
      <c r="G306" s="2"/>
      <c r="H306" s="6"/>
      <c r="I306" s="2"/>
      <c r="J306" s="2"/>
      <c r="K306" s="2"/>
      <c r="L306" s="7"/>
      <c r="M306" s="7"/>
      <c r="N306" s="7"/>
      <c r="O306" s="7"/>
      <c r="P306" s="7"/>
      <c r="Q306" s="7"/>
      <c r="R306" s="7"/>
      <c r="S306" s="7"/>
      <c r="T306" s="7"/>
      <c r="U306" s="7"/>
      <c r="V306" s="7"/>
      <c r="W306" s="7"/>
      <c r="X306" s="7"/>
      <c r="Y306" s="7"/>
      <c r="Z306" s="7"/>
    </row>
    <row r="307" ht="15.75" customHeight="1">
      <c r="A307" s="7"/>
      <c r="B307" s="2"/>
      <c r="C307" s="3"/>
      <c r="D307" s="4"/>
      <c r="E307" s="130"/>
      <c r="F307" s="131"/>
      <c r="G307" s="2"/>
      <c r="H307" s="6"/>
      <c r="I307" s="2"/>
      <c r="J307" s="2"/>
      <c r="K307" s="2"/>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
    <mergeCell ref="D39:E39"/>
    <mergeCell ref="D40:E40"/>
  </mergeCells>
  <dataValidations>
    <dataValidation type="list" allowBlank="1" showErrorMessage="1" sqref="C35 C72 C91:C92 C94 C97">
      <formula1>'Auto Responses'!$J$3:$J$5</formula1>
    </dataValidation>
    <dataValidation type="list" allowBlank="1" showErrorMessage="1" sqref="C24:C27 C30 C32:C33 C36:C37 C39:C40 C42:C43 C45:C52 C54:C66 C68:C71 C74:C88 C90 C93 C95:C96">
      <formula1>'Auto Responses'!$J$3:$J$4</formula1>
    </dataValidation>
  </dataValidations>
  <hyperlinks>
    <hyperlink r:id="rId2" ref="B7"/>
    <hyperlink r:id="rId3" ref="D27"/>
    <hyperlink r:id="rId4" ref="D35"/>
    <hyperlink r:id="rId5" ref="D54"/>
    <hyperlink r:id="rId6" ref="D55"/>
    <hyperlink r:id="rId7" ref="D63"/>
    <hyperlink r:id="rId8" ref="D66"/>
    <hyperlink r:id="rId9" ref="D74"/>
    <hyperlink r:id="rId10" ref="D75"/>
    <hyperlink r:id="rId11" ref="D84"/>
    <hyperlink r:id="rId12" ref="D88"/>
  </hyperlinks>
  <printOptions/>
  <pageMargins bottom="1.0" footer="0.0" header="0.0" left="0.75" right="0.75" top="1.0"/>
  <pageSetup orientation="landscape"/>
  <headerFooter>
    <oddFooter>&amp;L000000_x0009_&amp;P</oddFooter>
  </headerFooter>
  <drawing r:id="rId13"/>
  <legacyDrawing r:id="rId1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B233"/>
    <pageSetUpPr/>
  </sheetPr>
  <sheetViews>
    <sheetView showGridLines="0" workbookViewId="0"/>
  </sheetViews>
  <sheetFormatPr customHeight="1" defaultColWidth="9.18" defaultRowHeight="15.0"/>
  <cols>
    <col customWidth="1" min="1" max="1" width="18.82"/>
    <col customWidth="1" min="2" max="2" width="57.64"/>
    <col customWidth="1" min="3" max="9" width="19.64"/>
    <col customWidth="1" min="10" max="10" width="18.82"/>
    <col customWidth="1" min="11" max="11" width="0.18"/>
    <col customWidth="1" min="12" max="12" width="8.45"/>
    <col customWidth="1" hidden="1" min="13" max="14" width="8.45"/>
    <col customWidth="1" min="15" max="26" width="8.45"/>
  </cols>
  <sheetData>
    <row r="1" hidden="1">
      <c r="A1" s="65" t="s">
        <v>582</v>
      </c>
      <c r="B1" s="65"/>
      <c r="C1" s="65"/>
      <c r="D1" s="65"/>
      <c r="E1" s="65"/>
      <c r="F1" s="65"/>
      <c r="G1" s="65"/>
      <c r="H1" s="65"/>
      <c r="I1" s="65"/>
      <c r="J1" s="65"/>
      <c r="K1" s="65"/>
      <c r="L1" s="65"/>
      <c r="M1" s="65"/>
      <c r="N1" s="65"/>
      <c r="O1" s="65"/>
      <c r="P1" s="65"/>
      <c r="Q1" s="65"/>
      <c r="R1" s="65"/>
      <c r="S1" s="65"/>
      <c r="T1" s="65"/>
      <c r="U1" s="65"/>
      <c r="V1" s="65"/>
      <c r="W1" s="65"/>
      <c r="X1" s="65"/>
      <c r="Y1" s="65"/>
      <c r="Z1" s="65"/>
    </row>
    <row r="2" ht="36.0" customHeight="1">
      <c r="A2" s="145" t="s">
        <v>583</v>
      </c>
      <c r="B2" s="146"/>
      <c r="C2" s="146"/>
      <c r="D2" s="146"/>
      <c r="E2" s="146"/>
      <c r="F2" s="146"/>
      <c r="G2" s="146"/>
      <c r="H2" s="146"/>
      <c r="I2" s="147" t="str">
        <f>'Auto Responses'!$A$36</f>
        <v>Version 4.04</v>
      </c>
      <c r="J2" s="148"/>
      <c r="K2" s="65"/>
      <c r="L2" s="65"/>
      <c r="M2" s="65"/>
      <c r="N2" s="65"/>
      <c r="O2" s="65"/>
      <c r="P2" s="65"/>
      <c r="Q2" s="65"/>
      <c r="R2" s="65"/>
      <c r="S2" s="65"/>
      <c r="T2" s="65"/>
      <c r="U2" s="65"/>
      <c r="V2" s="65"/>
      <c r="W2" s="65"/>
      <c r="X2" s="65"/>
      <c r="Y2" s="65"/>
      <c r="Z2" s="65"/>
    </row>
    <row r="3" ht="25.5" customHeight="1">
      <c r="A3" s="149"/>
      <c r="B3" s="149"/>
      <c r="C3" s="149"/>
      <c r="D3" s="149"/>
      <c r="E3" s="149"/>
      <c r="F3" s="149"/>
      <c r="G3" s="149"/>
      <c r="H3" s="149"/>
      <c r="I3" s="149"/>
      <c r="J3" s="149"/>
      <c r="K3" s="65"/>
      <c r="L3" s="65"/>
      <c r="M3" s="65"/>
      <c r="N3" s="65"/>
      <c r="O3" s="65"/>
      <c r="P3" s="65"/>
      <c r="Q3" s="65"/>
      <c r="R3" s="65"/>
      <c r="S3" s="65"/>
      <c r="T3" s="65"/>
      <c r="U3" s="65"/>
      <c r="V3" s="65"/>
      <c r="W3" s="65"/>
      <c r="X3" s="65"/>
      <c r="Y3" s="65"/>
      <c r="Z3" s="65"/>
    </row>
    <row r="4" ht="36.0" customHeight="1">
      <c r="A4" s="150" t="s">
        <v>584</v>
      </c>
      <c r="B4" s="151"/>
      <c r="C4" s="151"/>
      <c r="D4" s="151"/>
      <c r="E4" s="151"/>
      <c r="F4" s="151"/>
      <c r="G4" s="151"/>
      <c r="H4" s="151"/>
      <c r="I4" s="151"/>
      <c r="J4" s="151"/>
      <c r="K4" s="65"/>
      <c r="L4" s="65"/>
      <c r="M4" s="65"/>
      <c r="N4" s="65"/>
      <c r="O4" s="65"/>
      <c r="P4" s="65"/>
      <c r="Q4" s="65"/>
      <c r="R4" s="65"/>
      <c r="S4" s="65"/>
      <c r="T4" s="65"/>
      <c r="U4" s="65"/>
      <c r="V4" s="65"/>
      <c r="W4" s="65"/>
      <c r="X4" s="65"/>
      <c r="Y4" s="65"/>
      <c r="Z4" s="65"/>
    </row>
    <row r="5" ht="19.5" customHeight="1">
      <c r="A5" s="152" t="str">
        <f>HLOOKUP($A$4,'Auto Responses'!$F$2:$F$7,2,0)&amp;""</f>
        <v>1. Upon initial review, you can check the "Non-Negotiable" box by any question to compile a report of questions that may prohibit a full review.</v>
      </c>
      <c r="B5" s="152"/>
      <c r="C5" s="152"/>
      <c r="D5" s="152"/>
      <c r="E5" s="152"/>
      <c r="F5" s="152"/>
      <c r="G5" s="152"/>
      <c r="H5" s="152"/>
      <c r="I5" s="152"/>
      <c r="J5" s="152"/>
      <c r="K5" s="153"/>
      <c r="L5" s="153"/>
      <c r="M5" s="153"/>
      <c r="N5" s="153"/>
      <c r="O5" s="153"/>
      <c r="P5" s="153"/>
      <c r="Q5" s="153"/>
      <c r="R5" s="153"/>
      <c r="S5" s="153"/>
      <c r="T5" s="153"/>
      <c r="U5" s="153"/>
      <c r="V5" s="153"/>
      <c r="W5" s="153"/>
      <c r="X5" s="153"/>
      <c r="Y5" s="153"/>
      <c r="Z5" s="153"/>
    </row>
    <row r="6" ht="19.5" customHeight="1">
      <c r="A6" s="152" t="str">
        <f>HLOOKUP($A$4,'Auto Responses'!$F$2:$F$7,3,0)&amp;""</f>
        <v>2. When evaluating an answer, a default importance level has been set. You can use the "Importance Override" dropdown to override the default and adjust the value of the question.</v>
      </c>
      <c r="B6" s="152"/>
      <c r="C6" s="152"/>
      <c r="D6" s="152"/>
      <c r="E6" s="152"/>
      <c r="F6" s="152"/>
      <c r="G6" s="152"/>
      <c r="H6" s="152"/>
      <c r="I6" s="152"/>
      <c r="J6" s="152"/>
      <c r="K6" s="153"/>
      <c r="L6" s="153"/>
      <c r="M6" s="153"/>
      <c r="N6" s="153"/>
      <c r="O6" s="153"/>
      <c r="P6" s="153"/>
      <c r="Q6" s="153"/>
      <c r="R6" s="153"/>
      <c r="S6" s="153"/>
      <c r="T6" s="153"/>
      <c r="U6" s="153"/>
      <c r="V6" s="153"/>
      <c r="W6" s="153"/>
      <c r="X6" s="153"/>
      <c r="Y6" s="153"/>
      <c r="Z6" s="153"/>
    </row>
    <row r="7" ht="19.5" customHeight="1">
      <c r="A7" s="152" t="str">
        <f>HLOOKUP($A$4,'Auto Responses'!$F$2:$F$7,4,0)&amp;""</f>
        <v>3. For questions that are qualitative or for which you disagree with the preferred response, make a selection in the "Compliant Override" dropdown to adjust the question's impact on the score.</v>
      </c>
      <c r="B7" s="152"/>
      <c r="C7" s="152"/>
      <c r="D7" s="152"/>
      <c r="E7" s="152"/>
      <c r="F7" s="152"/>
      <c r="G7" s="152"/>
      <c r="H7" s="152"/>
      <c r="I7" s="152"/>
      <c r="J7" s="152"/>
      <c r="K7" s="153"/>
      <c r="L7" s="153"/>
      <c r="M7" s="153"/>
      <c r="N7" s="153"/>
      <c r="O7" s="153"/>
      <c r="P7" s="153"/>
      <c r="Q7" s="153"/>
      <c r="R7" s="153"/>
      <c r="S7" s="153"/>
      <c r="T7" s="153"/>
      <c r="U7" s="153"/>
      <c r="V7" s="153"/>
      <c r="W7" s="153"/>
      <c r="X7" s="153"/>
      <c r="Y7" s="153"/>
      <c r="Z7" s="153"/>
    </row>
    <row r="8" ht="19.5" customHeight="1">
      <c r="A8" s="152" t="str">
        <f>HLOOKUP($A$4,'Auto Responses'!$F$2:$F$7,5,0)&amp;""</f>
        <v>4. Each worksheet shows a report for that section. See the "Analyst Report" sheet for a full report of all sections. </v>
      </c>
      <c r="B8" s="152"/>
      <c r="C8" s="152"/>
      <c r="D8" s="152"/>
      <c r="E8" s="152"/>
      <c r="F8" s="152"/>
      <c r="G8" s="152"/>
      <c r="H8" s="152"/>
      <c r="I8" s="152"/>
      <c r="J8" s="152"/>
      <c r="K8" s="153"/>
      <c r="L8" s="153"/>
      <c r="M8" s="153"/>
      <c r="N8" s="153"/>
      <c r="O8" s="153"/>
      <c r="P8" s="153"/>
      <c r="Q8" s="153"/>
      <c r="R8" s="153"/>
      <c r="S8" s="153"/>
      <c r="T8" s="153"/>
      <c r="U8" s="153"/>
      <c r="V8" s="153"/>
      <c r="W8" s="153"/>
      <c r="X8" s="153"/>
      <c r="Y8" s="153"/>
      <c r="Z8" s="153"/>
    </row>
    <row r="9" ht="19.5" customHeight="1">
      <c r="A9" s="152" t="str">
        <f>HLOOKUP($A$4,'Auto Responses'!$F$2:$F$7,6,0)&amp;""</f>
        <v>5. If you are evaluating a question that appears in an earlier section, the Importance and Compliant Override cannot be changed but additional notes can be added. </v>
      </c>
      <c r="B9" s="152"/>
      <c r="C9" s="152"/>
      <c r="D9" s="152"/>
      <c r="E9" s="152"/>
      <c r="F9" s="152"/>
      <c r="G9" s="152"/>
      <c r="H9" s="152"/>
      <c r="I9" s="152"/>
      <c r="J9" s="152"/>
      <c r="K9" s="153"/>
      <c r="L9" s="153"/>
      <c r="M9" s="153"/>
      <c r="N9" s="153"/>
      <c r="O9" s="153"/>
      <c r="P9" s="153"/>
      <c r="Q9" s="153"/>
      <c r="R9" s="153"/>
      <c r="S9" s="153"/>
      <c r="T9" s="153"/>
      <c r="U9" s="153"/>
      <c r="V9" s="153"/>
      <c r="W9" s="153"/>
      <c r="X9" s="153"/>
      <c r="Y9" s="153"/>
      <c r="Z9" s="153"/>
    </row>
    <row r="10" ht="19.5" customHeight="1">
      <c r="A10" s="154" t="str">
        <f>HLOOKUP($A$4,'Auto Responses'!$F$2:$F$8,7,0)&amp;""</f>
        <v>For full instructions, please visit EDUCAUSE.edu/HECVAT</v>
      </c>
      <c r="B10" s="155"/>
      <c r="C10" s="155"/>
      <c r="D10" s="155"/>
      <c r="E10" s="155"/>
      <c r="F10" s="155"/>
      <c r="G10" s="155"/>
      <c r="H10" s="155"/>
      <c r="I10" s="155"/>
      <c r="J10" s="155"/>
      <c r="K10" s="65"/>
      <c r="L10" s="65"/>
      <c r="M10" s="65"/>
      <c r="N10" s="65"/>
      <c r="O10" s="65"/>
      <c r="P10" s="65"/>
      <c r="Q10" s="65"/>
      <c r="R10" s="65"/>
      <c r="S10" s="65"/>
      <c r="T10" s="65"/>
      <c r="U10" s="65"/>
      <c r="V10" s="65"/>
      <c r="W10" s="65"/>
      <c r="X10" s="65"/>
      <c r="Y10" s="65"/>
      <c r="Z10" s="65"/>
    </row>
    <row r="11" ht="25.5" customHeight="1">
      <c r="A11" s="156" t="str">
        <f>'START HERE'!$B$13</f>
        <v>Solution Provider Name</v>
      </c>
      <c r="B11" s="157"/>
      <c r="C11" s="158" t="str">
        <f>VLOOKUP($A11,'START HERE'!$B$13:$C$21,2,0)&amp;""</f>
        <v>Coursedog</v>
      </c>
      <c r="D11" s="159"/>
      <c r="E11" s="160"/>
      <c r="F11" s="161"/>
      <c r="G11" s="162"/>
      <c r="H11" s="163"/>
      <c r="I11" s="162"/>
      <c r="J11" s="162"/>
      <c r="K11" s="164"/>
      <c r="L11" s="164"/>
      <c r="M11" s="164"/>
      <c r="N11" s="164"/>
      <c r="O11" s="164"/>
      <c r="P11" s="164"/>
      <c r="Q11" s="164"/>
      <c r="R11" s="164"/>
      <c r="S11" s="164"/>
      <c r="T11" s="164"/>
      <c r="U11" s="164"/>
      <c r="V11" s="164"/>
      <c r="W11" s="164"/>
      <c r="X11" s="164"/>
      <c r="Y11" s="164"/>
      <c r="Z11" s="164"/>
    </row>
    <row r="12" ht="25.5" customHeight="1">
      <c r="A12" s="165" t="str">
        <f>'START HERE'!$B$16</f>
        <v>Solution Provider Contact Name</v>
      </c>
      <c r="B12" s="166"/>
      <c r="C12" s="167" t="str">
        <f>VLOOKUP($A12,'START HERE'!$B$13:$C$21,2,0)&amp;""</f>
        <v/>
      </c>
      <c r="D12" s="168"/>
      <c r="E12" s="169"/>
      <c r="F12" s="161"/>
      <c r="G12" s="162"/>
      <c r="H12" s="163"/>
      <c r="I12" s="162"/>
      <c r="J12" s="162"/>
      <c r="K12" s="164"/>
      <c r="L12" s="164"/>
      <c r="M12" s="164"/>
      <c r="N12" s="164"/>
      <c r="O12" s="164"/>
      <c r="P12" s="164"/>
      <c r="Q12" s="164"/>
      <c r="R12" s="164"/>
      <c r="S12" s="164"/>
      <c r="T12" s="164"/>
      <c r="U12" s="164"/>
      <c r="V12" s="164"/>
      <c r="W12" s="164"/>
      <c r="X12" s="164"/>
      <c r="Y12" s="164"/>
      <c r="Z12" s="164"/>
    </row>
    <row r="13" ht="25.5" customHeight="1">
      <c r="A13" s="165" t="str">
        <f>'START HERE'!$B$17</f>
        <v>Solution Provider Contact Title</v>
      </c>
      <c r="B13" s="166"/>
      <c r="C13" s="167" t="str">
        <f>VLOOKUP($A13,'START HERE'!$B$13:$C$21,2,0)&amp;""</f>
        <v/>
      </c>
      <c r="D13" s="168"/>
      <c r="E13" s="169"/>
      <c r="F13" s="161"/>
      <c r="G13" s="162"/>
      <c r="H13" s="163"/>
      <c r="I13" s="162"/>
      <c r="J13" s="162"/>
      <c r="K13" s="164"/>
      <c r="L13" s="164"/>
      <c r="M13" s="164"/>
      <c r="N13" s="164"/>
      <c r="O13" s="164"/>
      <c r="P13" s="164"/>
      <c r="Q13" s="164"/>
      <c r="R13" s="164"/>
      <c r="S13" s="164"/>
      <c r="T13" s="164"/>
      <c r="U13" s="164"/>
      <c r="V13" s="164"/>
      <c r="W13" s="164"/>
      <c r="X13" s="164"/>
      <c r="Y13" s="164"/>
      <c r="Z13" s="164"/>
    </row>
    <row r="14" ht="25.5" customHeight="1">
      <c r="A14" s="165" t="str">
        <f>'START HERE'!$B$18</f>
        <v>Solution Provider Contact Email</v>
      </c>
      <c r="B14" s="166"/>
      <c r="C14" s="167" t="str">
        <f>VLOOKUP($A14,'START HERE'!$B$13:$C$21,2,0)&amp;""</f>
        <v>contracts@coursedog.com</v>
      </c>
      <c r="D14" s="168"/>
      <c r="E14" s="169"/>
      <c r="F14" s="170"/>
      <c r="G14" s="164"/>
      <c r="H14" s="164"/>
      <c r="I14" s="164"/>
      <c r="J14" s="164"/>
      <c r="K14" s="164"/>
      <c r="L14" s="164"/>
      <c r="M14" s="164"/>
      <c r="N14" s="164"/>
      <c r="O14" s="164"/>
      <c r="P14" s="164"/>
      <c r="Q14" s="164"/>
      <c r="R14" s="164"/>
      <c r="S14" s="164"/>
      <c r="T14" s="164"/>
      <c r="U14" s="164"/>
      <c r="V14" s="164"/>
      <c r="W14" s="164"/>
      <c r="X14" s="164"/>
      <c r="Y14" s="164"/>
      <c r="Z14" s="164"/>
    </row>
    <row r="15" ht="25.5" customHeight="1">
      <c r="A15" s="165" t="str">
        <f>'START HERE'!$B$14</f>
        <v>Solution Name</v>
      </c>
      <c r="B15" s="166"/>
      <c r="C15" s="167" t="str">
        <f>VLOOKUP($A15,'START HERE'!$B$13:$C$21,2,0)&amp;""</f>
        <v>Coursedog</v>
      </c>
      <c r="D15" s="168"/>
      <c r="E15" s="169"/>
      <c r="F15" s="170"/>
      <c r="G15" s="164"/>
      <c r="H15" s="164"/>
      <c r="I15" s="164"/>
      <c r="J15" s="164"/>
      <c r="K15" s="164"/>
      <c r="L15" s="164"/>
      <c r="M15" s="164"/>
      <c r="N15" s="164"/>
      <c r="O15" s="164"/>
      <c r="P15" s="164"/>
      <c r="Q15" s="164"/>
      <c r="R15" s="164"/>
      <c r="S15" s="164"/>
      <c r="T15" s="164"/>
      <c r="U15" s="164"/>
      <c r="V15" s="164"/>
      <c r="W15" s="164"/>
      <c r="X15" s="164"/>
      <c r="Y15" s="164"/>
      <c r="Z15" s="164"/>
    </row>
    <row r="16" ht="25.5" customHeight="1">
      <c r="A16" s="165" t="str">
        <f>'START HERE'!$B$15</f>
        <v>Solution Description</v>
      </c>
      <c r="B16" s="166"/>
      <c r="C16" s="167" t="str">
        <f>VLOOKUP($A16,'START HERE'!$B$13:$C$21,2,0)&amp;""</f>
        <v>Coursedog is a SaaS platform designed to streamline curriculum, catalog, and scheduling management for higher education institutions, offering intuitive tools, insightful analytics, and seamless integration without requiring IT involvement.</v>
      </c>
      <c r="D16" s="168"/>
      <c r="E16" s="169"/>
      <c r="F16" s="170"/>
      <c r="G16" s="164"/>
      <c r="H16" s="164"/>
      <c r="I16" s="164"/>
      <c r="J16" s="164"/>
      <c r="K16" s="164"/>
      <c r="L16" s="164"/>
      <c r="M16" s="164"/>
      <c r="N16" s="164"/>
      <c r="O16" s="164"/>
      <c r="P16" s="164"/>
      <c r="Q16" s="164"/>
      <c r="R16" s="164"/>
      <c r="S16" s="164"/>
      <c r="T16" s="164"/>
      <c r="U16" s="164"/>
      <c r="V16" s="164"/>
      <c r="W16" s="164"/>
      <c r="X16" s="164"/>
      <c r="Y16" s="164"/>
      <c r="Z16" s="164"/>
    </row>
    <row r="17" ht="25.5" customHeight="1">
      <c r="A17" s="171" t="s">
        <v>585</v>
      </c>
      <c r="B17" s="172"/>
      <c r="C17" s="173">
        <f>'START HERE'!$C$3</f>
        <v>45933</v>
      </c>
      <c r="D17" s="174"/>
      <c r="E17" s="175"/>
      <c r="F17" s="170"/>
      <c r="G17" s="164"/>
      <c r="H17" s="164"/>
      <c r="I17" s="164"/>
      <c r="J17" s="164"/>
      <c r="K17" s="164"/>
      <c r="L17" s="164"/>
      <c r="M17" s="164"/>
      <c r="N17" s="164"/>
      <c r="O17" s="164"/>
      <c r="P17" s="164"/>
      <c r="Q17" s="164"/>
      <c r="R17" s="164"/>
      <c r="S17" s="164"/>
      <c r="T17" s="164"/>
      <c r="U17" s="164"/>
      <c r="V17" s="164"/>
      <c r="W17" s="164"/>
      <c r="X17" s="164"/>
      <c r="Y17" s="164"/>
      <c r="Z17" s="164"/>
    </row>
    <row r="18" ht="24.75" customHeight="1">
      <c r="A18" s="162"/>
      <c r="B18" s="162"/>
      <c r="C18" s="176"/>
      <c r="D18" s="177"/>
      <c r="E18" s="162"/>
      <c r="F18" s="162"/>
      <c r="G18" s="162"/>
      <c r="H18" s="163"/>
      <c r="I18" s="163"/>
      <c r="J18" s="163"/>
      <c r="K18" s="164"/>
      <c r="L18" s="164"/>
      <c r="M18" s="164"/>
      <c r="N18" s="164"/>
      <c r="O18" s="164"/>
      <c r="P18" s="164"/>
      <c r="Q18" s="164"/>
      <c r="R18" s="164"/>
      <c r="S18" s="164"/>
      <c r="T18" s="164"/>
      <c r="U18" s="164"/>
      <c r="V18" s="164"/>
      <c r="W18" s="164"/>
      <c r="X18" s="164"/>
      <c r="Y18" s="164"/>
      <c r="Z18" s="164"/>
    </row>
    <row r="19" ht="24.0" customHeight="1">
      <c r="A19" s="178"/>
      <c r="D19" s="178"/>
      <c r="E19" s="179"/>
      <c r="F19" s="179"/>
      <c r="G19" s="179"/>
      <c r="H19" s="179"/>
      <c r="I19" s="179"/>
      <c r="J19" s="179"/>
      <c r="K19" s="179"/>
      <c r="L19" s="179"/>
      <c r="M19" s="179"/>
      <c r="N19" s="179"/>
      <c r="O19" s="179"/>
      <c r="P19" s="179"/>
      <c r="Q19" s="179"/>
      <c r="R19" s="179"/>
      <c r="S19" s="179"/>
      <c r="T19" s="179"/>
      <c r="U19" s="179"/>
      <c r="V19" s="179"/>
      <c r="W19" s="179"/>
      <c r="X19" s="179"/>
      <c r="Y19" s="179"/>
      <c r="Z19" s="179"/>
    </row>
    <row r="20" ht="30.0" customHeight="1">
      <c r="A20" s="180" t="s">
        <v>586</v>
      </c>
      <c r="B20" s="181" t="s">
        <v>587</v>
      </c>
      <c r="C20" s="182" t="s">
        <v>588</v>
      </c>
      <c r="D20" s="183" t="s">
        <v>589</v>
      </c>
      <c r="E20" s="184" t="s">
        <v>590</v>
      </c>
      <c r="F20" s="184" t="s">
        <v>591</v>
      </c>
      <c r="G20" s="185" t="s">
        <v>592</v>
      </c>
      <c r="H20" s="186"/>
      <c r="I20" s="187"/>
      <c r="J20" s="65"/>
      <c r="K20" s="65"/>
      <c r="L20" s="65"/>
      <c r="M20" s="65"/>
      <c r="N20" s="65"/>
      <c r="O20" s="65"/>
      <c r="P20" s="65"/>
      <c r="Q20" s="65"/>
      <c r="R20" s="65"/>
      <c r="S20" s="65"/>
      <c r="T20" s="65"/>
      <c r="U20" s="65"/>
      <c r="V20" s="65"/>
      <c r="W20" s="65"/>
      <c r="X20" s="65"/>
      <c r="Y20" s="65"/>
      <c r="Z20" s="65"/>
    </row>
    <row r="21" ht="40.5" customHeight="1">
      <c r="A21" s="188"/>
      <c r="B21" s="189" t="str">
        <f>VLOOKUP($K21,'Auto Responses'!$N$4:$O$38,2,0)&amp;""</f>
        <v> Company Information</v>
      </c>
      <c r="C21" s="190" t="b">
        <v>1</v>
      </c>
      <c r="D21" s="191">
        <f>IF($C21=TRUE,SUMIF('(backend scoring)'!$B$3:$B$333,$K21,'(backend scoring)'!$O$3:$O$333),"")</f>
        <v>40</v>
      </c>
      <c r="E21" s="192">
        <f>IF($C21=TRUE,SUMIF('(backend scoring)'!$B$3:$B$333,$K21,'(backend scoring)'!$P$3:$P$333),"")</f>
        <v>20</v>
      </c>
      <c r="F21" s="193">
        <f t="shared" ref="F21:F39" si="1">IFERROR($E21/$D21,"N/A")</f>
        <v>0.5</v>
      </c>
      <c r="G21" s="194" t="s">
        <v>593</v>
      </c>
      <c r="H21" s="195"/>
      <c r="I21" s="196"/>
      <c r="J21" s="188"/>
      <c r="K21" s="188" t="s">
        <v>594</v>
      </c>
      <c r="L21" s="188"/>
      <c r="M21" s="188"/>
      <c r="N21" s="188"/>
      <c r="O21" s="188"/>
      <c r="P21" s="188"/>
      <c r="Q21" s="188"/>
      <c r="R21" s="188"/>
      <c r="S21" s="188"/>
      <c r="T21" s="188"/>
      <c r="U21" s="188"/>
      <c r="V21" s="188"/>
      <c r="W21" s="188"/>
      <c r="X21" s="188"/>
      <c r="Y21" s="188"/>
      <c r="Z21" s="188"/>
    </row>
    <row r="22" ht="40.5" customHeight="1">
      <c r="A22" s="197"/>
      <c r="B22" s="189" t="str">
        <f>VLOOKUP($K22,'Auto Responses'!$N$4:$O$38,2,0)&amp;""</f>
        <v> Documentation</v>
      </c>
      <c r="C22" s="190" t="b">
        <v>1</v>
      </c>
      <c r="D22" s="191">
        <f>IF($C22=TRUE,SUMIF('(backend scoring)'!$B$3:$B$333,$K22,'(backend scoring)'!$O$3:$O$333),"")</f>
        <v>90</v>
      </c>
      <c r="E22" s="192">
        <f>IF($C22=TRUE,SUMIF('(backend scoring)'!$B$3:$B$333,$K22,'(backend scoring)'!$P$3:$P$333),"")</f>
        <v>70</v>
      </c>
      <c r="F22" s="198">
        <f t="shared" si="1"/>
        <v>0.7777777778</v>
      </c>
      <c r="G22" s="199" t="s">
        <v>595</v>
      </c>
      <c r="H22" s="200"/>
      <c r="I22" s="201"/>
      <c r="J22" s="188"/>
      <c r="K22" s="188" t="s">
        <v>596</v>
      </c>
      <c r="L22" s="188"/>
      <c r="M22" s="188"/>
      <c r="N22" s="188"/>
      <c r="O22" s="188"/>
      <c r="P22" s="188"/>
      <c r="Q22" s="188"/>
      <c r="R22" s="188"/>
      <c r="S22" s="188"/>
      <c r="T22" s="188"/>
      <c r="U22" s="188"/>
      <c r="V22" s="188"/>
      <c r="W22" s="188"/>
      <c r="X22" s="188"/>
      <c r="Y22" s="188"/>
      <c r="Z22" s="188"/>
    </row>
    <row r="23" ht="40.5" customHeight="1">
      <c r="A23" s="197"/>
      <c r="B23" s="189" t="str">
        <f>VLOOKUP($K23,'Auto Responses'!$N$4:$O$38,2,0)&amp;""</f>
        <v> Assessment of Third Parties</v>
      </c>
      <c r="C23" s="190" t="b">
        <v>1</v>
      </c>
      <c r="D23" s="191">
        <f>IF($C23=TRUE,SUMIF('(backend scoring)'!$B$3:$B$333,$K23,'(backend scoring)'!$O$3:$O$333),"")</f>
        <v>90</v>
      </c>
      <c r="E23" s="192">
        <f>IF($C23=TRUE,SUMIF('(backend scoring)'!$B$3:$B$333,$K23,'(backend scoring)'!$P$3:$P$333),"")</f>
        <v>90</v>
      </c>
      <c r="F23" s="198">
        <f t="shared" si="1"/>
        <v>1</v>
      </c>
      <c r="G23" s="199" t="s">
        <v>597</v>
      </c>
      <c r="H23" s="200"/>
      <c r="I23" s="201"/>
      <c r="J23" s="188"/>
      <c r="K23" s="188" t="s">
        <v>598</v>
      </c>
      <c r="L23" s="188"/>
      <c r="M23" s="188"/>
      <c r="N23" s="188"/>
      <c r="O23" s="188"/>
      <c r="P23" s="188"/>
      <c r="Q23" s="188"/>
      <c r="R23" s="188"/>
      <c r="S23" s="188"/>
      <c r="T23" s="188"/>
      <c r="U23" s="188"/>
      <c r="V23" s="188"/>
      <c r="W23" s="188"/>
      <c r="X23" s="188"/>
      <c r="Y23" s="188"/>
      <c r="Z23" s="188"/>
    </row>
    <row r="24" ht="40.5" customHeight="1">
      <c r="A24" s="188"/>
      <c r="B24" s="189" t="str">
        <f>VLOOKUP($K24,'Auto Responses'!$N$4:$O$38,2,0)&amp;""</f>
        <v> Change Management</v>
      </c>
      <c r="C24" s="190" t="b">
        <v>1</v>
      </c>
      <c r="D24" s="191">
        <f>IF($C24=TRUE,SUMIF('(backend scoring)'!$B$3:$B$333,$K24,'(backend scoring)'!$O$3:$O$333),"")</f>
        <v>150</v>
      </c>
      <c r="E24" s="192">
        <f>IF($C24=TRUE,SUMIF('(backend scoring)'!$B$3:$B$333,$K24,'(backend scoring)'!$P$3:$P$333),"")</f>
        <v>140</v>
      </c>
      <c r="F24" s="198">
        <f t="shared" si="1"/>
        <v>0.9333333333</v>
      </c>
      <c r="G24" s="199" t="s">
        <v>599</v>
      </c>
      <c r="H24" s="200"/>
      <c r="I24" s="201"/>
      <c r="J24" s="188"/>
      <c r="K24" s="188" t="s">
        <v>600</v>
      </c>
      <c r="L24" s="188"/>
      <c r="M24" s="188"/>
      <c r="N24" s="188"/>
      <c r="O24" s="188"/>
      <c r="P24" s="188"/>
      <c r="Q24" s="188"/>
      <c r="R24" s="188"/>
      <c r="S24" s="188"/>
      <c r="T24" s="188"/>
      <c r="U24" s="188"/>
      <c r="V24" s="188"/>
      <c r="W24" s="188"/>
      <c r="X24" s="188"/>
      <c r="Y24" s="188"/>
      <c r="Z24" s="188"/>
    </row>
    <row r="25" ht="40.5" customHeight="1">
      <c r="A25" s="188"/>
      <c r="B25" s="189" t="str">
        <f>VLOOKUP($K25,'Auto Responses'!$N$4:$O$38,2,0)&amp;""</f>
        <v> Policies, Processes, and Procedures</v>
      </c>
      <c r="C25" s="190" t="b">
        <v>1</v>
      </c>
      <c r="D25" s="191">
        <f>IF($C25=TRUE,SUMIF('(backend scoring)'!$B$3:$B$333,$K25,'(backend scoring)'!$O$3:$O$333),"")</f>
        <v>145</v>
      </c>
      <c r="E25" s="192">
        <f>IF($C25=TRUE,SUMIF('(backend scoring)'!$B$3:$B$333,$K25,'(backend scoring)'!$P$3:$P$333),"")</f>
        <v>125</v>
      </c>
      <c r="F25" s="198">
        <f t="shared" si="1"/>
        <v>0.8620689655</v>
      </c>
      <c r="G25" s="199" t="s">
        <v>601</v>
      </c>
      <c r="H25" s="200"/>
      <c r="I25" s="201"/>
      <c r="J25" s="188"/>
      <c r="K25" s="188" t="s">
        <v>602</v>
      </c>
      <c r="L25" s="188"/>
      <c r="M25" s="188"/>
      <c r="N25" s="188"/>
      <c r="O25" s="188"/>
      <c r="P25" s="188"/>
      <c r="Q25" s="188"/>
      <c r="R25" s="188"/>
      <c r="S25" s="188"/>
      <c r="T25" s="188"/>
      <c r="U25" s="188"/>
      <c r="V25" s="188"/>
      <c r="W25" s="188"/>
      <c r="X25" s="188"/>
      <c r="Y25" s="188"/>
      <c r="Z25" s="188"/>
    </row>
    <row r="26" ht="40.5" customHeight="1">
      <c r="A26" s="188"/>
      <c r="B26" s="189" t="str">
        <f>VLOOKUP($K26,'Auto Responses'!$N$4:$O$38,2,0)&amp;""</f>
        <v> Authentication, Authorization, and Account Management</v>
      </c>
      <c r="C26" s="190" t="b">
        <v>1</v>
      </c>
      <c r="D26" s="191">
        <f>IF($C26=TRUE,SUMIF('(backend scoring)'!$B$3:$B$333,$K26,'(backend scoring)'!$O$3:$O$333),"")</f>
        <v>270</v>
      </c>
      <c r="E26" s="192">
        <f>IF($C26=TRUE,SUMIF('(backend scoring)'!$B$3:$B$333,$K26,'(backend scoring)'!$P$3:$P$333),"")</f>
        <v>205</v>
      </c>
      <c r="F26" s="198">
        <f t="shared" si="1"/>
        <v>0.7592592593</v>
      </c>
      <c r="G26" s="199" t="s">
        <v>603</v>
      </c>
      <c r="H26" s="200"/>
      <c r="I26" s="201"/>
      <c r="J26" s="188"/>
      <c r="K26" s="188" t="s">
        <v>604</v>
      </c>
      <c r="L26" s="188"/>
      <c r="M26" s="188"/>
      <c r="N26" s="188"/>
      <c r="O26" s="188"/>
      <c r="P26" s="188"/>
      <c r="Q26" s="188"/>
      <c r="R26" s="188"/>
      <c r="S26" s="188"/>
      <c r="T26" s="188"/>
      <c r="U26" s="188"/>
      <c r="V26" s="188"/>
      <c r="W26" s="188"/>
      <c r="X26" s="188"/>
      <c r="Y26" s="188"/>
      <c r="Z26" s="188"/>
    </row>
    <row r="27" ht="40.5" customHeight="1">
      <c r="A27" s="188"/>
      <c r="B27" s="189" t="str">
        <f>VLOOKUP($K27,'Auto Responses'!$N$4:$O$38,2,0)&amp;""</f>
        <v> Data</v>
      </c>
      <c r="C27" s="190" t="b">
        <v>1</v>
      </c>
      <c r="D27" s="191">
        <f>IF($C27=TRUE,SUMIF('(backend scoring)'!$B$3:$B$333,$K27,'(backend scoring)'!$O$3:$O$333),"")</f>
        <v>280</v>
      </c>
      <c r="E27" s="192">
        <f>IF($C27=TRUE,SUMIF('(backend scoring)'!$B$3:$B$333,$K27,'(backend scoring)'!$P$3:$P$333),"")</f>
        <v>250</v>
      </c>
      <c r="F27" s="198">
        <f t="shared" si="1"/>
        <v>0.8928571429</v>
      </c>
      <c r="G27" s="199" t="s">
        <v>605</v>
      </c>
      <c r="H27" s="200"/>
      <c r="I27" s="201"/>
      <c r="J27" s="188"/>
      <c r="K27" s="188" t="s">
        <v>606</v>
      </c>
      <c r="L27" s="188"/>
      <c r="M27" s="188"/>
      <c r="N27" s="188"/>
      <c r="O27" s="188"/>
      <c r="P27" s="188"/>
      <c r="Q27" s="188"/>
      <c r="R27" s="188"/>
      <c r="S27" s="188"/>
      <c r="T27" s="188"/>
      <c r="U27" s="188"/>
      <c r="V27" s="188"/>
      <c r="W27" s="188"/>
      <c r="X27" s="188"/>
      <c r="Y27" s="188"/>
      <c r="Z27" s="188"/>
    </row>
    <row r="28" ht="40.5" customHeight="1">
      <c r="A28" s="188"/>
      <c r="B28" s="189" t="str">
        <f>VLOOKUP($K28,'Auto Responses'!$N$4:$O$38,2,0)&amp;""</f>
        <v> Application/Service Security</v>
      </c>
      <c r="C28" s="190" t="b">
        <v>1</v>
      </c>
      <c r="D28" s="191">
        <f>IF($C28=TRUE,SUMIF('(backend scoring)'!$B$3:$B$333,$K28,'(backend scoring)'!$O$3:$O$333),"")</f>
        <v>200</v>
      </c>
      <c r="E28" s="192">
        <f>IF($C28=TRUE,SUMIF('(backend scoring)'!$B$3:$B$333,$K28,'(backend scoring)'!$P$3:$P$333),"")</f>
        <v>195</v>
      </c>
      <c r="F28" s="198">
        <f t="shared" si="1"/>
        <v>0.975</v>
      </c>
      <c r="G28" s="199" t="s">
        <v>607</v>
      </c>
      <c r="H28" s="200"/>
      <c r="I28" s="201"/>
      <c r="J28" s="188"/>
      <c r="K28" s="188" t="s">
        <v>608</v>
      </c>
      <c r="L28" s="188"/>
      <c r="M28" s="188"/>
      <c r="N28" s="188"/>
      <c r="O28" s="188"/>
      <c r="P28" s="188"/>
      <c r="Q28" s="188"/>
      <c r="R28" s="188"/>
      <c r="S28" s="188"/>
      <c r="T28" s="188"/>
      <c r="U28" s="188"/>
      <c r="V28" s="188"/>
      <c r="W28" s="188"/>
      <c r="X28" s="188"/>
      <c r="Y28" s="188"/>
      <c r="Z28" s="188"/>
    </row>
    <row r="29" ht="40.5" customHeight="1">
      <c r="A29" s="188"/>
      <c r="B29" s="189" t="str">
        <f>VLOOKUP($K29,'Auto Responses'!$N$4:$O$38,2,0)&amp;""</f>
        <v> Datacenter</v>
      </c>
      <c r="C29" s="190" t="b">
        <v>1</v>
      </c>
      <c r="D29" s="191">
        <f>IF($C29=TRUE,SUMIF('(backend scoring)'!$B$3:$B$333,$K29,'(backend scoring)'!$O$3:$O$333),"")</f>
        <v>170</v>
      </c>
      <c r="E29" s="192">
        <f>IF($C29=TRUE,SUMIF('(backend scoring)'!$B$3:$B$333,$K29,'(backend scoring)'!$P$3:$P$333),"")</f>
        <v>160</v>
      </c>
      <c r="F29" s="198">
        <f t="shared" si="1"/>
        <v>0.9411764706</v>
      </c>
      <c r="G29" s="199" t="s">
        <v>609</v>
      </c>
      <c r="H29" s="200"/>
      <c r="I29" s="201"/>
      <c r="J29" s="188"/>
      <c r="K29" s="188" t="s">
        <v>610</v>
      </c>
      <c r="L29" s="188"/>
      <c r="M29" s="188"/>
      <c r="N29" s="188"/>
      <c r="O29" s="188"/>
      <c r="P29" s="188"/>
      <c r="Q29" s="188"/>
      <c r="R29" s="188"/>
      <c r="S29" s="188"/>
      <c r="T29" s="188"/>
      <c r="U29" s="188"/>
      <c r="V29" s="188"/>
      <c r="W29" s="188"/>
      <c r="X29" s="188"/>
      <c r="Y29" s="188"/>
      <c r="Z29" s="188"/>
    </row>
    <row r="30" ht="40.5" customHeight="1">
      <c r="A30" s="188"/>
      <c r="B30" s="189" t="str">
        <f>VLOOKUP($K30,'Auto Responses'!$N$4:$O$38,2,0)&amp;""</f>
        <v> Firewalls, IDS, IPS, and Networking</v>
      </c>
      <c r="C30" s="190" t="b">
        <v>1</v>
      </c>
      <c r="D30" s="191">
        <f>IF($C30=TRUE,SUMIF('(backend scoring)'!$B$3:$B$333,$K30,'(backend scoring)'!$O$3:$O$333),"")</f>
        <v>155</v>
      </c>
      <c r="E30" s="192">
        <f>IF($C30=TRUE,SUMIF('(backend scoring)'!$B$3:$B$333,$K30,'(backend scoring)'!$P$3:$P$333),"")</f>
        <v>155</v>
      </c>
      <c r="F30" s="198">
        <f t="shared" si="1"/>
        <v>1</v>
      </c>
      <c r="G30" s="199" t="s">
        <v>611</v>
      </c>
      <c r="H30" s="200"/>
      <c r="I30" s="201"/>
      <c r="J30" s="188"/>
      <c r="K30" s="188" t="s">
        <v>612</v>
      </c>
      <c r="L30" s="188"/>
      <c r="M30" s="188"/>
      <c r="N30" s="188"/>
      <c r="O30" s="188"/>
      <c r="P30" s="188"/>
      <c r="Q30" s="188"/>
      <c r="R30" s="188"/>
      <c r="S30" s="188"/>
      <c r="T30" s="188"/>
      <c r="U30" s="188"/>
      <c r="V30" s="188"/>
      <c r="W30" s="188"/>
      <c r="X30" s="188"/>
      <c r="Y30" s="188"/>
      <c r="Z30" s="188"/>
    </row>
    <row r="31" ht="40.5" customHeight="1">
      <c r="A31" s="188"/>
      <c r="B31" s="189" t="str">
        <f>VLOOKUP($K31,'Auto Responses'!$N$4:$O$38,2,0)&amp;""</f>
        <v> Incident Handling</v>
      </c>
      <c r="C31" s="190" t="b">
        <v>1</v>
      </c>
      <c r="D31" s="191">
        <f>IF($C31=TRUE,SUMIF('(backend scoring)'!$B$3:$B$333,$K31,'(backend scoring)'!$O$3:$O$333),"")</f>
        <v>25</v>
      </c>
      <c r="E31" s="192">
        <f>IF($C31=TRUE,SUMIF('(backend scoring)'!$B$3:$B$333,$K31,'(backend scoring)'!$P$3:$P$333),"")</f>
        <v>25</v>
      </c>
      <c r="F31" s="198">
        <f t="shared" si="1"/>
        <v>1</v>
      </c>
      <c r="G31" s="199" t="s">
        <v>613</v>
      </c>
      <c r="H31" s="200"/>
      <c r="I31" s="201"/>
      <c r="J31" s="188"/>
      <c r="K31" s="188" t="s">
        <v>614</v>
      </c>
      <c r="L31" s="188"/>
      <c r="M31" s="188"/>
      <c r="N31" s="188"/>
      <c r="O31" s="188"/>
      <c r="P31" s="188"/>
      <c r="Q31" s="188"/>
      <c r="R31" s="188"/>
      <c r="S31" s="188"/>
      <c r="T31" s="188"/>
      <c r="U31" s="188"/>
      <c r="V31" s="188"/>
      <c r="W31" s="188"/>
      <c r="X31" s="188"/>
      <c r="Y31" s="188"/>
      <c r="Z31" s="188"/>
    </row>
    <row r="32" ht="40.5" customHeight="1">
      <c r="A32" s="188"/>
      <c r="B32" s="189" t="str">
        <f>VLOOKUP($K32,'Auto Responses'!$N$4:$O$38,2,0)&amp;""</f>
        <v> Vulnerability Management</v>
      </c>
      <c r="C32" s="190" t="b">
        <v>1</v>
      </c>
      <c r="D32" s="191">
        <f>IF($C32=TRUE,SUMIF('(backend scoring)'!$B$3:$B$333,$K32,'(backend scoring)'!$O$3:$O$333),"")</f>
        <v>85</v>
      </c>
      <c r="E32" s="192">
        <f>IF($C32=TRUE,SUMIF('(backend scoring)'!$B$3:$B$333,$K32,'(backend scoring)'!$P$3:$P$333),"")</f>
        <v>85</v>
      </c>
      <c r="F32" s="198">
        <f t="shared" si="1"/>
        <v>1</v>
      </c>
      <c r="G32" s="199" t="s">
        <v>615</v>
      </c>
      <c r="H32" s="200"/>
      <c r="I32" s="201"/>
      <c r="J32" s="188"/>
      <c r="K32" s="188" t="s">
        <v>616</v>
      </c>
      <c r="L32" s="188"/>
      <c r="M32" s="188"/>
      <c r="N32" s="188"/>
      <c r="O32" s="188"/>
      <c r="P32" s="188"/>
      <c r="Q32" s="188"/>
      <c r="R32" s="188"/>
      <c r="S32" s="188"/>
      <c r="T32" s="188"/>
      <c r="U32" s="188"/>
      <c r="V32" s="188"/>
      <c r="W32" s="188"/>
      <c r="X32" s="188"/>
      <c r="Y32" s="188"/>
      <c r="Z32" s="188"/>
    </row>
    <row r="33" ht="40.5" customHeight="1">
      <c r="A33" s="188"/>
      <c r="B33" s="189" t="str">
        <f>VLOOKUP($K33,'Auto Responses'!$N$4:$O$38,2,0)&amp;""</f>
        <v> Consulting Services</v>
      </c>
      <c r="C33" s="190" t="b">
        <v>1</v>
      </c>
      <c r="D33" s="191">
        <f>IF($C33=TRUE,SUMIF('(backend scoring)'!$B$3:$B$333,$K33,'(backend scoring)'!$O$3:$O$333),"")</f>
        <v>130</v>
      </c>
      <c r="E33" s="192">
        <f>IF($C33=TRUE,SUMIF('(backend scoring)'!$B$3:$B$333,$K33,'(backend scoring)'!$P$3:$P$333),"")</f>
        <v>50</v>
      </c>
      <c r="F33" s="198">
        <f t="shared" si="1"/>
        <v>0.3846153846</v>
      </c>
      <c r="G33" s="199" t="s">
        <v>617</v>
      </c>
      <c r="H33" s="200"/>
      <c r="I33" s="201"/>
      <c r="J33" s="188"/>
      <c r="K33" s="188" t="s">
        <v>618</v>
      </c>
      <c r="L33" s="188"/>
      <c r="M33" s="188"/>
      <c r="N33" s="188"/>
      <c r="O33" s="188"/>
      <c r="P33" s="188"/>
      <c r="Q33" s="188"/>
      <c r="R33" s="188"/>
      <c r="S33" s="188"/>
      <c r="T33" s="188"/>
      <c r="U33" s="188"/>
      <c r="V33" s="188"/>
      <c r="W33" s="188"/>
      <c r="X33" s="188"/>
      <c r="Y33" s="188"/>
      <c r="Z33" s="188"/>
    </row>
    <row r="34" ht="40.5" customHeight="1">
      <c r="A34" s="188"/>
      <c r="B34" s="189" t="str">
        <f>VLOOKUP($K34,'Auto Responses'!$N$4:$O$38,2,0)&amp;""</f>
        <v>HIPAA Compliance </v>
      </c>
      <c r="C34" s="190" t="b">
        <v>1</v>
      </c>
      <c r="D34" s="191">
        <f>IF($C34=TRUE,SUMIF('(backend scoring)'!$B$3:$B$333,$K34,'(backend scoring)'!$O$3:$O$333),"")</f>
        <v>0</v>
      </c>
      <c r="E34" s="192">
        <f>IF($C34=TRUE,SUMIF('(backend scoring)'!$B$3:$B$333,$K34,'(backend scoring)'!$P$3:$P$333),"")</f>
        <v>0</v>
      </c>
      <c r="F34" s="198" t="str">
        <f t="shared" si="1"/>
        <v>N/A</v>
      </c>
      <c r="G34" s="199" t="s">
        <v>619</v>
      </c>
      <c r="H34" s="200"/>
      <c r="I34" s="201"/>
      <c r="J34" s="188"/>
      <c r="K34" s="188" t="s">
        <v>620</v>
      </c>
      <c r="L34" s="188"/>
      <c r="M34" s="188"/>
      <c r="N34" s="188"/>
      <c r="O34" s="188"/>
      <c r="P34" s="188"/>
      <c r="Q34" s="188"/>
      <c r="R34" s="188"/>
      <c r="S34" s="188"/>
      <c r="T34" s="188"/>
      <c r="U34" s="188"/>
      <c r="V34" s="188"/>
      <c r="W34" s="188"/>
      <c r="X34" s="188"/>
      <c r="Y34" s="188"/>
      <c r="Z34" s="188"/>
    </row>
    <row r="35" ht="40.5" customHeight="1">
      <c r="A35" s="188"/>
      <c r="B35" s="189" t="str">
        <f>VLOOKUP($K35,'Auto Responses'!$N$4:$O$38,2,0)&amp;""</f>
        <v> Payment Card Industry Data Security Standard (PCI DSS)</v>
      </c>
      <c r="C35" s="190" t="b">
        <v>1</v>
      </c>
      <c r="D35" s="191">
        <f>IF($C35=TRUE,SUMIF('(backend scoring)'!$B$3:$B$333,$K35,'(backend scoring)'!$O$3:$O$333),"")</f>
        <v>0</v>
      </c>
      <c r="E35" s="192">
        <f>IF($C35=TRUE,SUMIF('(backend scoring)'!$B$3:$B$333,$K35,'(backend scoring)'!$P$3:$P$333),"")</f>
        <v>0</v>
      </c>
      <c r="F35" s="198" t="str">
        <f t="shared" si="1"/>
        <v>N/A</v>
      </c>
      <c r="G35" s="199" t="s">
        <v>621</v>
      </c>
      <c r="H35" s="200"/>
      <c r="I35" s="201"/>
      <c r="J35" s="188"/>
      <c r="K35" s="188" t="s">
        <v>622</v>
      </c>
      <c r="L35" s="188"/>
      <c r="M35" s="188"/>
      <c r="N35" s="188"/>
      <c r="O35" s="188"/>
      <c r="P35" s="188"/>
      <c r="Q35" s="188"/>
      <c r="R35" s="188"/>
      <c r="S35" s="188"/>
      <c r="T35" s="188"/>
      <c r="U35" s="188"/>
      <c r="V35" s="188"/>
      <c r="W35" s="188"/>
      <c r="X35" s="188"/>
      <c r="Y35" s="188"/>
      <c r="Z35" s="188"/>
    </row>
    <row r="36" ht="40.5" customHeight="1">
      <c r="A36" s="188"/>
      <c r="B36" s="189" t="str">
        <f>VLOOKUP($K36,'Auto Responses'!$N$4:$O$38,2,0)&amp;""</f>
        <v> On-Premises Data Solutions</v>
      </c>
      <c r="C36" s="190" t="b">
        <v>1</v>
      </c>
      <c r="D36" s="191">
        <f>IF($C36=TRUE,SUMIF('(backend scoring)'!$B$3:$B$333,$K36,'(backend scoring)'!$O$3:$O$333),"")</f>
        <v>0</v>
      </c>
      <c r="E36" s="192">
        <f>IF($C36=TRUE,SUMIF('(backend scoring)'!$B$3:$B$333,$K36,'(backend scoring)'!$P$3:$P$333),"")</f>
        <v>0</v>
      </c>
      <c r="F36" s="198" t="str">
        <f t="shared" si="1"/>
        <v>N/A</v>
      </c>
      <c r="G36" s="199" t="s">
        <v>623</v>
      </c>
      <c r="H36" s="200"/>
      <c r="I36" s="201"/>
      <c r="J36" s="188"/>
      <c r="K36" s="188" t="s">
        <v>624</v>
      </c>
      <c r="L36" s="188"/>
      <c r="M36" s="188"/>
      <c r="N36" s="188"/>
      <c r="O36" s="188"/>
      <c r="P36" s="188"/>
      <c r="Q36" s="188"/>
      <c r="R36" s="188"/>
      <c r="S36" s="188"/>
      <c r="T36" s="188"/>
      <c r="U36" s="188"/>
      <c r="V36" s="188"/>
      <c r="W36" s="188"/>
      <c r="X36" s="188"/>
      <c r="Y36" s="188"/>
      <c r="Z36" s="188"/>
    </row>
    <row r="37" ht="40.5" customHeight="1">
      <c r="A37" s="188"/>
      <c r="B37" s="189" t="str">
        <f>VLOOKUP($K37,'Auto Responses'!$N$4:$O$38,2,0)&amp;""</f>
        <v> IT Accessibility</v>
      </c>
      <c r="C37" s="190" t="b">
        <v>1</v>
      </c>
      <c r="D37" s="191">
        <f>IF($C37=TRUE,SUMIF('(backend scoring)'!$B$3:$B$333,$K37,'(backend scoring)'!$O$3:$O$333),"")</f>
        <v>180</v>
      </c>
      <c r="E37" s="192">
        <f>IF($C37=TRUE,SUMIF('(backend scoring)'!$B$3:$B$333,$K37,'(backend scoring)'!$P$3:$P$333),"")</f>
        <v>170</v>
      </c>
      <c r="F37" s="198">
        <f t="shared" si="1"/>
        <v>0.9444444444</v>
      </c>
      <c r="G37" s="199" t="s">
        <v>625</v>
      </c>
      <c r="H37" s="200"/>
      <c r="I37" s="201"/>
      <c r="J37" s="188"/>
      <c r="K37" s="188" t="s">
        <v>626</v>
      </c>
      <c r="L37" s="188"/>
      <c r="M37" s="188"/>
      <c r="N37" s="188"/>
      <c r="O37" s="188"/>
      <c r="P37" s="188"/>
      <c r="Q37" s="188"/>
      <c r="R37" s="188"/>
      <c r="S37" s="188"/>
      <c r="T37" s="188"/>
      <c r="U37" s="188"/>
      <c r="V37" s="188"/>
      <c r="W37" s="188"/>
      <c r="X37" s="188"/>
      <c r="Y37" s="188"/>
      <c r="Z37" s="188"/>
    </row>
    <row r="38" ht="40.5" customHeight="1">
      <c r="A38" s="188"/>
      <c r="B38" s="189" t="s">
        <v>627</v>
      </c>
      <c r="C38" s="190" t="b">
        <v>1</v>
      </c>
      <c r="D38" s="202">
        <f>IF($C38=TRUE,SUMIF('(backend scoring)'!$E$3:$E$333,"AI",'(backend scoring)'!$O$3:$O$333),"")</f>
        <v>0</v>
      </c>
      <c r="E38" s="202">
        <f>IF($C38=TRUE,SUMIF('(backend scoring)'!$E$3:$E$333,"AI",'(backend scoring)'!$P$3:$P$333),"")</f>
        <v>0</v>
      </c>
      <c r="F38" s="198" t="str">
        <f t="shared" si="1"/>
        <v>N/A</v>
      </c>
      <c r="G38" s="199" t="s">
        <v>628</v>
      </c>
      <c r="H38" s="200"/>
      <c r="I38" s="201"/>
      <c r="J38" s="188"/>
      <c r="K38" s="188"/>
      <c r="L38" s="188"/>
      <c r="M38" s="188"/>
      <c r="N38" s="188"/>
      <c r="O38" s="188"/>
      <c r="P38" s="188"/>
      <c r="Q38" s="188"/>
      <c r="R38" s="188"/>
      <c r="S38" s="188"/>
      <c r="T38" s="188"/>
      <c r="U38" s="188"/>
      <c r="V38" s="188"/>
      <c r="W38" s="188"/>
      <c r="X38" s="188"/>
      <c r="Y38" s="188"/>
      <c r="Z38" s="188"/>
    </row>
    <row r="39" ht="40.5" customHeight="1">
      <c r="A39" s="188"/>
      <c r="B39" s="203" t="s">
        <v>629</v>
      </c>
      <c r="C39" s="131" t="b">
        <v>1</v>
      </c>
      <c r="D39" s="204">
        <f>IF($C39=TRUE,SUMIF('(backend scoring)'!$E$3:$E$333,"Privacy",'(backend scoring)'!$O$3:$O$333),"")</f>
        <v>570</v>
      </c>
      <c r="E39" s="204">
        <f>IF($C39=TRUE,SUMIF('(backend scoring)'!$E$3:$E$333,"Privacy",'(backend scoring)'!$P$3:$P$333),"")</f>
        <v>255</v>
      </c>
      <c r="F39" s="205">
        <f t="shared" si="1"/>
        <v>0.4473684211</v>
      </c>
      <c r="G39" s="206" t="s">
        <v>630</v>
      </c>
      <c r="H39" s="207"/>
      <c r="I39" s="208"/>
      <c r="J39" s="188"/>
      <c r="K39" s="188"/>
      <c r="L39" s="188"/>
      <c r="M39" s="188"/>
      <c r="N39" s="188"/>
      <c r="O39" s="188"/>
      <c r="P39" s="188"/>
      <c r="Q39" s="188"/>
      <c r="R39" s="188"/>
      <c r="S39" s="188"/>
      <c r="T39" s="188"/>
      <c r="U39" s="188"/>
      <c r="V39" s="188"/>
      <c r="W39" s="188"/>
      <c r="X39" s="188"/>
      <c r="Y39" s="188"/>
      <c r="Z39" s="188"/>
    </row>
    <row r="40" ht="30.0" customHeight="1">
      <c r="A40" s="188"/>
      <c r="B40" s="181" t="s">
        <v>631</v>
      </c>
      <c r="C40" s="182"/>
      <c r="D40" s="209">
        <f t="shared" ref="D40:E40" si="2">SUM(D21:D39)</f>
        <v>2580</v>
      </c>
      <c r="E40" s="209">
        <f t="shared" si="2"/>
        <v>1995</v>
      </c>
      <c r="F40" s="210">
        <f>IFERROR(E40/D40,"N/A")</f>
        <v>0.773255814</v>
      </c>
      <c r="G40" s="211"/>
      <c r="H40" s="212"/>
      <c r="I40" s="213"/>
      <c r="J40" s="56" t="s">
        <v>34</v>
      </c>
      <c r="K40" s="188"/>
      <c r="L40" s="188"/>
      <c r="M40" s="188"/>
      <c r="N40" s="188"/>
      <c r="O40" s="188"/>
      <c r="P40" s="188"/>
      <c r="Q40" s="188"/>
      <c r="R40" s="188"/>
      <c r="S40" s="188"/>
      <c r="T40" s="188"/>
      <c r="U40" s="188"/>
      <c r="V40" s="188"/>
      <c r="W40" s="188"/>
      <c r="X40" s="188"/>
      <c r="Y40" s="188"/>
      <c r="Z40" s="188"/>
    </row>
    <row r="41" ht="15.75" customHeight="1">
      <c r="A41" s="65"/>
      <c r="B41" s="65"/>
      <c r="C41" s="65"/>
      <c r="D41" s="65"/>
      <c r="E41" s="65"/>
      <c r="F41" s="65" t="s">
        <v>632</v>
      </c>
      <c r="G41" s="65"/>
      <c r="H41" s="65"/>
      <c r="I41" s="65"/>
      <c r="J41" s="65"/>
      <c r="K41" s="65"/>
      <c r="L41" s="65"/>
      <c r="M41" s="65"/>
      <c r="N41" s="65"/>
      <c r="O41" s="65"/>
      <c r="P41" s="65"/>
      <c r="Q41" s="65"/>
      <c r="R41" s="65"/>
      <c r="S41" s="65"/>
      <c r="T41" s="65"/>
      <c r="U41" s="65"/>
      <c r="V41" s="65"/>
      <c r="W41" s="65"/>
      <c r="X41" s="65"/>
      <c r="Y41" s="65"/>
      <c r="Z41" s="65"/>
    </row>
    <row r="42" ht="15.75" customHeight="1">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row>
    <row r="43" ht="15.0" customHeight="1">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row>
    <row r="44" ht="36.0" customHeight="1">
      <c r="A44" s="214" t="s">
        <v>633</v>
      </c>
      <c r="B44" s="214"/>
      <c r="C44" s="215"/>
      <c r="D44" s="214"/>
      <c r="E44" s="214"/>
      <c r="F44" s="214"/>
      <c r="G44" s="214"/>
      <c r="H44" s="214"/>
      <c r="I44" s="214"/>
      <c r="J44" s="214"/>
      <c r="K44" s="214"/>
      <c r="L44" s="65"/>
      <c r="M44" s="2"/>
      <c r="N44" s="65"/>
      <c r="O44" s="65"/>
      <c r="P44" s="65"/>
      <c r="Q44" s="65"/>
      <c r="R44" s="65"/>
      <c r="S44" s="65"/>
      <c r="T44" s="65"/>
      <c r="U44" s="65"/>
      <c r="V44" s="65"/>
      <c r="W44" s="65"/>
      <c r="X44" s="65"/>
      <c r="Y44" s="65"/>
      <c r="Z44" s="65"/>
    </row>
    <row r="45" ht="36.0" customHeight="1">
      <c r="A45" s="216" t="s">
        <v>634</v>
      </c>
      <c r="B45" s="216"/>
      <c r="C45" s="217"/>
      <c r="D45" s="216"/>
      <c r="E45" s="216"/>
      <c r="F45" s="216"/>
      <c r="G45" s="216"/>
      <c r="H45" s="216"/>
      <c r="I45" s="216"/>
      <c r="J45" s="216"/>
      <c r="K45" s="216"/>
      <c r="L45" s="65"/>
      <c r="M45" s="2"/>
      <c r="N45" s="65"/>
      <c r="O45" s="65"/>
      <c r="P45" s="65"/>
      <c r="Q45" s="65"/>
      <c r="R45" s="65"/>
      <c r="S45" s="65"/>
      <c r="T45" s="65"/>
      <c r="U45" s="65"/>
      <c r="V45" s="65"/>
      <c r="W45" s="65"/>
      <c r="X45" s="65"/>
      <c r="Y45" s="65"/>
      <c r="Z45" s="65"/>
    </row>
    <row r="46" ht="36.0" customHeight="1">
      <c r="A46" s="18" t="s">
        <v>584</v>
      </c>
      <c r="B46" s="19"/>
      <c r="C46" s="20"/>
      <c r="D46" s="21"/>
      <c r="E46" s="21"/>
      <c r="F46" s="22"/>
      <c r="G46" s="22"/>
      <c r="H46" s="22"/>
      <c r="I46" s="22"/>
      <c r="J46" s="22"/>
      <c r="K46" s="22"/>
      <c r="L46" s="65"/>
      <c r="M46" s="2"/>
      <c r="N46" s="2"/>
      <c r="O46" s="2"/>
      <c r="P46" s="2"/>
      <c r="Q46" s="2"/>
      <c r="R46" s="2"/>
      <c r="S46" s="2"/>
      <c r="T46" s="2"/>
      <c r="U46" s="2"/>
      <c r="V46" s="2"/>
      <c r="W46" s="2"/>
      <c r="X46" s="2"/>
      <c r="Y46" s="2"/>
      <c r="Z46" s="2"/>
    </row>
    <row r="47" ht="19.5" customHeight="1">
      <c r="A47" s="152" t="str">
        <f>HLOOKUP($A$4,'Auto Responses'!$F$2:$F$7,2,0)&amp;""</f>
        <v>1. Upon initial review, you can check the "Non-Negotiable" box by any question to compile a report of questions that may prohibit a full review.</v>
      </c>
      <c r="B47" s="155"/>
      <c r="C47" s="155"/>
      <c r="D47" s="155"/>
      <c r="E47" s="155"/>
      <c r="F47" s="155"/>
      <c r="G47" s="155"/>
      <c r="H47" s="155"/>
      <c r="I47" s="155"/>
      <c r="J47" s="155"/>
      <c r="K47" s="24"/>
      <c r="L47" s="65"/>
      <c r="M47" s="2"/>
      <c r="N47" s="2"/>
      <c r="O47" s="2"/>
      <c r="P47" s="2"/>
      <c r="Q47" s="2"/>
      <c r="R47" s="2"/>
      <c r="S47" s="2"/>
      <c r="T47" s="2"/>
      <c r="U47" s="2"/>
      <c r="V47" s="2"/>
      <c r="W47" s="2"/>
      <c r="X47" s="2"/>
      <c r="Y47" s="2"/>
      <c r="Z47" s="2"/>
    </row>
    <row r="48" ht="19.5" customHeight="1">
      <c r="A48" s="152" t="str">
        <f>HLOOKUP($A$4,'Auto Responses'!$F$2:$F$7,3,0)&amp;""</f>
        <v>2. When evaluating an answer, a default importance level has been set. You can use the "Importance Override" dropdown to override the default and adjust the value of the question.</v>
      </c>
      <c r="B48" s="155"/>
      <c r="C48" s="155"/>
      <c r="D48" s="155"/>
      <c r="E48" s="155"/>
      <c r="F48" s="155"/>
      <c r="G48" s="155"/>
      <c r="H48" s="155"/>
      <c r="I48" s="155"/>
      <c r="J48" s="155"/>
      <c r="K48" s="24"/>
      <c r="L48" s="65"/>
      <c r="M48" s="2"/>
      <c r="N48" s="2"/>
      <c r="O48" s="2"/>
      <c r="P48" s="2"/>
      <c r="Q48" s="2"/>
      <c r="R48" s="2"/>
      <c r="S48" s="2"/>
      <c r="T48" s="2"/>
      <c r="U48" s="2"/>
      <c r="V48" s="2"/>
      <c r="W48" s="2"/>
      <c r="X48" s="2"/>
      <c r="Y48" s="2"/>
      <c r="Z48" s="2"/>
    </row>
    <row r="49" ht="19.5" customHeight="1">
      <c r="A49" s="152" t="str">
        <f>HLOOKUP($A$4,'Auto Responses'!$F$2:$F$7,4,0)&amp;""</f>
        <v>3. For questions that are qualitative or for which you disagree with the preferred response, make a selection in the "Compliant Override" dropdown to adjust the question's impact on the score.</v>
      </c>
      <c r="B49" s="155"/>
      <c r="C49" s="155"/>
      <c r="D49" s="155"/>
      <c r="E49" s="155"/>
      <c r="F49" s="155"/>
      <c r="G49" s="155"/>
      <c r="H49" s="155"/>
      <c r="I49" s="155"/>
      <c r="J49" s="155"/>
      <c r="K49" s="24"/>
      <c r="L49" s="65"/>
      <c r="M49" s="2"/>
      <c r="N49" s="2"/>
      <c r="O49" s="2"/>
      <c r="P49" s="2"/>
      <c r="Q49" s="2"/>
      <c r="R49" s="2"/>
      <c r="S49" s="2"/>
      <c r="T49" s="2"/>
      <c r="U49" s="2"/>
      <c r="V49" s="2"/>
      <c r="W49" s="2"/>
      <c r="X49" s="2"/>
      <c r="Y49" s="2"/>
      <c r="Z49" s="2"/>
    </row>
    <row r="50" ht="19.5" customHeight="1">
      <c r="A50" s="152" t="str">
        <f>HLOOKUP($A$4,'Auto Responses'!$F$2:$F$7,5,0)&amp;""</f>
        <v>4. Each worksheet shows a report for that section. See the "Analyst Report" sheet for a full report of all sections. </v>
      </c>
      <c r="B50" s="155"/>
      <c r="C50" s="155"/>
      <c r="D50" s="155"/>
      <c r="E50" s="155"/>
      <c r="F50" s="155"/>
      <c r="G50" s="155"/>
      <c r="H50" s="155"/>
      <c r="I50" s="155"/>
      <c r="J50" s="155"/>
      <c r="K50" s="24"/>
      <c r="L50" s="65"/>
      <c r="M50" s="2"/>
      <c r="N50" s="2"/>
      <c r="O50" s="2"/>
      <c r="P50" s="2"/>
      <c r="Q50" s="2"/>
      <c r="R50" s="2"/>
      <c r="S50" s="2"/>
      <c r="T50" s="2"/>
      <c r="U50" s="2"/>
      <c r="V50" s="2"/>
      <c r="W50" s="2"/>
      <c r="X50" s="2"/>
      <c r="Y50" s="2"/>
      <c r="Z50" s="2"/>
    </row>
    <row r="51" ht="19.5" customHeight="1">
      <c r="A51" s="152" t="str">
        <f>HLOOKUP($A$4,'Auto Responses'!$F$2:$F$7,6,0)&amp;""</f>
        <v>5. If you are evaluating a question that appears in an earlier section, the Importance and Compliant Override cannot be changed but additional notes can be added. </v>
      </c>
      <c r="B51" s="155"/>
      <c r="C51" s="155"/>
      <c r="D51" s="155"/>
      <c r="E51" s="155"/>
      <c r="F51" s="155"/>
      <c r="G51" s="155"/>
      <c r="H51" s="155"/>
      <c r="I51" s="155"/>
      <c r="J51" s="155"/>
      <c r="K51" s="24"/>
      <c r="L51" s="65"/>
      <c r="M51" s="2"/>
      <c r="N51" s="2"/>
      <c r="O51" s="2"/>
      <c r="P51" s="2"/>
      <c r="Q51" s="2"/>
      <c r="R51" s="2"/>
      <c r="S51" s="2"/>
      <c r="T51" s="2"/>
      <c r="U51" s="2"/>
      <c r="V51" s="2"/>
      <c r="W51" s="2"/>
      <c r="X51" s="2"/>
      <c r="Y51" s="2"/>
      <c r="Z51" s="2"/>
    </row>
    <row r="52" ht="19.5" customHeight="1">
      <c r="A52" s="154" t="str">
        <f>HLOOKUP($A$4,'Auto Responses'!$F$2:$F$8,7,0)&amp;""</f>
        <v>For full instructions, please visit EDUCAUSE.edu/HECVAT</v>
      </c>
      <c r="B52" s="155"/>
      <c r="C52" s="155"/>
      <c r="D52" s="155"/>
      <c r="E52" s="155"/>
      <c r="F52" s="155"/>
      <c r="G52" s="155"/>
      <c r="H52" s="155"/>
      <c r="I52" s="155"/>
      <c r="J52" s="155"/>
      <c r="K52" s="24"/>
      <c r="L52" s="65"/>
      <c r="M52" s="2"/>
      <c r="N52" s="2"/>
      <c r="O52" s="2"/>
      <c r="P52" s="2"/>
      <c r="Q52" s="2"/>
      <c r="R52" s="2"/>
      <c r="S52" s="2"/>
      <c r="T52" s="2"/>
      <c r="U52" s="2"/>
      <c r="V52" s="2"/>
      <c r="W52" s="2"/>
      <c r="X52" s="2"/>
      <c r="Y52" s="2"/>
      <c r="Z52" s="2"/>
    </row>
    <row r="53" ht="41.25" customHeight="1">
      <c r="A53" s="218"/>
      <c r="B53" s="218"/>
      <c r="C53" s="219"/>
      <c r="D53" s="218"/>
      <c r="E53" s="218"/>
      <c r="F53" s="220" t="s">
        <v>22</v>
      </c>
      <c r="G53" s="221" t="s">
        <v>635</v>
      </c>
      <c r="H53" s="222"/>
      <c r="I53" s="222"/>
      <c r="J53" s="222"/>
      <c r="K53" s="222"/>
      <c r="L53" s="65"/>
      <c r="M53" s="2"/>
      <c r="N53" s="65"/>
      <c r="O53" s="65"/>
      <c r="P53" s="65"/>
      <c r="Q53" s="65"/>
      <c r="R53" s="65"/>
      <c r="S53" s="65"/>
      <c r="T53" s="65"/>
      <c r="U53" s="65"/>
      <c r="V53" s="65"/>
      <c r="W53" s="65"/>
      <c r="X53" s="65"/>
      <c r="Y53" s="65"/>
      <c r="Z53" s="65"/>
    </row>
    <row r="54" ht="63.0" customHeight="1">
      <c r="A54" s="223" t="s">
        <v>636</v>
      </c>
      <c r="B54" s="224" t="s">
        <v>637</v>
      </c>
      <c r="C54" s="224" t="s">
        <v>19</v>
      </c>
      <c r="D54" s="225" t="s">
        <v>20</v>
      </c>
      <c r="E54" s="226" t="s">
        <v>21</v>
      </c>
      <c r="F54" s="227" t="s">
        <v>638</v>
      </c>
      <c r="G54" s="228" t="s">
        <v>639</v>
      </c>
      <c r="H54" s="229" t="s">
        <v>640</v>
      </c>
      <c r="I54" s="229" t="s">
        <v>641</v>
      </c>
      <c r="J54" s="230" t="s">
        <v>642</v>
      </c>
      <c r="K54" s="231" t="s">
        <v>643</v>
      </c>
      <c r="L54" s="65"/>
      <c r="M54" s="2"/>
      <c r="N54" s="232"/>
      <c r="O54" s="232"/>
      <c r="P54" s="232"/>
      <c r="Q54" s="232"/>
      <c r="R54" s="232"/>
      <c r="S54" s="232"/>
      <c r="T54" s="232"/>
      <c r="U54" s="232"/>
      <c r="V54" s="232"/>
      <c r="W54" s="232"/>
      <c r="X54" s="232"/>
      <c r="Y54" s="232"/>
      <c r="Z54" s="232"/>
    </row>
    <row r="55" ht="15.75" customHeight="1">
      <c r="A55" s="19" t="str">
        <f>VLOOKUP(LEFT($A56,4),'Auto Responses'!$N$4:$O$38,2,0)&amp;""</f>
        <v> General Information</v>
      </c>
      <c r="B55" s="45"/>
      <c r="C55" s="46"/>
      <c r="D55" s="46"/>
      <c r="E55" s="233"/>
      <c r="F55" s="234" t="s">
        <v>644</v>
      </c>
      <c r="G55" s="46"/>
      <c r="H55" s="46"/>
      <c r="I55" s="46"/>
      <c r="J55" s="46"/>
      <c r="K55" s="46"/>
      <c r="L55" s="65"/>
      <c r="M55" s="2"/>
      <c r="N55" s="2"/>
      <c r="O55" s="2"/>
      <c r="P55" s="2"/>
      <c r="Q55" s="2"/>
      <c r="R55" s="2"/>
      <c r="S55" s="2"/>
      <c r="T55" s="2"/>
      <c r="U55" s="2"/>
      <c r="V55" s="2"/>
      <c r="W55" s="2"/>
      <c r="X55" s="2"/>
      <c r="Y55" s="2"/>
      <c r="Z55" s="2"/>
    </row>
    <row r="56" ht="15.75" customHeight="1">
      <c r="A56" s="35" t="str">
        <f>'START HERE'!$A$13</f>
        <v>GNRL-01</v>
      </c>
      <c r="B56" s="36" t="str">
        <f>VLOOKUP($A56,'START HERE'!$A$13:$E$36,2,0)&amp;""</f>
        <v>Solution Provider Name</v>
      </c>
      <c r="C56" s="235" t="str">
        <f>VLOOKUP($A56,'START HERE'!$A$13:$E$36,3,0)&amp;""</f>
        <v>Coursedog</v>
      </c>
      <c r="D56" s="236" t="str">
        <f>IF(LEFT(VLOOKUP($A56,'START HERE'!$A$13:$E$36,5,0),21)='Auto Responses'!$A$73,'Auto Responses'!$A$74,VLOOKUP($A56,'START HERE'!$A$13:$E$36,4,0))&amp;""</f>
        <v/>
      </c>
      <c r="E56" s="237" t="str">
        <f>VLOOKUP($A56,'START HERE'!$A$13:$E$36,5,0)&amp;""</f>
        <v/>
      </c>
      <c r="F56" s="238"/>
      <c r="G56" s="239" t="str">
        <f>VLOOKUP($A56,Questions!$A$2:$X$333,21,0)&amp;""</f>
        <v/>
      </c>
      <c r="H56" s="240"/>
      <c r="I56" s="241" t="str">
        <f>VLOOKUP($A56,Questions!$A$2:$X$333,23,0)&amp;""</f>
        <v/>
      </c>
      <c r="J56" s="240"/>
      <c r="K56" s="242"/>
      <c r="L56" s="65"/>
      <c r="M56" s="2"/>
      <c r="N56" s="232"/>
      <c r="O56" s="232"/>
      <c r="P56" s="232"/>
      <c r="Q56" s="232"/>
      <c r="R56" s="232"/>
      <c r="S56" s="232"/>
      <c r="T56" s="232"/>
      <c r="U56" s="232"/>
      <c r="V56" s="232"/>
      <c r="W56" s="232"/>
      <c r="X56" s="232"/>
      <c r="Y56" s="232"/>
      <c r="Z56" s="232"/>
    </row>
    <row r="57" ht="15.75" customHeight="1">
      <c r="A57" s="35" t="str">
        <f>'START HERE'!$A$14</f>
        <v>GNRL-02</v>
      </c>
      <c r="B57" s="36" t="str">
        <f>VLOOKUP($A57,'START HERE'!$A$13:$E$36,2,0)&amp;""</f>
        <v>Solution Name</v>
      </c>
      <c r="C57" s="235" t="str">
        <f>VLOOKUP($A57,'START HERE'!$A$13:$E$36,3,0)&amp;""</f>
        <v>Coursedog</v>
      </c>
      <c r="D57" s="236" t="str">
        <f>IF(LEFT(VLOOKUP($A57,'START HERE'!$A$13:$E$36,5,0),21)='Auto Responses'!$A$73,'Auto Responses'!$A$74,VLOOKUP($A57,'START HERE'!$A$13:$E$36,4,0))&amp;""</f>
        <v/>
      </c>
      <c r="E57" s="237" t="str">
        <f>VLOOKUP($A57,'START HERE'!$A$13:$E$36,5,0)&amp;""</f>
        <v/>
      </c>
      <c r="F57" s="238"/>
      <c r="G57" s="239" t="str">
        <f>VLOOKUP($A57,Questions!$A$2:$X$333,21,0)&amp;""</f>
        <v/>
      </c>
      <c r="H57" s="240"/>
      <c r="I57" s="241" t="str">
        <f>VLOOKUP($A57,Questions!$A$2:$X$333,23,0)&amp;""</f>
        <v/>
      </c>
      <c r="J57" s="240"/>
      <c r="K57" s="242"/>
      <c r="L57" s="65"/>
      <c r="M57" s="2"/>
      <c r="N57" s="232"/>
      <c r="O57" s="232"/>
      <c r="P57" s="232"/>
      <c r="Q57" s="232"/>
      <c r="R57" s="232"/>
      <c r="S57" s="232"/>
      <c r="T57" s="232"/>
      <c r="U57" s="232"/>
      <c r="V57" s="232"/>
      <c r="W57" s="232"/>
      <c r="X57" s="232"/>
      <c r="Y57" s="232"/>
      <c r="Z57" s="232"/>
    </row>
    <row r="58" ht="15.75" customHeight="1">
      <c r="A58" s="35" t="str">
        <f>'START HERE'!$A$15</f>
        <v>GNRL-03</v>
      </c>
      <c r="B58" s="36" t="str">
        <f>VLOOKUP($A58,'START HERE'!$A$13:$E$36,2,0)&amp;""</f>
        <v>Solution Description</v>
      </c>
      <c r="C58" s="235" t="str">
        <f>VLOOKUP($A58,'START HERE'!$A$13:$E$36,3,0)&amp;""</f>
        <v>Coursedog is a SaaS platform designed to streamline curriculum, catalog, and scheduling management for higher education institutions, offering intuitive tools, insightful analytics, and seamless integration without requiring IT involvement.</v>
      </c>
      <c r="D58" s="236" t="str">
        <f>IF(LEFT(VLOOKUP($A58,'START HERE'!$A$13:$E$36,5,0),21)='Auto Responses'!$A$73,'Auto Responses'!$A$74,VLOOKUP($A58,'START HERE'!$A$13:$E$36,4,0))&amp;""</f>
        <v/>
      </c>
      <c r="E58" s="237" t="str">
        <f>VLOOKUP($A58,'START HERE'!$A$13:$E$36,5,0)&amp;""</f>
        <v/>
      </c>
      <c r="F58" s="238"/>
      <c r="G58" s="239" t="str">
        <f>VLOOKUP($A58,Questions!$A$2:$X$333,21,0)&amp;""</f>
        <v/>
      </c>
      <c r="H58" s="240"/>
      <c r="I58" s="241" t="str">
        <f>VLOOKUP($A58,Questions!$A$2:$X$333,23,0)&amp;""</f>
        <v/>
      </c>
      <c r="J58" s="240"/>
      <c r="K58" s="242"/>
      <c r="L58" s="65"/>
      <c r="M58" s="2"/>
      <c r="N58" s="232"/>
      <c r="O58" s="232"/>
      <c r="P58" s="232"/>
      <c r="Q58" s="232"/>
      <c r="R58" s="232"/>
      <c r="S58" s="232"/>
      <c r="T58" s="232"/>
      <c r="U58" s="232"/>
      <c r="V58" s="232"/>
      <c r="W58" s="232"/>
      <c r="X58" s="232"/>
      <c r="Y58" s="232"/>
      <c r="Z58" s="232"/>
    </row>
    <row r="59" ht="15.75" customHeight="1">
      <c r="A59" s="35" t="str">
        <f>'START HERE'!$A$16</f>
        <v>GNRL-04</v>
      </c>
      <c r="B59" s="36" t="str">
        <f>VLOOKUP($A59,'START HERE'!$A$13:$E$36,2,0)&amp;""</f>
        <v>Solution Provider Contact Name</v>
      </c>
      <c r="C59" s="235" t="str">
        <f>VLOOKUP($A59,'START HERE'!$A$13:$E$36,3,0)&amp;""</f>
        <v/>
      </c>
      <c r="D59" s="236" t="str">
        <f>IF(LEFT(VLOOKUP($A59,'START HERE'!$A$13:$E$36,5,0),21)='Auto Responses'!$A$73,'Auto Responses'!$A$74,VLOOKUP($A59,'START HERE'!$A$13:$E$36,4,0))&amp;""</f>
        <v/>
      </c>
      <c r="E59" s="237" t="str">
        <f>VLOOKUP($A59,'START HERE'!$A$13:$E$36,5,0)&amp;""</f>
        <v/>
      </c>
      <c r="F59" s="238"/>
      <c r="G59" s="239" t="str">
        <f>VLOOKUP($A59,Questions!$A$2:$X$333,21,0)&amp;""</f>
        <v/>
      </c>
      <c r="H59" s="240"/>
      <c r="I59" s="241" t="str">
        <f>VLOOKUP($A59,Questions!$A$2:$X$333,23,0)&amp;""</f>
        <v/>
      </c>
      <c r="J59" s="240"/>
      <c r="K59" s="242"/>
      <c r="L59" s="65"/>
      <c r="M59" s="2"/>
      <c r="N59" s="232"/>
      <c r="O59" s="232"/>
      <c r="P59" s="232"/>
      <c r="Q59" s="232"/>
      <c r="R59" s="232"/>
      <c r="S59" s="232"/>
      <c r="T59" s="232"/>
      <c r="U59" s="232"/>
      <c r="V59" s="232"/>
      <c r="W59" s="232"/>
      <c r="X59" s="232"/>
      <c r="Y59" s="232"/>
      <c r="Z59" s="232"/>
    </row>
    <row r="60" ht="15.75" customHeight="1">
      <c r="A60" s="35" t="str">
        <f>'START HERE'!$A$17</f>
        <v>GNRL-05</v>
      </c>
      <c r="B60" s="36" t="str">
        <f>VLOOKUP($A60,'START HERE'!$A$13:$E$36,2,0)&amp;""</f>
        <v>Solution Provider Contact Title</v>
      </c>
      <c r="C60" s="235" t="str">
        <f>VLOOKUP($A60,'START HERE'!$A$13:$E$36,3,0)&amp;""</f>
        <v/>
      </c>
      <c r="D60" s="236" t="str">
        <f>IF(LEFT(VLOOKUP($A60,'START HERE'!$A$13:$E$36,5,0),21)='Auto Responses'!$A$73,'Auto Responses'!$A$74,VLOOKUP($A60,'START HERE'!$A$13:$E$36,4,0))&amp;""</f>
        <v/>
      </c>
      <c r="E60" s="237" t="str">
        <f>VLOOKUP($A60,'START HERE'!$A$13:$E$36,5,0)&amp;""</f>
        <v/>
      </c>
      <c r="F60" s="238"/>
      <c r="G60" s="239" t="str">
        <f>VLOOKUP($A60,Questions!$A$2:$X$333,21,0)&amp;""</f>
        <v/>
      </c>
      <c r="H60" s="240"/>
      <c r="I60" s="241" t="str">
        <f>VLOOKUP($A60,Questions!$A$2:$X$333,23,0)&amp;""</f>
        <v/>
      </c>
      <c r="J60" s="240"/>
      <c r="K60" s="242"/>
      <c r="L60" s="65"/>
      <c r="M60" s="2"/>
      <c r="N60" s="232"/>
      <c r="O60" s="232"/>
      <c r="P60" s="232"/>
      <c r="Q60" s="232"/>
      <c r="R60" s="232"/>
      <c r="S60" s="232"/>
      <c r="T60" s="232"/>
      <c r="U60" s="232"/>
      <c r="V60" s="232"/>
      <c r="W60" s="232"/>
      <c r="X60" s="232"/>
      <c r="Y60" s="232"/>
      <c r="Z60" s="232"/>
    </row>
    <row r="61" ht="15.75" customHeight="1">
      <c r="A61" s="35" t="str">
        <f>'START HERE'!$A$18</f>
        <v>GNRL-06</v>
      </c>
      <c r="B61" s="36" t="str">
        <f>VLOOKUP($A61,'START HERE'!$A$13:$E$36,2,0)&amp;""</f>
        <v>Solution Provider Contact Email</v>
      </c>
      <c r="C61" s="235" t="str">
        <f>VLOOKUP($A61,'START HERE'!$A$13:$E$36,3,0)&amp;""</f>
        <v>contracts@coursedog.com</v>
      </c>
      <c r="D61" s="236" t="str">
        <f>IF(LEFT(VLOOKUP($A61,'START HERE'!$A$13:$E$36,5,0),21)='Auto Responses'!$A$73,'Auto Responses'!$A$74,VLOOKUP($A61,'START HERE'!$A$13:$E$36,4,0))&amp;""</f>
        <v/>
      </c>
      <c r="E61" s="237" t="str">
        <f>VLOOKUP($A61,'START HERE'!$A$13:$E$36,5,0)&amp;""</f>
        <v/>
      </c>
      <c r="F61" s="238"/>
      <c r="G61" s="239" t="str">
        <f>VLOOKUP($A61,Questions!$A$2:$X$333,21,0)&amp;""</f>
        <v/>
      </c>
      <c r="H61" s="240"/>
      <c r="I61" s="241" t="str">
        <f>VLOOKUP($A61,Questions!$A$2:$X$333,23,0)&amp;""</f>
        <v/>
      </c>
      <c r="J61" s="240"/>
      <c r="K61" s="242"/>
      <c r="L61" s="65"/>
      <c r="M61" s="2"/>
      <c r="N61" s="232"/>
      <c r="O61" s="232"/>
      <c r="P61" s="232"/>
      <c r="Q61" s="232"/>
      <c r="R61" s="232"/>
      <c r="S61" s="232"/>
      <c r="T61" s="232"/>
      <c r="U61" s="232"/>
      <c r="V61" s="232"/>
      <c r="W61" s="232"/>
      <c r="X61" s="232"/>
      <c r="Y61" s="232"/>
      <c r="Z61" s="232"/>
    </row>
    <row r="62" ht="15.75" customHeight="1">
      <c r="A62" s="35" t="str">
        <f>'START HERE'!$A$19</f>
        <v>GNRL-07</v>
      </c>
      <c r="B62" s="36" t="str">
        <f>VLOOKUP($A62,'START HERE'!$A$13:$E$36,2,0)&amp;""</f>
        <v>Solution Provider Contact Phone Number</v>
      </c>
      <c r="C62" s="235" t="str">
        <f>VLOOKUP($A62,'START HERE'!$A$13:$E$36,3,0)&amp;""</f>
        <v>(913) 565-2513</v>
      </c>
      <c r="D62" s="236" t="str">
        <f>IF(LEFT(VLOOKUP($A62,'START HERE'!$A$13:$E$36,5,0),21)='Auto Responses'!$A$73,'Auto Responses'!$A$74,VLOOKUP($A62,'START HERE'!$A$13:$E$36,4,0))&amp;""</f>
        <v/>
      </c>
      <c r="E62" s="237" t="str">
        <f>VLOOKUP($A62,'START HERE'!$A$13:$E$36,5,0)&amp;""</f>
        <v/>
      </c>
      <c r="F62" s="238"/>
      <c r="G62" s="239" t="str">
        <f>VLOOKUP($A62,Questions!$A$2:$X$333,21,0)&amp;""</f>
        <v/>
      </c>
      <c r="H62" s="240"/>
      <c r="I62" s="241" t="str">
        <f>VLOOKUP($A62,Questions!$A$2:$X$333,23,0)&amp;""</f>
        <v/>
      </c>
      <c r="J62" s="240"/>
      <c r="K62" s="242"/>
      <c r="L62" s="65"/>
      <c r="M62" s="2"/>
      <c r="N62" s="232"/>
      <c r="O62" s="232"/>
      <c r="P62" s="232"/>
      <c r="Q62" s="232"/>
      <c r="R62" s="232"/>
      <c r="S62" s="232"/>
      <c r="T62" s="232"/>
      <c r="U62" s="232"/>
      <c r="V62" s="232"/>
      <c r="W62" s="232"/>
      <c r="X62" s="232"/>
      <c r="Y62" s="232"/>
      <c r="Z62" s="232"/>
    </row>
    <row r="63" ht="15.75" customHeight="1">
      <c r="A63" s="35" t="str">
        <f>'START HERE'!$A$20</f>
        <v>GNRL-08</v>
      </c>
      <c r="B63" s="36" t="str">
        <f>VLOOKUP($A63,'START HERE'!$A$13:$E$36,2,0)&amp;""</f>
        <v>Country of Company Headquarters</v>
      </c>
      <c r="C63" s="235" t="str">
        <f>VLOOKUP($A63,'START HERE'!$A$13:$E$36,3,0)&amp;""</f>
        <v>United States</v>
      </c>
      <c r="D63" s="236" t="str">
        <f>IF(LEFT(VLOOKUP($A63,'START HERE'!$A$13:$E$36,5,0),21)='Auto Responses'!$A$73,'Auto Responses'!$A$74,VLOOKUP($A63,'START HERE'!$A$13:$E$36,4,0))&amp;""</f>
        <v/>
      </c>
      <c r="E63" s="237" t="str">
        <f>VLOOKUP($A63,'START HERE'!$A$13:$E$36,5,0)&amp;""</f>
        <v/>
      </c>
      <c r="F63" s="238"/>
      <c r="G63" s="239" t="str">
        <f>VLOOKUP($A63,Questions!$A$2:$X$333,21,0)&amp;""</f>
        <v/>
      </c>
      <c r="H63" s="240"/>
      <c r="I63" s="241" t="str">
        <f>VLOOKUP($A63,Questions!$A$2:$X$333,23,0)&amp;""</f>
        <v/>
      </c>
      <c r="J63" s="240"/>
      <c r="K63" s="242"/>
      <c r="L63" s="65"/>
      <c r="M63" s="2"/>
      <c r="N63" s="232"/>
      <c r="O63" s="232"/>
      <c r="P63" s="232"/>
      <c r="Q63" s="232"/>
      <c r="R63" s="232"/>
      <c r="S63" s="232"/>
      <c r="T63" s="232"/>
      <c r="U63" s="232"/>
      <c r="V63" s="232"/>
      <c r="W63" s="232"/>
      <c r="X63" s="232"/>
      <c r="Y63" s="232"/>
      <c r="Z63" s="232"/>
    </row>
    <row r="64" ht="15.75" customHeight="1">
      <c r="A64" s="35" t="str">
        <f>'START HERE'!$A$21</f>
        <v>GNRL-09</v>
      </c>
      <c r="B64" s="36" t="str">
        <f>VLOOKUP($A64,'START HERE'!$A$13:$E$36,2,0)&amp;""</f>
        <v>Employee Work Locations (all)</v>
      </c>
      <c r="C64" s="235" t="str">
        <f>VLOOKUP($A64,'START HERE'!$A$13:$E$36,3,0)&amp;""</f>
        <v>New York, various remote locations</v>
      </c>
      <c r="D64" s="236" t="str">
        <f>IF(LEFT(VLOOKUP($A64,'START HERE'!$A$13:$E$36,5,0),21)='Auto Responses'!$A$73,'Auto Responses'!$A$74,VLOOKUP($A64,'START HERE'!$A$13:$E$36,4,0))&amp;""</f>
        <v/>
      </c>
      <c r="E64" s="237" t="str">
        <f>VLOOKUP($A64,'START HERE'!$A$13:$E$36,5,0)&amp;""</f>
        <v/>
      </c>
      <c r="F64" s="238"/>
      <c r="G64" s="239" t="str">
        <f>VLOOKUP($A64,Questions!$A$2:$X$333,21,0)&amp;""</f>
        <v/>
      </c>
      <c r="H64" s="240"/>
      <c r="I64" s="241" t="str">
        <f>VLOOKUP($A64,Questions!$A$2:$X$333,23,0)&amp;""</f>
        <v/>
      </c>
      <c r="J64" s="240"/>
      <c r="K64" s="242"/>
      <c r="L64" s="65"/>
      <c r="M64" s="2"/>
      <c r="N64" s="232"/>
      <c r="O64" s="232"/>
      <c r="P64" s="232"/>
      <c r="Q64" s="232"/>
      <c r="R64" s="232"/>
      <c r="S64" s="232"/>
      <c r="T64" s="232"/>
      <c r="U64" s="232"/>
      <c r="V64" s="232"/>
      <c r="W64" s="232"/>
      <c r="X64" s="232"/>
      <c r="Y64" s="232"/>
      <c r="Z64" s="232"/>
    </row>
    <row r="65" ht="15.75" customHeight="1">
      <c r="A65" s="19" t="str">
        <f>VLOOKUP(LEFT($A66,4),'Auto Responses'!$N$4:$O$38,2,0)&amp;""</f>
        <v> Company Information</v>
      </c>
      <c r="B65" s="45"/>
      <c r="C65" s="46"/>
      <c r="D65" s="46"/>
      <c r="E65" s="233"/>
      <c r="F65" s="234" t="s">
        <v>644</v>
      </c>
      <c r="G65" s="46"/>
      <c r="H65" s="46"/>
      <c r="I65" s="46"/>
      <c r="J65" s="46"/>
      <c r="K65" s="46"/>
      <c r="L65" s="65"/>
      <c r="M65" s="2"/>
      <c r="N65" s="2"/>
      <c r="O65" s="2"/>
      <c r="P65" s="2"/>
      <c r="Q65" s="2"/>
      <c r="R65" s="2"/>
      <c r="S65" s="2"/>
      <c r="T65" s="2"/>
      <c r="U65" s="2"/>
      <c r="V65" s="2"/>
      <c r="W65" s="2"/>
      <c r="X65" s="2"/>
      <c r="Y65" s="2"/>
      <c r="Z65" s="2"/>
    </row>
    <row r="66" ht="15.75" customHeight="1">
      <c r="A66" s="35" t="str">
        <f>'START HERE'!$A$23</f>
        <v>COMP-01</v>
      </c>
      <c r="B66" s="36" t="str">
        <f>VLOOKUP($A66,'START HERE'!$A$13:$E$36,2,0)&amp;""</f>
        <v>Do you have a dedicated software and system development team(s) (e.g., customer support, implementation, product management, etc.)?*</v>
      </c>
      <c r="C66" s="241" t="str">
        <f>VLOOKUP($A66,'START HERE'!$A$13:$E$36,3,0)&amp;""</f>
        <v>Yes</v>
      </c>
      <c r="D66" s="243" t="str">
        <f>IF(LEFT(VLOOKUP($A66,'START HERE'!$A$13:$E$36,5,0),21)='Auto Responses'!$A$73,'Auto Responses'!$A$74,VLOOKUP($A66,'START HERE'!$A$13:$E$36,4,0))&amp;""</f>
        <v>Coursedog has a dedicated teams including Customer Success, Product Management, Customer Support, and Engineering.</v>
      </c>
      <c r="E66" s="244" t="str">
        <f>VLOOKUP($A66,'START HERE'!$A$13:$E$36,5,0)&amp;""</f>
        <v>Describe the structure and size of your software and system development teams. (e.g., customer support, implementation, product management, etc.).</v>
      </c>
      <c r="F66" s="238"/>
      <c r="G66" s="239" t="str">
        <f>VLOOKUP($A66,Questions!$A$2:$X$333,21,0)&amp;""</f>
        <v>Yes</v>
      </c>
      <c r="H66" s="240"/>
      <c r="I66" s="241" t="str">
        <f>VLOOKUP($A66,Questions!$A$2:$X$333,23,0)&amp;""</f>
        <v>Critical Importance</v>
      </c>
      <c r="J66" s="240"/>
      <c r="K66" s="242" t="b">
        <v>0</v>
      </c>
      <c r="L66" s="65"/>
      <c r="M66" s="2"/>
      <c r="N66" s="232"/>
      <c r="O66" s="232"/>
      <c r="P66" s="232"/>
      <c r="Q66" s="232"/>
      <c r="R66" s="232"/>
      <c r="S66" s="232"/>
      <c r="T66" s="232"/>
      <c r="U66" s="232"/>
      <c r="V66" s="232"/>
      <c r="W66" s="232"/>
      <c r="X66" s="232"/>
      <c r="Y66" s="232"/>
      <c r="Z66" s="232"/>
    </row>
    <row r="67" ht="15.75" customHeight="1">
      <c r="A67" s="35" t="str">
        <f>'START HERE'!$A$24</f>
        <v>COMP-02</v>
      </c>
      <c r="B67" s="36" t="str">
        <f>VLOOKUP($A67,'START HERE'!$A$13:$E$36,2,0)&amp;""</f>
        <v>Describe your organization’s business background and ownership structure, including all parent and subsidiary relationships.</v>
      </c>
      <c r="C67" s="245" t="str">
        <f>VLOOKUP($A67,'START HERE'!$A$13:$E$36,3,0)&amp;""</f>
        <v/>
      </c>
      <c r="D67" s="236" t="str">
        <f>IF(LEFT(VLOOKUP($A67,'START HERE'!$A$13:$E$36,5,0),21)='Auto Responses'!$A$73,'Auto Responses'!$A$74,VLOOKUP($A67,'START HERE'!$A$13:$E$36,4,0))&amp;""</f>
        <v/>
      </c>
      <c r="E67" s="244" t="str">
        <f>VLOOKUP($A67,'START HERE'!$A$13:$E$36,5,0)&amp;""</f>
        <v/>
      </c>
      <c r="F67" s="238"/>
      <c r="G67" s="239" t="str">
        <f>VLOOKUP($A67,Questions!$A$2:$X$333,21,0)&amp;""</f>
        <v>Yes</v>
      </c>
      <c r="H67" s="240"/>
      <c r="I67" s="241" t="str">
        <f>VLOOKUP($A67,Questions!$A$2:$X$333,23,0)&amp;""</f>
        <v>Minor Importance</v>
      </c>
      <c r="J67" s="240"/>
      <c r="K67" s="242" t="b">
        <v>0</v>
      </c>
      <c r="L67" s="65"/>
      <c r="M67" s="2"/>
      <c r="N67" s="232"/>
      <c r="O67" s="232"/>
      <c r="P67" s="232"/>
      <c r="Q67" s="232"/>
      <c r="R67" s="232"/>
      <c r="S67" s="232"/>
      <c r="T67" s="232"/>
      <c r="U67" s="232"/>
      <c r="V67" s="232"/>
      <c r="W67" s="232"/>
      <c r="X67" s="232"/>
      <c r="Y67" s="232"/>
      <c r="Z67" s="232"/>
    </row>
    <row r="68" ht="15.75" customHeight="1">
      <c r="A68" s="35" t="str">
        <f>'START HERE'!$A$25</f>
        <v>COMP-03</v>
      </c>
      <c r="B68" s="36" t="str">
        <f>VLOOKUP($A68,'START HERE'!$A$13:$E$36,2,0)&amp;""</f>
        <v>Have you operated without unplanned disruptions to this solution in the past 12 months?</v>
      </c>
      <c r="C68" s="241" t="str">
        <f>VLOOKUP($A68,'START HERE'!$A$13:$E$36,3,0)&amp;""</f>
        <v>No</v>
      </c>
      <c r="D68" s="243" t="str">
        <f>IF(LEFT(VLOOKUP($A68,'START HERE'!$A$13:$E$36,5,0),21)='Auto Responses'!$A$73,'Auto Responses'!$A$74,VLOOKUP($A68,'START HERE'!$A$13:$E$36,4,0))&amp;""</f>
        <v/>
      </c>
      <c r="E68" s="244" t="str">
        <f>VLOOKUP($A68,'START HERE'!$A$13:$E$36,5,0)&amp;""</f>
        <v>Provide a detailed summary of the unplanned disruption.</v>
      </c>
      <c r="F68" s="238"/>
      <c r="G68" s="239" t="str">
        <f>VLOOKUP($A68,Questions!$A$2:$X$333,21,0)&amp;""</f>
        <v>Yes</v>
      </c>
      <c r="H68" s="240"/>
      <c r="I68" s="241" t="str">
        <f>VLOOKUP($A68,Questions!$A$2:$X$333,23,0)&amp;""</f>
        <v>Minor Importance</v>
      </c>
      <c r="J68" s="240"/>
      <c r="K68" s="242" t="b">
        <v>0</v>
      </c>
      <c r="L68" s="65"/>
      <c r="M68" s="2"/>
      <c r="N68" s="232"/>
      <c r="O68" s="232"/>
      <c r="P68" s="232"/>
      <c r="Q68" s="232"/>
      <c r="R68" s="232"/>
      <c r="S68" s="232"/>
      <c r="T68" s="232"/>
      <c r="U68" s="232"/>
      <c r="V68" s="232"/>
      <c r="W68" s="232"/>
      <c r="X68" s="232"/>
      <c r="Y68" s="232"/>
      <c r="Z68" s="232"/>
    </row>
    <row r="69" ht="15.75" customHeight="1">
      <c r="A69" s="35" t="str">
        <f>'START HERE'!$A$26</f>
        <v>COMP-04</v>
      </c>
      <c r="B69" s="36" t="str">
        <f>VLOOKUP($A69,'START HERE'!$A$13:$E$36,2,0)&amp;""</f>
        <v>Do you have a dedicated information security staff or office?</v>
      </c>
      <c r="C69" s="241" t="str">
        <f>VLOOKUP($A69,'START HERE'!$A$13:$E$36,3,0)&amp;""</f>
        <v>Yes</v>
      </c>
      <c r="D69" s="243" t="str">
        <f>IF(LEFT(VLOOKUP($A69,'START HERE'!$A$13:$E$36,5,0),21)='Auto Responses'!$A$73,'Auto Responses'!$A$74,VLOOKUP($A69,'START HERE'!$A$13:$E$36,4,0))&amp;""</f>
        <v>Roughly half of Coursedog is dedicated to R&amp;D. This includes a Product Management and engineering teams. The Engineering team is led by a CTO and has a full time security officer. Each Engineer adheres to best practices set forth by the organization. 
Coursedog leverages external third parties for vulnerability scans and hosting (i.e. AWS). </v>
      </c>
      <c r="E69" s="244" t="str">
        <f>VLOOKUP($A69,'START HERE'!$A$13:$E$36,5,0)&amp;""</f>
        <v>Describe your information security office, including size, talents, resources, etc.</v>
      </c>
      <c r="F69" s="238"/>
      <c r="G69" s="239" t="str">
        <f>VLOOKUP($A69,Questions!$A$2:$X$333,21,0)&amp;""</f>
        <v>Yes</v>
      </c>
      <c r="H69" s="240"/>
      <c r="I69" s="241" t="str">
        <f>VLOOKUP($A69,Questions!$A$2:$X$333,23,0)&amp;""</f>
        <v>Minor Importance</v>
      </c>
      <c r="J69" s="240"/>
      <c r="K69" s="242" t="b">
        <v>0</v>
      </c>
      <c r="L69" s="65"/>
      <c r="M69" s="2"/>
      <c r="N69" s="232"/>
      <c r="O69" s="232"/>
      <c r="P69" s="232"/>
      <c r="Q69" s="232"/>
      <c r="R69" s="232"/>
      <c r="S69" s="232"/>
      <c r="T69" s="232"/>
      <c r="U69" s="232"/>
      <c r="V69" s="232"/>
      <c r="W69" s="232"/>
      <c r="X69" s="232"/>
      <c r="Y69" s="232"/>
      <c r="Z69" s="232"/>
    </row>
    <row r="70" ht="15.75" customHeight="1">
      <c r="A70" s="35" t="str">
        <f>'START HERE'!$A$27</f>
        <v>COMP-05</v>
      </c>
      <c r="B70" s="36" t="str">
        <f>VLOOKUP($A70,'START HERE'!$A$13:$E$36,2,0)&amp;""</f>
        <v>Use this area to share information about your environment that will assist those who are assessing your company's data security program.</v>
      </c>
      <c r="C70" s="245" t="str">
        <f>VLOOKUP($A70,'START HERE'!$A$13:$E$36,3,0)&amp;""</f>
        <v/>
      </c>
      <c r="D70" s="236" t="str">
        <f>IF(LEFT(VLOOKUP($A70,'START HERE'!$A$13:$E$36,5,0),21)='Auto Responses'!$A$73,'Auto Responses'!$A$74,VLOOKUP($A70,'START HERE'!$A$13:$E$36,4,0))&amp;""</f>
        <v/>
      </c>
      <c r="E70" s="244" t="str">
        <f>VLOOKUP($A70,'START HERE'!$A$13:$E$36,5,0)&amp;""</f>
        <v/>
      </c>
      <c r="F70" s="238"/>
      <c r="G70" s="239" t="str">
        <f>VLOOKUP($A70,Questions!$A$2:$X$333,21,0)&amp;""</f>
        <v>Qualitative Answer - make a selection in column G</v>
      </c>
      <c r="H70" s="240"/>
      <c r="I70" s="241" t="str">
        <f>VLOOKUP($A70,Questions!$A$2:$X$333,23,0)&amp;""</f>
        <v>Minor Importance</v>
      </c>
      <c r="J70" s="240"/>
      <c r="K70" s="242" t="b">
        <v>0</v>
      </c>
      <c r="L70" s="65"/>
      <c r="M70" s="2"/>
      <c r="N70" s="232"/>
      <c r="O70" s="232"/>
      <c r="P70" s="232"/>
      <c r="Q70" s="232"/>
      <c r="R70" s="232"/>
      <c r="S70" s="232"/>
      <c r="T70" s="232"/>
      <c r="U70" s="232"/>
      <c r="V70" s="232"/>
      <c r="W70" s="232"/>
      <c r="X70" s="232"/>
      <c r="Y70" s="232"/>
      <c r="Z70" s="232"/>
    </row>
    <row r="71" ht="15.75" customHeight="1">
      <c r="A71" s="19" t="str">
        <f>VLOOKUP(LEFT($A72,4),'Auto Responses'!$N$4:$O$38,2,0)&amp;""</f>
        <v> Required Questions</v>
      </c>
      <c r="B71" s="45"/>
      <c r="C71" s="46"/>
      <c r="D71" s="46"/>
      <c r="E71" s="246"/>
      <c r="F71" s="234" t="s">
        <v>644</v>
      </c>
      <c r="G71" s="247"/>
      <c r="H71" s="247"/>
      <c r="I71" s="247"/>
      <c r="J71" s="247"/>
      <c r="K71" s="247"/>
      <c r="L71" s="65"/>
      <c r="M71" s="2"/>
      <c r="N71" s="2"/>
      <c r="O71" s="2"/>
      <c r="P71" s="2"/>
      <c r="Q71" s="2"/>
      <c r="R71" s="2"/>
      <c r="S71" s="2"/>
      <c r="T71" s="2"/>
      <c r="U71" s="2"/>
      <c r="V71" s="2"/>
      <c r="W71" s="2"/>
      <c r="X71" s="2"/>
      <c r="Y71" s="2"/>
      <c r="Z71" s="2"/>
    </row>
    <row r="72" ht="15.75" customHeight="1">
      <c r="A72" s="35" t="str">
        <f>'START HERE'!$A$29</f>
        <v>REQU-01</v>
      </c>
      <c r="B72" s="36" t="str">
        <f>VLOOKUP($A72,'START HERE'!$A$13:$E$36,2,0)&amp;""</f>
        <v>Are you offering either a product or platform, as opposed to only offering a service</v>
      </c>
      <c r="C72" s="241" t="str">
        <f>VLOOKUP($A72,'START HERE'!$A$13:$E$36,3,0)&amp;""</f>
        <v>Yes</v>
      </c>
      <c r="D72" s="243" t="str">
        <f>IF(LEFT(VLOOKUP($A72,'START HERE'!$A$13:$E$36,5,0),21)='Auto Responses'!$A$73,'Auto Responses'!$A$74,VLOOKUP($A72,'START HERE'!$A$13:$E$36,4,0))&amp;""</f>
        <v>Coursedog is a SaaS platform designed to streamline curriculum, catalog, and scheduling management for higher education institutions, offering intuitive tools, insightful analytics, and seamless integration without requiring IT involvement.</v>
      </c>
      <c r="E72" s="248" t="str">
        <f>VLOOKUP($A72,'START HERE'!$A$13:$E$36,5,0)&amp;""</f>
        <v>DO complete the Product and Infrastructure worksheets</v>
      </c>
      <c r="F72" s="249"/>
      <c r="G72" s="239" t="str">
        <f>VLOOKUP($A72,Questions!$A$2:$X$333,21,0)&amp;""</f>
        <v/>
      </c>
      <c r="H72" s="240"/>
      <c r="I72" s="241" t="str">
        <f>VLOOKUP($A72,Questions!$A$2:$X$333,23,0)&amp;""</f>
        <v/>
      </c>
      <c r="J72" s="240"/>
      <c r="K72" s="250" t="b">
        <v>0</v>
      </c>
      <c r="L72" s="65"/>
      <c r="M72" s="2"/>
      <c r="N72" s="232"/>
      <c r="O72" s="232"/>
      <c r="P72" s="232"/>
      <c r="Q72" s="232"/>
      <c r="R72" s="232"/>
      <c r="S72" s="232"/>
      <c r="T72" s="232"/>
      <c r="U72" s="232"/>
      <c r="V72" s="232"/>
      <c r="W72" s="232"/>
      <c r="X72" s="232"/>
      <c r="Y72" s="232"/>
      <c r="Z72" s="232"/>
    </row>
    <row r="73" ht="15.75" customHeight="1">
      <c r="A73" s="35" t="str">
        <f>'START HERE'!$A$30</f>
        <v>REQU-02</v>
      </c>
      <c r="B73" s="36" t="str">
        <f>VLOOKUP($A73,'START HERE'!$A$13:$E$36,2,0)&amp;""</f>
        <v>Does your product or service have an interface?</v>
      </c>
      <c r="C73" s="241" t="str">
        <f>VLOOKUP($A73,'START HERE'!$A$13:$E$36,3,0)&amp;""</f>
        <v>Yes</v>
      </c>
      <c r="D73" s="243" t="str">
        <f>IF(LEFT(VLOOKUP($A73,'START HERE'!$A$13:$E$36,5,0),21)='Auto Responses'!$A$73,'Auto Responses'!$A$74,VLOOKUP($A73,'START HERE'!$A$13:$E$36,4,0))&amp;""</f>
        <v>Coursedog provides a UI for all of its products with the platform</v>
      </c>
      <c r="E73" s="248" t="str">
        <f>VLOOKUP($A73,'START HERE'!$A$13:$E$36,5,0)&amp;""</f>
        <v>DO complete the IT Accessibility worksheet.</v>
      </c>
      <c r="F73" s="251"/>
      <c r="G73" s="239" t="str">
        <f>VLOOKUP($A73,Questions!$A$2:$X$333,21,0)&amp;""</f>
        <v/>
      </c>
      <c r="H73" s="240"/>
      <c r="I73" s="241" t="str">
        <f>VLOOKUP($A73,Questions!$A$2:$X$333,23,0)&amp;""</f>
        <v/>
      </c>
      <c r="J73" s="240"/>
      <c r="K73" s="242" t="b">
        <v>0</v>
      </c>
      <c r="L73" s="65"/>
      <c r="M73" s="2"/>
      <c r="N73" s="232"/>
      <c r="O73" s="232"/>
      <c r="P73" s="232"/>
      <c r="Q73" s="232"/>
      <c r="R73" s="232"/>
      <c r="S73" s="232"/>
      <c r="T73" s="232"/>
      <c r="U73" s="232"/>
      <c r="V73" s="232"/>
      <c r="W73" s="232"/>
      <c r="X73" s="232"/>
      <c r="Y73" s="232"/>
      <c r="Z73" s="232"/>
    </row>
    <row r="74" ht="15.75" customHeight="1">
      <c r="A74" s="35" t="str">
        <f>'START HERE'!$A$31</f>
        <v>REQU-03</v>
      </c>
      <c r="B74" s="36" t="str">
        <f>VLOOKUP($A74,'START HERE'!$A$13:$E$36,2,0)&amp;""</f>
        <v>Are you providing consulting services?</v>
      </c>
      <c r="C74" s="241" t="str">
        <f>VLOOKUP($A74,'START HERE'!$A$13:$E$36,3,0)&amp;""</f>
        <v>Yes</v>
      </c>
      <c r="D74" s="243" t="str">
        <f>IF(LEFT(VLOOKUP($A74,'START HERE'!$A$13:$E$36,5,0),21)='Auto Responses'!$A$73,'Auto Responses'!$A$74,VLOOKUP($A74,'START HERE'!$A$13:$E$36,4,0))&amp;""</f>
        <v>Coursedog's professional services team, led by a project manager/subject matter expert, can work with your team for intensive business process consulting.</v>
      </c>
      <c r="E74" s="248" t="str">
        <f>VLOOKUP($A74,'START HERE'!$A$13:$E$36,5,0)&amp;""</f>
        <v>DO complete the Consulting section in the Case-Specific worksheet</v>
      </c>
      <c r="F74" s="251"/>
      <c r="G74" s="239" t="str">
        <f>VLOOKUP($A74,Questions!$A$2:$X$333,21,0)&amp;""</f>
        <v/>
      </c>
      <c r="H74" s="240"/>
      <c r="I74" s="241" t="str">
        <f>VLOOKUP($A74,Questions!$A$2:$X$333,23,0)&amp;""</f>
        <v/>
      </c>
      <c r="J74" s="240"/>
      <c r="K74" s="242" t="b">
        <v>0</v>
      </c>
      <c r="L74" s="65"/>
      <c r="M74" s="2"/>
      <c r="N74" s="232"/>
      <c r="O74" s="232"/>
      <c r="P74" s="232"/>
      <c r="Q74" s="232"/>
      <c r="R74" s="232"/>
      <c r="S74" s="232"/>
      <c r="T74" s="232"/>
      <c r="U74" s="232"/>
      <c r="V74" s="232"/>
      <c r="W74" s="232"/>
      <c r="X74" s="232"/>
      <c r="Y74" s="232"/>
      <c r="Z74" s="232"/>
    </row>
    <row r="75" ht="15.75" customHeight="1">
      <c r="A75" s="35" t="str">
        <f>'START HERE'!$A$32</f>
        <v>REQU-04</v>
      </c>
      <c r="B75" s="36" t="str">
        <f>VLOOKUP($A75,'START HERE'!$A$13:$E$36,2,0)&amp;""</f>
        <v>Does your solution have AI features, or are there plans to implement AI features in the next 12 months?</v>
      </c>
      <c r="C75" s="241" t="str">
        <f>VLOOKUP($A75,'START HERE'!$A$13:$E$36,3,0)&amp;""</f>
        <v>Yes</v>
      </c>
      <c r="D75" s="243" t="str">
        <f>IF(LEFT(VLOOKUP($A75,'START HERE'!$A$13:$E$36,5,0),21)='Auto Responses'!$A$73,'Auto Responses'!$A$74,VLOOKUP($A75,'START HERE'!$A$13:$E$36,4,0))&amp;""</f>
        <v>Coursedog has implemented AI features including OpenAI integration for chat completions and embeddings, AI Hub product for controlling AI operations, merge error solutions with AI-powered recommendations, and an agentic chat assistant called "Cassie".</v>
      </c>
      <c r="E75" s="248" t="str">
        <f>VLOOKUP($A75,'START HERE'!$A$13:$E$36,5,0)&amp;""</f>
        <v>DO complete the Artificial Intelligence (AI) worksheet</v>
      </c>
      <c r="F75" s="251"/>
      <c r="G75" s="239" t="str">
        <f>VLOOKUP($A75,Questions!$A$2:$X$333,21,0)&amp;""</f>
        <v/>
      </c>
      <c r="H75" s="240"/>
      <c r="I75" s="241" t="str">
        <f>VLOOKUP($A75,Questions!$A$2:$X$333,23,0)&amp;""</f>
        <v/>
      </c>
      <c r="J75" s="240"/>
      <c r="K75" s="242" t="b">
        <v>0</v>
      </c>
      <c r="L75" s="65"/>
      <c r="M75" s="2"/>
      <c r="N75" s="232"/>
      <c r="O75" s="232"/>
      <c r="P75" s="232"/>
      <c r="Q75" s="232"/>
      <c r="R75" s="232"/>
      <c r="S75" s="232"/>
      <c r="T75" s="232"/>
      <c r="U75" s="232"/>
      <c r="V75" s="232"/>
      <c r="W75" s="232"/>
      <c r="X75" s="232"/>
      <c r="Y75" s="232"/>
      <c r="Z75" s="232"/>
    </row>
    <row r="76" ht="15.75" customHeight="1">
      <c r="A76" s="35" t="str">
        <f>'START HERE'!$A$33</f>
        <v>REQU-05</v>
      </c>
      <c r="B76" s="36" t="str">
        <f>VLOOKUP($A76,'START HERE'!$A$13:$E$36,2,0)&amp;""</f>
        <v>Does your solution process protected health information (PHI) or any data covered by the Health Insurance Portability and Accountability Act (HIPAA)?</v>
      </c>
      <c r="C76" s="241" t="str">
        <f>VLOOKUP($A76,'START HERE'!$A$13:$E$36,3,0)&amp;""</f>
        <v>No</v>
      </c>
      <c r="D76" s="243" t="str">
        <f>IF(LEFT(VLOOKUP($A76,'START HERE'!$A$13:$E$36,5,0),21)='Auto Responses'!$A$73,'Auto Responses'!$A$74,VLOOKUP($A76,'START HERE'!$A$13:$E$36,4,0))&amp;""</f>
        <v/>
      </c>
      <c r="E76" s="248" t="str">
        <f>VLOOKUP($A76,'START HERE'!$A$13:$E$36,5,0)&amp;""</f>
        <v>DO NOT complete the HIPAA section in the Case-Specific worksheet</v>
      </c>
      <c r="F76" s="251"/>
      <c r="G76" s="239" t="str">
        <f>VLOOKUP($A76,Questions!$A$2:$X$333,21,0)&amp;""</f>
        <v/>
      </c>
      <c r="H76" s="240"/>
      <c r="I76" s="241" t="str">
        <f>VLOOKUP($A76,Questions!$A$2:$X$333,23,0)&amp;""</f>
        <v/>
      </c>
      <c r="J76" s="240"/>
      <c r="K76" s="242" t="b">
        <v>0</v>
      </c>
      <c r="L76" s="65"/>
      <c r="M76" s="2"/>
      <c r="N76" s="232"/>
      <c r="O76" s="232"/>
      <c r="P76" s="232"/>
      <c r="Q76" s="232"/>
      <c r="R76" s="232"/>
      <c r="S76" s="232"/>
      <c r="T76" s="232"/>
      <c r="U76" s="232"/>
      <c r="V76" s="232"/>
      <c r="W76" s="232"/>
      <c r="X76" s="232"/>
      <c r="Y76" s="232"/>
      <c r="Z76" s="232"/>
    </row>
    <row r="77" ht="15.75" customHeight="1">
      <c r="A77" s="35" t="str">
        <f>'START HERE'!$A$34</f>
        <v>REQU-06</v>
      </c>
      <c r="B77" s="36" t="str">
        <f>VLOOKUP($A77,'START HERE'!$A$13:$E$36,2,0)&amp;""</f>
        <v>Is the solution designed to process, store, or transmit credit card information?</v>
      </c>
      <c r="C77" s="241" t="str">
        <f>VLOOKUP($A77,'START HERE'!$A$13:$E$36,3,0)&amp;""</f>
        <v>No</v>
      </c>
      <c r="D77" s="243" t="str">
        <f>IF(LEFT(VLOOKUP($A77,'START HERE'!$A$13:$E$36,5,0),21)='Auto Responses'!$A$73,'Auto Responses'!$A$74,VLOOKUP($A77,'START HERE'!$A$13:$E$36,4,0))&amp;""</f>
        <v/>
      </c>
      <c r="E77" s="248" t="str">
        <f>VLOOKUP($A77,'START HERE'!$A$13:$E$36,5,0)&amp;""</f>
        <v>DO NOT complete the PCI-DSS section in the Case-Specific worksheet</v>
      </c>
      <c r="F77" s="251"/>
      <c r="G77" s="239" t="str">
        <f>VLOOKUP($A77,Questions!$A$2:$X$333,21,0)&amp;""</f>
        <v/>
      </c>
      <c r="H77" s="240"/>
      <c r="I77" s="241" t="str">
        <f>VLOOKUP($A77,Questions!$A$2:$X$333,23,0)&amp;""</f>
        <v/>
      </c>
      <c r="J77" s="240"/>
      <c r="K77" s="242" t="b">
        <v>0</v>
      </c>
      <c r="L77" s="65"/>
      <c r="M77" s="2"/>
      <c r="N77" s="232"/>
      <c r="O77" s="232"/>
      <c r="P77" s="232"/>
      <c r="Q77" s="232"/>
      <c r="R77" s="232"/>
      <c r="S77" s="232"/>
      <c r="T77" s="232"/>
      <c r="U77" s="232"/>
      <c r="V77" s="232"/>
      <c r="W77" s="232"/>
      <c r="X77" s="232"/>
      <c r="Y77" s="232"/>
      <c r="Z77" s="232"/>
    </row>
    <row r="78" ht="15.75" customHeight="1">
      <c r="A78" s="35" t="str">
        <f>'START HERE'!$A$35</f>
        <v>REQU-07</v>
      </c>
      <c r="B78" s="36" t="str">
        <f>VLOOKUP($A78,'START HERE'!$A$13:$E$36,2,0)&amp;""</f>
        <v>Does operating your solution require the institution to operate a physical or virtual appliance in their own environment or to provide inbound firewall exceptions to allow your employees to remotely administer systems in the institution's environment?</v>
      </c>
      <c r="C78" s="241" t="str">
        <f>VLOOKUP($A78,'START HERE'!$A$13:$E$36,3,0)&amp;""</f>
        <v>No</v>
      </c>
      <c r="D78" s="243" t="str">
        <f>IF(LEFT(VLOOKUP($A78,'START HERE'!$A$13:$E$36,5,0),21)='Auto Responses'!$A$73,'Auto Responses'!$A$74,VLOOKUP($A78,'START HERE'!$A$13:$E$36,4,0))&amp;""</f>
        <v/>
      </c>
      <c r="E78" s="248" t="str">
        <f>VLOOKUP($A78,'START HERE'!$A$13:$E$36,5,0)&amp;""</f>
        <v>DO NOT complete the On-Prem section in the Case-Specific worksheet</v>
      </c>
      <c r="F78" s="251"/>
      <c r="G78" s="239" t="str">
        <f>VLOOKUP($A78,Questions!$A$2:$X$333,21,0)&amp;""</f>
        <v/>
      </c>
      <c r="H78" s="240"/>
      <c r="I78" s="241" t="str">
        <f>VLOOKUP($A78,Questions!$A$2:$X$333,23,0)&amp;""</f>
        <v/>
      </c>
      <c r="J78" s="240"/>
      <c r="K78" s="242" t="b">
        <v>0</v>
      </c>
      <c r="L78" s="65"/>
      <c r="M78" s="2"/>
      <c r="N78" s="232"/>
      <c r="O78" s="232"/>
      <c r="P78" s="232"/>
      <c r="Q78" s="232"/>
      <c r="R78" s="232"/>
      <c r="S78" s="232"/>
      <c r="T78" s="232"/>
      <c r="U78" s="232"/>
      <c r="V78" s="232"/>
      <c r="W78" s="232"/>
      <c r="X78" s="232"/>
      <c r="Y78" s="232"/>
      <c r="Z78" s="232"/>
    </row>
    <row r="79" ht="15.75" customHeight="1">
      <c r="A79" s="35" t="str">
        <f>'START HERE'!$A$36</f>
        <v>REQU-08</v>
      </c>
      <c r="B79" s="36" t="str">
        <f>VLOOKUP($A79,'START HERE'!$A$13:$E$36,2,0)&amp;""</f>
        <v>Does your solution have access to personal or institutional data?</v>
      </c>
      <c r="C79" s="241" t="str">
        <f>VLOOKUP($A79,'START HERE'!$A$13:$E$36,3,0)&amp;""</f>
        <v>No</v>
      </c>
      <c r="D79" s="243" t="str">
        <f>IF(LEFT(VLOOKUP($A79,'START HERE'!$A$13:$E$36,5,0),21)='Auto Responses'!$A$73,'Auto Responses'!$A$74,VLOOKUP($A79,'START HERE'!$A$13:$E$36,4,0))&amp;""</f>
        <v/>
      </c>
      <c r="E79" s="248" t="str">
        <f>VLOOKUP($A79,'START HERE'!$A$13:$E$36,5,0)&amp;""</f>
        <v>DO NOT complete the Privacy tab</v>
      </c>
      <c r="F79" s="252"/>
      <c r="G79" s="239" t="str">
        <f>VLOOKUP($A79,Questions!$A$2:$X$333,21,0)&amp;""</f>
        <v/>
      </c>
      <c r="H79" s="240"/>
      <c r="I79" s="241" t="str">
        <f>VLOOKUP($A79,Questions!$A$2:$X$333,23,0)&amp;""</f>
        <v/>
      </c>
      <c r="J79" s="240"/>
      <c r="K79" s="253" t="b">
        <v>0</v>
      </c>
      <c r="L79" s="65"/>
      <c r="M79" s="2"/>
      <c r="N79" s="232"/>
      <c r="O79" s="232"/>
      <c r="P79" s="232"/>
      <c r="Q79" s="232"/>
      <c r="R79" s="232"/>
      <c r="S79" s="232"/>
      <c r="T79" s="232"/>
      <c r="U79" s="232"/>
      <c r="V79" s="232"/>
      <c r="W79" s="232"/>
      <c r="X79" s="232"/>
      <c r="Y79" s="232"/>
      <c r="Z79" s="232"/>
    </row>
    <row r="80" ht="15.75" customHeight="1">
      <c r="A80" s="19" t="str">
        <f>VLOOKUP(LEFT($A81,4),'Auto Responses'!$N$4:$O$38,2,0)&amp;""</f>
        <v> Documentation</v>
      </c>
      <c r="B80" s="45"/>
      <c r="C80" s="46"/>
      <c r="D80" s="46"/>
      <c r="E80" s="246"/>
      <c r="F80" s="234" t="s">
        <v>644</v>
      </c>
      <c r="G80" s="46"/>
      <c r="H80" s="46"/>
      <c r="I80" s="46"/>
      <c r="J80" s="46"/>
      <c r="K80" s="46"/>
      <c r="L80" s="2"/>
      <c r="M80" s="2"/>
      <c r="N80" s="2"/>
      <c r="O80" s="2"/>
      <c r="P80" s="2"/>
      <c r="Q80" s="2"/>
      <c r="R80" s="2"/>
      <c r="S80" s="2"/>
      <c r="T80" s="2"/>
      <c r="U80" s="2"/>
      <c r="V80" s="2"/>
      <c r="W80" s="2"/>
      <c r="X80" s="2"/>
      <c r="Y80" s="2"/>
      <c r="Z80" s="2"/>
    </row>
    <row r="81" ht="15.75" customHeight="1">
      <c r="A81" s="35" t="str">
        <f>Organization!$A$22</f>
        <v>DOCU-01</v>
      </c>
      <c r="B81" s="36" t="str">
        <f>VLOOKUP($A81,Organization!$A$13:$E$67,2,0)&amp;""</f>
        <v>Do you have a well-documented business continuity plan (BCP), with a clear owner, that is tested annually?*</v>
      </c>
      <c r="C81" s="241" t="str">
        <f>VLOOKUP($A81,Organization!$A$13:$E$67,3,0)&amp;""</f>
        <v>Yes</v>
      </c>
      <c r="D81" s="243" t="str">
        <f>IF(LEFT(VLOOKUP($A81,Organization!$A$13:$E$67,5,0),21)='Auto Responses'!$A$73,'Auto Responses'!$A$74,VLOOKUP($A81,Organization!$A$13:$E$67,4,0))&amp;""</f>
        <v/>
      </c>
      <c r="E81" s="248" t="str">
        <f>VLOOKUP($A81,Organization!$A$13:$E$67,5,0)&amp;""</f>
        <v/>
      </c>
      <c r="F81" s="254"/>
      <c r="G81" s="239" t="str">
        <f>VLOOKUP($A81,Questions!$A$2:$X$333,21,0)&amp;""</f>
        <v>Yes</v>
      </c>
      <c r="H81" s="240"/>
      <c r="I81" s="241" t="str">
        <f>VLOOKUP($A81,Questions!$A$2:$X$333,23,0)&amp;""</f>
        <v>Critical Importance</v>
      </c>
      <c r="J81" s="240"/>
      <c r="K81" s="242" t="b">
        <v>0</v>
      </c>
      <c r="L81" s="2"/>
      <c r="M81" s="232"/>
      <c r="N81" s="232"/>
      <c r="O81" s="232"/>
      <c r="P81" s="232"/>
      <c r="Q81" s="232"/>
      <c r="R81" s="232"/>
      <c r="S81" s="232"/>
      <c r="T81" s="232"/>
      <c r="U81" s="232"/>
      <c r="V81" s="232"/>
      <c r="W81" s="232"/>
      <c r="X81" s="232"/>
      <c r="Y81" s="232"/>
      <c r="Z81" s="232"/>
    </row>
    <row r="82" ht="15.75" customHeight="1">
      <c r="A82" s="35" t="str">
        <f>Organization!$A$23</f>
        <v>DOCU-02</v>
      </c>
      <c r="B82" s="36" t="str">
        <f>VLOOKUP($A82,Organization!$A$13:$E$67,2,0)&amp;""</f>
        <v>Do you have a well-documented disaster recovery plan (DRP), with a clear owner, that is tested annually?*</v>
      </c>
      <c r="C82" s="241" t="str">
        <f>VLOOKUP($A82,Organization!$A$13:$E$67,3,0)&amp;""</f>
        <v>Yes</v>
      </c>
      <c r="D82" s="243" t="str">
        <f>IF(LEFT(VLOOKUP($A82,Organization!$A$13:$E$67,5,0),21)='Auto Responses'!$A$73,'Auto Responses'!$A$74,VLOOKUP($A82,Organization!$A$13:$E$67,4,0))&amp;""</f>
        <v/>
      </c>
      <c r="E82" s="248" t="str">
        <f>VLOOKUP($A82,Organization!$A$13:$E$67,5,0)&amp;""</f>
        <v/>
      </c>
      <c r="F82" s="254"/>
      <c r="G82" s="239" t="str">
        <f>VLOOKUP($A82,Questions!$A$2:$X$333,21,0)&amp;""</f>
        <v>Yes</v>
      </c>
      <c r="H82" s="240"/>
      <c r="I82" s="241" t="str">
        <f>VLOOKUP($A82,Questions!$A$2:$X$333,23,0)&amp;""</f>
        <v>Critical Importance</v>
      </c>
      <c r="J82" s="240"/>
      <c r="K82" s="242" t="b">
        <v>0</v>
      </c>
      <c r="L82" s="2"/>
      <c r="M82" s="232"/>
      <c r="N82" s="232"/>
      <c r="O82" s="232"/>
      <c r="P82" s="232"/>
      <c r="Q82" s="232"/>
      <c r="R82" s="232"/>
      <c r="S82" s="232"/>
      <c r="T82" s="232"/>
      <c r="U82" s="232"/>
      <c r="V82" s="232"/>
      <c r="W82" s="232"/>
      <c r="X82" s="232"/>
      <c r="Y82" s="232"/>
      <c r="Z82" s="232"/>
    </row>
    <row r="83" ht="15.75" customHeight="1">
      <c r="A83" s="35" t="str">
        <f>Organization!$A$24</f>
        <v>DOCU-03</v>
      </c>
      <c r="B83" s="36" t="str">
        <f>VLOOKUP($A83,Organization!$A$13:$E$67,2,0)&amp;""</f>
        <v>Have you undergone a SSAE 18/SOC 2 audit?</v>
      </c>
      <c r="C83" s="241" t="str">
        <f>VLOOKUP($A83,Organization!$A$13:$E$67,3,0)&amp;""</f>
        <v>No</v>
      </c>
      <c r="D83" s="243" t="str">
        <f>IF(LEFT(VLOOKUP($A83,Organization!$A$13:$E$67,5,0),21)='Auto Responses'!$A$73,'Auto Responses'!$A$74,VLOOKUP($A83,Organization!$A$13:$E$67,4,0))&amp;""</f>
        <v>SOCII compliance has been deferred to a later date. This decision is based on the fact that Coursedog does not store or process any personally identifiable information (PII), and none of our 300+ current customers require SOCII compliance at this time.
For your reference, you can review details about SOCII and related compliance frameworks as they apply to our infrastructure provider, AWS, here.</v>
      </c>
      <c r="E83" s="248" t="str">
        <f>VLOOKUP($A83,Organization!$A$13:$E$67,5,0)&amp;""</f>
        <v>Describe any plans to undergo a SSAE 18 audit.</v>
      </c>
      <c r="F83" s="254"/>
      <c r="G83" s="239" t="str">
        <f>VLOOKUP($A83,Questions!$A$2:$X$333,21,0)&amp;""</f>
        <v>Yes</v>
      </c>
      <c r="H83" s="240"/>
      <c r="I83" s="241" t="str">
        <f>VLOOKUP($A83,Questions!$A$2:$X$333,23,0)&amp;""</f>
        <v>Standard Importance</v>
      </c>
      <c r="J83" s="240"/>
      <c r="K83" s="242" t="b">
        <v>0</v>
      </c>
      <c r="L83" s="2"/>
      <c r="M83" s="232"/>
      <c r="N83" s="232"/>
      <c r="O83" s="232"/>
      <c r="P83" s="232"/>
      <c r="Q83" s="232"/>
      <c r="R83" s="232"/>
      <c r="S83" s="232"/>
      <c r="T83" s="232"/>
      <c r="U83" s="232"/>
      <c r="V83" s="232"/>
      <c r="W83" s="232"/>
      <c r="X83" s="232"/>
      <c r="Y83" s="232"/>
      <c r="Z83" s="232"/>
    </row>
    <row r="84" ht="15.75" customHeight="1">
      <c r="A84" s="35" t="str">
        <f>Organization!$A$25</f>
        <v>DOCU-04</v>
      </c>
      <c r="B84" s="36" t="str">
        <f>VLOOKUP($A84,Organization!$A$13:$E$67,2,0)&amp;""</f>
        <v>Do you conform with a specific industry standard security framework (e.g., NIST Cybersecurity Framework, CIS Controls, ISO 27001, etc.)?</v>
      </c>
      <c r="C84" s="241" t="str">
        <f>VLOOKUP($A84,Organization!$A$13:$E$67,3,0)&amp;""</f>
        <v>No</v>
      </c>
      <c r="D84" s="243" t="str">
        <f>IF(LEFT(VLOOKUP($A84,Organization!$A$13:$E$67,5,0),21)='Auto Responses'!$A$73,'Auto Responses'!$A$74,VLOOKUP($A84,Organization!$A$13:$E$67,4,0))&amp;""</f>
        <v>Coursedog has not obtained NIST SP 800-171 or CMMC Level 2 compliance certifications. However, Coursedog follows industry best practices for data security. Coursedog is in the process of obtaining the official ISO27001 certification. 
</v>
      </c>
      <c r="E84" s="248" t="str">
        <f>VLOOKUP($A84,Organization!$A$13:$E$67,5,0)&amp;""</f>
        <v>Describe any plans to conform to an industry standard security framework.</v>
      </c>
      <c r="F84" s="254"/>
      <c r="G84" s="239" t="str">
        <f>VLOOKUP($A84,Questions!$A$2:$X$333,21,0)&amp;""</f>
        <v>Yes</v>
      </c>
      <c r="H84" s="240"/>
      <c r="I84" s="241" t="str">
        <f>VLOOKUP($A84,Questions!$A$2:$X$333,23,0)&amp;""</f>
        <v>Standard Importance</v>
      </c>
      <c r="J84" s="240"/>
      <c r="K84" s="242" t="b">
        <v>0</v>
      </c>
      <c r="L84" s="2"/>
      <c r="M84" s="232"/>
      <c r="N84" s="232"/>
      <c r="O84" s="232"/>
      <c r="P84" s="232"/>
      <c r="Q84" s="232"/>
      <c r="R84" s="232"/>
      <c r="S84" s="232"/>
      <c r="T84" s="232"/>
      <c r="U84" s="232"/>
      <c r="V84" s="232"/>
      <c r="W84" s="232"/>
      <c r="X84" s="232"/>
      <c r="Y84" s="232"/>
      <c r="Z84" s="232"/>
    </row>
    <row r="85" ht="15.75" customHeight="1">
      <c r="A85" s="35" t="str">
        <f>Organization!$A$26</f>
        <v>DOCU-05</v>
      </c>
      <c r="B85" s="36" t="str">
        <f>VLOOKUP($A85,Organization!$A$13:$E$67,2,0)&amp;""</f>
        <v>Can you provide overall system and/or application architecture diagrams, including a full description of the data flow for all components of the system?</v>
      </c>
      <c r="C85" s="241" t="str">
        <f>VLOOKUP($A85,Organization!$A$13:$E$67,3,0)&amp;""</f>
        <v>Yes</v>
      </c>
      <c r="D85" s="243" t="str">
        <f>IF(LEFT(VLOOKUP($A85,Organization!$A$13:$E$67,5,0),21)='Auto Responses'!$A$73,'Auto Responses'!$A$74,VLOOKUP($A85,Organization!$A$13:$E$67,4,0))&amp;""</f>
        <v>See our Coursedog Application Architecture for more detailed information.</v>
      </c>
      <c r="E85" s="248" t="str">
        <f>VLOOKUP($A85,Organization!$A$13:$E$67,5,0)&amp;""</f>
        <v>Provide your diagrams (or a valid link to it) upon submission.</v>
      </c>
      <c r="F85" s="254"/>
      <c r="G85" s="239" t="str">
        <f>VLOOKUP($A85,Questions!$A$2:$X$333,21,0)&amp;""</f>
        <v>Yes</v>
      </c>
      <c r="H85" s="240"/>
      <c r="I85" s="241" t="str">
        <f>VLOOKUP($A85,Questions!$A$2:$X$333,23,0)&amp;""</f>
        <v>Standard Importance</v>
      </c>
      <c r="J85" s="240"/>
      <c r="K85" s="242" t="b">
        <v>0</v>
      </c>
      <c r="L85" s="2"/>
      <c r="M85" s="232"/>
      <c r="N85" s="232"/>
      <c r="O85" s="232"/>
      <c r="P85" s="232"/>
      <c r="Q85" s="232"/>
      <c r="R85" s="232"/>
      <c r="S85" s="232"/>
      <c r="T85" s="232"/>
      <c r="U85" s="232"/>
      <c r="V85" s="232"/>
      <c r="W85" s="232"/>
      <c r="X85" s="232"/>
      <c r="Y85" s="232"/>
      <c r="Z85" s="232"/>
    </row>
    <row r="86" ht="15.75" customHeight="1">
      <c r="A86" s="35" t="str">
        <f>Organization!$A$27</f>
        <v>DOCU-06</v>
      </c>
      <c r="B86" s="36" t="str">
        <f>VLOOKUP($A86,Organization!$A$13:$E$67,2,0)&amp;""</f>
        <v>Does your organization have a data privacy policy?</v>
      </c>
      <c r="C86" s="241" t="str">
        <f>VLOOKUP($A86,Organization!$A$13:$E$67,3,0)&amp;""</f>
        <v>Yes</v>
      </c>
      <c r="D86" s="243" t="str">
        <f>IF(LEFT(VLOOKUP($A86,Organization!$A$13:$E$67,5,0),21)='Auto Responses'!$A$73,'Auto Responses'!$A$74,VLOOKUP($A86,Organization!$A$13:$E$67,4,0))&amp;""</f>
        <v>See our Privacy Policy</v>
      </c>
      <c r="E86" s="248" t="str">
        <f>VLOOKUP($A86,Organization!$A$13:$E$67,5,0)&amp;""</f>
        <v>Provide your data privacy document (or a valid link to it) upon submission.</v>
      </c>
      <c r="F86" s="254"/>
      <c r="G86" s="239" t="str">
        <f>VLOOKUP($A86,Questions!$A$2:$X$333,21,0)&amp;""</f>
        <v>Yes</v>
      </c>
      <c r="H86" s="240"/>
      <c r="I86" s="241" t="str">
        <f>VLOOKUP($A86,Questions!$A$2:$X$333,23,0)&amp;""</f>
        <v>Standard Importance</v>
      </c>
      <c r="J86" s="240"/>
      <c r="K86" s="242" t="b">
        <v>0</v>
      </c>
      <c r="L86" s="2"/>
      <c r="M86" s="232"/>
      <c r="N86" s="232"/>
      <c r="O86" s="232"/>
      <c r="P86" s="232"/>
      <c r="Q86" s="232"/>
      <c r="R86" s="232"/>
      <c r="S86" s="232"/>
      <c r="T86" s="232"/>
      <c r="U86" s="232"/>
      <c r="V86" s="232"/>
      <c r="W86" s="232"/>
      <c r="X86" s="232"/>
      <c r="Y86" s="232"/>
      <c r="Z86" s="232"/>
    </row>
    <row r="87" ht="15.75" customHeight="1">
      <c r="A87" s="35" t="str">
        <f>Organization!$A$28</f>
        <v>DOCU-07</v>
      </c>
      <c r="B87" s="36" t="str">
        <f>VLOOKUP($A87,Organization!$A$13:$E$67,2,0)&amp;""</f>
        <v>Do you have a documented, and currently implemented, employee onboarding and offboarding policy?</v>
      </c>
      <c r="C87" s="241" t="str">
        <f>VLOOKUP($A87,Organization!$A$13:$E$67,3,0)&amp;""</f>
        <v>Yes</v>
      </c>
      <c r="D87" s="243" t="str">
        <f>IF(LEFT(VLOOKUP($A87,Organization!$A$13:$E$67,5,0),21)='Auto Responses'!$A$73,'Auto Responses'!$A$74,VLOOKUP($A87,Organization!$A$13:$E$67,4,0))&amp;""</f>
        <v>The Coursedog onboarding document contains sensitive information and therefore is not available publically.</v>
      </c>
      <c r="E87" s="248" t="str">
        <f>VLOOKUP($A87,Organization!$A$13:$E$67,5,0)&amp;""</f>
        <v>Provide a reference to your employee onboarding and offboarding policy and supporting documentation or submit it along with this fully populated HECVAT.</v>
      </c>
      <c r="F87" s="254"/>
      <c r="G87" s="239" t="str">
        <f>VLOOKUP($A87,Questions!$A$2:$X$333,21,0)&amp;""</f>
        <v>Yes</v>
      </c>
      <c r="H87" s="240"/>
      <c r="I87" s="241" t="str">
        <f>VLOOKUP($A87,Questions!$A$2:$X$333,23,0)&amp;""</f>
        <v>Standard Importance</v>
      </c>
      <c r="J87" s="240"/>
      <c r="K87" s="242" t="b">
        <v>0</v>
      </c>
      <c r="L87" s="2"/>
      <c r="M87" s="232"/>
      <c r="N87" s="232"/>
      <c r="O87" s="232"/>
      <c r="P87" s="232"/>
      <c r="Q87" s="232"/>
      <c r="R87" s="232"/>
      <c r="S87" s="232"/>
      <c r="T87" s="232"/>
      <c r="U87" s="232"/>
      <c r="V87" s="232"/>
      <c r="W87" s="232"/>
      <c r="X87" s="232"/>
      <c r="Y87" s="232"/>
      <c r="Z87" s="232"/>
    </row>
    <row r="88" ht="15.75" customHeight="1">
      <c r="A88" s="19" t="str">
        <f>VLOOKUP(LEFT($A89,4),'Auto Responses'!$N$4:$O$38,2,0)&amp;""</f>
        <v> Assessment of Third Parties</v>
      </c>
      <c r="B88" s="45"/>
      <c r="C88" s="46"/>
      <c r="D88" s="46"/>
      <c r="E88" s="246"/>
      <c r="F88" s="234" t="s">
        <v>644</v>
      </c>
      <c r="G88" s="46"/>
      <c r="H88" s="46"/>
      <c r="I88" s="46"/>
      <c r="J88" s="46"/>
      <c r="K88" s="46"/>
      <c r="L88" s="2"/>
      <c r="M88" s="2"/>
      <c r="N88" s="2"/>
      <c r="O88" s="2"/>
      <c r="P88" s="2"/>
      <c r="Q88" s="2"/>
      <c r="R88" s="2"/>
      <c r="S88" s="2"/>
      <c r="T88" s="2"/>
      <c r="U88" s="2"/>
      <c r="V88" s="2"/>
      <c r="W88" s="2"/>
      <c r="X88" s="2"/>
      <c r="Y88" s="2"/>
      <c r="Z88" s="2"/>
    </row>
    <row r="89" ht="15.75" customHeight="1">
      <c r="A89" s="35" t="str">
        <f>Organization!$A$30</f>
        <v>THRD-01</v>
      </c>
      <c r="B89" s="36" t="str">
        <f>VLOOKUP($A89,Organization!$A$13:$E$67,2,0)&amp;""</f>
        <v>Do you perform security assessments of third-party companies with which you share data (e.g., hosting providers, cloud services, PaaS, IaaS, SaaS)?*</v>
      </c>
      <c r="C89" s="241" t="str">
        <f>VLOOKUP($A89,Organization!$A$13:$E$67,3,0)&amp;""</f>
        <v>Yes</v>
      </c>
      <c r="D89" s="243" t="str">
        <f>IF(LEFT(VLOOKUP($A89,Organization!$A$13:$E$67,5,0),21)='Auto Responses'!$A$73,'Auto Responses'!$A$74,VLOOKUP($A89,Organization!$A$13:$E$67,4,0))&amp;""</f>
        <v/>
      </c>
      <c r="E89" s="248" t="str">
        <f>VLOOKUP($A89,Organization!$A$13:$E$67,5,0)&amp;""</f>
        <v/>
      </c>
      <c r="F89" s="254"/>
      <c r="G89" s="239" t="str">
        <f>VLOOKUP($A89,Questions!$A$2:$X$333,21,0)&amp;""</f>
        <v>Yes</v>
      </c>
      <c r="H89" s="240"/>
      <c r="I89" s="241" t="str">
        <f>VLOOKUP($A89,Questions!$A$2:$X$333,23,0)&amp;""</f>
        <v>Critical Importance</v>
      </c>
      <c r="J89" s="240"/>
      <c r="K89" s="242" t="b">
        <v>0</v>
      </c>
      <c r="L89" s="2"/>
      <c r="M89" s="232"/>
      <c r="N89" s="232"/>
      <c r="O89" s="232"/>
      <c r="P89" s="232"/>
      <c r="Q89" s="232"/>
      <c r="R89" s="232"/>
      <c r="S89" s="232"/>
      <c r="T89" s="232"/>
      <c r="U89" s="232"/>
      <c r="V89" s="232"/>
      <c r="W89" s="232"/>
      <c r="X89" s="232"/>
      <c r="Y89" s="232"/>
      <c r="Z89" s="232"/>
    </row>
    <row r="90" ht="15.75" customHeight="1">
      <c r="A90" s="35" t="str">
        <f>Organization!$A$31</f>
        <v>THRD-02</v>
      </c>
      <c r="B90" s="36" t="str">
        <f>VLOOKUP($A90,Organization!$A$13:$E$67,2,0)&amp;""</f>
        <v>Do you have contractual language in place with third parties governing access to institutional data?*</v>
      </c>
      <c r="C90" s="241" t="str">
        <f>VLOOKUP($A90,Organization!$A$13:$E$67,3,0)&amp;""</f>
        <v>Yes</v>
      </c>
      <c r="D90" s="243" t="str">
        <f>IF(LEFT(VLOOKUP($A90,Organization!$A$13:$E$67,5,0),21)='Auto Responses'!$A$73,'Auto Responses'!$A$74,VLOOKUP($A90,Organization!$A$13:$E$67,4,0))&amp;""</f>
        <v/>
      </c>
      <c r="E90" s="248" t="str">
        <f>VLOOKUP($A90,Organization!$A$13:$E$67,5,0)&amp;""</f>
        <v/>
      </c>
      <c r="F90" s="254"/>
      <c r="G90" s="239" t="str">
        <f>VLOOKUP($A90,Questions!$A$2:$X$333,21,0)&amp;""</f>
        <v>Yes</v>
      </c>
      <c r="H90" s="240"/>
      <c r="I90" s="241" t="str">
        <f>VLOOKUP($A90,Questions!$A$2:$X$333,23,0)&amp;""</f>
        <v>Critical Importance</v>
      </c>
      <c r="J90" s="240"/>
      <c r="K90" s="242" t="b">
        <v>0</v>
      </c>
      <c r="L90" s="2"/>
      <c r="M90" s="232"/>
      <c r="N90" s="232"/>
      <c r="O90" s="232"/>
      <c r="P90" s="232"/>
      <c r="Q90" s="232"/>
      <c r="R90" s="232"/>
      <c r="S90" s="232"/>
      <c r="T90" s="232"/>
      <c r="U90" s="232"/>
      <c r="V90" s="232"/>
      <c r="W90" s="232"/>
      <c r="X90" s="232"/>
      <c r="Y90" s="232"/>
      <c r="Z90" s="232"/>
    </row>
    <row r="91" ht="15.75" customHeight="1">
      <c r="A91" s="35" t="str">
        <f>Organization!$A$32</f>
        <v>THRD-03</v>
      </c>
      <c r="B91" s="36" t="str">
        <f>VLOOKUP($A91,Organization!$A$13:$E$67,2,0)&amp;""</f>
        <v>Do the contracts in place with these third parties address liability in the event of a data breach?*</v>
      </c>
      <c r="C91" s="241" t="str">
        <f>VLOOKUP($A91,Organization!$A$13:$E$67,3,0)&amp;""</f>
        <v>Yes</v>
      </c>
      <c r="D91" s="243" t="str">
        <f>IF(LEFT(VLOOKUP($A91,Organization!$A$13:$E$67,5,0),21)='Auto Responses'!$A$73,'Auto Responses'!$A$74,VLOOKUP($A91,Organization!$A$13:$E$67,4,0))&amp;""</f>
        <v/>
      </c>
      <c r="E91" s="248" t="str">
        <f>VLOOKUP($A91,Organization!$A$13:$E$67,5,0)&amp;""</f>
        <v/>
      </c>
      <c r="F91" s="254"/>
      <c r="G91" s="239" t="str">
        <f>VLOOKUP($A91,Questions!$A$2:$X$333,21,0)&amp;""</f>
        <v>Yes</v>
      </c>
      <c r="H91" s="240"/>
      <c r="I91" s="241" t="str">
        <f>VLOOKUP($A91,Questions!$A$2:$X$333,23,0)&amp;""</f>
        <v>Critical Importance</v>
      </c>
      <c r="J91" s="240"/>
      <c r="K91" s="242" t="b">
        <v>0</v>
      </c>
      <c r="L91" s="2"/>
      <c r="M91" s="232"/>
      <c r="N91" s="232"/>
      <c r="O91" s="232"/>
      <c r="P91" s="232"/>
      <c r="Q91" s="232"/>
      <c r="R91" s="232"/>
      <c r="S91" s="232"/>
      <c r="T91" s="232"/>
      <c r="U91" s="232"/>
      <c r="V91" s="232"/>
      <c r="W91" s="232"/>
      <c r="X91" s="232"/>
      <c r="Y91" s="232"/>
      <c r="Z91" s="232"/>
    </row>
    <row r="92" ht="15.75" customHeight="1">
      <c r="A92" s="35" t="str">
        <f>Organization!$A$33</f>
        <v>THRD-04</v>
      </c>
      <c r="B92" s="36" t="str">
        <f>VLOOKUP($A92,Organization!$A$13:$E$67,2,0)&amp;""</f>
        <v>Do you have an implemented third-party management strategy?*</v>
      </c>
      <c r="C92" s="241" t="str">
        <f>VLOOKUP($A92,Organization!$A$13:$E$67,3,0)&amp;""</f>
        <v>Yes</v>
      </c>
      <c r="D92" s="243" t="str">
        <f>IF(LEFT(VLOOKUP($A92,Organization!$A$13:$E$67,5,0),21)='Auto Responses'!$A$73,'Auto Responses'!$A$74,VLOOKUP($A92,Organization!$A$13:$E$67,4,0))&amp;""</f>
        <v>See Coursedog Architecture for more information.</v>
      </c>
      <c r="E92" s="248" t="str">
        <f>VLOOKUP($A92,Organization!$A$13:$E$67,5,0)&amp;""</f>
        <v>Provide additional information that may help analysts better understand your environment and how it relates to third-party solutions.</v>
      </c>
      <c r="F92" s="254"/>
      <c r="G92" s="239" t="str">
        <f>VLOOKUP($A92,Questions!$A$2:$X$333,21,0)&amp;""</f>
        <v>Yes</v>
      </c>
      <c r="H92" s="240"/>
      <c r="I92" s="241" t="str">
        <f>VLOOKUP($A92,Questions!$A$2:$X$333,23,0)&amp;""</f>
        <v>Critical Importance</v>
      </c>
      <c r="J92" s="240"/>
      <c r="K92" s="242" t="b">
        <v>0</v>
      </c>
      <c r="L92" s="2"/>
      <c r="M92" s="232"/>
      <c r="N92" s="232"/>
      <c r="O92" s="232"/>
      <c r="P92" s="232"/>
      <c r="Q92" s="232"/>
      <c r="R92" s="232"/>
      <c r="S92" s="232"/>
      <c r="T92" s="232"/>
      <c r="U92" s="232"/>
      <c r="V92" s="232"/>
      <c r="W92" s="232"/>
      <c r="X92" s="232"/>
      <c r="Y92" s="232"/>
      <c r="Z92" s="232"/>
    </row>
    <row r="93" ht="15.75" customHeight="1">
      <c r="A93" s="35" t="str">
        <f>Organization!$A$34</f>
        <v>THRD-05</v>
      </c>
      <c r="B93" s="36" t="str">
        <f>VLOOKUP($A93,Organization!$A$13:$E$67,2,0)&amp;""</f>
        <v>Do you have a process and implemented procedures for managing your hardware supply chain (e.g., telecommunications equipment, export licensing, computing devices)?</v>
      </c>
      <c r="C93" s="241" t="str">
        <f>VLOOKUP($A93,Organization!$A$13:$E$67,3,0)&amp;""</f>
        <v>Yes</v>
      </c>
      <c r="D93" s="243" t="str">
        <f>IF(LEFT(VLOOKUP($A93,Organization!$A$13:$E$67,5,0),21)='Auto Responses'!$A$73,'Auto Responses'!$A$74,VLOOKUP($A93,Organization!$A$13:$E$67,4,0))&amp;""</f>
        <v>See our security overview for more information.</v>
      </c>
      <c r="E93" s="248" t="str">
        <f>VLOOKUP($A93,Organization!$A$13:$E$67,5,0)&amp;""</f>
        <v>State what countries and/or regions this process is compliant with.</v>
      </c>
      <c r="F93" s="254"/>
      <c r="G93" s="239" t="str">
        <f>VLOOKUP($A93,Questions!$A$2:$X$333,21,0)&amp;""</f>
        <v>Yes</v>
      </c>
      <c r="H93" s="240"/>
      <c r="I93" s="241" t="str">
        <f>VLOOKUP($A93,Questions!$A$2:$X$333,23,0)&amp;""</f>
        <v>Standard Importance</v>
      </c>
      <c r="J93" s="240"/>
      <c r="K93" s="242" t="b">
        <v>0</v>
      </c>
      <c r="L93" s="2"/>
      <c r="M93" s="232"/>
      <c r="N93" s="232"/>
      <c r="O93" s="232"/>
      <c r="P93" s="232"/>
      <c r="Q93" s="232"/>
      <c r="R93" s="232"/>
      <c r="S93" s="232"/>
      <c r="T93" s="232"/>
      <c r="U93" s="232"/>
      <c r="V93" s="232"/>
      <c r="W93" s="232"/>
      <c r="X93" s="232"/>
      <c r="Y93" s="232"/>
      <c r="Z93" s="232"/>
    </row>
    <row r="94" ht="15.75" customHeight="1">
      <c r="A94" s="19" t="str">
        <f>VLOOKUP(LEFT($A95,4),'Auto Responses'!$N$4:$O$38,2,0)&amp;""</f>
        <v> Change Management</v>
      </c>
      <c r="B94" s="45"/>
      <c r="C94" s="46"/>
      <c r="D94" s="46"/>
      <c r="E94" s="246"/>
      <c r="F94" s="234" t="s">
        <v>644</v>
      </c>
      <c r="G94" s="46"/>
      <c r="H94" s="46"/>
      <c r="I94" s="46"/>
      <c r="J94" s="46"/>
      <c r="K94" s="46"/>
      <c r="L94" s="2"/>
      <c r="M94" s="2"/>
      <c r="N94" s="2"/>
      <c r="O94" s="2"/>
      <c r="P94" s="2"/>
      <c r="Q94" s="2"/>
      <c r="R94" s="2"/>
      <c r="S94" s="2"/>
      <c r="T94" s="2"/>
      <c r="U94" s="2"/>
      <c r="V94" s="2"/>
      <c r="W94" s="2"/>
      <c r="X94" s="2"/>
      <c r="Y94" s="2"/>
      <c r="Z94" s="2"/>
    </row>
    <row r="95" ht="15.75" customHeight="1">
      <c r="A95" s="35" t="str">
        <f>Organization!$A$36</f>
        <v>CHNG-01</v>
      </c>
      <c r="B95" s="36" t="str">
        <f>VLOOKUP($A95,Organization!$A$13:$E$67,2,0)&amp;""</f>
        <v>Will the institution be notified of major changes to your environment that could impact the institution's security posture?*</v>
      </c>
      <c r="C95" s="241" t="str">
        <f>VLOOKUP($A95,Organization!$A$13:$E$67,3,0)&amp;""</f>
        <v>Yes</v>
      </c>
      <c r="D95" s="243" t="str">
        <f>IF(LEFT(VLOOKUP($A95,Organization!$A$13:$E$67,5,0),21)='Auto Responses'!$A$73,'Auto Responses'!$A$74,VLOOKUP($A95,Organization!$A$13:$E$67,4,0))&amp;""</f>
        <v>Institutions will be notified within 24 hours</v>
      </c>
      <c r="E95" s="248" t="str">
        <f>VLOOKUP($A95,Organization!$A$13:$E$67,5,0)&amp;""</f>
        <v>State how and when the institution will be notified of major changes to your environment.</v>
      </c>
      <c r="F95" s="254"/>
      <c r="G95" s="239" t="str">
        <f>VLOOKUP($A95,Questions!$A$2:$X$333,21,0)&amp;""</f>
        <v>Yes</v>
      </c>
      <c r="H95" s="240"/>
      <c r="I95" s="241" t="str">
        <f>VLOOKUP($A95,Questions!$A$2:$X$333,23,0)&amp;""</f>
        <v>Critical Importance</v>
      </c>
      <c r="J95" s="240"/>
      <c r="K95" s="242" t="b">
        <v>0</v>
      </c>
      <c r="L95" s="2"/>
      <c r="M95" s="232"/>
      <c r="N95" s="232"/>
      <c r="O95" s="232"/>
      <c r="P95" s="232"/>
      <c r="Q95" s="232"/>
      <c r="R95" s="232"/>
      <c r="S95" s="232"/>
      <c r="T95" s="232"/>
      <c r="U95" s="232"/>
      <c r="V95" s="232"/>
      <c r="W95" s="232"/>
      <c r="X95" s="232"/>
      <c r="Y95" s="232"/>
      <c r="Z95" s="232"/>
    </row>
    <row r="96" ht="15.75" customHeight="1">
      <c r="A96" s="35" t="str">
        <f>Organization!$A$37</f>
        <v>CHNG-02</v>
      </c>
      <c r="B96" s="36" t="str">
        <f>VLOOKUP($A96,Organization!$A$13:$E$67,2,0)&amp;""</f>
        <v>Does the system support client customizations from one release to another?*</v>
      </c>
      <c r="C96" s="241" t="str">
        <f>VLOOKUP($A96,Organization!$A$13:$E$67,3,0)&amp;""</f>
        <v>Yes</v>
      </c>
      <c r="D96" s="243" t="str">
        <f>IF(LEFT(VLOOKUP($A96,Organization!$A$13:$E$67,5,0),21)='Auto Responses'!$A$73,'Auto Responses'!$A$74,VLOOKUP($A96,Organization!$A$13:$E$67,4,0))&amp;""</f>
        <v>Coursedog is a software as a service (SaaS) solution and therefore all usrs operate within the same version. See answer to CHNG-04 for more details on feature specific items.</v>
      </c>
      <c r="E96" s="248" t="str">
        <f>VLOOKUP($A96,Organization!$A$13:$E$67,5,0)&amp;""</f>
        <v>Describe or provide reference to your solution support strategy in regard to maintaining client customizations from one release to another.</v>
      </c>
      <c r="F96" s="254"/>
      <c r="G96" s="239" t="str">
        <f>VLOOKUP($A96,Questions!$A$2:$X$333,21,0)&amp;""</f>
        <v>Yes</v>
      </c>
      <c r="H96" s="240"/>
      <c r="I96" s="241" t="str">
        <f>VLOOKUP($A96,Questions!$A$2:$X$333,23,0)&amp;""</f>
        <v>Critical Importance</v>
      </c>
      <c r="J96" s="240"/>
      <c r="K96" s="242" t="b">
        <v>0</v>
      </c>
      <c r="L96" s="2"/>
      <c r="M96" s="232"/>
      <c r="N96" s="232"/>
      <c r="O96" s="232"/>
      <c r="P96" s="232"/>
      <c r="Q96" s="232"/>
      <c r="R96" s="232"/>
      <c r="S96" s="232"/>
      <c r="T96" s="232"/>
      <c r="U96" s="232"/>
      <c r="V96" s="232"/>
      <c r="W96" s="232"/>
      <c r="X96" s="232"/>
      <c r="Y96" s="232"/>
      <c r="Z96" s="232"/>
    </row>
    <row r="97" ht="15.75" customHeight="1">
      <c r="A97" s="35" t="str">
        <f>Organization!$A$38</f>
        <v>CHNG-03</v>
      </c>
      <c r="B97" s="36" t="str">
        <f>VLOOKUP($A97,Organization!$A$13:$E$67,2,0)&amp;""</f>
        <v>Do you have an implemented system configuration management process (e.g.,secure "gold" images, etc.)?*</v>
      </c>
      <c r="C97" s="241" t="str">
        <f>VLOOKUP($A97,Organization!$A$13:$E$67,3,0)&amp;""</f>
        <v>Yes</v>
      </c>
      <c r="D97" s="243" t="str">
        <f>IF(LEFT(VLOOKUP($A97,Organization!$A$13:$E$67,5,0),21)='Auto Responses'!$A$73,'Auto Responses'!$A$74,VLOOKUP($A97,Organization!$A$13:$E$67,4,0))&amp;""</f>
        <v>AWS</v>
      </c>
      <c r="E97" s="248" t="str">
        <f>VLOOKUP($A97,Organization!$A$13:$E$67,5,0)&amp;""</f>
        <v>Summarize your implemented system configuration management precess.</v>
      </c>
      <c r="F97" s="254"/>
      <c r="G97" s="239" t="str">
        <f>VLOOKUP($A97,Questions!$A$2:$X$333,21,0)&amp;""</f>
        <v>Yes</v>
      </c>
      <c r="H97" s="240"/>
      <c r="I97" s="241" t="str">
        <f>VLOOKUP($A97,Questions!$A$2:$X$333,23,0)&amp;""</f>
        <v>Critical Importance</v>
      </c>
      <c r="J97" s="240"/>
      <c r="K97" s="242" t="b">
        <v>0</v>
      </c>
      <c r="L97" s="2"/>
      <c r="M97" s="232"/>
      <c r="N97" s="232"/>
      <c r="O97" s="232"/>
      <c r="P97" s="232"/>
      <c r="Q97" s="232"/>
      <c r="R97" s="232"/>
      <c r="S97" s="232"/>
      <c r="T97" s="232"/>
      <c r="U97" s="232"/>
      <c r="V97" s="232"/>
      <c r="W97" s="232"/>
      <c r="X97" s="232"/>
      <c r="Y97" s="232"/>
      <c r="Z97" s="232"/>
    </row>
    <row r="98" ht="15.75" customHeight="1">
      <c r="A98" s="35" t="str">
        <f>Organization!$A$39</f>
        <v>CHNG-04</v>
      </c>
      <c r="B98" s="36" t="str">
        <f>VLOOKUP($A98,Organization!$A$13:$E$67,2,0)&amp;""</f>
        <v>Do you have a documented change management process?</v>
      </c>
      <c r="C98" s="241" t="str">
        <f>VLOOKUP($A98,Organization!$A$13:$E$67,3,0)&amp;""</f>
        <v>Yes</v>
      </c>
      <c r="D98" s="243" t="str">
        <f>IF(LEFT(VLOOKUP($A98,Organization!$A$13:$E$67,5,0),21)='Auto Responses'!$A$73,'Auto Responses'!$A$74,VLOOKUP($A98,Organization!$A$13:$E$67,4,0))&amp;""</f>
        <v>Coursedog communicates all platform wide updates. (See release notes) All features (e.g. integration changes) are behind a feature toggle and therefore can opted out. Coursedog recommends you disucuss specific situations with your dedicated Customer Success Manager (CSM). </v>
      </c>
      <c r="E98" s="248" t="str">
        <f>VLOOKUP($A98,Organization!$A$13:$E$67,5,0)&amp;""</f>
        <v>Summarize your current change management process.</v>
      </c>
      <c r="F98" s="254"/>
      <c r="G98" s="239" t="str">
        <f>VLOOKUP($A98,Questions!$A$2:$X$333,21,0)&amp;""</f>
        <v>Yes</v>
      </c>
      <c r="H98" s="240"/>
      <c r="I98" s="241" t="str">
        <f>VLOOKUP($A98,Questions!$A$2:$X$333,23,0)&amp;""</f>
        <v>Standard Importance</v>
      </c>
      <c r="J98" s="240"/>
      <c r="K98" s="242" t="b">
        <v>0</v>
      </c>
      <c r="L98" s="2"/>
      <c r="M98" s="232"/>
      <c r="N98" s="232"/>
      <c r="O98" s="232"/>
      <c r="P98" s="232"/>
      <c r="Q98" s="232"/>
      <c r="R98" s="232"/>
      <c r="S98" s="232"/>
      <c r="T98" s="232"/>
      <c r="U98" s="232"/>
      <c r="V98" s="232"/>
      <c r="W98" s="232"/>
      <c r="X98" s="232"/>
      <c r="Y98" s="232"/>
      <c r="Z98" s="232"/>
    </row>
    <row r="99" ht="15.75" customHeight="1">
      <c r="A99" s="35" t="str">
        <f>Organization!$A$40</f>
        <v>CHNG-05</v>
      </c>
      <c r="B99" s="36" t="str">
        <f>VLOOKUP($A99,Organization!$A$13:$E$67,2,0)&amp;""</f>
        <v>Does your change management process minimally include authorization, impact analysis, testing, and validation before moving changes to production?</v>
      </c>
      <c r="C99" s="241" t="str">
        <f>VLOOKUP($A99,Organization!$A$13:$E$67,3,0)&amp;""</f>
        <v>Yes</v>
      </c>
      <c r="D99" s="243" t="str">
        <f>IF(LEFT(VLOOKUP($A99,Organization!$A$13:$E$67,5,0),21)='Auto Responses'!$A$73,'Auto Responses'!$A$74,VLOOKUP($A99,Organization!$A$13:$E$67,4,0))&amp;""</f>
        <v>Our change management process includes impact analysis, authorization by leadership, testing in staging, and validation before moving to production.
Learn More about Change Management</v>
      </c>
      <c r="E99" s="248" t="str">
        <f>VLOOKUP($A99,Organization!$A$13:$E$67,5,0)&amp;""</f>
        <v>Indicate all procedures that are implemented in your change management process. (a) An impact analysis of the upgrade is performed. (b) The change is appropriately authorized. (c) Changes are made first in a test environment. (d) The ability to implement the upgrades/changes in the production environment is limited to appropriate IT personnel.</v>
      </c>
      <c r="F99" s="254"/>
      <c r="G99" s="239" t="str">
        <f>VLOOKUP($A99,Questions!$A$2:$X$333,21,0)&amp;""</f>
        <v>Yes</v>
      </c>
      <c r="H99" s="240"/>
      <c r="I99" s="241" t="str">
        <f>VLOOKUP($A99,Questions!$A$2:$X$333,23,0)&amp;""</f>
        <v>Standard Importance</v>
      </c>
      <c r="J99" s="240"/>
      <c r="K99" s="242" t="b">
        <v>0</v>
      </c>
      <c r="L99" s="2"/>
      <c r="M99" s="232"/>
      <c r="N99" s="232"/>
      <c r="O99" s="232"/>
      <c r="P99" s="232"/>
      <c r="Q99" s="232"/>
      <c r="R99" s="232"/>
      <c r="S99" s="232"/>
      <c r="T99" s="232"/>
      <c r="U99" s="232"/>
      <c r="V99" s="232"/>
      <c r="W99" s="232"/>
      <c r="X99" s="232"/>
      <c r="Y99" s="232"/>
      <c r="Z99" s="232"/>
    </row>
    <row r="100" ht="15.75" customHeight="1">
      <c r="A100" s="35" t="str">
        <f>Organization!$A$41</f>
        <v>CHNG-06</v>
      </c>
      <c r="B100" s="36" t="str">
        <f>VLOOKUP($A100,Organization!$A$13:$E$67,2,0)&amp;""</f>
        <v>Does your change management process verify that all required third-party libraries and dependencies are still supported with each major change?</v>
      </c>
      <c r="C100" s="241" t="str">
        <f>VLOOKUP($A100,Organization!$A$13:$E$67,3,0)&amp;""</f>
        <v>No</v>
      </c>
      <c r="D100" s="243" t="str">
        <f>IF(LEFT(VLOOKUP($A100,Organization!$A$13:$E$67,5,0),21)='Auto Responses'!$A$73,'Auto Responses'!$A$74,VLOOKUP($A100,Organization!$A$13:$E$67,4,0))&amp;""</f>
        <v>N/A</v>
      </c>
      <c r="E100" s="248" t="str">
        <f>VLOOKUP($A100,Organization!$A$13:$E$67,5,0)&amp;""</f>
        <v>Please describe any plans to implement third-party library dependancy tracking.</v>
      </c>
      <c r="F100" s="254"/>
      <c r="G100" s="239" t="str">
        <f>VLOOKUP($A100,Questions!$A$2:$X$333,21,0)&amp;""</f>
        <v>Yes</v>
      </c>
      <c r="H100" s="240"/>
      <c r="I100" s="241" t="str">
        <f>VLOOKUP($A100,Questions!$A$2:$X$333,23,0)&amp;""</f>
        <v>Standard Importance</v>
      </c>
      <c r="J100" s="240"/>
      <c r="K100" s="242" t="b">
        <v>0</v>
      </c>
      <c r="L100" s="2"/>
      <c r="M100" s="232"/>
      <c r="N100" s="232"/>
      <c r="O100" s="232"/>
      <c r="P100" s="232"/>
      <c r="Q100" s="232"/>
      <c r="R100" s="232"/>
      <c r="S100" s="232"/>
      <c r="T100" s="232"/>
      <c r="U100" s="232"/>
      <c r="V100" s="232"/>
      <c r="W100" s="232"/>
      <c r="X100" s="232"/>
      <c r="Y100" s="232"/>
      <c r="Z100" s="232"/>
    </row>
    <row r="101" ht="15.75" customHeight="1">
      <c r="A101" s="35" t="str">
        <f>Organization!$A$42</f>
        <v>CHNG-07</v>
      </c>
      <c r="B101" s="36" t="str">
        <f>VLOOKUP($A101,Organization!$A$13:$E$67,2,0)&amp;""</f>
        <v>Do you have policy and procedure, currently implemented, managing how critical patches are applied to all systems and applications?</v>
      </c>
      <c r="C101" s="241" t="str">
        <f>VLOOKUP($A101,Organization!$A$13:$E$67,3,0)&amp;""</f>
        <v>Yes</v>
      </c>
      <c r="D101" s="243" t="str">
        <f>IF(LEFT(VLOOKUP($A101,Organization!$A$13:$E$67,5,0),21)='Auto Responses'!$A$73,'Auto Responses'!$A$74,VLOOKUP($A101,Organization!$A$13:$E$67,4,0))&amp;""</f>
        <v>The majority of our applicaiton and infastructre is automatically maintained and updated by AWS without any downtime. Application specific patches are reviewed by our head Application Engineer and foldeded into our production environment after it is fully tested and validated in our staging instance.</v>
      </c>
      <c r="E101" s="248" t="str">
        <f>VLOOKUP($A101,Organization!$A$13:$E$67,5,0)&amp;""</f>
        <v>Summarize the policy and procedure(s) managing how critical patches are applied to systems and applications.</v>
      </c>
      <c r="F101" s="254"/>
      <c r="G101" s="239" t="str">
        <f>VLOOKUP($A101,Questions!$A$2:$X$333,21,0)&amp;""</f>
        <v>Yes</v>
      </c>
      <c r="H101" s="240"/>
      <c r="I101" s="241" t="str">
        <f>VLOOKUP($A101,Questions!$A$2:$X$333,23,0)&amp;""</f>
        <v>Standard Importance</v>
      </c>
      <c r="J101" s="240"/>
      <c r="K101" s="242" t="b">
        <v>0</v>
      </c>
      <c r="L101" s="2"/>
      <c r="M101" s="232"/>
      <c r="N101" s="232"/>
      <c r="O101" s="232"/>
      <c r="P101" s="232"/>
      <c r="Q101" s="232"/>
      <c r="R101" s="232"/>
      <c r="S101" s="232"/>
      <c r="T101" s="232"/>
      <c r="U101" s="232"/>
      <c r="V101" s="232"/>
      <c r="W101" s="232"/>
      <c r="X101" s="232"/>
      <c r="Y101" s="232"/>
      <c r="Z101" s="232"/>
    </row>
    <row r="102" ht="15.75" customHeight="1">
      <c r="A102" s="35" t="str">
        <f>Organization!$A$43</f>
        <v>CHNG-08</v>
      </c>
      <c r="B102" s="36" t="str">
        <f>VLOOKUP($A102,Organization!$A$13:$E$67,2,0)&amp;""</f>
        <v>Have you implemented policies and procedures that guide how security risks are mitigated until patches can be applied?</v>
      </c>
      <c r="C102" s="241" t="str">
        <f>VLOOKUP($A102,Organization!$A$13:$E$67,3,0)&amp;""</f>
        <v>Yes</v>
      </c>
      <c r="D102" s="243" t="str">
        <f>IF(LEFT(VLOOKUP($A102,Organization!$A$13:$E$67,5,0),21)='Auto Responses'!$A$73,'Auto Responses'!$A$74,VLOOKUP($A102,Organization!$A$13:$E$67,4,0))&amp;""</f>
        <v>The Coursedog head Application Engineer will make these decisions on a case by case basis. Coursedog always has the ability to roll back versions due to our cloud based architecture. See our response to CHNG-14.</v>
      </c>
      <c r="E102" s="248" t="str">
        <f>VLOOKUP($A102,Organization!$A$13:$E$67,5,0)&amp;""</f>
        <v>Summarize the policy and procedure(s) guiding risk mitigation practices before critical patches can be applied.</v>
      </c>
      <c r="F102" s="254"/>
      <c r="G102" s="239" t="str">
        <f>VLOOKUP($A102,Questions!$A$2:$X$333,21,0)&amp;""</f>
        <v>Yes</v>
      </c>
      <c r="H102" s="240"/>
      <c r="I102" s="241" t="str">
        <f>VLOOKUP($A102,Questions!$A$2:$X$333,23,0)&amp;""</f>
        <v>Standard Importance</v>
      </c>
      <c r="J102" s="240"/>
      <c r="K102" s="242" t="b">
        <v>0</v>
      </c>
      <c r="L102" s="2"/>
      <c r="M102" s="232"/>
      <c r="N102" s="232"/>
      <c r="O102" s="232"/>
      <c r="P102" s="232"/>
      <c r="Q102" s="232"/>
      <c r="R102" s="232"/>
      <c r="S102" s="232"/>
      <c r="T102" s="232"/>
      <c r="U102" s="232"/>
      <c r="V102" s="232"/>
      <c r="W102" s="232"/>
      <c r="X102" s="232"/>
      <c r="Y102" s="232"/>
      <c r="Z102" s="232"/>
    </row>
    <row r="103" ht="15.75" customHeight="1">
      <c r="A103" s="35" t="str">
        <f>Organization!$A$44</f>
        <v>CHNG-09</v>
      </c>
      <c r="B103" s="36" t="str">
        <f>VLOOKUP($A103,Organization!$A$13:$E$67,2,0)&amp;""</f>
        <v>Do clients have the option to not participate in or postpone an upgrade to a new release?</v>
      </c>
      <c r="C103" s="241" t="str">
        <f>VLOOKUP($A103,Organization!$A$13:$E$67,3,0)&amp;""</f>
        <v>Yes</v>
      </c>
      <c r="D103" s="243" t="str">
        <f>IF(LEFT(VLOOKUP($A103,Organization!$A$13:$E$67,5,0),21)='Auto Responses'!$A$73,'Auto Responses'!$A$74,VLOOKUP($A103,Organization!$A$13:$E$67,4,0))&amp;""</f>
        <v>Coursedog communicates all non-breaking platform wide updates. All breaking features are behind a feature toggle and therefore can opted out. Coursedog recommends you disucuss specific situations with your dedicated Customer Success Manager (CSM). </v>
      </c>
      <c r="E103" s="248" t="str">
        <f>VLOOKUP($A103,Organization!$A$13:$E$67,5,0)&amp;""</f>
        <v>Provide reference the the process/procedure to manage releases.</v>
      </c>
      <c r="F103" s="254"/>
      <c r="G103" s="239" t="str">
        <f>VLOOKUP($A103,Questions!$A$2:$X$333,21,0)&amp;""</f>
        <v>Yes</v>
      </c>
      <c r="H103" s="240"/>
      <c r="I103" s="241" t="str">
        <f>VLOOKUP($A103,Questions!$A$2:$X$333,23,0)&amp;""</f>
        <v>Minor Importance</v>
      </c>
      <c r="J103" s="240"/>
      <c r="K103" s="242" t="b">
        <v>0</v>
      </c>
      <c r="L103" s="2"/>
      <c r="M103" s="232"/>
      <c r="N103" s="232"/>
      <c r="O103" s="232"/>
      <c r="P103" s="232"/>
      <c r="Q103" s="232"/>
      <c r="R103" s="232"/>
      <c r="S103" s="232"/>
      <c r="T103" s="232"/>
      <c r="U103" s="232"/>
      <c r="V103" s="232"/>
      <c r="W103" s="232"/>
      <c r="X103" s="232"/>
      <c r="Y103" s="232"/>
      <c r="Z103" s="232"/>
    </row>
    <row r="104" ht="15.75" customHeight="1">
      <c r="A104" s="35" t="str">
        <f>Organization!$A$45</f>
        <v>CHNG-10</v>
      </c>
      <c r="B104" s="36" t="str">
        <f>VLOOKUP($A104,Organization!$A$13:$E$67,2,0)&amp;""</f>
        <v>Do you have a fully implemented solution support strategy that defines how many concurrent versions you support?</v>
      </c>
      <c r="C104" s="241" t="str">
        <f>VLOOKUP($A104,Organization!$A$13:$E$67,3,0)&amp;""</f>
        <v>Yes</v>
      </c>
      <c r="D104" s="243" t="str">
        <f>IF(LEFT(VLOOKUP($A104,Organization!$A$13:$E$67,5,0),21)='Auto Responses'!$A$73,'Auto Responses'!$A$74,VLOOKUP($A104,Organization!$A$13:$E$67,4,0))&amp;""</f>
        <v/>
      </c>
      <c r="E104" s="248" t="str">
        <f>VLOOKUP($A104,Organization!$A$13:$E$67,5,0)&amp;""</f>
        <v/>
      </c>
      <c r="F104" s="254"/>
      <c r="G104" s="239" t="str">
        <f>VLOOKUP($A104,Questions!$A$2:$X$333,21,0)&amp;""</f>
        <v>Yes</v>
      </c>
      <c r="H104" s="240"/>
      <c r="I104" s="241" t="str">
        <f>VLOOKUP($A104,Questions!$A$2:$X$333,23,0)&amp;""</f>
        <v>Minor Importance</v>
      </c>
      <c r="J104" s="240"/>
      <c r="K104" s="242" t="b">
        <v>0</v>
      </c>
      <c r="L104" s="2"/>
      <c r="M104" s="232"/>
      <c r="N104" s="232"/>
      <c r="O104" s="232"/>
      <c r="P104" s="232"/>
      <c r="Q104" s="232"/>
      <c r="R104" s="232"/>
      <c r="S104" s="232"/>
      <c r="T104" s="232"/>
      <c r="U104" s="232"/>
      <c r="V104" s="232"/>
      <c r="W104" s="232"/>
      <c r="X104" s="232"/>
      <c r="Y104" s="232"/>
      <c r="Z104" s="232"/>
    </row>
    <row r="105" ht="15.75" customHeight="1">
      <c r="A105" s="35" t="str">
        <f>Organization!$A$46</f>
        <v>CHNG-11</v>
      </c>
      <c r="B105" s="36" t="str">
        <f>VLOOKUP($A105,Organization!$A$13:$E$67,2,0)&amp;""</f>
        <v>Do you have a release schedule for product updates?</v>
      </c>
      <c r="C105" s="241" t="str">
        <f>VLOOKUP($A105,Organization!$A$13:$E$67,3,0)&amp;""</f>
        <v>Yes</v>
      </c>
      <c r="D105" s="243" t="str">
        <f>IF(LEFT(VLOOKUP($A105,Organization!$A$13:$E$67,5,0),21)='Auto Responses'!$A$73,'Auto Responses'!$A$74,VLOOKUP($A105,Organization!$A$13:$E$67,4,0))&amp;""</f>
        <v>Coursedog communicates all platform wide updates. (See release notes) All features (e.g. integration changes) are behind a feature toggle and therefore can opted out. Coursedog recommends you disucuss specific situations with your dedicated Customer Success Manager (CSM). </v>
      </c>
      <c r="E105" s="248" t="str">
        <f>VLOOKUP($A105,Organization!$A$13:$E$67,5,0)&amp;""</f>
        <v>Provide a reference to this solution's release schedule.</v>
      </c>
      <c r="F105" s="254"/>
      <c r="G105" s="239" t="str">
        <f>VLOOKUP($A105,Questions!$A$2:$X$333,21,0)&amp;""</f>
        <v>Yes</v>
      </c>
      <c r="H105" s="240"/>
      <c r="I105" s="241" t="str">
        <f>VLOOKUP($A105,Questions!$A$2:$X$333,23,0)&amp;""</f>
        <v>Minor Importance</v>
      </c>
      <c r="J105" s="240"/>
      <c r="K105" s="242" t="b">
        <v>0</v>
      </c>
      <c r="L105" s="2"/>
      <c r="M105" s="232"/>
      <c r="N105" s="232"/>
      <c r="O105" s="232"/>
      <c r="P105" s="232"/>
      <c r="Q105" s="232"/>
      <c r="R105" s="232"/>
      <c r="S105" s="232"/>
      <c r="T105" s="232"/>
      <c r="U105" s="232"/>
      <c r="V105" s="232"/>
      <c r="W105" s="232"/>
      <c r="X105" s="232"/>
      <c r="Y105" s="232"/>
      <c r="Z105" s="232"/>
    </row>
    <row r="106" ht="15.75" customHeight="1">
      <c r="A106" s="35" t="str">
        <f>Organization!$A$47</f>
        <v>CHNG-12</v>
      </c>
      <c r="B106" s="36" t="str">
        <f>VLOOKUP($A106,Organization!$A$13:$E$67,2,0)&amp;""</f>
        <v>Do you have a technology roadmap, for at least the next two years, for enhancements and bug fixes for the solution being assessed?</v>
      </c>
      <c r="C106" s="241" t="str">
        <f>VLOOKUP($A106,Organization!$A$13:$E$67,3,0)&amp;""</f>
        <v>Yes</v>
      </c>
      <c r="D106" s="243" t="str">
        <f>IF(LEFT(VLOOKUP($A106,Organization!$A$13:$E$67,5,0),21)='Auto Responses'!$A$73,'Auto Responses'!$A$74,VLOOKUP($A106,Organization!$A$13:$E$67,4,0))&amp;""</f>
        <v>Coursedog maintains a roadmap for each product up to a year out. Coursedog is happy to share the roadmap with current customers.</v>
      </c>
      <c r="E106" s="248" t="str">
        <f>VLOOKUP($A106,Organization!$A$13:$E$67,5,0)&amp;""</f>
        <v>Provide a reference to your technology roadmap.</v>
      </c>
      <c r="F106" s="254"/>
      <c r="G106" s="239" t="str">
        <f>VLOOKUP($A106,Questions!$A$2:$X$333,21,0)&amp;""</f>
        <v>Yes</v>
      </c>
      <c r="H106" s="240"/>
      <c r="I106" s="241" t="str">
        <f>VLOOKUP($A106,Questions!$A$2:$X$333,23,0)&amp;""</f>
        <v>Minor Importance</v>
      </c>
      <c r="J106" s="240"/>
      <c r="K106" s="242" t="b">
        <v>0</v>
      </c>
      <c r="L106" s="2"/>
      <c r="M106" s="232"/>
      <c r="N106" s="232"/>
      <c r="O106" s="232"/>
      <c r="P106" s="232"/>
      <c r="Q106" s="232"/>
      <c r="R106" s="232"/>
      <c r="S106" s="232"/>
      <c r="T106" s="232"/>
      <c r="U106" s="232"/>
      <c r="V106" s="232"/>
      <c r="W106" s="232"/>
      <c r="X106" s="232"/>
      <c r="Y106" s="232"/>
      <c r="Z106" s="232"/>
    </row>
    <row r="107" ht="15.75" customHeight="1">
      <c r="A107" s="35" t="str">
        <f>Organization!$A$48</f>
        <v>CHNG-13</v>
      </c>
      <c r="B107" s="36" t="str">
        <f>VLOOKUP($A107,Organization!$A$13:$E$67,2,0)&amp;""</f>
        <v>Can solution updates be completed without institutional involvement (i.e., technically or organizationally)?</v>
      </c>
      <c r="C107" s="241" t="str">
        <f>VLOOKUP($A107,Organization!$A$13:$E$67,3,0)&amp;""</f>
        <v>Yes</v>
      </c>
      <c r="D107" s="243" t="str">
        <f>IF(LEFT(VLOOKUP($A107,Organization!$A$13:$E$67,5,0),21)='Auto Responses'!$A$73,'Auto Responses'!$A$74,VLOOKUP($A107,Organization!$A$13:$E$67,4,0))&amp;""</f>
        <v/>
      </c>
      <c r="E107" s="248" t="str">
        <f>VLOOKUP($A107,Organization!$A$13:$E$67,5,0)&amp;""</f>
        <v/>
      </c>
      <c r="F107" s="254"/>
      <c r="G107" s="239" t="str">
        <f>VLOOKUP($A107,Questions!$A$2:$X$333,21,0)&amp;""</f>
        <v>Yes</v>
      </c>
      <c r="H107" s="240"/>
      <c r="I107" s="241" t="str">
        <f>VLOOKUP($A107,Questions!$A$2:$X$333,23,0)&amp;""</f>
        <v>Minor Importance</v>
      </c>
      <c r="J107" s="240"/>
      <c r="K107" s="242" t="b">
        <v>0</v>
      </c>
      <c r="L107" s="2"/>
      <c r="M107" s="232"/>
      <c r="N107" s="232"/>
      <c r="O107" s="232"/>
      <c r="P107" s="232"/>
      <c r="Q107" s="232"/>
      <c r="R107" s="232"/>
      <c r="S107" s="232"/>
      <c r="T107" s="232"/>
      <c r="U107" s="232"/>
      <c r="V107" s="232"/>
      <c r="W107" s="232"/>
      <c r="X107" s="232"/>
      <c r="Y107" s="232"/>
      <c r="Z107" s="232"/>
    </row>
    <row r="108" ht="15.75" customHeight="1">
      <c r="A108" s="35" t="str">
        <f>Organization!$A$49</f>
        <v>CHNG-14</v>
      </c>
      <c r="B108" s="36" t="str">
        <f>VLOOKUP($A108,Organization!$A$13:$E$67,2,0)&amp;""</f>
        <v>Are upgrades or system changes installed during off-peak hours or in a manner that does not impact the customer?</v>
      </c>
      <c r="C108" s="241" t="str">
        <f>VLOOKUP($A108,Organization!$A$13:$E$67,3,0)&amp;""</f>
        <v>Yes</v>
      </c>
      <c r="D108" s="243" t="str">
        <f>IF(LEFT(VLOOKUP($A108,Organization!$A$13:$E$67,5,0),21)='Auto Responses'!$A$73,'Auto Responses'!$A$74,VLOOKUP($A108,Organization!$A$13:$E$67,4,0))&amp;""</f>
        <v>Coursedogs utilizes rolling deployments via AWS Elastic Beanstalk so we can deploy updates without zero downtime. The application has multiple servers live at any single moment in time, so when we apply updates, one server is taken out of commission while all user access is automatically delegated to the other servers. This process is replicated until all servers have been updated - and during this process users will experience no downtime. This ensures our application is always available for end users. </v>
      </c>
      <c r="E108" s="248" t="str">
        <f>VLOOKUP($A108,Organization!$A$13:$E$67,5,0)&amp;""</f>
        <v>Define current off-peak hours, including time zones as necessary.</v>
      </c>
      <c r="F108" s="254"/>
      <c r="G108" s="239" t="str">
        <f>VLOOKUP($A108,Questions!$A$2:$X$333,21,0)&amp;""</f>
        <v>Yes</v>
      </c>
      <c r="H108" s="240"/>
      <c r="I108" s="241" t="str">
        <f>VLOOKUP($A108,Questions!$A$2:$X$333,23,0)&amp;""</f>
        <v>Minor Importance</v>
      </c>
      <c r="J108" s="240"/>
      <c r="K108" s="242" t="b">
        <v>0</v>
      </c>
      <c r="L108" s="2"/>
      <c r="M108" s="232"/>
      <c r="N108" s="232"/>
      <c r="O108" s="232"/>
      <c r="P108" s="232"/>
      <c r="Q108" s="232"/>
      <c r="R108" s="232"/>
      <c r="S108" s="232"/>
      <c r="T108" s="232"/>
      <c r="U108" s="232"/>
      <c r="V108" s="232"/>
      <c r="W108" s="232"/>
      <c r="X108" s="232"/>
      <c r="Y108" s="232"/>
      <c r="Z108" s="232"/>
    </row>
    <row r="109" ht="15.75" customHeight="1">
      <c r="A109" s="35" t="str">
        <f>Organization!$A$50</f>
        <v>CHNG-15</v>
      </c>
      <c r="B109" s="36" t="str">
        <f>VLOOKUP($A109,Organization!$A$13:$E$67,2,0)&amp;""</f>
        <v>Do procedures exist to provide that emergency changes are documented and authorized (including after-the-fact approval)?</v>
      </c>
      <c r="C109" s="241" t="str">
        <f>VLOOKUP($A109,Organization!$A$13:$E$67,3,0)&amp;""</f>
        <v>Yes</v>
      </c>
      <c r="D109" s="243" t="str">
        <f>IF(LEFT(VLOOKUP($A109,Organization!$A$13:$E$67,5,0),21)='Auto Responses'!$A$73,'Auto Responses'!$A$74,VLOOKUP($A109,Organization!$A$13:$E$67,4,0))&amp;""</f>
        <v>All emergency changes must go through a peer review process that is ultimately signed off on by our CTO.</v>
      </c>
      <c r="E109" s="248" t="str">
        <f>VLOOKUP($A109,Organization!$A$13:$E$67,5,0)&amp;""</f>
        <v>Summarize implemented procedures ensuring that emergency changes are documented and authorized.</v>
      </c>
      <c r="F109" s="254"/>
      <c r="G109" s="239" t="str">
        <f>VLOOKUP($A109,Questions!$A$2:$X$333,21,0)&amp;""</f>
        <v>Yes</v>
      </c>
      <c r="H109" s="240"/>
      <c r="I109" s="241" t="str">
        <f>VLOOKUP($A109,Questions!$A$2:$X$333,23,0)&amp;""</f>
        <v>Minor Importance</v>
      </c>
      <c r="J109" s="240"/>
      <c r="K109" s="242" t="b">
        <v>0</v>
      </c>
      <c r="L109" s="2"/>
      <c r="M109" s="232"/>
      <c r="N109" s="232"/>
      <c r="O109" s="232"/>
      <c r="P109" s="232"/>
      <c r="Q109" s="232"/>
      <c r="R109" s="232"/>
      <c r="S109" s="232"/>
      <c r="T109" s="232"/>
      <c r="U109" s="232"/>
      <c r="V109" s="232"/>
      <c r="W109" s="232"/>
      <c r="X109" s="232"/>
      <c r="Y109" s="232"/>
      <c r="Z109" s="232"/>
    </row>
    <row r="110" ht="15.75" customHeight="1">
      <c r="A110" s="35" t="str">
        <f>Organization!$A$51</f>
        <v>CHNG-16</v>
      </c>
      <c r="B110" s="36" t="str">
        <f>VLOOKUP($A110,Organization!$A$13:$E$67,2,0)&amp;""</f>
        <v>Do you have a systems management and configuration strategy that encompasses servers, appliances, cloud services, applications, and mobile devices (company and employee owned)?</v>
      </c>
      <c r="C110" s="241" t="str">
        <f>VLOOKUP($A110,Organization!$A$13:$E$67,3,0)&amp;""</f>
        <v>Yes</v>
      </c>
      <c r="D110" s="243" t="str">
        <f>IF(LEFT(VLOOKUP($A110,Organization!$A$13:$E$67,5,0),21)='Auto Responses'!$A$73,'Auto Responses'!$A$74,VLOOKUP($A110,Organization!$A$13:$E$67,4,0))&amp;""</f>
        <v>AWS / Not Relevant</v>
      </c>
      <c r="E110" s="248" t="str">
        <f>VLOOKUP($A110,Organization!$A$13:$E$67,5,0)&amp;""</f>
        <v>Summarize your systems management and configuration strategy.</v>
      </c>
      <c r="F110" s="254"/>
      <c r="G110" s="239" t="str">
        <f>VLOOKUP($A110,Questions!$A$2:$X$333,21,0)&amp;""</f>
        <v>Yes</v>
      </c>
      <c r="H110" s="240"/>
      <c r="I110" s="241" t="str">
        <f>VLOOKUP($A110,Questions!$A$2:$X$333,23,0)&amp;""</f>
        <v>Minor Importance</v>
      </c>
      <c r="J110" s="240"/>
      <c r="K110" s="242" t="b">
        <v>0</v>
      </c>
      <c r="L110" s="2"/>
      <c r="M110" s="232"/>
      <c r="N110" s="232"/>
      <c r="O110" s="232"/>
      <c r="P110" s="232"/>
      <c r="Q110" s="232"/>
      <c r="R110" s="232"/>
      <c r="S110" s="232"/>
      <c r="T110" s="232"/>
      <c r="U110" s="232"/>
      <c r="V110" s="232"/>
      <c r="W110" s="232"/>
      <c r="X110" s="232"/>
      <c r="Y110" s="232"/>
      <c r="Z110" s="232"/>
    </row>
    <row r="111" ht="15.75" customHeight="1">
      <c r="A111" s="19" t="str">
        <f>VLOOKUP(LEFT($A112,4),'Auto Responses'!$N$4:$O$38,2,0)&amp;""</f>
        <v> Policies, Processes, and Procedures</v>
      </c>
      <c r="B111" s="45"/>
      <c r="C111" s="46"/>
      <c r="D111" s="46"/>
      <c r="E111" s="246"/>
      <c r="F111" s="234" t="s">
        <v>644</v>
      </c>
      <c r="G111" s="46"/>
      <c r="H111" s="46"/>
      <c r="I111" s="46"/>
      <c r="J111" s="46"/>
      <c r="K111" s="46"/>
      <c r="L111" s="2"/>
      <c r="M111" s="2"/>
      <c r="N111" s="2"/>
      <c r="O111" s="2"/>
      <c r="P111" s="2"/>
      <c r="Q111" s="2"/>
      <c r="R111" s="2"/>
      <c r="S111" s="2"/>
      <c r="T111" s="2"/>
      <c r="U111" s="2"/>
      <c r="V111" s="2"/>
      <c r="W111" s="2"/>
      <c r="X111" s="2"/>
      <c r="Y111" s="2"/>
      <c r="Z111" s="2"/>
    </row>
    <row r="112" ht="15.75" customHeight="1">
      <c r="A112" s="35" t="str">
        <f>Organization!$A$53</f>
        <v>PPPR-01</v>
      </c>
      <c r="B112" s="36" t="str">
        <f>VLOOKUP($A112,Organization!$A$13:$E$67,2,0)&amp;""</f>
        <v>Do you have a documented patch management process?*</v>
      </c>
      <c r="C112" s="241" t="str">
        <f>VLOOKUP($A112,Organization!$A$13:$E$67,3,0)&amp;""</f>
        <v>Yes</v>
      </c>
      <c r="D112" s="243" t="str">
        <f>IF(LEFT(VLOOKUP($A112,Organization!$A$13:$E$67,5,0),21)='Auto Responses'!$A$73,'Auto Responses'!$A$74,VLOOKUP($A112,Organization!$A$13:$E$67,4,0))&amp;""</f>
        <v/>
      </c>
      <c r="E112" s="248" t="str">
        <f>VLOOKUP($A112,Organization!$A$13:$E$67,5,0)&amp;""</f>
        <v/>
      </c>
      <c r="F112" s="254"/>
      <c r="G112" s="239" t="str">
        <f>VLOOKUP($A112,Questions!$A$2:$X$333,21,0)&amp;""</f>
        <v>Yes</v>
      </c>
      <c r="H112" s="240"/>
      <c r="I112" s="241" t="str">
        <f>VLOOKUP($A112,Questions!$A$2:$X$333,23,0)&amp;""</f>
        <v>Critical Importance</v>
      </c>
      <c r="J112" s="240"/>
      <c r="K112" s="242" t="b">
        <v>0</v>
      </c>
      <c r="L112" s="2"/>
      <c r="M112" s="232"/>
      <c r="N112" s="232"/>
      <c r="O112" s="232"/>
      <c r="P112" s="232"/>
      <c r="Q112" s="232"/>
      <c r="R112" s="232"/>
      <c r="S112" s="232"/>
      <c r="T112" s="232"/>
      <c r="U112" s="232"/>
      <c r="V112" s="232"/>
      <c r="W112" s="232"/>
      <c r="X112" s="232"/>
      <c r="Y112" s="232"/>
      <c r="Z112" s="232"/>
    </row>
    <row r="113" ht="15.75" customHeight="1">
      <c r="A113" s="35" t="str">
        <f>Organization!$A$54</f>
        <v>PPPR-02</v>
      </c>
      <c r="B113" s="36" t="str">
        <f>VLOOKUP($A113,Organization!$A$13:$E$67,2,0)&amp;""</f>
        <v>Can your organization comply with institutional policies on privacy and data protection with regard to users of institutional systems, if required?*</v>
      </c>
      <c r="C113" s="241" t="str">
        <f>VLOOKUP($A113,Organization!$A$13:$E$67,3,0)&amp;""</f>
        <v>No</v>
      </c>
      <c r="D113" s="243" t="str">
        <f>IF(LEFT(VLOOKUP($A113,Organization!$A$13:$E$67,5,0),21)='Auto Responses'!$A$73,'Auto Responses'!$A$74,VLOOKUP($A113,Organization!$A$13:$E$67,4,0))&amp;""</f>
        <v>Coursedog followes industry standard security policies and is willing to discuss the specific policy.</v>
      </c>
      <c r="E113" s="248" t="str">
        <f>VLOOKUP($A113,Organization!$A$13:$E$67,5,0)&amp;""</f>
        <v>Summarize why you will not comply with the institution's IT policy with regards to user privacy and data protection.</v>
      </c>
      <c r="F113" s="254"/>
      <c r="G113" s="239" t="str">
        <f>VLOOKUP($A113,Questions!$A$2:$X$333,21,0)&amp;""</f>
        <v>Yes</v>
      </c>
      <c r="H113" s="240"/>
      <c r="I113" s="241" t="str">
        <f>VLOOKUP($A113,Questions!$A$2:$X$333,23,0)&amp;""</f>
        <v>Critical Importance</v>
      </c>
      <c r="J113" s="240"/>
      <c r="K113" s="242" t="b">
        <v>0</v>
      </c>
      <c r="L113" s="2"/>
      <c r="M113" s="232"/>
      <c r="N113" s="232"/>
      <c r="O113" s="232"/>
      <c r="P113" s="232"/>
      <c r="Q113" s="232"/>
      <c r="R113" s="232"/>
      <c r="S113" s="232"/>
      <c r="T113" s="232"/>
      <c r="U113" s="232"/>
      <c r="V113" s="232"/>
      <c r="W113" s="232"/>
      <c r="X113" s="232"/>
      <c r="Y113" s="232"/>
      <c r="Z113" s="232"/>
    </row>
    <row r="114" ht="15.75" customHeight="1">
      <c r="A114" s="35" t="str">
        <f>Organization!$A$55</f>
        <v>PPPR-03</v>
      </c>
      <c r="B114" s="36" t="str">
        <f>VLOOKUP($A114,Organization!$A$13:$E$67,2,0)&amp;""</f>
        <v>Is your company subject to the institution's geographic region's laws and regulations?*</v>
      </c>
      <c r="C114" s="241" t="str">
        <f>VLOOKUP($A114,Organization!$A$13:$E$67,3,0)&amp;""</f>
        <v>Yes</v>
      </c>
      <c r="D114" s="243" t="str">
        <f>IF(LEFT(VLOOKUP($A114,Organization!$A$13:$E$67,5,0),21)='Auto Responses'!$A$73,'Auto Responses'!$A$74,VLOOKUP($A114,Organization!$A$13:$E$67,4,0))&amp;""</f>
        <v/>
      </c>
      <c r="E114" s="248" t="str">
        <f>VLOOKUP($A114,Organization!$A$13:$E$67,5,0)&amp;""</f>
        <v/>
      </c>
      <c r="F114" s="254"/>
      <c r="G114" s="239" t="str">
        <f>VLOOKUP($A114,Questions!$A$2:$X$333,21,0)&amp;""</f>
        <v>Yes</v>
      </c>
      <c r="H114" s="240"/>
      <c r="I114" s="241" t="str">
        <f>VLOOKUP($A114,Questions!$A$2:$X$333,23,0)&amp;""</f>
        <v>Critical Importance</v>
      </c>
      <c r="J114" s="240"/>
      <c r="K114" s="242" t="b">
        <v>0</v>
      </c>
      <c r="L114" s="2"/>
      <c r="M114" s="232"/>
      <c r="N114" s="232"/>
      <c r="O114" s="232"/>
      <c r="P114" s="232"/>
      <c r="Q114" s="232"/>
      <c r="R114" s="232"/>
      <c r="S114" s="232"/>
      <c r="T114" s="232"/>
      <c r="U114" s="232"/>
      <c r="V114" s="232"/>
      <c r="W114" s="232"/>
      <c r="X114" s="232"/>
      <c r="Y114" s="232"/>
      <c r="Z114" s="232"/>
    </row>
    <row r="115" ht="15.75" customHeight="1">
      <c r="A115" s="35" t="str">
        <f>Organization!$A$56</f>
        <v>PPPR-04</v>
      </c>
      <c r="B115" s="36" t="str">
        <f>VLOOKUP($A115,Organization!$A$13:$E$67,2,0)&amp;""</f>
        <v>Can you accommodate encryption requirements using open standards?</v>
      </c>
      <c r="C115" s="241" t="str">
        <f>VLOOKUP($A115,Organization!$A$13:$E$67,3,0)&amp;""</f>
        <v>Yes</v>
      </c>
      <c r="D115" s="243" t="str">
        <f>IF(LEFT(VLOOKUP($A115,Organization!$A$13:$E$67,5,0),21)='Auto Responses'!$A$73,'Auto Responses'!$A$74,VLOOKUP($A115,Organization!$A$13:$E$67,4,0))&amp;""</f>
        <v/>
      </c>
      <c r="E115" s="248" t="str">
        <f>VLOOKUP($A115,Organization!$A$13:$E$67,5,0)&amp;""</f>
        <v/>
      </c>
      <c r="F115" s="254"/>
      <c r="G115" s="239" t="str">
        <f>VLOOKUP($A115,Questions!$A$2:$X$333,21,0)&amp;""</f>
        <v>Yes</v>
      </c>
      <c r="H115" s="240"/>
      <c r="I115" s="241" t="str">
        <f>VLOOKUP($A115,Questions!$A$2:$X$333,23,0)&amp;""</f>
        <v>Standard Importance</v>
      </c>
      <c r="J115" s="240"/>
      <c r="K115" s="242" t="b">
        <v>0</v>
      </c>
      <c r="L115" s="2"/>
      <c r="M115" s="232"/>
      <c r="N115" s="232"/>
      <c r="O115" s="232"/>
      <c r="P115" s="232"/>
      <c r="Q115" s="232"/>
      <c r="R115" s="232"/>
      <c r="S115" s="232"/>
      <c r="T115" s="232"/>
      <c r="U115" s="232"/>
      <c r="V115" s="232"/>
      <c r="W115" s="232"/>
      <c r="X115" s="232"/>
      <c r="Y115" s="232"/>
      <c r="Z115" s="232"/>
    </row>
    <row r="116" ht="15.75" customHeight="1">
      <c r="A116" s="35" t="str">
        <f>Organization!$A$57</f>
        <v>PPPR-05</v>
      </c>
      <c r="B116" s="36" t="str">
        <f>VLOOKUP($A116,Organization!$A$13:$E$67,2,0)&amp;""</f>
        <v>Do you have a documented systems development life cycle (SDLC)?</v>
      </c>
      <c r="C116" s="241" t="str">
        <f>VLOOKUP($A116,Organization!$A$13:$E$67,3,0)&amp;""</f>
        <v>Yes</v>
      </c>
      <c r="D116" s="243" t="str">
        <f>IF(LEFT(VLOOKUP($A116,Organization!$A$13:$E$67,5,0),21)='Auto Responses'!$A$73,'Auto Responses'!$A$74,VLOOKUP($A116,Organization!$A$13:$E$67,4,0))&amp;""</f>
        <v>Process is Requirement Gathering and Analysis, Design, Development using Atom and Git, Testing using Jest, Cypress, and CircleCi, Deployment using AWS Elastic beanstalk, Maintenance using AWS cloudwatch, AWS Elsastic beanstalk, and AWS S3</v>
      </c>
      <c r="E116" s="248" t="str">
        <f>VLOOKUP($A116,Organization!$A$13:$E$67,5,0)&amp;""</f>
        <v>Briefly summarize your SDLC or provide a link or attachment.</v>
      </c>
      <c r="F116" s="254"/>
      <c r="G116" s="239" t="str">
        <f>VLOOKUP($A116,Questions!$A$2:$X$333,21,0)&amp;""</f>
        <v>Yes</v>
      </c>
      <c r="H116" s="240"/>
      <c r="I116" s="241" t="str">
        <f>VLOOKUP($A116,Questions!$A$2:$X$333,23,0)&amp;""</f>
        <v>Standard Importance</v>
      </c>
      <c r="J116" s="240"/>
      <c r="K116" s="242" t="b">
        <v>0</v>
      </c>
      <c r="L116" s="2"/>
      <c r="M116" s="232"/>
      <c r="N116" s="232"/>
      <c r="O116" s="232"/>
      <c r="P116" s="232"/>
      <c r="Q116" s="232"/>
      <c r="R116" s="232"/>
      <c r="S116" s="232"/>
      <c r="T116" s="232"/>
      <c r="U116" s="232"/>
      <c r="V116" s="232"/>
      <c r="W116" s="232"/>
      <c r="X116" s="232"/>
      <c r="Y116" s="232"/>
      <c r="Z116" s="232"/>
    </row>
    <row r="117" ht="15.75" customHeight="1">
      <c r="A117" s="35" t="str">
        <f>Organization!$A$58</f>
        <v>PPPR-06</v>
      </c>
      <c r="B117" s="36" t="str">
        <f>VLOOKUP($A117,Organization!$A$13:$E$67,2,0)&amp;""</f>
        <v>Do you perform background screenings or multi-state background checks on all employees prior to their first day of work?</v>
      </c>
      <c r="C117" s="241" t="str">
        <f>VLOOKUP($A117,Organization!$A$13:$E$67,3,0)&amp;""</f>
        <v>Yes</v>
      </c>
      <c r="D117" s="243" t="str">
        <f>IF(LEFT(VLOOKUP($A117,Organization!$A$13:$E$67,5,0),21)='Auto Responses'!$A$73,'Auto Responses'!$A$74,VLOOKUP($A117,Organization!$A$13:$E$67,4,0))&amp;""</f>
        <v>Coursedog uses Checkr for all employee screening </v>
      </c>
      <c r="E117" s="248" t="str">
        <f>VLOOKUP($A117,Organization!$A$13:$E$67,5,0)&amp;""</f>
        <v>Summarize your background check practices.</v>
      </c>
      <c r="F117" s="254"/>
      <c r="G117" s="239" t="str">
        <f>VLOOKUP($A117,Questions!$A$2:$X$333,21,0)&amp;""</f>
        <v>Yes</v>
      </c>
      <c r="H117" s="240"/>
      <c r="I117" s="241" t="str">
        <f>VLOOKUP($A117,Questions!$A$2:$X$333,23,0)&amp;""</f>
        <v>Standard Importance</v>
      </c>
      <c r="J117" s="240"/>
      <c r="K117" s="242" t="b">
        <v>0</v>
      </c>
      <c r="L117" s="2"/>
      <c r="M117" s="232"/>
      <c r="N117" s="232"/>
      <c r="O117" s="232"/>
      <c r="P117" s="232"/>
      <c r="Q117" s="232"/>
      <c r="R117" s="232"/>
      <c r="S117" s="232"/>
      <c r="T117" s="232"/>
      <c r="U117" s="232"/>
      <c r="V117" s="232"/>
      <c r="W117" s="232"/>
      <c r="X117" s="232"/>
      <c r="Y117" s="232"/>
      <c r="Z117" s="232"/>
    </row>
    <row r="118" ht="15.75" customHeight="1">
      <c r="A118" s="35" t="str">
        <f>Organization!$A$59</f>
        <v>PPPR-07</v>
      </c>
      <c r="B118" s="36" t="str">
        <f>VLOOKUP($A118,Organization!$A$13:$E$67,2,0)&amp;""</f>
        <v>Do you require new employees to fill out agreements and review policies?</v>
      </c>
      <c r="C118" s="241" t="str">
        <f>VLOOKUP($A118,Organization!$A$13:$E$67,3,0)&amp;""</f>
        <v>Yes</v>
      </c>
      <c r="D118" s="243" t="str">
        <f>IF(LEFT(VLOOKUP($A118,Organization!$A$13:$E$67,5,0),21)='Auto Responses'!$A$73,'Auto Responses'!$A$74,VLOOKUP($A118,Organization!$A$13:$E$67,4,0))&amp;""</f>
        <v>All Coursedog employees must review and acknowledge applicable security policies</v>
      </c>
      <c r="E118" s="248" t="str">
        <f>VLOOKUP($A118,Organization!$A$13:$E$67,5,0)&amp;""</f>
        <v>Summarize the required agreements and reviewed policies.</v>
      </c>
      <c r="F118" s="254"/>
      <c r="G118" s="239" t="str">
        <f>VLOOKUP($A118,Questions!$A$2:$X$333,21,0)&amp;""</f>
        <v>Yes</v>
      </c>
      <c r="H118" s="240"/>
      <c r="I118" s="241" t="str">
        <f>VLOOKUP($A118,Questions!$A$2:$X$333,23,0)&amp;""</f>
        <v>Standard Importance</v>
      </c>
      <c r="J118" s="240"/>
      <c r="K118" s="242" t="b">
        <v>0</v>
      </c>
      <c r="L118" s="2"/>
      <c r="M118" s="232"/>
      <c r="N118" s="232"/>
      <c r="O118" s="232"/>
      <c r="P118" s="232"/>
      <c r="Q118" s="232"/>
      <c r="R118" s="232"/>
      <c r="S118" s="232"/>
      <c r="T118" s="232"/>
      <c r="U118" s="232"/>
      <c r="V118" s="232"/>
      <c r="W118" s="232"/>
      <c r="X118" s="232"/>
      <c r="Y118" s="232"/>
      <c r="Z118" s="232"/>
    </row>
    <row r="119" ht="15.75" customHeight="1">
      <c r="A119" s="35" t="str">
        <f>Organization!$A$60</f>
        <v>PPPR-08</v>
      </c>
      <c r="B119" s="36" t="str">
        <f>VLOOKUP($A119,Organization!$A$13:$E$67,2,0)&amp;""</f>
        <v>Do you have a documented information security policy?</v>
      </c>
      <c r="C119" s="241" t="str">
        <f>VLOOKUP($A119,Organization!$A$13:$E$67,3,0)&amp;""</f>
        <v>Yes</v>
      </c>
      <c r="D119" s="243" t="str">
        <f>IF(LEFT(VLOOKUP($A119,Organization!$A$13:$E$67,5,0),21)='Auto Responses'!$A$73,'Auto Responses'!$A$74,VLOOKUP($A119,Organization!$A$13:$E$67,4,0))&amp;""</f>
        <v>See our Coursedog Security Overview</v>
      </c>
      <c r="E119" s="248" t="str">
        <f>VLOOKUP($A119,Organization!$A$13:$E$67,5,0)&amp;""</f>
        <v>Provide a reference to your information security policy or submit documentation with this fully populated HECVAT.</v>
      </c>
      <c r="F119" s="254"/>
      <c r="G119" s="239" t="str">
        <f>VLOOKUP($A119,Questions!$A$2:$X$333,21,0)&amp;""</f>
        <v>Yes</v>
      </c>
      <c r="H119" s="240"/>
      <c r="I119" s="241" t="str">
        <f>VLOOKUP($A119,Questions!$A$2:$X$333,23,0)&amp;""</f>
        <v>Standard Importance</v>
      </c>
      <c r="J119" s="240"/>
      <c r="K119" s="242" t="b">
        <v>0</v>
      </c>
      <c r="L119" s="2"/>
      <c r="M119" s="232"/>
      <c r="N119" s="232"/>
      <c r="O119" s="232"/>
      <c r="P119" s="232"/>
      <c r="Q119" s="232"/>
      <c r="R119" s="232"/>
      <c r="S119" s="232"/>
      <c r="T119" s="232"/>
      <c r="U119" s="232"/>
      <c r="V119" s="232"/>
      <c r="W119" s="232"/>
      <c r="X119" s="232"/>
      <c r="Y119" s="232"/>
      <c r="Z119" s="232"/>
    </row>
    <row r="120" ht="15.75" customHeight="1">
      <c r="A120" s="35" t="str">
        <f>Organization!$A$61</f>
        <v>PPPR-09</v>
      </c>
      <c r="B120" s="36" t="str">
        <f>VLOOKUP($A120,Organization!$A$13:$E$67,2,0)&amp;""</f>
        <v>Are information security principles designed into the product lifecycle?</v>
      </c>
      <c r="C120" s="241" t="str">
        <f>VLOOKUP($A120,Organization!$A$13:$E$67,3,0)&amp;""</f>
        <v>Yes</v>
      </c>
      <c r="D120" s="243" t="str">
        <f>IF(LEFT(VLOOKUP($A120,Organization!$A$13:$E$67,5,0),21)='Auto Responses'!$A$73,'Auto Responses'!$A$74,VLOOKUP($A120,Organization!$A$13:$E$67,4,0))&amp;""</f>
        <v>See OWASP</v>
      </c>
      <c r="E120" s="248" t="str">
        <f>VLOOKUP($A120,Organization!$A$13:$E$67,5,0)&amp;""</f>
        <v>Summarize the information security principles designed into the product lifecycle.</v>
      </c>
      <c r="F120" s="254"/>
      <c r="G120" s="239" t="str">
        <f>VLOOKUP($A120,Questions!$A$2:$X$333,21,0)&amp;""</f>
        <v>Yes</v>
      </c>
      <c r="H120" s="240"/>
      <c r="I120" s="241" t="str">
        <f>VLOOKUP($A120,Questions!$A$2:$X$333,23,0)&amp;""</f>
        <v>Minor Importance</v>
      </c>
      <c r="J120" s="240"/>
      <c r="K120" s="242" t="b">
        <v>0</v>
      </c>
      <c r="L120" s="2"/>
      <c r="M120" s="232"/>
      <c r="N120" s="232"/>
      <c r="O120" s="232"/>
      <c r="P120" s="232"/>
      <c r="Q120" s="232"/>
      <c r="R120" s="232"/>
      <c r="S120" s="232"/>
      <c r="T120" s="232"/>
      <c r="U120" s="232"/>
      <c r="V120" s="232"/>
      <c r="W120" s="232"/>
      <c r="X120" s="232"/>
      <c r="Y120" s="232"/>
      <c r="Z120" s="232"/>
    </row>
    <row r="121" ht="15.75" customHeight="1">
      <c r="A121" s="35" t="str">
        <f>Organization!$A$62</f>
        <v>PPPR-10</v>
      </c>
      <c r="B121" s="36" t="str">
        <f>VLOOKUP($A121,Organization!$A$13:$E$67,2,0)&amp;""</f>
        <v>Will you comply with applicable breach notification laws?</v>
      </c>
      <c r="C121" s="241" t="str">
        <f>VLOOKUP($A121,Organization!$A$13:$E$67,3,0)&amp;""</f>
        <v>Yes</v>
      </c>
      <c r="D121" s="243" t="str">
        <f>IF(LEFT(VLOOKUP($A121,Organization!$A$13:$E$67,5,0),21)='Auto Responses'!$A$73,'Auto Responses'!$A$74,VLOOKUP($A121,Organization!$A$13:$E$67,4,0))&amp;""</f>
        <v>in SLA</v>
      </c>
      <c r="E121" s="248" t="str">
        <f>VLOOKUP($A121,Organization!$A$13:$E$67,5,0)&amp;""</f>
        <v>State how quickly the institution will be notified of a data breach or security incident.</v>
      </c>
      <c r="F121" s="254"/>
      <c r="G121" s="239" t="str">
        <f>VLOOKUP($A121,Questions!$A$2:$X$333,21,0)&amp;""</f>
        <v>Yes</v>
      </c>
      <c r="H121" s="240"/>
      <c r="I121" s="241" t="str">
        <f>VLOOKUP($A121,Questions!$A$2:$X$333,23,0)&amp;""</f>
        <v>Minor Importance</v>
      </c>
      <c r="J121" s="240"/>
      <c r="K121" s="242" t="b">
        <v>0</v>
      </c>
      <c r="L121" s="2"/>
      <c r="M121" s="232"/>
      <c r="N121" s="232"/>
      <c r="O121" s="232"/>
      <c r="P121" s="232"/>
      <c r="Q121" s="232"/>
      <c r="R121" s="232"/>
      <c r="S121" s="232"/>
      <c r="T121" s="232"/>
      <c r="U121" s="232"/>
      <c r="V121" s="232"/>
      <c r="W121" s="232"/>
      <c r="X121" s="232"/>
      <c r="Y121" s="232"/>
      <c r="Z121" s="232"/>
    </row>
    <row r="122" ht="15.75" customHeight="1">
      <c r="A122" s="35" t="str">
        <f>Organization!$A$63</f>
        <v>PPPR-11</v>
      </c>
      <c r="B122" s="36" t="str">
        <f>VLOOKUP($A122,Organization!$A$13:$E$67,2,0)&amp;""</f>
        <v>Do you have an information security awareness program?</v>
      </c>
      <c r="C122" s="241" t="str">
        <f>VLOOKUP($A122,Organization!$A$13:$E$67,3,0)&amp;""</f>
        <v>Yes</v>
      </c>
      <c r="D122" s="243" t="str">
        <f>IF(LEFT(VLOOKUP($A122,Organization!$A$13:$E$67,5,0),21)='Auto Responses'!$A$73,'Auto Responses'!$A$74,VLOOKUP($A122,Organization!$A$13:$E$67,4,0))&amp;""</f>
        <v>Once annually and during onboarding</v>
      </c>
      <c r="E122" s="248" t="str">
        <f>VLOOKUP($A122,Organization!$A$13:$E$67,5,0)&amp;""</f>
        <v>Summarize your information security awareness program.</v>
      </c>
      <c r="F122" s="254"/>
      <c r="G122" s="239" t="str">
        <f>VLOOKUP($A122,Questions!$A$2:$X$333,21,0)&amp;""</f>
        <v>Yes</v>
      </c>
      <c r="H122" s="240"/>
      <c r="I122" s="241" t="str">
        <f>VLOOKUP($A122,Questions!$A$2:$X$333,23,0)&amp;""</f>
        <v>Minor Importance</v>
      </c>
      <c r="J122" s="240"/>
      <c r="K122" s="242" t="b">
        <v>0</v>
      </c>
      <c r="L122" s="2"/>
      <c r="M122" s="232"/>
      <c r="N122" s="232"/>
      <c r="O122" s="232"/>
      <c r="P122" s="232"/>
      <c r="Q122" s="232"/>
      <c r="R122" s="232"/>
      <c r="S122" s="232"/>
      <c r="T122" s="232"/>
      <c r="U122" s="232"/>
      <c r="V122" s="232"/>
      <c r="W122" s="232"/>
      <c r="X122" s="232"/>
      <c r="Y122" s="232"/>
      <c r="Z122" s="232"/>
    </row>
    <row r="123" ht="15.75" customHeight="1">
      <c r="A123" s="35" t="str">
        <f>Organization!$A$64</f>
        <v>PPPR-12</v>
      </c>
      <c r="B123" s="36" t="str">
        <f>VLOOKUP($A123,Organization!$A$13:$E$67,2,0)&amp;""</f>
        <v>Is security awareness training mandatory for all employees?</v>
      </c>
      <c r="C123" s="241" t="str">
        <f>VLOOKUP($A123,Organization!$A$13:$E$67,3,0)&amp;""</f>
        <v>Yes</v>
      </c>
      <c r="D123" s="243" t="str">
        <f>IF(LEFT(VLOOKUP($A123,Organization!$A$13:$E$67,5,0),21)='Auto Responses'!$A$73,'Auto Responses'!$A$74,VLOOKUP($A123,Organization!$A$13:$E$67,4,0))&amp;""</f>
        <v>Once annually and during onboarding</v>
      </c>
      <c r="E123" s="248" t="str">
        <f>VLOOKUP($A123,Organization!$A$13:$E$67,5,0)&amp;""</f>
        <v>Summarize your security awareness training content and state how frequently employees are required to undergo security awareness training.</v>
      </c>
      <c r="F123" s="254"/>
      <c r="G123" s="239" t="str">
        <f>VLOOKUP($A123,Questions!$A$2:$X$333,21,0)&amp;""</f>
        <v>Yes</v>
      </c>
      <c r="H123" s="240"/>
      <c r="I123" s="241" t="str">
        <f>VLOOKUP($A123,Questions!$A$2:$X$333,23,0)&amp;""</f>
        <v>Minor Importance</v>
      </c>
      <c r="J123" s="240"/>
      <c r="K123" s="242" t="b">
        <v>0</v>
      </c>
      <c r="L123" s="2"/>
      <c r="M123" s="232"/>
      <c r="N123" s="232"/>
      <c r="O123" s="232"/>
      <c r="P123" s="232"/>
      <c r="Q123" s="232"/>
      <c r="R123" s="232"/>
      <c r="S123" s="232"/>
      <c r="T123" s="232"/>
      <c r="U123" s="232"/>
      <c r="V123" s="232"/>
      <c r="W123" s="232"/>
      <c r="X123" s="232"/>
      <c r="Y123" s="232"/>
      <c r="Z123" s="232"/>
    </row>
    <row r="124" ht="15.75" customHeight="1">
      <c r="A124" s="35" t="str">
        <f>Organization!$A$65</f>
        <v>PPPR-13</v>
      </c>
      <c r="B124" s="36" t="str">
        <f>VLOOKUP($A124,Organization!$A$13:$E$67,2,0)&amp;""</f>
        <v>Do you have process and procedure(s) documented, and currently followed, that require a review and update of the access list(s) for privileged accounts?</v>
      </c>
      <c r="C124" s="241" t="str">
        <f>VLOOKUP($A124,Organization!$A$13:$E$67,3,0)&amp;""</f>
        <v>Yes</v>
      </c>
      <c r="D124" s="243" t="str">
        <f>IF(LEFT(VLOOKUP($A124,Organization!$A$13:$E$67,5,0),21)='Auto Responses'!$A$73,'Auto Responses'!$A$74,VLOOKUP($A124,Organization!$A$13:$E$67,4,0))&amp;""</f>
        <v>Access updates / lists can be manged via Attributes in the configuration of Single Sign On for all account types.</v>
      </c>
      <c r="E124" s="248" t="str">
        <f>VLOOKUP($A124,Organization!$A$13:$E$67,5,0)&amp;""</f>
        <v>Provide a brief summary and the implement review interval.</v>
      </c>
      <c r="F124" s="254"/>
      <c r="G124" s="239" t="str">
        <f>VLOOKUP($A124,Questions!$A$2:$X$333,21,0)&amp;""</f>
        <v>Yes</v>
      </c>
      <c r="H124" s="240"/>
      <c r="I124" s="241" t="str">
        <f>VLOOKUP($A124,Questions!$A$2:$X$333,23,0)&amp;""</f>
        <v>Minor Importance</v>
      </c>
      <c r="J124" s="240"/>
      <c r="K124" s="242" t="b">
        <v>0</v>
      </c>
      <c r="L124" s="2"/>
      <c r="M124" s="232"/>
      <c r="N124" s="232"/>
      <c r="O124" s="232"/>
      <c r="P124" s="232"/>
      <c r="Q124" s="232"/>
      <c r="R124" s="232"/>
      <c r="S124" s="232"/>
      <c r="T124" s="232"/>
      <c r="U124" s="232"/>
      <c r="V124" s="232"/>
      <c r="W124" s="232"/>
      <c r="X124" s="232"/>
      <c r="Y124" s="232"/>
      <c r="Z124" s="232"/>
    </row>
    <row r="125" ht="15.75" customHeight="1">
      <c r="A125" s="35" t="str">
        <f>Organization!$A$66</f>
        <v>PPPR-14</v>
      </c>
      <c r="B125" s="36" t="str">
        <f>VLOOKUP($A125,Organization!$A$13:$E$67,2,0)&amp;""</f>
        <v>Do you have documented, and currently implemented, internal audit processes and procedures?</v>
      </c>
      <c r="C125" s="241" t="str">
        <f>VLOOKUP($A125,Organization!$A$13:$E$67,3,0)&amp;""</f>
        <v>Yes</v>
      </c>
      <c r="D125" s="243" t="str">
        <f>IF(LEFT(VLOOKUP($A125,Organization!$A$13:$E$67,5,0),21)='Auto Responses'!$A$73,'Auto Responses'!$A$74,VLOOKUP($A125,Organization!$A$13:$E$67,4,0))&amp;""</f>
        <v>See our Coursedog Security Overview</v>
      </c>
      <c r="E125" s="248" t="str">
        <f>VLOOKUP($A125,Organization!$A$13:$E$67,5,0)&amp;""</f>
        <v>Summarize your internal audit processes and procedures.</v>
      </c>
      <c r="F125" s="254"/>
      <c r="G125" s="239" t="str">
        <f>VLOOKUP($A125,Questions!$A$2:$X$333,21,0)&amp;""</f>
        <v>Yes</v>
      </c>
      <c r="H125" s="240"/>
      <c r="I125" s="241" t="str">
        <f>VLOOKUP($A125,Questions!$A$2:$X$333,23,0)&amp;""</f>
        <v>Minor Importance</v>
      </c>
      <c r="J125" s="240"/>
      <c r="K125" s="242" t="b">
        <v>0</v>
      </c>
      <c r="L125" s="2"/>
      <c r="M125" s="232"/>
      <c r="N125" s="232"/>
      <c r="O125" s="232"/>
      <c r="P125" s="232"/>
      <c r="Q125" s="232"/>
      <c r="R125" s="232"/>
      <c r="S125" s="232"/>
      <c r="T125" s="232"/>
      <c r="U125" s="232"/>
      <c r="V125" s="232"/>
      <c r="W125" s="232"/>
      <c r="X125" s="232"/>
      <c r="Y125" s="232"/>
      <c r="Z125" s="232"/>
    </row>
    <row r="126" ht="15.75" customHeight="1">
      <c r="A126" s="35" t="str">
        <f>Organization!$A$67</f>
        <v>PPPR-15</v>
      </c>
      <c r="B126" s="36" t="str">
        <f>VLOOKUP($A126,Organization!$A$13:$E$67,2,0)&amp;""</f>
        <v>Does your organization have physical security controls and policies in place?</v>
      </c>
      <c r="C126" s="241" t="str">
        <f>VLOOKUP($A126,Organization!$A$13:$E$67,3,0)&amp;""</f>
        <v>Yes</v>
      </c>
      <c r="D126" s="243" t="str">
        <f>IF(LEFT(VLOOKUP($A126,Organization!$A$13:$E$67,5,0),21)='Auto Responses'!$A$73,'Auto Responses'!$A$74,VLOOKUP($A126,Organization!$A$13:$E$67,4,0))&amp;""</f>
        <v>See AWS Controls</v>
      </c>
      <c r="E126" s="248" t="str">
        <f>VLOOKUP($A126,Organization!$A$13:$E$67,5,0)&amp;""</f>
        <v>Provide a copy of your physical security controls and policies along with this document (link or attached).</v>
      </c>
      <c r="F126" s="254"/>
      <c r="G126" s="239" t="str">
        <f>VLOOKUP($A126,Questions!$A$2:$X$333,21,0)&amp;""</f>
        <v>Yes</v>
      </c>
      <c r="H126" s="240"/>
      <c r="I126" s="241" t="str">
        <f>VLOOKUP($A126,Questions!$A$2:$X$333,23,0)&amp;""</f>
        <v>Minor Importance</v>
      </c>
      <c r="J126" s="240"/>
      <c r="K126" s="255" t="b">
        <v>0</v>
      </c>
      <c r="L126" s="2"/>
      <c r="M126" s="232"/>
      <c r="N126" s="232"/>
      <c r="O126" s="232"/>
      <c r="P126" s="232"/>
      <c r="Q126" s="232"/>
      <c r="R126" s="232"/>
      <c r="S126" s="232"/>
      <c r="T126" s="232"/>
      <c r="U126" s="232"/>
      <c r="V126" s="232"/>
      <c r="W126" s="232"/>
      <c r="X126" s="232"/>
      <c r="Y126" s="232"/>
      <c r="Z126" s="232"/>
    </row>
    <row r="127" ht="15.75" customHeight="1">
      <c r="A127" s="19" t="str">
        <f>VLOOKUP(LEFT($A128,4),'Auto Responses'!$N$4:$O$38,2,0)&amp;""</f>
        <v> Authentication, Authorization, and Account Management</v>
      </c>
      <c r="B127" s="45"/>
      <c r="C127" s="46"/>
      <c r="D127" s="46"/>
      <c r="E127" s="246"/>
      <c r="F127" s="234" t="s">
        <v>644</v>
      </c>
      <c r="G127" s="46"/>
      <c r="H127" s="46"/>
      <c r="I127" s="46"/>
      <c r="J127" s="46"/>
      <c r="K127" s="46"/>
      <c r="L127" s="2"/>
      <c r="M127" s="2"/>
      <c r="N127" s="2"/>
      <c r="O127" s="2"/>
      <c r="P127" s="2"/>
      <c r="Q127" s="2"/>
      <c r="R127" s="2"/>
      <c r="S127" s="2"/>
      <c r="T127" s="2"/>
      <c r="U127" s="2"/>
      <c r="V127" s="2"/>
      <c r="W127" s="2"/>
      <c r="X127" s="2"/>
      <c r="Y127" s="2"/>
      <c r="Z127" s="2"/>
    </row>
    <row r="128" ht="15.75" customHeight="1">
      <c r="A128" s="35" t="str">
        <f>Product!$A$20</f>
        <v>AAAI-01</v>
      </c>
      <c r="B128" s="36" t="str">
        <f>VLOOKUP($A128,Product!$A$13:$E$61,2,0)&amp;""</f>
        <v>Does your solution support single sign-on (SSO) protocols for user and administrator authentication?*</v>
      </c>
      <c r="C128" s="241" t="str">
        <f>VLOOKUP($A128,Product!$A$13:$E$61,3,0)&amp;""</f>
        <v>Yes</v>
      </c>
      <c r="D128" s="243" t="str">
        <f>IF(LEFT(VLOOKUP($A128,Product!$A$13:$E$61,5,0),21)='Auto Responses'!$A$73,'Auto Responses'!$A$74,VLOOKUP($A128,Product!$A$13:$E$61,4,0))&amp;""</f>
        <v>Yes, Coursedog supports SSO for authentication and provisioning purposes.
Read More about SSO</v>
      </c>
      <c r="E128" s="248" t="str">
        <f>VLOOKUP($A128,Product!$A$13:$E$61,5,0)&amp;""</f>
        <v>Describe how strong authentication is enforced (e.g., complex passwords, multifactor tokens, certificates, biometrics, aging requirements, re-use policy).</v>
      </c>
      <c r="F128" s="254"/>
      <c r="G128" s="239" t="str">
        <f>VLOOKUP($A128,Questions!$A$2:$X$333,21,0)&amp;""</f>
        <v>Yes</v>
      </c>
      <c r="H128" s="240"/>
      <c r="I128" s="241" t="str">
        <f>VLOOKUP($A128,Questions!$A$2:$X$333,23,0)&amp;""</f>
        <v>Critical Importance</v>
      </c>
      <c r="J128" s="240"/>
      <c r="K128" s="242" t="b">
        <v>0</v>
      </c>
      <c r="L128" s="2"/>
      <c r="M128" s="232"/>
      <c r="N128" s="232"/>
      <c r="O128" s="232"/>
      <c r="P128" s="232"/>
      <c r="Q128" s="232"/>
      <c r="R128" s="232"/>
      <c r="S128" s="232"/>
      <c r="T128" s="232"/>
      <c r="U128" s="232"/>
      <c r="V128" s="232"/>
      <c r="W128" s="232"/>
      <c r="X128" s="232"/>
      <c r="Y128" s="232"/>
      <c r="Z128" s="232"/>
    </row>
    <row r="129" ht="15.75" customHeight="1">
      <c r="A129" s="35" t="str">
        <f>Product!$A$21</f>
        <v>AAAI-02</v>
      </c>
      <c r="B129" s="36" t="str">
        <f>VLOOKUP($A129,Product!$A$13:$E$61,2,0)&amp;""</f>
        <v>Does your solution support local authentication protocols for user and administrator authentication?*</v>
      </c>
      <c r="C129" s="241" t="str">
        <f>VLOOKUP($A129,Product!$A$13:$E$61,3,0)&amp;""</f>
        <v>Yes</v>
      </c>
      <c r="D129" s="243" t="str">
        <f>IF(LEFT(VLOOKUP($A129,Product!$A$13:$E$61,5,0),21)='Auto Responses'!$A$73,'Auto Responses'!$A$74,VLOOKUP($A129,Product!$A$13:$E$61,4,0))&amp;""</f>
        <v>See user Authentification documentation for more information.</v>
      </c>
      <c r="E129" s="248" t="str">
        <f>VLOOKUP($A129,Product!$A$13:$E$61,5,0)&amp;""</f>
        <v>Provide a detailed description of your local authentication mode practices.</v>
      </c>
      <c r="F129" s="254"/>
      <c r="G129" s="239" t="str">
        <f>VLOOKUP($A129,Questions!$A$2:$X$333,21,0)&amp;""</f>
        <v>Yes</v>
      </c>
      <c r="H129" s="240"/>
      <c r="I129" s="241" t="str">
        <f>VLOOKUP($A129,Questions!$A$2:$X$333,23,0)&amp;""</f>
        <v>Critical Importance</v>
      </c>
      <c r="J129" s="240"/>
      <c r="K129" s="242" t="b">
        <v>0</v>
      </c>
      <c r="L129" s="2"/>
      <c r="M129" s="232"/>
      <c r="N129" s="232"/>
      <c r="O129" s="232"/>
      <c r="P129" s="232"/>
      <c r="Q129" s="232"/>
      <c r="R129" s="232"/>
      <c r="S129" s="232"/>
      <c r="T129" s="232"/>
      <c r="U129" s="232"/>
      <c r="V129" s="232"/>
      <c r="W129" s="232"/>
      <c r="X129" s="232"/>
      <c r="Y129" s="232"/>
      <c r="Z129" s="232"/>
    </row>
    <row r="130" ht="15.75" customHeight="1">
      <c r="A130" s="35" t="str">
        <f>Product!$A$22</f>
        <v>AAAI-03</v>
      </c>
      <c r="B130" s="36" t="str">
        <f>VLOOKUP($A130,Product!$A$13:$E$61,2,0)&amp;""</f>
        <v>Can you enforce password/passphrase complexity requirements (provided by the institution)?*</v>
      </c>
      <c r="C130" s="241" t="str">
        <f>VLOOKUP($A130,Product!$A$13:$E$61,3,0)&amp;""</f>
        <v>Yes</v>
      </c>
      <c r="D130" s="243" t="str">
        <f>IF(LEFT(VLOOKUP($A130,Product!$A$13:$E$61,5,0),21)='Auto Responses'!$A$73,'Auto Responses'!$A$74,VLOOKUP($A130,Product!$A$13:$E$61,4,0))&amp;""</f>
        <v>Coursedog recommends you use single sign on (SSO) for all admin access to Coursedog. That said, Coursedog has password aging on our near term roadmap.</v>
      </c>
      <c r="E130" s="248" t="str">
        <f>VLOOKUP($A130,Product!$A$13:$E$61,5,0)&amp;""</f>
        <v>Describe how password/passphrase complexity requirements are implemented in the product.</v>
      </c>
      <c r="F130" s="254"/>
      <c r="G130" s="239" t="str">
        <f>VLOOKUP($A130,Questions!$A$2:$X$333,21,0)&amp;""</f>
        <v>Yes</v>
      </c>
      <c r="H130" s="240"/>
      <c r="I130" s="241" t="str">
        <f>VLOOKUP($A130,Questions!$A$2:$X$333,23,0)&amp;""</f>
        <v>Critical Importance</v>
      </c>
      <c r="J130" s="240"/>
      <c r="K130" s="242" t="b">
        <v>0</v>
      </c>
      <c r="L130" s="2"/>
      <c r="M130" s="232"/>
      <c r="N130" s="232"/>
      <c r="O130" s="232"/>
      <c r="P130" s="232"/>
      <c r="Q130" s="232"/>
      <c r="R130" s="232"/>
      <c r="S130" s="232"/>
      <c r="T130" s="232"/>
      <c r="U130" s="232"/>
      <c r="V130" s="232"/>
      <c r="W130" s="232"/>
      <c r="X130" s="232"/>
      <c r="Y130" s="232"/>
      <c r="Z130" s="232"/>
    </row>
    <row r="131" ht="15.75" customHeight="1">
      <c r="A131" s="35" t="str">
        <f>Product!$A$23</f>
        <v>AAAI-04</v>
      </c>
      <c r="B131" s="36" t="str">
        <f>VLOOKUP($A131,Product!$A$13:$E$61,2,0)&amp;""</f>
        <v>Does the system have password complexity or length limitations and/or restrictions?*</v>
      </c>
      <c r="C131" s="241" t="str">
        <f>VLOOKUP($A131,Product!$A$13:$E$61,3,0)&amp;""</f>
        <v>Yes</v>
      </c>
      <c r="D131" s="243" t="str">
        <f>IF(LEFT(VLOOKUP($A131,Product!$A$13:$E$61,5,0),21)='Auto Responses'!$A$73,'Auto Responses'!$A$74,VLOOKUP($A131,Product!$A$13:$E$61,4,0))&amp;""</f>
        <v>Coursedog recommends you use single sign on (SSO) for all admin access to Coursedog. That said, Coursedog has password aging on our near term roadmap.</v>
      </c>
      <c r="E131" s="248" t="str">
        <f>VLOOKUP($A131,Product!$A$13:$E$61,5,0)&amp;""</f>
        <v>Describe these limitations and/or restrictions and state what lengths and complexities are supported.</v>
      </c>
      <c r="F131" s="254"/>
      <c r="G131" s="239" t="str">
        <f>VLOOKUP($A131,Questions!$A$2:$X$333,21,0)&amp;""</f>
        <v>No</v>
      </c>
      <c r="H131" s="240"/>
      <c r="I131" s="241" t="str">
        <f>VLOOKUP($A131,Questions!$A$2:$X$333,23,0)&amp;""</f>
        <v>Critical Importance</v>
      </c>
      <c r="J131" s="240"/>
      <c r="K131" s="242" t="b">
        <v>0</v>
      </c>
      <c r="L131" s="2"/>
      <c r="M131" s="232"/>
      <c r="N131" s="232"/>
      <c r="O131" s="232"/>
      <c r="P131" s="232"/>
      <c r="Q131" s="232"/>
      <c r="R131" s="232"/>
      <c r="S131" s="232"/>
      <c r="T131" s="232"/>
      <c r="U131" s="232"/>
      <c r="V131" s="232"/>
      <c r="W131" s="232"/>
      <c r="X131" s="232"/>
      <c r="Y131" s="232"/>
      <c r="Z131" s="232"/>
    </row>
    <row r="132" ht="15.75" customHeight="1">
      <c r="A132" s="35" t="str">
        <f>Product!$A$24</f>
        <v>AAAI-05</v>
      </c>
      <c r="B132" s="36" t="str">
        <f>VLOOKUP($A132,Product!$A$13:$E$61,2,0)&amp;""</f>
        <v>Do you have documented password/passphrase reset procedures that are currently implemented in the system and/or customer support?*</v>
      </c>
      <c r="C132" s="241" t="str">
        <f>VLOOKUP($A132,Product!$A$13:$E$61,3,0)&amp;""</f>
        <v>Yes</v>
      </c>
      <c r="D132" s="243" t="str">
        <f>IF(LEFT(VLOOKUP($A132,Product!$A$13:$E$61,5,0),21)='Auto Responses'!$A$73,'Auto Responses'!$A$74,VLOOKUP($A132,Product!$A$13:$E$61,4,0))&amp;""</f>
        <v>Coursedog reccomends using Single Sign On (SSO) for authentication. However, users can reset their passwords by following the steps on the sign-in page or through "Account Settings" if they know their current password.
Read More about Resetting Passwords</v>
      </c>
      <c r="E132" s="248" t="str">
        <f>VLOOKUP($A132,Product!$A$13:$E$61,5,0)&amp;""</f>
        <v>Describe your documented password/passphrase reset procedures that are currently implemented in the system and/or customer support.</v>
      </c>
      <c r="F132" s="254"/>
      <c r="G132" s="239" t="str">
        <f>VLOOKUP($A132,Questions!$A$2:$X$333,21,0)&amp;""</f>
        <v>Yes</v>
      </c>
      <c r="H132" s="240"/>
      <c r="I132" s="241" t="str">
        <f>VLOOKUP($A132,Questions!$A$2:$X$333,23,0)&amp;""</f>
        <v>Critical Importance</v>
      </c>
      <c r="J132" s="240"/>
      <c r="K132" s="242" t="b">
        <v>0</v>
      </c>
      <c r="L132" s="2"/>
      <c r="M132" s="232"/>
      <c r="N132" s="232"/>
      <c r="O132" s="232"/>
      <c r="P132" s="232"/>
      <c r="Q132" s="232"/>
      <c r="R132" s="232"/>
      <c r="S132" s="232"/>
      <c r="T132" s="232"/>
      <c r="U132" s="232"/>
      <c r="V132" s="232"/>
      <c r="W132" s="232"/>
      <c r="X132" s="232"/>
      <c r="Y132" s="232"/>
      <c r="Z132" s="232"/>
    </row>
    <row r="133" ht="15.75" customHeight="1">
      <c r="A133" s="35" t="str">
        <f>Product!$A$25</f>
        <v>AAAI-06</v>
      </c>
      <c r="B133" s="36" t="str">
        <f>VLOOKUP($A133,Product!$A$13:$E$61,2,0)&amp;""</f>
        <v>Does your organization participate in InCommon or another eduGAIN-affiliated trust federation?*</v>
      </c>
      <c r="C133" s="241" t="str">
        <f>VLOOKUP($A133,Product!$A$13:$E$61,3,0)&amp;""</f>
        <v>Yes</v>
      </c>
      <c r="D133" s="243" t="str">
        <f>IF(LEFT(VLOOKUP($A133,Product!$A$13:$E$61,5,0),21)='Auto Responses'!$A$73,'Auto Responses'!$A$74,VLOOKUP($A133,Product!$A$13:$E$61,4,0))&amp;""</f>
        <v>Coursedog supports SAML and CAS for single sign on (SSO)</v>
      </c>
      <c r="E133" s="248" t="str">
        <f>VLOOKUP($A133,Product!$A$13:$E$61,5,0)&amp;""</f>
        <v>List the entity IDs registered in the Additional Information column.</v>
      </c>
      <c r="F133" s="254"/>
      <c r="G133" s="239" t="str">
        <f>VLOOKUP($A133,Questions!$A$2:$X$333,21,0)&amp;""</f>
        <v>Yes</v>
      </c>
      <c r="H133" s="240"/>
      <c r="I133" s="241" t="str">
        <f>VLOOKUP($A133,Questions!$A$2:$X$333,23,0)&amp;""</f>
        <v>Critical Importance</v>
      </c>
      <c r="J133" s="240"/>
      <c r="K133" s="242" t="b">
        <v>0</v>
      </c>
      <c r="L133" s="2"/>
      <c r="M133" s="232"/>
      <c r="N133" s="232"/>
      <c r="O133" s="232"/>
      <c r="P133" s="232"/>
      <c r="Q133" s="232"/>
      <c r="R133" s="232"/>
      <c r="S133" s="232"/>
      <c r="T133" s="232"/>
      <c r="U133" s="232"/>
      <c r="V133" s="232"/>
      <c r="W133" s="232"/>
      <c r="X133" s="232"/>
      <c r="Y133" s="232"/>
      <c r="Z133" s="232"/>
    </row>
    <row r="134" ht="15.75" customHeight="1">
      <c r="A134" s="35" t="str">
        <f>Product!$A$26</f>
        <v>AAAI-07</v>
      </c>
      <c r="B134" s="36" t="str">
        <f>VLOOKUP($A134,Product!$A$13:$E$61,2,0)&amp;""</f>
        <v>Are there any passwords/passphrases hard-coded into your systems or solutions?*</v>
      </c>
      <c r="C134" s="241" t="str">
        <f>VLOOKUP($A134,Product!$A$13:$E$61,3,0)&amp;""</f>
        <v>No</v>
      </c>
      <c r="D134" s="243" t="str">
        <f>IF(LEFT(VLOOKUP($A134,Product!$A$13:$E$61,5,0),21)='Auto Responses'!$A$73,'Auto Responses'!$A$74,VLOOKUP($A134,Product!$A$13:$E$61,4,0))&amp;""</f>
        <v/>
      </c>
      <c r="E134" s="248" t="str">
        <f>VLOOKUP($A134,Product!$A$13:$E$61,5,0)&amp;""</f>
        <v/>
      </c>
      <c r="F134" s="254"/>
      <c r="G134" s="239" t="str">
        <f>VLOOKUP($A134,Questions!$A$2:$X$333,21,0)&amp;""</f>
        <v>No</v>
      </c>
      <c r="H134" s="240"/>
      <c r="I134" s="241" t="str">
        <f>VLOOKUP($A134,Questions!$A$2:$X$333,23,0)&amp;""</f>
        <v>Critical Importance</v>
      </c>
      <c r="J134" s="240"/>
      <c r="K134" s="242" t="b">
        <v>0</v>
      </c>
      <c r="L134" s="2"/>
      <c r="M134" s="232"/>
      <c r="N134" s="232"/>
      <c r="O134" s="232"/>
      <c r="P134" s="232"/>
      <c r="Q134" s="232"/>
      <c r="R134" s="232"/>
      <c r="S134" s="232"/>
      <c r="T134" s="232"/>
      <c r="U134" s="232"/>
      <c r="V134" s="232"/>
      <c r="W134" s="232"/>
      <c r="X134" s="232"/>
      <c r="Y134" s="232"/>
      <c r="Z134" s="232"/>
    </row>
    <row r="135" ht="15.75" customHeight="1">
      <c r="A135" s="35" t="str">
        <f>Product!$A$27</f>
        <v>AAAI-08</v>
      </c>
      <c r="B135" s="36" t="str">
        <f>VLOOKUP($A135,Product!$A$13:$E$61,2,0)&amp;""</f>
        <v>Are you storing any passwords in plaintext?*</v>
      </c>
      <c r="C135" s="241" t="str">
        <f>VLOOKUP($A135,Product!$A$13:$E$61,3,0)&amp;""</f>
        <v>No</v>
      </c>
      <c r="D135" s="243" t="str">
        <f>IF(LEFT(VLOOKUP($A135,Product!$A$13:$E$61,5,0),21)='Auto Responses'!$A$73,'Auto Responses'!$A$74,VLOOKUP($A135,Product!$A$13:$E$61,4,0))&amp;""</f>
        <v/>
      </c>
      <c r="E135" s="248" t="str">
        <f>VLOOKUP($A135,Product!$A$13:$E$61,5,0)&amp;""</f>
        <v/>
      </c>
      <c r="F135" s="254"/>
      <c r="G135" s="239" t="str">
        <f>VLOOKUP($A135,Questions!$A$2:$X$333,21,0)&amp;""</f>
        <v>No</v>
      </c>
      <c r="H135" s="240"/>
      <c r="I135" s="241" t="str">
        <f>VLOOKUP($A135,Questions!$A$2:$X$333,23,0)&amp;""</f>
        <v>Critical Importance</v>
      </c>
      <c r="J135" s="240"/>
      <c r="K135" s="242" t="b">
        <v>0</v>
      </c>
      <c r="L135" s="2"/>
      <c r="M135" s="232"/>
      <c r="N135" s="232"/>
      <c r="O135" s="232"/>
      <c r="P135" s="232"/>
      <c r="Q135" s="232"/>
      <c r="R135" s="232"/>
      <c r="S135" s="232"/>
      <c r="T135" s="232"/>
      <c r="U135" s="232"/>
      <c r="V135" s="232"/>
      <c r="W135" s="232"/>
      <c r="X135" s="232"/>
      <c r="Y135" s="232"/>
      <c r="Z135" s="232"/>
    </row>
    <row r="136" ht="15.75" customHeight="1">
      <c r="A136" s="35" t="str">
        <f>Product!$A$28</f>
        <v>AAAI-09</v>
      </c>
      <c r="B136" s="36" t="str">
        <f>VLOOKUP($A136,Product!$A$13:$E$61,2,0)&amp;""</f>
        <v>Are audit logs available that include AT LEAST all of the following: login, logout, actions performed, and source IP address?*</v>
      </c>
      <c r="C136" s="241" t="str">
        <f>VLOOKUP($A136,Product!$A$13:$E$61,3,0)&amp;""</f>
        <v>Yes</v>
      </c>
      <c r="D136" s="243" t="str">
        <f>IF(LEFT(VLOOKUP($A136,Product!$A$13:$E$61,5,0),21)='Auto Responses'!$A$73,'Auto Responses'!$A$74,VLOOKUP($A136,Product!$A$13:$E$61,4,0))&amp;""</f>
        <v/>
      </c>
      <c r="E136" s="248" t="str">
        <f>VLOOKUP($A136,Product!$A$13:$E$61,5,0)&amp;""</f>
        <v/>
      </c>
      <c r="F136" s="254"/>
      <c r="G136" s="239" t="str">
        <f>VLOOKUP($A136,Questions!$A$2:$X$333,21,0)&amp;""</f>
        <v>Yes</v>
      </c>
      <c r="H136" s="240"/>
      <c r="I136" s="241" t="str">
        <f>VLOOKUP($A136,Questions!$A$2:$X$333,23,0)&amp;""</f>
        <v>Critical Importance</v>
      </c>
      <c r="J136" s="240"/>
      <c r="K136" s="242" t="b">
        <v>0</v>
      </c>
      <c r="L136" s="2"/>
      <c r="M136" s="232"/>
      <c r="N136" s="232"/>
      <c r="O136" s="232"/>
      <c r="P136" s="232"/>
      <c r="Q136" s="232"/>
      <c r="R136" s="232"/>
      <c r="S136" s="232"/>
      <c r="T136" s="232"/>
      <c r="U136" s="232"/>
      <c r="V136" s="232"/>
      <c r="W136" s="232"/>
      <c r="X136" s="232"/>
      <c r="Y136" s="232"/>
      <c r="Z136" s="232"/>
    </row>
    <row r="137" ht="15.75" customHeight="1">
      <c r="A137" s="35" t="str">
        <f>Product!$A$29</f>
        <v>AAAI-10</v>
      </c>
      <c r="B137" s="36" t="str">
        <f>VLOOKUP($A137,Product!$A$13:$E$61,2,0)&amp;""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137" s="245" t="str">
        <f>VLOOKUP($A137,Product!$A$13:$E$61,3,0)&amp;""</f>
        <v>All logs for security changes and user security are implemented and stored via AWS: https://docs.aws.amazon.com/elasticloadbalancing/latest/classic/access-log-collection.html https://docs.aws.amazon.com/organizations/latest/userguide/orgs_monitoring.html#orgs_cloudtrail-integration</v>
      </c>
      <c r="D137" s="201" t="str">
        <f>IF(LEFT(VLOOKUP($A137,Product!$A$13:$E$61,5,0),21)='Auto Responses'!$A$73,'Auto Responses'!$A$74,VLOOKUP($A137,Product!$A$13:$E$61,4,0))&amp;""</f>
        <v/>
      </c>
      <c r="E137" s="248" t="str">
        <f>VLOOKUP($A137,Product!$A$13:$E$61,5,0)&amp;""</f>
        <v>Ensure that all elements of AAAI-10 are clearly stated in your response.</v>
      </c>
      <c r="F137" s="254"/>
      <c r="G137" s="239" t="str">
        <f>VLOOKUP($A137,Questions!$A$2:$X$333,21,0)&amp;""</f>
        <v>Yes</v>
      </c>
      <c r="H137" s="240"/>
      <c r="I137" s="241" t="str">
        <f>VLOOKUP($A137,Questions!$A$2:$X$333,23,0)&amp;""</f>
        <v>Critical Importance</v>
      </c>
      <c r="J137" s="240"/>
      <c r="K137" s="242" t="b">
        <v>0</v>
      </c>
      <c r="L137" s="2"/>
      <c r="M137" s="232"/>
      <c r="N137" s="232"/>
      <c r="O137" s="232"/>
      <c r="P137" s="232"/>
      <c r="Q137" s="232"/>
      <c r="R137" s="232"/>
      <c r="S137" s="232"/>
      <c r="T137" s="232"/>
      <c r="U137" s="232"/>
      <c r="V137" s="232"/>
      <c r="W137" s="232"/>
      <c r="X137" s="232"/>
      <c r="Y137" s="232"/>
      <c r="Z137" s="232"/>
    </row>
    <row r="138" ht="15.75" customHeight="1">
      <c r="A138" s="35" t="str">
        <f>Product!$A$30</f>
        <v>AAAI-11</v>
      </c>
      <c r="B138" s="36" t="str">
        <f>VLOOKUP($A138,Product!$A$13:$E$61,2,0)&amp;""</f>
        <v>Can you provide the institution documentation regarding the retention period for those logs, how logs are protected, and whether they are accessible to the customer (and if so, how)?*</v>
      </c>
      <c r="C138" s="241" t="str">
        <f>VLOOKUP($A138,Product!$A$13:$E$61,3,0)&amp;""</f>
        <v>Yes</v>
      </c>
      <c r="D138" s="243" t="str">
        <f>IF(LEFT(VLOOKUP($A138,Product!$A$13:$E$61,5,0),21)='Auto Responses'!$A$73,'Auto Responses'!$A$74,VLOOKUP($A138,Product!$A$13:$E$61,4,0))&amp;""</f>
        <v/>
      </c>
      <c r="E138" s="248" t="str">
        <f>VLOOKUP($A138,Product!$A$13:$E$61,5,0)&amp;""</f>
        <v/>
      </c>
      <c r="F138" s="254"/>
      <c r="G138" s="239" t="str">
        <f>VLOOKUP($A138,Questions!$A$2:$X$333,21,0)&amp;""</f>
        <v>Yes</v>
      </c>
      <c r="H138" s="240"/>
      <c r="I138" s="241" t="str">
        <f>VLOOKUP($A138,Questions!$A$2:$X$333,23,0)&amp;""</f>
        <v>Critical Importance</v>
      </c>
      <c r="J138" s="240"/>
      <c r="K138" s="242" t="b">
        <v>0</v>
      </c>
      <c r="L138" s="2"/>
      <c r="M138" s="232"/>
      <c r="N138" s="232"/>
      <c r="O138" s="232"/>
      <c r="P138" s="232"/>
      <c r="Q138" s="232"/>
      <c r="R138" s="232"/>
      <c r="S138" s="232"/>
      <c r="T138" s="232"/>
      <c r="U138" s="232"/>
      <c r="V138" s="232"/>
      <c r="W138" s="232"/>
      <c r="X138" s="232"/>
      <c r="Y138" s="232"/>
      <c r="Z138" s="232"/>
    </row>
    <row r="139" ht="15.75" customHeight="1">
      <c r="A139" s="35" t="str">
        <f>Product!$A$31</f>
        <v>AAAI-12</v>
      </c>
      <c r="B139" s="36" t="str">
        <f>VLOOKUP($A139,Product!$A$13:$E$61,2,0)&amp;""</f>
        <v>Does your application support integration with other authentication and authorization systems?</v>
      </c>
      <c r="C139" s="241" t="str">
        <f>VLOOKUP($A139,Product!$A$13:$E$61,3,0)&amp;""</f>
        <v>Yes</v>
      </c>
      <c r="D139" s="243" t="str">
        <f>IF(LEFT(VLOOKUP($A139,Product!$A$13:$E$61,5,0),21)='Auto Responses'!$A$73,'Auto Responses'!$A$74,VLOOKUP($A139,Product!$A$13:$E$61,4,0))&amp;""</f>
        <v>Coursedog supports Active Directory though single sign on (SSO)</v>
      </c>
      <c r="E139" s="248" t="str">
        <f>VLOOKUP($A139,Product!$A$13:$E$61,5,0)&amp;""</f>
        <v>List which systems and versions supported (such as Active Directory, Kerberos, or other LDAP compatible directory) in Additional Info.</v>
      </c>
      <c r="F139" s="254"/>
      <c r="G139" s="239" t="str">
        <f>VLOOKUP($A139,Questions!$A$2:$X$333,21,0)&amp;""</f>
        <v>Yes</v>
      </c>
      <c r="H139" s="240"/>
      <c r="I139" s="241" t="str">
        <f>VLOOKUP($A139,Questions!$A$2:$X$333,23,0)&amp;""</f>
        <v>Standard Importance</v>
      </c>
      <c r="J139" s="240"/>
      <c r="K139" s="242" t="b">
        <v>0</v>
      </c>
      <c r="L139" s="2"/>
      <c r="M139" s="232"/>
      <c r="N139" s="232"/>
      <c r="O139" s="232"/>
      <c r="P139" s="232"/>
      <c r="Q139" s="232"/>
      <c r="R139" s="232"/>
      <c r="S139" s="232"/>
      <c r="T139" s="232"/>
      <c r="U139" s="232"/>
      <c r="V139" s="232"/>
      <c r="W139" s="232"/>
      <c r="X139" s="232"/>
      <c r="Y139" s="232"/>
      <c r="Z139" s="232"/>
    </row>
    <row r="140" ht="15.75" customHeight="1">
      <c r="A140" s="35" t="str">
        <f>Product!$A$32</f>
        <v>AAAI-13</v>
      </c>
      <c r="B140" s="36" t="str">
        <f>VLOOKUP($A140,Product!$A$13:$E$61,2,0)&amp;""</f>
        <v>Do you allow the customer to specify attribute mappings for any needed information beyond a user identifier? (e.g., Reference eduPerson, ePPA/ePPN/ePE)</v>
      </c>
      <c r="C140" s="241" t="str">
        <f>VLOOKUP($A140,Product!$A$13:$E$61,3,0)&amp;""</f>
        <v>Yes</v>
      </c>
      <c r="D140" s="243" t="str">
        <f>IF(LEFT(VLOOKUP($A140,Product!$A$13:$E$61,5,0),21)='Auto Responses'!$A$73,'Auto Responses'!$A$74,VLOOKUP($A140,Product!$A$13:$E$61,4,0))&amp;""</f>
        <v/>
      </c>
      <c r="E140" s="248" t="str">
        <f>VLOOKUP($A140,Product!$A$13:$E$61,5,0)&amp;""</f>
        <v/>
      </c>
      <c r="F140" s="254"/>
      <c r="G140" s="239" t="str">
        <f>VLOOKUP($A140,Questions!$A$2:$X$333,21,0)&amp;""</f>
        <v>Yes</v>
      </c>
      <c r="H140" s="240"/>
      <c r="I140" s="241" t="str">
        <f>VLOOKUP($A140,Questions!$A$2:$X$333,23,0)&amp;""</f>
        <v>Standard Importance</v>
      </c>
      <c r="J140" s="240"/>
      <c r="K140" s="242" t="b">
        <v>0</v>
      </c>
      <c r="L140" s="2"/>
      <c r="M140" s="232"/>
      <c r="N140" s="232"/>
      <c r="O140" s="232"/>
      <c r="P140" s="232"/>
      <c r="Q140" s="232"/>
      <c r="R140" s="232"/>
      <c r="S140" s="232"/>
      <c r="T140" s="232"/>
      <c r="U140" s="232"/>
      <c r="V140" s="232"/>
      <c r="W140" s="232"/>
      <c r="X140" s="232"/>
      <c r="Y140" s="232"/>
      <c r="Z140" s="232"/>
    </row>
    <row r="141" ht="15.75" customHeight="1">
      <c r="A141" s="35" t="str">
        <f>Product!$A$33</f>
        <v>AAAI-14</v>
      </c>
      <c r="B141" s="36" t="str">
        <f>VLOOKUP($A141,Product!$A$13:$E$61,2,0)&amp;""</f>
        <v>Does your application support directory integration for user accounts?</v>
      </c>
      <c r="C141" s="241" t="str">
        <f>VLOOKUP($A141,Product!$A$13:$E$61,3,0)&amp;""</f>
        <v>Yes</v>
      </c>
      <c r="D141" s="243" t="str">
        <f>IF(LEFT(VLOOKUP($A141,Product!$A$13:$E$61,5,0),21)='Auto Responses'!$A$73,'Auto Responses'!$A$74,VLOOKUP($A141,Product!$A$13:$E$61,4,0))&amp;""</f>
        <v>Coursedog supports user creation and role assignments via SSO, which can be integrated with directory services.
Learn More about SSO Integration</v>
      </c>
      <c r="E141" s="248" t="str">
        <f>VLOOKUP($A141,Product!$A$13:$E$61,5,0)&amp;""</f>
        <v>Describe all authentication services supported by the system.</v>
      </c>
      <c r="F141" s="254"/>
      <c r="G141" s="239" t="str">
        <f>VLOOKUP($A141,Questions!$A$2:$X$333,21,0)&amp;""</f>
        <v>Yes</v>
      </c>
      <c r="H141" s="240"/>
      <c r="I141" s="241" t="str">
        <f>VLOOKUP($A141,Questions!$A$2:$X$333,23,0)&amp;""</f>
        <v>Standard Importance</v>
      </c>
      <c r="J141" s="240"/>
      <c r="K141" s="242" t="b">
        <v>0</v>
      </c>
      <c r="L141" s="2"/>
      <c r="M141" s="232"/>
      <c r="N141" s="232"/>
      <c r="O141" s="232"/>
      <c r="P141" s="232"/>
      <c r="Q141" s="232"/>
      <c r="R141" s="232"/>
      <c r="S141" s="232"/>
      <c r="T141" s="232"/>
      <c r="U141" s="232"/>
      <c r="V141" s="232"/>
      <c r="W141" s="232"/>
      <c r="X141" s="232"/>
      <c r="Y141" s="232"/>
      <c r="Z141" s="232"/>
    </row>
    <row r="142" ht="15.75" customHeight="1">
      <c r="A142" s="35" t="str">
        <f>Product!$A$34</f>
        <v>AAAI-15</v>
      </c>
      <c r="B142" s="36" t="str">
        <f>VLOOKUP($A142,Product!$A$13:$E$61,2,0)&amp;""</f>
        <v>Does your solution support any of the following web SSO standards: SAML2 (with redirect flow), OIDC, CAS, or other?</v>
      </c>
      <c r="C142" s="241" t="str">
        <f>VLOOKUP($A142,Product!$A$13:$E$61,3,0)&amp;""</f>
        <v>Yes</v>
      </c>
      <c r="D142" s="243" t="str">
        <f>IF(LEFT(VLOOKUP($A142,Product!$A$13:$E$61,5,0),21)='Auto Responses'!$A$73,'Auto Responses'!$A$74,VLOOKUP($A142,Product!$A$13:$E$61,4,0))&amp;""</f>
        <v>Coursedog supports SAML and CAS for single sign on (SSO)</v>
      </c>
      <c r="E142" s="248" t="str">
        <f>VLOOKUP($A142,Product!$A$13:$E$61,5,0)&amp;""</f>
        <v>State the web SSO standards supported by your solution and provide additional details about your support, including framework(s) in use, how information is exchanged securely, etc.</v>
      </c>
      <c r="F142" s="254"/>
      <c r="G142" s="239" t="str">
        <f>VLOOKUP($A142,Questions!$A$2:$X$333,21,0)&amp;""</f>
        <v>Yes</v>
      </c>
      <c r="H142" s="240"/>
      <c r="I142" s="241" t="str">
        <f>VLOOKUP($A142,Questions!$A$2:$X$333,23,0)&amp;""</f>
        <v>Minor Importance</v>
      </c>
      <c r="J142" s="240"/>
      <c r="K142" s="242" t="b">
        <v>0</v>
      </c>
      <c r="L142" s="2"/>
      <c r="M142" s="232"/>
      <c r="N142" s="232"/>
      <c r="O142" s="232"/>
      <c r="P142" s="232"/>
      <c r="Q142" s="232"/>
      <c r="R142" s="232"/>
      <c r="S142" s="232"/>
      <c r="T142" s="232"/>
      <c r="U142" s="232"/>
      <c r="V142" s="232"/>
      <c r="W142" s="232"/>
      <c r="X142" s="232"/>
      <c r="Y142" s="232"/>
      <c r="Z142" s="232"/>
    </row>
    <row r="143" ht="15.75" customHeight="1">
      <c r="A143" s="35" t="str">
        <f>Product!$A$35</f>
        <v>AAAI-16</v>
      </c>
      <c r="B143" s="36" t="str">
        <f>VLOOKUP($A143,Product!$A$13:$E$61,2,0)&amp;""</f>
        <v>Do you support differentiation between email address and user identifier?</v>
      </c>
      <c r="C143" s="241" t="str">
        <f>VLOOKUP($A143,Product!$A$13:$E$61,3,0)&amp;""</f>
        <v>Yes</v>
      </c>
      <c r="D143" s="243" t="str">
        <f>IF(LEFT(VLOOKUP($A143,Product!$A$13:$E$61,5,0),21)='Auto Responses'!$A$73,'Auto Responses'!$A$74,VLOOKUP($A143,Product!$A$13:$E$61,4,0))&amp;""</f>
        <v/>
      </c>
      <c r="E143" s="248" t="str">
        <f>VLOOKUP($A143,Product!$A$13:$E$61,5,0)&amp;""</f>
        <v/>
      </c>
      <c r="F143" s="254"/>
      <c r="G143" s="239" t="str">
        <f>VLOOKUP($A143,Questions!$A$2:$X$333,21,0)&amp;""</f>
        <v>Yes</v>
      </c>
      <c r="H143" s="240"/>
      <c r="I143" s="241" t="str">
        <f>VLOOKUP($A143,Questions!$A$2:$X$333,23,0)&amp;""</f>
        <v>Minor Importance</v>
      </c>
      <c r="J143" s="240"/>
      <c r="K143" s="242" t="b">
        <v>0</v>
      </c>
      <c r="L143" s="2"/>
      <c r="M143" s="232"/>
      <c r="N143" s="232"/>
      <c r="O143" s="232"/>
      <c r="P143" s="232"/>
      <c r="Q143" s="232"/>
      <c r="R143" s="232"/>
      <c r="S143" s="232"/>
      <c r="T143" s="232"/>
      <c r="U143" s="232"/>
      <c r="V143" s="232"/>
      <c r="W143" s="232"/>
      <c r="X143" s="232"/>
      <c r="Y143" s="232"/>
      <c r="Z143" s="232"/>
    </row>
    <row r="144" ht="15.75" customHeight="1">
      <c r="A144" s="35" t="str">
        <f>Product!$A$36</f>
        <v>AAAI-17</v>
      </c>
      <c r="B144" s="36" t="str">
        <f>VLOOKUP($A144,Product!$A$13:$E$61,2,0)&amp;""</f>
        <v>If the institution does not use SSO, does your application and/or user frontend/portal support multifactor authentication (e.g., Duo, Google Authenticator, OTP, etc.)?</v>
      </c>
      <c r="C144" s="241" t="str">
        <f>VLOOKUP($A144,Product!$A$13:$E$61,3,0)&amp;""</f>
        <v>No</v>
      </c>
      <c r="D144" s="243" t="str">
        <f>IF(LEFT(VLOOKUP($A144,Product!$A$13:$E$61,5,0),21)='Auto Responses'!$A$73,'Auto Responses'!$A$74,VLOOKUP($A144,Product!$A$13:$E$61,4,0))&amp;""</f>
        <v>Coursedog recommends you use single sign on (SSO) to leverage any 2FA at your institution for all admin access to Coursedog.</v>
      </c>
      <c r="E144" s="248" t="str">
        <f>VLOOKUP($A144,Product!$A$13:$E$61,5,0)&amp;""</f>
        <v>Describe any plans to support multifactor authentication in your application.</v>
      </c>
      <c r="F144" s="254"/>
      <c r="G144" s="239" t="str">
        <f>VLOOKUP($A144,Questions!$A$2:$X$333,21,0)&amp;""</f>
        <v>Yes</v>
      </c>
      <c r="H144" s="240"/>
      <c r="I144" s="241" t="str">
        <f>VLOOKUP($A144,Questions!$A$2:$X$333,23,0)&amp;""</f>
        <v>Minor Importance</v>
      </c>
      <c r="J144" s="240"/>
      <c r="K144" s="242" t="b">
        <v>0</v>
      </c>
      <c r="L144" s="2"/>
      <c r="M144" s="232"/>
      <c r="N144" s="232"/>
      <c r="O144" s="232"/>
      <c r="P144" s="232"/>
      <c r="Q144" s="232"/>
      <c r="R144" s="232"/>
      <c r="S144" s="232"/>
      <c r="T144" s="232"/>
      <c r="U144" s="232"/>
      <c r="V144" s="232"/>
      <c r="W144" s="232"/>
      <c r="X144" s="232"/>
      <c r="Y144" s="232"/>
      <c r="Z144" s="232"/>
    </row>
    <row r="145" ht="15.75" customHeight="1">
      <c r="A145" s="35" t="str">
        <f>Product!$A$37</f>
        <v>AAAI-18</v>
      </c>
      <c r="B145" s="36" t="str">
        <f>VLOOKUP($A145,Product!$A$13:$E$61,2,0)&amp;""</f>
        <v>Does your application automatically lock the session or log out an account after a period of inactivity?</v>
      </c>
      <c r="C145" s="241" t="str">
        <f>VLOOKUP($A145,Product!$A$13:$E$61,3,0)&amp;""</f>
        <v>Yes</v>
      </c>
      <c r="D145" s="243" t="str">
        <f>IF(LEFT(VLOOKUP($A145,Product!$A$13:$E$61,5,0),21)='Auto Responses'!$A$73,'Auto Responses'!$A$74,VLOOKUP($A145,Product!$A$13:$E$61,4,0))&amp;""</f>
        <v>If you are inactive for more than 24 hours, you will automatically be logged out of Coursedog.
Read More about Logging Out</v>
      </c>
      <c r="E145" s="248" t="str">
        <f>VLOOKUP($A145,Product!$A$13:$E$61,5,0)&amp;""</f>
        <v>Describe the default behavior of this capability.</v>
      </c>
      <c r="F145" s="254"/>
      <c r="G145" s="239" t="str">
        <f>VLOOKUP($A145,Questions!$A$2:$X$333,21,0)&amp;""</f>
        <v>Yes</v>
      </c>
      <c r="H145" s="240"/>
      <c r="I145" s="241" t="str">
        <f>VLOOKUP($A145,Questions!$A$2:$X$333,23,0)&amp;""</f>
        <v>Minor Importance</v>
      </c>
      <c r="J145" s="240"/>
      <c r="K145" s="242" t="b">
        <v>0</v>
      </c>
      <c r="L145" s="2"/>
      <c r="M145" s="232"/>
      <c r="N145" s="232"/>
      <c r="O145" s="232"/>
      <c r="P145" s="232"/>
      <c r="Q145" s="232"/>
      <c r="R145" s="232"/>
      <c r="S145" s="232"/>
      <c r="T145" s="232"/>
      <c r="U145" s="232"/>
      <c r="V145" s="232"/>
      <c r="W145" s="232"/>
      <c r="X145" s="232"/>
      <c r="Y145" s="232"/>
      <c r="Z145" s="232"/>
    </row>
    <row r="146" ht="15.75" customHeight="1">
      <c r="A146" s="19" t="str">
        <f>VLOOKUP(LEFT($A147,4),'Auto Responses'!$N$4:$O$38,2,0)&amp;""</f>
        <v> Data</v>
      </c>
      <c r="B146" s="45"/>
      <c r="C146" s="46"/>
      <c r="D146" s="46"/>
      <c r="E146" s="246"/>
      <c r="F146" s="234" t="s">
        <v>644</v>
      </c>
      <c r="G146" s="46"/>
      <c r="H146" s="46"/>
      <c r="I146" s="46"/>
      <c r="J146" s="46"/>
      <c r="K146" s="46"/>
      <c r="L146" s="2"/>
      <c r="M146" s="2"/>
      <c r="N146" s="2"/>
      <c r="O146" s="2"/>
      <c r="P146" s="2"/>
      <c r="Q146" s="2"/>
      <c r="R146" s="2"/>
      <c r="S146" s="2"/>
      <c r="T146" s="2"/>
      <c r="U146" s="2"/>
      <c r="V146" s="2"/>
      <c r="W146" s="2"/>
      <c r="X146" s="2"/>
      <c r="Y146" s="2"/>
      <c r="Z146" s="2"/>
    </row>
    <row r="147" ht="15.75" customHeight="1">
      <c r="A147" s="35" t="str">
        <f>Product!$A$39</f>
        <v>DATA-01</v>
      </c>
      <c r="B147" s="36" t="str">
        <f>VLOOKUP($A147,Product!$A$13:$E$61,2,0)&amp;""</f>
        <v>Will the institution's data be stored on any devices (database servers, file servers, SAN, NAS, etc.) configured with non-RFC 1918/4193 (i.e., publicly routable) IP addresses?*</v>
      </c>
      <c r="C147" s="241" t="str">
        <f>VLOOKUP($A147,Product!$A$13:$E$61,3,0)&amp;""</f>
        <v>No</v>
      </c>
      <c r="D147" s="243" t="str">
        <f>IF(LEFT(VLOOKUP($A147,Product!$A$13:$E$61,5,0),21)='Auto Responses'!$A$73,'Auto Responses'!$A$74,VLOOKUP($A147,Product!$A$13:$E$61,4,0))&amp;""</f>
        <v/>
      </c>
      <c r="E147" s="248" t="str">
        <f>VLOOKUP($A147,Product!$A$13:$E$61,5,0)&amp;""</f>
        <v/>
      </c>
      <c r="F147" s="254"/>
      <c r="G147" s="239" t="str">
        <f>VLOOKUP($A147,Questions!$A$2:$X$333,21,0)&amp;""</f>
        <v>No</v>
      </c>
      <c r="H147" s="240"/>
      <c r="I147" s="241" t="str">
        <f>VLOOKUP($A147,Questions!$A$2:$X$333,23,0)&amp;""</f>
        <v>Critical Importance</v>
      </c>
      <c r="J147" s="240"/>
      <c r="K147" s="242" t="b">
        <v>0</v>
      </c>
      <c r="L147" s="2"/>
      <c r="M147" s="232"/>
      <c r="N147" s="232"/>
      <c r="O147" s="232"/>
      <c r="P147" s="232"/>
      <c r="Q147" s="232"/>
      <c r="R147" s="232"/>
      <c r="S147" s="232"/>
      <c r="T147" s="232"/>
      <c r="U147" s="232"/>
      <c r="V147" s="232"/>
      <c r="W147" s="232"/>
      <c r="X147" s="232"/>
      <c r="Y147" s="232"/>
      <c r="Z147" s="232"/>
    </row>
    <row r="148" ht="15.75" customHeight="1">
      <c r="A148" s="35" t="str">
        <f>Product!$A$40</f>
        <v>DATA-02</v>
      </c>
      <c r="B148" s="36" t="str">
        <f>VLOOKUP($A148,Product!$A$13:$E$61,2,0)&amp;""</f>
        <v>Is the transport of sensitive data encrypted using security protocols/algorithms (e.g., system-to-client)?*</v>
      </c>
      <c r="C148" s="241" t="str">
        <f>VLOOKUP($A148,Product!$A$13:$E$61,3,0)&amp;""</f>
        <v>Yes</v>
      </c>
      <c r="D148" s="243" t="str">
        <f>IF(LEFT(VLOOKUP($A148,Product!$A$13:$E$61,5,0),21)='Auto Responses'!$A$73,'Auto Responses'!$A$74,VLOOKUP($A148,Product!$A$13:$E$61,4,0))&amp;""</f>
        <v>See our security overview for more information.</v>
      </c>
      <c r="E148" s="248" t="str">
        <f>VLOOKUP($A148,Product!$A$13:$E$61,5,0)&amp;""</f>
        <v>Summarize your transport encryption strategy.</v>
      </c>
      <c r="F148" s="254"/>
      <c r="G148" s="239" t="str">
        <f>VLOOKUP($A148,Questions!$A$2:$X$333,21,0)&amp;""</f>
        <v>Yes</v>
      </c>
      <c r="H148" s="240"/>
      <c r="I148" s="241" t="str">
        <f>VLOOKUP($A148,Questions!$A$2:$X$333,23,0)&amp;""</f>
        <v>Critical Importance</v>
      </c>
      <c r="J148" s="240"/>
      <c r="K148" s="242" t="b">
        <v>0</v>
      </c>
      <c r="L148" s="2"/>
      <c r="M148" s="232"/>
      <c r="N148" s="232"/>
      <c r="O148" s="232"/>
      <c r="P148" s="232"/>
      <c r="Q148" s="232"/>
      <c r="R148" s="232"/>
      <c r="S148" s="232"/>
      <c r="T148" s="232"/>
      <c r="U148" s="232"/>
      <c r="V148" s="232"/>
      <c r="W148" s="232"/>
      <c r="X148" s="232"/>
      <c r="Y148" s="232"/>
      <c r="Z148" s="232"/>
    </row>
    <row r="149" ht="15.75" customHeight="1">
      <c r="A149" s="35" t="str">
        <f>Product!$A$41</f>
        <v>DATA-03</v>
      </c>
      <c r="B149" s="36" t="str">
        <f>VLOOKUP($A149,Product!$A$13:$E$61,2,0)&amp;""</f>
        <v>Is the storage of sensitive data encrypted using security protocols/algorithms (e.g., disk encryption, at-rest, files, and within a running database)?*</v>
      </c>
      <c r="C149" s="241" t="str">
        <f>VLOOKUP($A149,Product!$A$13:$E$61,3,0)&amp;""</f>
        <v>Yes</v>
      </c>
      <c r="D149" s="243" t="str">
        <f>IF(LEFT(VLOOKUP($A149,Product!$A$13:$E$61,5,0),21)='Auto Responses'!$A$73,'Auto Responses'!$A$74,VLOOKUP($A149,Product!$A$13:$E$61,4,0))&amp;""</f>
        <v>See our security overview for more information.</v>
      </c>
      <c r="E149" s="248" t="str">
        <f>VLOOKUP($A149,Product!$A$13:$E$61,5,0)&amp;""</f>
        <v>Summarize your data encryption strategy and state what encryption options are available.</v>
      </c>
      <c r="F149" s="254"/>
      <c r="G149" s="239" t="str">
        <f>VLOOKUP($A149,Questions!$A$2:$X$333,21,0)&amp;""</f>
        <v>Yes</v>
      </c>
      <c r="H149" s="240"/>
      <c r="I149" s="241" t="str">
        <f>VLOOKUP($A149,Questions!$A$2:$X$333,23,0)&amp;""</f>
        <v>Critical Importance</v>
      </c>
      <c r="J149" s="240"/>
      <c r="K149" s="242" t="b">
        <v>0</v>
      </c>
      <c r="L149" s="2"/>
      <c r="M149" s="232"/>
      <c r="N149" s="232"/>
      <c r="O149" s="232"/>
      <c r="P149" s="232"/>
      <c r="Q149" s="232"/>
      <c r="R149" s="232"/>
      <c r="S149" s="232"/>
      <c r="T149" s="232"/>
      <c r="U149" s="232"/>
      <c r="V149" s="232"/>
      <c r="W149" s="232"/>
      <c r="X149" s="232"/>
      <c r="Y149" s="232"/>
      <c r="Z149" s="232"/>
    </row>
    <row r="150" ht="15.75" customHeight="1">
      <c r="A150" s="35" t="str">
        <f>Product!$A$42</f>
        <v>DATA-04</v>
      </c>
      <c r="B150" s="36" t="str">
        <f>VLOOKUP($A150,Product!$A$13:$E$61,2,0)&amp;""</f>
        <v>Do all cryptographic modules in use in your solution conform to the Federal Information Processing Standards (FIPS PUB 140-2 or 140-3)?*</v>
      </c>
      <c r="C150" s="241" t="str">
        <f>VLOOKUP($A150,Product!$A$13:$E$61,3,0)&amp;""</f>
        <v>Yes</v>
      </c>
      <c r="D150" s="243" t="str">
        <f>IF(LEFT(VLOOKUP($A150,Product!$A$13:$E$61,5,0),21)='Auto Responses'!$A$73,'Auto Responses'!$A$74,VLOOKUP($A150,Product!$A$13:$E$61,4,0))&amp;""</f>
        <v>Coursedog is a schedule and curriculum planning tool and therefore does not store any sensitive data (e.g. FERPA, PII, credit cards, etc.). That said, Coursedog follows best practices such as FIPS PUB 140-3. 
See our security overview for more information.</v>
      </c>
      <c r="E150" s="248" t="str">
        <f>VLOOKUP($A150,Product!$A$13:$E$61,5,0)&amp;""</f>
        <v>Provide reference to FIPS 140-3 validation certificates.</v>
      </c>
      <c r="F150" s="254"/>
      <c r="G150" s="239" t="str">
        <f>VLOOKUP($A150,Questions!$A$2:$X$333,21,0)&amp;""</f>
        <v>Yes</v>
      </c>
      <c r="H150" s="240"/>
      <c r="I150" s="241" t="str">
        <f>VLOOKUP($A150,Questions!$A$2:$X$333,23,0)&amp;""</f>
        <v>Critical Importance</v>
      </c>
      <c r="J150" s="240"/>
      <c r="K150" s="242" t="b">
        <v>0</v>
      </c>
      <c r="L150" s="2"/>
      <c r="M150" s="232"/>
      <c r="N150" s="232"/>
      <c r="O150" s="232"/>
      <c r="P150" s="232"/>
      <c r="Q150" s="232"/>
      <c r="R150" s="232"/>
      <c r="S150" s="232"/>
      <c r="T150" s="232"/>
      <c r="U150" s="232"/>
      <c r="V150" s="232"/>
      <c r="W150" s="232"/>
      <c r="X150" s="232"/>
      <c r="Y150" s="232"/>
      <c r="Z150" s="232"/>
    </row>
    <row r="151" ht="15.75" customHeight="1">
      <c r="A151" s="35" t="str">
        <f>Product!$A$43</f>
        <v>DATA-05</v>
      </c>
      <c r="B151" s="36" t="str">
        <f>VLOOKUP($A151,Product!$A$13:$E$61,2,0)&amp;""</f>
        <v>Will the institution's data be available within the system for a period of time at the completion of this contract?*</v>
      </c>
      <c r="C151" s="241" t="str">
        <f>VLOOKUP($A151,Product!$A$13:$E$61,3,0)&amp;""</f>
        <v>Yes</v>
      </c>
      <c r="D151" s="243" t="str">
        <f>IF(LEFT(VLOOKUP($A151,Product!$A$13:$E$61,5,0),21)='Auto Responses'!$A$73,'Auto Responses'!$A$74,VLOOKUP($A151,Product!$A$13:$E$61,4,0))&amp;""</f>
        <v>All relevant data structures can be returned upon request for an agreed upon time period upon contract completion</v>
      </c>
      <c r="E151" s="248" t="str">
        <f>VLOOKUP($A151,Product!$A$13:$E$61,5,0)&amp;""</f>
        <v>State the length of time that the institution's data will be available in the system at the completion of the contract.</v>
      </c>
      <c r="F151" s="254"/>
      <c r="G151" s="239" t="str">
        <f>VLOOKUP($A151,Questions!$A$2:$X$333,21,0)&amp;""</f>
        <v>Yes</v>
      </c>
      <c r="H151" s="240"/>
      <c r="I151" s="241" t="str">
        <f>VLOOKUP($A151,Questions!$A$2:$X$333,23,0)&amp;""</f>
        <v>Critical Importance</v>
      </c>
      <c r="J151" s="240"/>
      <c r="K151" s="242" t="b">
        <v>0</v>
      </c>
      <c r="L151" s="2"/>
      <c r="M151" s="232"/>
      <c r="N151" s="232"/>
      <c r="O151" s="232"/>
      <c r="P151" s="232"/>
      <c r="Q151" s="232"/>
      <c r="R151" s="232"/>
      <c r="S151" s="232"/>
      <c r="T151" s="232"/>
      <c r="U151" s="232"/>
      <c r="V151" s="232"/>
      <c r="W151" s="232"/>
      <c r="X151" s="232"/>
      <c r="Y151" s="232"/>
      <c r="Z151" s="232"/>
    </row>
    <row r="152" ht="15.75" customHeight="1">
      <c r="A152" s="35" t="str">
        <f>Product!$A$44</f>
        <v>DATA-06</v>
      </c>
      <c r="B152" s="36" t="str">
        <f>VLOOKUP($A152,Product!$A$13:$E$61,2,0)&amp;""</f>
        <v>Are these rights retained even through a provider acquisition or bankruptcy event?*</v>
      </c>
      <c r="C152" s="241" t="str">
        <f>VLOOKUP($A152,Product!$A$13:$E$61,3,0)&amp;""</f>
        <v>Yes</v>
      </c>
      <c r="D152" s="243" t="str">
        <f>IF(LEFT(VLOOKUP($A152,Product!$A$13:$E$61,5,0),21)='Auto Responses'!$A$73,'Auto Responses'!$A$74,VLOOKUP($A152,Product!$A$13:$E$61,4,0))&amp;""</f>
        <v>It is Coursedog's intention, although there is no contract behind this.  </v>
      </c>
      <c r="E152" s="248" t="str">
        <f>VLOOKUP($A152,Product!$A$13:$E$61,5,0)&amp;""</f>
        <v>Provide references, as needed.</v>
      </c>
      <c r="F152" s="254"/>
      <c r="G152" s="239" t="str">
        <f>VLOOKUP($A152,Questions!$A$2:$X$333,21,0)&amp;""</f>
        <v>Yes</v>
      </c>
      <c r="H152" s="240"/>
      <c r="I152" s="241" t="str">
        <f>VLOOKUP($A152,Questions!$A$2:$X$333,23,0)&amp;""</f>
        <v>Critical Importance</v>
      </c>
      <c r="J152" s="240"/>
      <c r="K152" s="242" t="b">
        <v>0</v>
      </c>
      <c r="L152" s="2"/>
      <c r="M152" s="232"/>
      <c r="N152" s="232"/>
      <c r="O152" s="232"/>
      <c r="P152" s="232"/>
      <c r="Q152" s="232"/>
      <c r="R152" s="232"/>
      <c r="S152" s="232"/>
      <c r="T152" s="232"/>
      <c r="U152" s="232"/>
      <c r="V152" s="232"/>
      <c r="W152" s="232"/>
      <c r="X152" s="232"/>
      <c r="Y152" s="232"/>
      <c r="Z152" s="232"/>
    </row>
    <row r="153" ht="15.75" customHeight="1">
      <c r="A153" s="35" t="str">
        <f>Product!$A$45</f>
        <v>DATA-07</v>
      </c>
      <c r="B153" s="36" t="str">
        <f>VLOOKUP($A153,Product!$A$13:$E$61,2,0)&amp;""</f>
        <v>Do backups containing the institution's data ever leave the institution's data zone either physically or via network routing?*</v>
      </c>
      <c r="C153" s="241" t="str">
        <f>VLOOKUP($A153,Product!$A$13:$E$61,3,0)&amp;""</f>
        <v>Yes</v>
      </c>
      <c r="D153" s="243" t="str">
        <f>IF(LEFT(VLOOKUP($A153,Product!$A$13:$E$61,5,0),21)='Auto Responses'!$A$73,'Auto Responses'!$A$74,VLOOKUP($A153,Product!$A$13:$E$61,4,0))&amp;""</f>
        <v>See AWS backup documentation</v>
      </c>
      <c r="E153" s="248" t="str">
        <f>VLOOKUP($A153,Product!$A$13:$E$61,5,0)&amp;""</f>
        <v>Summarize why backups containing the institution's data leave the institution's data zone.</v>
      </c>
      <c r="F153" s="254"/>
      <c r="G153" s="239" t="str">
        <f>VLOOKUP($A153,Questions!$A$2:$X$333,21,0)&amp;""</f>
        <v>No</v>
      </c>
      <c r="H153" s="240"/>
      <c r="I153" s="241" t="str">
        <f>VLOOKUP($A153,Questions!$A$2:$X$333,23,0)&amp;""</f>
        <v>Critical Importance</v>
      </c>
      <c r="J153" s="240"/>
      <c r="K153" s="242" t="b">
        <v>0</v>
      </c>
      <c r="L153" s="2"/>
      <c r="M153" s="232"/>
      <c r="N153" s="232"/>
      <c r="O153" s="232"/>
      <c r="P153" s="232"/>
      <c r="Q153" s="232"/>
      <c r="R153" s="232"/>
      <c r="S153" s="232"/>
      <c r="T153" s="232"/>
      <c r="U153" s="232"/>
      <c r="V153" s="232"/>
      <c r="W153" s="232"/>
      <c r="X153" s="232"/>
      <c r="Y153" s="232"/>
      <c r="Z153" s="232"/>
    </row>
    <row r="154" ht="15.75" customHeight="1">
      <c r="A154" s="35" t="str">
        <f>Product!$A$46</f>
        <v>DATA-08</v>
      </c>
      <c r="B154" s="36" t="str">
        <f>VLOOKUP($A154,Product!$A$13:$E$61,2,0)&amp;""</f>
        <v>Is media used for long-term retention of business data and archival purposes stored in a secure, environmentally protected area?*</v>
      </c>
      <c r="C154" s="241" t="str">
        <f>VLOOKUP($A154,Product!$A$13:$E$61,3,0)&amp;""</f>
        <v>Yes</v>
      </c>
      <c r="D154" s="243" t="str">
        <f>IF(LEFT(VLOOKUP($A154,Product!$A$13:$E$61,5,0),21)='Auto Responses'!$A$73,'Auto Responses'!$A$74,VLOOKUP($A154,Product!$A$13:$E$61,4,0))&amp;""</f>
        <v>Included in our SLA</v>
      </c>
      <c r="E154" s="248" t="str">
        <f>VLOOKUP($A154,Product!$A$13:$E$61,5,0)&amp;""</f>
        <v>Provide a general summary of your archival environment.</v>
      </c>
      <c r="F154" s="254"/>
      <c r="G154" s="239" t="str">
        <f>VLOOKUP($A154,Questions!$A$2:$X$333,21,0)&amp;""</f>
        <v>Yes</v>
      </c>
      <c r="H154" s="240"/>
      <c r="I154" s="241" t="str">
        <f>VLOOKUP($A154,Questions!$A$2:$X$333,23,0)&amp;""</f>
        <v>Critical Importance</v>
      </c>
      <c r="J154" s="240"/>
      <c r="K154" s="242" t="b">
        <v>0</v>
      </c>
      <c r="L154" s="2"/>
      <c r="M154" s="232"/>
      <c r="N154" s="232"/>
      <c r="O154" s="232"/>
      <c r="P154" s="232"/>
      <c r="Q154" s="232"/>
      <c r="R154" s="232"/>
      <c r="S154" s="232"/>
      <c r="T154" s="232"/>
      <c r="U154" s="232"/>
      <c r="V154" s="232"/>
      <c r="W154" s="232"/>
      <c r="X154" s="232"/>
      <c r="Y154" s="232"/>
      <c r="Z154" s="232"/>
    </row>
    <row r="155" ht="15.75" customHeight="1">
      <c r="A155" s="35" t="str">
        <f>Product!$A$47</f>
        <v>DATA-09</v>
      </c>
      <c r="B155" s="36" t="str">
        <f>VLOOKUP($A155,Product!$A$13:$E$61,2,0)&amp;""</f>
        <v>At the completion of this contract, will data be returned to the institution and/or deleted from all your systems and archives?</v>
      </c>
      <c r="C155" s="241" t="str">
        <f>VLOOKUP($A155,Product!$A$13:$E$61,3,0)&amp;""</f>
        <v>Yes</v>
      </c>
      <c r="D155" s="243" t="str">
        <f>IF(LEFT(VLOOKUP($A155,Product!$A$13:$E$61,5,0),21)='Auto Responses'!$A$73,'Auto Responses'!$A$74,VLOOKUP($A155,Product!$A$13:$E$61,4,0))&amp;""</f>
        <v>All relevant data structures can be returned upon request and removed from the DB</v>
      </c>
      <c r="E155" s="248" t="str">
        <f>VLOOKUP($A155,Product!$A$13:$E$61,5,0)&amp;""</f>
        <v>State the length of time that the institution's data will be available in the system at the completion of the contract.</v>
      </c>
      <c r="F155" s="254"/>
      <c r="G155" s="239" t="str">
        <f>VLOOKUP($A155,Questions!$A$2:$X$333,21,0)&amp;""</f>
        <v>Yes</v>
      </c>
      <c r="H155" s="240"/>
      <c r="I155" s="241" t="str">
        <f>VLOOKUP($A155,Questions!$A$2:$X$333,23,0)&amp;""</f>
        <v>Standard Importance</v>
      </c>
      <c r="J155" s="240"/>
      <c r="K155" s="242" t="b">
        <v>0</v>
      </c>
      <c r="L155" s="2"/>
      <c r="M155" s="232"/>
      <c r="N155" s="232"/>
      <c r="O155" s="232"/>
      <c r="P155" s="232"/>
      <c r="Q155" s="232"/>
      <c r="R155" s="232"/>
      <c r="S155" s="232"/>
      <c r="T155" s="232"/>
      <c r="U155" s="232"/>
      <c r="V155" s="232"/>
      <c r="W155" s="232"/>
      <c r="X155" s="232"/>
      <c r="Y155" s="232"/>
      <c r="Z155" s="232"/>
    </row>
    <row r="156" ht="15.75" customHeight="1">
      <c r="A156" s="35" t="str">
        <f>Product!$A$48</f>
        <v>DATA-10</v>
      </c>
      <c r="B156" s="36" t="str">
        <f>VLOOKUP($A156,Product!$A$13:$E$61,2,0)&amp;""</f>
        <v>Can the institution extract a full or partial backup of data?</v>
      </c>
      <c r="C156" s="241" t="str">
        <f>VLOOKUP($A156,Product!$A$13:$E$61,3,0)&amp;""</f>
        <v>Yes</v>
      </c>
      <c r="D156" s="243" t="str">
        <f>IF(LEFT(VLOOKUP($A156,Product!$A$13:$E$61,5,0),21)='Auto Responses'!$A$73,'Auto Responses'!$A$74,VLOOKUP($A156,Product!$A$13:$E$61,4,0))&amp;""</f>
        <v>See data backup policy</v>
      </c>
      <c r="E156" s="248" t="str">
        <f>VLOOKUP($A156,Product!$A$13:$E$61,5,0)&amp;""</f>
        <v>Provide a general summary of how full and partial backups of data can be extracted.</v>
      </c>
      <c r="F156" s="254"/>
      <c r="G156" s="239" t="str">
        <f>VLOOKUP($A156,Questions!$A$2:$X$333,21,0)&amp;""</f>
        <v>Yes</v>
      </c>
      <c r="H156" s="240"/>
      <c r="I156" s="241" t="str">
        <f>VLOOKUP($A156,Questions!$A$2:$X$333,23,0)&amp;""</f>
        <v>Standard Importance</v>
      </c>
      <c r="J156" s="240"/>
      <c r="K156" s="242" t="b">
        <v>0</v>
      </c>
      <c r="L156" s="2"/>
      <c r="M156" s="232"/>
      <c r="N156" s="232"/>
      <c r="O156" s="232"/>
      <c r="P156" s="232"/>
      <c r="Q156" s="232"/>
      <c r="R156" s="232"/>
      <c r="S156" s="232"/>
      <c r="T156" s="232"/>
      <c r="U156" s="232"/>
      <c r="V156" s="232"/>
      <c r="W156" s="232"/>
      <c r="X156" s="232"/>
      <c r="Y156" s="232"/>
      <c r="Z156" s="232"/>
    </row>
    <row r="157" ht="15.75" customHeight="1">
      <c r="A157" s="35" t="str">
        <f>Product!$A$49</f>
        <v>DATA-11</v>
      </c>
      <c r="B157" s="36" t="str">
        <f>VLOOKUP($A157,Product!$A$13:$E$61,2,0)&amp;""</f>
        <v>Do current backups include all operating system software, utilities, security software, application software, and data files necessary for recovery?</v>
      </c>
      <c r="C157" s="241" t="str">
        <f>VLOOKUP($A157,Product!$A$13:$E$61,3,0)&amp;""</f>
        <v>Yes</v>
      </c>
      <c r="D157" s="243" t="str">
        <f>IF(LEFT(VLOOKUP($A157,Product!$A$13:$E$61,5,0),21)='Auto Responses'!$A$73,'Auto Responses'!$A$74,VLOOKUP($A157,Product!$A$13:$E$61,4,0))&amp;""</f>
        <v>See AWS backup documentation</v>
      </c>
      <c r="E157" s="248" t="str">
        <f>VLOOKUP($A157,Product!$A$13:$E$61,5,0)&amp;""</f>
        <v>Decribe your overall strategy to accomplish these elements.</v>
      </c>
      <c r="F157" s="254"/>
      <c r="G157" s="239" t="str">
        <f>VLOOKUP($A157,Questions!$A$2:$X$333,21,0)&amp;""</f>
        <v>Yes</v>
      </c>
      <c r="H157" s="240"/>
      <c r="I157" s="241" t="str">
        <f>VLOOKUP($A157,Questions!$A$2:$X$333,23,0)&amp;""</f>
        <v>Standard Importance</v>
      </c>
      <c r="J157" s="240"/>
      <c r="K157" s="242" t="b">
        <v>0</v>
      </c>
      <c r="L157" s="2"/>
      <c r="M157" s="232"/>
      <c r="N157" s="232"/>
      <c r="O157" s="232"/>
      <c r="P157" s="232"/>
      <c r="Q157" s="232"/>
      <c r="R157" s="232"/>
      <c r="S157" s="232"/>
      <c r="T157" s="232"/>
      <c r="U157" s="232"/>
      <c r="V157" s="232"/>
      <c r="W157" s="232"/>
      <c r="X157" s="232"/>
      <c r="Y157" s="232"/>
      <c r="Z157" s="232"/>
    </row>
    <row r="158" ht="15.75" customHeight="1">
      <c r="A158" s="35" t="str">
        <f>Product!$A$50</f>
        <v>DATA-12</v>
      </c>
      <c r="B158" s="36" t="str">
        <f>VLOOKUP($A158,Product!$A$13:$E$61,2,0)&amp;""</f>
        <v>Are you performing off-site backups (i.e., digitally moved off site)?</v>
      </c>
      <c r="C158" s="241" t="str">
        <f>VLOOKUP($A158,Product!$A$13:$E$61,3,0)&amp;""</f>
        <v>Yes</v>
      </c>
      <c r="D158" s="243" t="str">
        <f>IF(LEFT(VLOOKUP($A158,Product!$A$13:$E$61,5,0),21)='Auto Responses'!$A$73,'Auto Responses'!$A$74,VLOOKUP($A158,Product!$A$13:$E$61,4,0))&amp;""</f>
        <v>See AWS backup documentation</v>
      </c>
      <c r="E158" s="248" t="str">
        <f>VLOOKUP($A158,Product!$A$13:$E$61,5,0)&amp;""</f>
        <v>Summarize your off-site backup strategy.</v>
      </c>
      <c r="F158" s="254"/>
      <c r="G158" s="239" t="str">
        <f>VLOOKUP($A158,Questions!$A$2:$X$333,21,0)&amp;""</f>
        <v>Yes</v>
      </c>
      <c r="H158" s="240"/>
      <c r="I158" s="241" t="str">
        <f>VLOOKUP($A158,Questions!$A$2:$X$333,23,0)&amp;""</f>
        <v>Standard Importance</v>
      </c>
      <c r="J158" s="240"/>
      <c r="K158" s="242" t="b">
        <v>0</v>
      </c>
      <c r="L158" s="2"/>
      <c r="M158" s="232"/>
      <c r="N158" s="232"/>
      <c r="O158" s="232"/>
      <c r="P158" s="232"/>
      <c r="Q158" s="232"/>
      <c r="R158" s="232"/>
      <c r="S158" s="232"/>
      <c r="T158" s="232"/>
      <c r="U158" s="232"/>
      <c r="V158" s="232"/>
      <c r="W158" s="232"/>
      <c r="X158" s="232"/>
      <c r="Y158" s="232"/>
      <c r="Z158" s="232"/>
    </row>
    <row r="159" ht="15.75" customHeight="1">
      <c r="A159" s="35" t="str">
        <f>Product!$A$51</f>
        <v>DATA-13</v>
      </c>
      <c r="B159" s="36" t="str">
        <f>VLOOKUP($A159,Product!$A$13:$E$61,2,0)&amp;""</f>
        <v>Are physical backups taken off-site (i.e., physically moved off site)?</v>
      </c>
      <c r="C159" s="241" t="str">
        <f>VLOOKUP($A159,Product!$A$13:$E$61,3,0)&amp;""</f>
        <v>Yes</v>
      </c>
      <c r="D159" s="243" t="str">
        <f>IF(LEFT(VLOOKUP($A159,Product!$A$13:$E$61,5,0),21)='Auto Responses'!$A$73,'Auto Responses'!$A$74,VLOOKUP($A159,Product!$A$13:$E$61,4,0))&amp;""</f>
        <v>See AWS backup documentation</v>
      </c>
      <c r="E159" s="248" t="str">
        <f>VLOOKUP($A159,Product!$A$13:$E$61,5,0)&amp;""</f>
        <v>Provide the distance (in miles) between the primary and off-site locations.</v>
      </c>
      <c r="F159" s="254"/>
      <c r="G159" s="239" t="str">
        <f>VLOOKUP($A159,Questions!$A$2:$X$333,21,0)&amp;""</f>
        <v>Yes</v>
      </c>
      <c r="H159" s="240"/>
      <c r="I159" s="241" t="str">
        <f>VLOOKUP($A159,Questions!$A$2:$X$333,23,0)&amp;""</f>
        <v>Standard Importance</v>
      </c>
      <c r="J159" s="240"/>
      <c r="K159" s="242" t="b">
        <v>0</v>
      </c>
      <c r="L159" s="2"/>
      <c r="M159" s="232"/>
      <c r="N159" s="232"/>
      <c r="O159" s="232"/>
      <c r="P159" s="232"/>
      <c r="Q159" s="232"/>
      <c r="R159" s="232"/>
      <c r="S159" s="232"/>
      <c r="T159" s="232"/>
      <c r="U159" s="232"/>
      <c r="V159" s="232"/>
      <c r="W159" s="232"/>
      <c r="X159" s="232"/>
      <c r="Y159" s="232"/>
      <c r="Z159" s="232"/>
    </row>
    <row r="160" ht="15.75" customHeight="1">
      <c r="A160" s="35" t="str">
        <f>Product!$A$52</f>
        <v>DATA-14</v>
      </c>
      <c r="B160" s="36" t="str">
        <f>VLOOKUP($A160,Product!$A$13:$E$61,2,0)&amp;""</f>
        <v>Are data backups encrypted?</v>
      </c>
      <c r="C160" s="241" t="str">
        <f>VLOOKUP($A160,Product!$A$13:$E$61,3,0)&amp;""</f>
        <v>Yes</v>
      </c>
      <c r="D160" s="243" t="str">
        <f>IF(LEFT(VLOOKUP($A160,Product!$A$13:$E$61,5,0),21)='Auto Responses'!$A$73,'Auto Responses'!$A$74,VLOOKUP($A160,Product!$A$13:$E$61,4,0))&amp;""</f>
        <v>See AWS backup documentation</v>
      </c>
      <c r="E160" s="248" t="str">
        <f>VLOOKUP($A160,Product!$A$13:$E$61,5,0)&amp;""</f>
        <v>Summarize the encryption algorithm/strategy you are using to secure backups.</v>
      </c>
      <c r="F160" s="254"/>
      <c r="G160" s="239" t="str">
        <f>VLOOKUP($A160,Questions!$A$2:$X$333,21,0)&amp;""</f>
        <v>Yes</v>
      </c>
      <c r="H160" s="240"/>
      <c r="I160" s="241" t="str">
        <f>VLOOKUP($A160,Questions!$A$2:$X$333,23,0)&amp;""</f>
        <v>Minor Importance</v>
      </c>
      <c r="J160" s="240"/>
      <c r="K160" s="242" t="b">
        <v>0</v>
      </c>
      <c r="L160" s="2"/>
      <c r="M160" s="232"/>
      <c r="N160" s="232"/>
      <c r="O160" s="232"/>
      <c r="P160" s="232"/>
      <c r="Q160" s="232"/>
      <c r="R160" s="232"/>
      <c r="S160" s="232"/>
      <c r="T160" s="232"/>
      <c r="U160" s="232"/>
      <c r="V160" s="232"/>
      <c r="W160" s="232"/>
      <c r="X160" s="232"/>
      <c r="Y160" s="232"/>
      <c r="Z160" s="232"/>
    </row>
    <row r="161" ht="15.75" customHeight="1">
      <c r="A161" s="35" t="str">
        <f>Product!$A$53</f>
        <v>DATA-15</v>
      </c>
      <c r="B161" s="36" t="str">
        <f>VLOOKUP($A161,Product!$A$13:$E$61,2,0)&amp;""</f>
        <v>Do you have a media handling process that is documented and currently implemented that meets established business needs and regulatory requirements, including end-of-life, repurposing, and data-sanitization procedures?</v>
      </c>
      <c r="C161" s="241" t="str">
        <f>VLOOKUP($A161,Product!$A$13:$E$61,3,0)&amp;""</f>
        <v>Yes</v>
      </c>
      <c r="D161" s="243" t="str">
        <f>IF(LEFT(VLOOKUP($A161,Product!$A$13:$E$61,5,0),21)='Auto Responses'!$A$73,'Auto Responses'!$A$74,VLOOKUP($A161,Product!$A$13:$E$61,4,0))&amp;""</f>
        <v>Included in our SLA</v>
      </c>
      <c r="E161" s="248" t="str">
        <f>VLOOKUP($A161,Product!$A$13:$E$61,5,0)&amp;""</f>
        <v>Provide documented details of this process (link or attached).</v>
      </c>
      <c r="F161" s="254"/>
      <c r="G161" s="239" t="str">
        <f>VLOOKUP($A161,Questions!$A$2:$X$333,21,0)&amp;""</f>
        <v>Yes</v>
      </c>
      <c r="H161" s="240"/>
      <c r="I161" s="241" t="str">
        <f>VLOOKUP($A161,Questions!$A$2:$X$333,23,0)&amp;""</f>
        <v>Standard Importance</v>
      </c>
      <c r="J161" s="240"/>
      <c r="K161" s="242" t="b">
        <v>0</v>
      </c>
      <c r="L161" s="2"/>
      <c r="M161" s="232"/>
      <c r="N161" s="232"/>
      <c r="O161" s="232"/>
      <c r="P161" s="232"/>
      <c r="Q161" s="232"/>
      <c r="R161" s="232"/>
      <c r="S161" s="232"/>
      <c r="T161" s="232"/>
      <c r="U161" s="232"/>
      <c r="V161" s="232"/>
      <c r="W161" s="232"/>
      <c r="X161" s="232"/>
      <c r="Y161" s="232"/>
      <c r="Z161" s="232"/>
    </row>
    <row r="162" ht="15.75" customHeight="1">
      <c r="A162" s="35" t="str">
        <f>Product!$A$54</f>
        <v>DATA-16</v>
      </c>
      <c r="B162" s="36" t="str">
        <f>VLOOKUP($A162,Product!$A$13:$E$61,2,0)&amp;""</f>
        <v>Does the process described in DATA-15 adhere to DoD 5220.22-M and/or NIST SP 800-88 standards?</v>
      </c>
      <c r="C162" s="241" t="str">
        <f>VLOOKUP($A162,Product!$A$13:$E$61,3,0)&amp;""</f>
        <v>Yes</v>
      </c>
      <c r="D162" s="243" t="str">
        <f>IF(LEFT(VLOOKUP($A162,Product!$A$13:$E$61,5,0),21)='Auto Responses'!$A$73,'Auto Responses'!$A$74,VLOOKUP($A162,Product!$A$13:$E$61,4,0))&amp;""</f>
        <v/>
      </c>
      <c r="E162" s="248" t="str">
        <f>VLOOKUP($A162,Product!$A$13:$E$61,5,0)&amp;""</f>
        <v/>
      </c>
      <c r="F162" s="254"/>
      <c r="G162" s="239" t="str">
        <f>VLOOKUP($A162,Questions!$A$2:$X$333,21,0)&amp;""</f>
        <v>Yes</v>
      </c>
      <c r="H162" s="240"/>
      <c r="I162" s="241" t="str">
        <f>VLOOKUP($A162,Questions!$A$2:$X$333,23,0)&amp;""</f>
        <v>Standard Importance</v>
      </c>
      <c r="J162" s="240"/>
      <c r="K162" s="242" t="b">
        <v>0</v>
      </c>
      <c r="L162" s="2"/>
      <c r="M162" s="232"/>
      <c r="N162" s="232"/>
      <c r="O162" s="232"/>
      <c r="P162" s="232"/>
      <c r="Q162" s="232"/>
      <c r="R162" s="232"/>
      <c r="S162" s="232"/>
      <c r="T162" s="232"/>
      <c r="U162" s="232"/>
      <c r="V162" s="232"/>
      <c r="W162" s="232"/>
      <c r="X162" s="232"/>
      <c r="Y162" s="232"/>
      <c r="Z162" s="232"/>
    </row>
    <row r="163" ht="15.75" customHeight="1">
      <c r="A163" s="35" t="str">
        <f>Product!$A$55</f>
        <v>DATA-17</v>
      </c>
      <c r="B163" s="36" t="str">
        <f>VLOOKUP($A163,Product!$A$13:$E$61,2,0)&amp;""</f>
        <v>Does your staff (or third party) have access to institutional data (e.g., financial, PHI, or other sensitive information) through any means?</v>
      </c>
      <c r="C163" s="241" t="str">
        <f>VLOOKUP($A163,Product!$A$13:$E$61,3,0)&amp;""</f>
        <v>No</v>
      </c>
      <c r="D163" s="243" t="str">
        <f>IF(LEFT(VLOOKUP($A163,Product!$A$13:$E$61,5,0),21)='Auto Responses'!$A$73,'Auto Responses'!$A$74,VLOOKUP($A163,Product!$A$13:$E$61,4,0))&amp;""</f>
        <v/>
      </c>
      <c r="E163" s="248" t="str">
        <f>VLOOKUP($A163,Product!$A$13:$E$61,5,0)&amp;""</f>
        <v/>
      </c>
      <c r="F163" s="254"/>
      <c r="G163" s="239" t="str">
        <f>VLOOKUP($A163,Questions!$A$2:$X$333,21,0)&amp;""</f>
        <v>Yes</v>
      </c>
      <c r="H163" s="240"/>
      <c r="I163" s="241" t="str">
        <f>VLOOKUP($A163,Questions!$A$2:$X$333,23,0)&amp;""</f>
        <v>Standard Importance</v>
      </c>
      <c r="J163" s="240"/>
      <c r="K163" s="242" t="b">
        <v>0</v>
      </c>
      <c r="L163" s="2"/>
      <c r="M163" s="232"/>
      <c r="N163" s="232"/>
      <c r="O163" s="232"/>
      <c r="P163" s="232"/>
      <c r="Q163" s="232"/>
      <c r="R163" s="232"/>
      <c r="S163" s="232"/>
      <c r="T163" s="232"/>
      <c r="U163" s="232"/>
      <c r="V163" s="232"/>
      <c r="W163" s="232"/>
      <c r="X163" s="232"/>
      <c r="Y163" s="232"/>
      <c r="Z163" s="232"/>
    </row>
    <row r="164" ht="15.75" customHeight="1">
      <c r="A164" s="35" t="str">
        <f>Product!$A$56</f>
        <v>DATA-18</v>
      </c>
      <c r="B164" s="36" t="str">
        <f>VLOOKUP($A164,Product!$A$13:$E$61,2,0)&amp;""</f>
        <v>Do you have a documented and currently implemented strategy for securing employee workstations when they work remotely (i.e., not in a trusted computing environment)?</v>
      </c>
      <c r="C164" s="241" t="str">
        <f>VLOOKUP($A164,Product!$A$13:$E$61,3,0)&amp;""</f>
        <v>Yes</v>
      </c>
      <c r="D164" s="243" t="str">
        <f>IF(LEFT(VLOOKUP($A164,Product!$A$13:$E$61,5,0),21)='Auto Responses'!$A$73,'Auto Responses'!$A$74,VLOOKUP($A164,Product!$A$13:$E$61,4,0))&amp;""</f>
        <v>See our security overview and privacy policy for more information.</v>
      </c>
      <c r="E164" s="248" t="str">
        <f>VLOOKUP($A164,Product!$A$13:$E$61,5,0)&amp;""</f>
        <v>Provide a detailed summary outlining the security controls implemented to protect the institution's data.</v>
      </c>
      <c r="F164" s="254"/>
      <c r="G164" s="239" t="str">
        <f>VLOOKUP($A164,Questions!$A$2:$X$333,21,0)&amp;""</f>
        <v>Yes</v>
      </c>
      <c r="H164" s="240"/>
      <c r="I164" s="241" t="str">
        <f>VLOOKUP($A164,Questions!$A$2:$X$333,23,0)&amp;""</f>
        <v>Standard Importance</v>
      </c>
      <c r="J164" s="240"/>
      <c r="K164" s="242" t="b">
        <v>0</v>
      </c>
      <c r="L164" s="2"/>
      <c r="M164" s="232"/>
      <c r="N164" s="232"/>
      <c r="O164" s="232"/>
      <c r="P164" s="232"/>
      <c r="Q164" s="232"/>
      <c r="R164" s="232"/>
      <c r="S164" s="232"/>
      <c r="T164" s="232"/>
      <c r="U164" s="232"/>
      <c r="V164" s="232"/>
      <c r="W164" s="232"/>
      <c r="X164" s="232"/>
      <c r="Y164" s="232"/>
      <c r="Z164" s="232"/>
    </row>
    <row r="165" ht="15.75" customHeight="1">
      <c r="A165" s="35" t="str">
        <f>Product!$A$57</f>
        <v>DATA-19</v>
      </c>
      <c r="B165" s="36" t="str">
        <f>VLOOKUP($A165,Product!$A$13:$E$61,2,0)&amp;""</f>
        <v>Does the environment provide for dedicated single-tenant capabilities? If not, describe how your solution or environment separates data from different customers (e.g., logically, physically, single tenancy, multi-tenancy).</v>
      </c>
      <c r="C165" s="241" t="str">
        <f>VLOOKUP($A165,Product!$A$13:$E$61,3,0)&amp;""</f>
        <v>Yes</v>
      </c>
      <c r="D165" s="243" t="str">
        <f>IF(LEFT(VLOOKUP($A165,Product!$A$13:$E$61,5,0),21)='Auto Responses'!$A$73,'Auto Responses'!$A$74,VLOOKUP($A165,Product!$A$13:$E$61,4,0))&amp;""</f>
        <v>Coursedog is fully hosted and each client has their own dedicated instance. Databases are hosted separately via MongoDb Atlas - which itself is in an AWS VPC. We also utilize a multi-tenant database architecture, so each client is on their own database. The application and databases are hosted by AWS VPC in the US. See AWS security details.
</v>
      </c>
      <c r="E165" s="248" t="str">
        <f>VLOOKUP($A165,Product!$A$13:$E$61,5,0)&amp;""</f>
        <v>Describe or provide a reference to how institution data is separated from that of other customers.</v>
      </c>
      <c r="F165" s="254"/>
      <c r="G165" s="239" t="str">
        <f>VLOOKUP($A165,Questions!$A$2:$X$333,21,0)&amp;""</f>
        <v>Yes</v>
      </c>
      <c r="H165" s="240"/>
      <c r="I165" s="241" t="str">
        <f>VLOOKUP($A165,Questions!$A$2:$X$333,23,0)&amp;""</f>
        <v>Minor Importance</v>
      </c>
      <c r="J165" s="240"/>
      <c r="K165" s="242" t="b">
        <v>0</v>
      </c>
      <c r="L165" s="2"/>
      <c r="M165" s="232"/>
      <c r="N165" s="232"/>
      <c r="O165" s="232"/>
      <c r="P165" s="232"/>
      <c r="Q165" s="232"/>
      <c r="R165" s="232"/>
      <c r="S165" s="232"/>
      <c r="T165" s="232"/>
      <c r="U165" s="232"/>
      <c r="V165" s="232"/>
      <c r="W165" s="232"/>
      <c r="X165" s="232"/>
      <c r="Y165" s="232"/>
      <c r="Z165" s="232"/>
    </row>
    <row r="166" ht="15.75" customHeight="1">
      <c r="A166" s="35" t="str">
        <f>Product!$A$58</f>
        <v>DATA-20</v>
      </c>
      <c r="B166" s="36" t="str">
        <f>VLOOKUP($A166,Product!$A$13:$E$61,2,0)&amp;""</f>
        <v>Are ownership rights to all data, inputs, outputs, and metadata retained by the institution?</v>
      </c>
      <c r="C166" s="241" t="str">
        <f>VLOOKUP($A166,Product!$A$13:$E$61,3,0)&amp;""</f>
        <v>Yes</v>
      </c>
      <c r="D166" s="243" t="str">
        <f>IF(LEFT(VLOOKUP($A166,Product!$A$13:$E$61,5,0),21)='Auto Responses'!$A$73,'Auto Responses'!$A$74,VLOOKUP($A166,Product!$A$13:$E$61,4,0))&amp;""</f>
        <v>See SLA</v>
      </c>
      <c r="E166" s="248" t="str">
        <f>VLOOKUP($A166,Product!$A$13:$E$61,5,0)&amp;""</f>
        <v>Provide reference to your data ownership documention.</v>
      </c>
      <c r="F166" s="254"/>
      <c r="G166" s="239" t="str">
        <f>VLOOKUP($A166,Questions!$A$2:$X$333,21,0)&amp;""</f>
        <v>Yes</v>
      </c>
      <c r="H166" s="240"/>
      <c r="I166" s="241" t="str">
        <f>VLOOKUP($A166,Questions!$A$2:$X$333,23,0)&amp;""</f>
        <v>Minor Importance</v>
      </c>
      <c r="J166" s="240"/>
      <c r="K166" s="242" t="b">
        <v>0</v>
      </c>
      <c r="L166" s="2"/>
      <c r="M166" s="232"/>
      <c r="N166" s="232"/>
      <c r="O166" s="232"/>
      <c r="P166" s="232"/>
      <c r="Q166" s="232"/>
      <c r="R166" s="232"/>
      <c r="S166" s="232"/>
      <c r="T166" s="232"/>
      <c r="U166" s="232"/>
      <c r="V166" s="232"/>
      <c r="W166" s="232"/>
      <c r="X166" s="232"/>
      <c r="Y166" s="232"/>
      <c r="Z166" s="232"/>
    </row>
    <row r="167" ht="15.75" customHeight="1">
      <c r="A167" s="35" t="str">
        <f>Product!$A$59</f>
        <v>DATA-21</v>
      </c>
      <c r="B167" s="36" t="str">
        <f>VLOOKUP($A167,Product!$A$13:$E$61,2,0)&amp;""</f>
        <v>In the event of imminent bankruptcy, closing of business, or retirement of service, will you provide 90 days for customers to get their data out of the system and migrate applications?</v>
      </c>
      <c r="C167" s="241" t="str">
        <f>VLOOKUP($A167,Product!$A$13:$E$61,3,0)&amp;""</f>
        <v>Yes</v>
      </c>
      <c r="D167" s="243" t="str">
        <f>IF(LEFT(VLOOKUP($A167,Product!$A$13:$E$61,5,0),21)='Auto Responses'!$A$73,'Auto Responses'!$A$74,VLOOKUP($A167,Product!$A$13:$E$61,4,0))&amp;""</f>
        <v>Coursedog will strive to provide a clean handoff in the event of a closure</v>
      </c>
      <c r="E167" s="248" t="str">
        <f>VLOOKUP($A167,Product!$A$13:$E$61,5,0)&amp;""</f>
        <v>State how the institution will be notified of imminent termination.</v>
      </c>
      <c r="F167" s="254"/>
      <c r="G167" s="239" t="str">
        <f>VLOOKUP($A167,Questions!$A$2:$X$333,21,0)&amp;""</f>
        <v>Yes</v>
      </c>
      <c r="H167" s="240"/>
      <c r="I167" s="241" t="str">
        <f>VLOOKUP($A167,Questions!$A$2:$X$333,23,0)&amp;""</f>
        <v>Minor Importance</v>
      </c>
      <c r="J167" s="240"/>
      <c r="K167" s="242" t="b">
        <v>0</v>
      </c>
      <c r="L167" s="2"/>
      <c r="M167" s="232"/>
      <c r="N167" s="232"/>
      <c r="O167" s="232"/>
      <c r="P167" s="232"/>
      <c r="Q167" s="232"/>
      <c r="R167" s="232"/>
      <c r="S167" s="232"/>
      <c r="T167" s="232"/>
      <c r="U167" s="232"/>
      <c r="V167" s="232"/>
      <c r="W167" s="232"/>
      <c r="X167" s="232"/>
      <c r="Y167" s="232"/>
      <c r="Z167" s="232"/>
    </row>
    <row r="168" ht="15.75" customHeight="1">
      <c r="A168" s="35" t="str">
        <f>Product!$A$60</f>
        <v>DATA-22</v>
      </c>
      <c r="B168" s="36" t="str">
        <f>VLOOKUP($A168,Product!$A$13:$E$61,2,0)&amp;""</f>
        <v>Are involatile backup copies made according to predefined schedules and securely stored and protected?</v>
      </c>
      <c r="C168" s="241" t="str">
        <f>VLOOKUP($A168,Product!$A$13:$E$61,3,0)&amp;""</f>
        <v>Yes</v>
      </c>
      <c r="D168" s="243" t="str">
        <f>IF(LEFT(VLOOKUP($A168,Product!$A$13:$E$61,5,0),21)='Auto Responses'!$A$73,'Auto Responses'!$A$74,VLOOKUP($A168,Product!$A$13:$E$61,4,0))&amp;""</f>
        <v>Nightly backups are made and securely stored in AWS S3. See the backup policy</v>
      </c>
      <c r="E168" s="248" t="str">
        <f>VLOOKUP($A168,Product!$A$13:$E$61,5,0)&amp;""</f>
        <v>If your strategy uses different processes for services and data, ensure that all strategies are clearly stated and supported.</v>
      </c>
      <c r="F168" s="254"/>
      <c r="G168" s="239" t="str">
        <f>VLOOKUP($A168,Questions!$A$2:$X$333,21,0)&amp;""</f>
        <v>Yes</v>
      </c>
      <c r="H168" s="240"/>
      <c r="I168" s="241" t="str">
        <f>VLOOKUP($A168,Questions!$A$2:$X$333,23,0)&amp;""</f>
        <v>Minor Importance</v>
      </c>
      <c r="J168" s="240"/>
      <c r="K168" s="242" t="b">
        <v>0</v>
      </c>
      <c r="L168" s="2"/>
      <c r="M168" s="232"/>
      <c r="N168" s="232"/>
      <c r="O168" s="232"/>
      <c r="P168" s="232"/>
      <c r="Q168" s="232"/>
      <c r="R168" s="232"/>
      <c r="S168" s="232"/>
      <c r="T168" s="232"/>
      <c r="U168" s="232"/>
      <c r="V168" s="232"/>
      <c r="W168" s="232"/>
      <c r="X168" s="232"/>
      <c r="Y168" s="232"/>
      <c r="Z168" s="232"/>
    </row>
    <row r="169" ht="15.75" customHeight="1">
      <c r="A169" s="35" t="str">
        <f>Product!$A$61</f>
        <v>DATA-23</v>
      </c>
      <c r="B169" s="36" t="str">
        <f>VLOOKUP($A169,Product!$A$13:$E$61,2,0)&amp;""</f>
        <v>Do you have a cryptographic key management process (generation, exchange, storage, safeguards, use, vetting, and replacement) that is documented and currently implemented, for all system components (e.g., database, system, web, etc.)?</v>
      </c>
      <c r="C169" s="241" t="str">
        <f>VLOOKUP($A169,Product!$A$13:$E$61,3,0)&amp;""</f>
        <v>Yes</v>
      </c>
      <c r="D169" s="243" t="str">
        <f>IF(LEFT(VLOOKUP($A169,Product!$A$13:$E$61,5,0),21)='Auto Responses'!$A$73,'Auto Responses'!$A$74,VLOOKUP($A169,Product!$A$13:$E$61,4,0))&amp;""</f>
        <v/>
      </c>
      <c r="E169" s="248" t="str">
        <f>VLOOKUP($A169,Product!$A$13:$E$61,5,0)&amp;""</f>
        <v/>
      </c>
      <c r="F169" s="254"/>
      <c r="G169" s="239" t="str">
        <f>VLOOKUP($A169,Questions!$A$2:$X$333,21,0)&amp;""</f>
        <v>Yes</v>
      </c>
      <c r="H169" s="240"/>
      <c r="I169" s="241" t="str">
        <f>VLOOKUP($A169,Questions!$A$2:$X$333,23,0)&amp;""</f>
        <v>Minor Importance</v>
      </c>
      <c r="J169" s="240"/>
      <c r="K169" s="242" t="b">
        <v>0</v>
      </c>
      <c r="L169" s="2"/>
      <c r="M169" s="232"/>
      <c r="N169" s="232"/>
      <c r="O169" s="232"/>
      <c r="P169" s="232"/>
      <c r="Q169" s="232"/>
      <c r="R169" s="232"/>
      <c r="S169" s="232"/>
      <c r="T169" s="232"/>
      <c r="U169" s="232"/>
      <c r="V169" s="232"/>
      <c r="W169" s="232"/>
      <c r="X169" s="232"/>
      <c r="Y169" s="232"/>
      <c r="Z169" s="232"/>
    </row>
    <row r="170" ht="15.75" customHeight="1">
      <c r="A170" s="19" t="str">
        <f>VLOOKUP(LEFT($A171,4),'Auto Responses'!$N$4:$O$38,2,0)&amp;""</f>
        <v> Application/Service Security</v>
      </c>
      <c r="B170" s="45"/>
      <c r="C170" s="46"/>
      <c r="D170" s="46"/>
      <c r="E170" s="246"/>
      <c r="F170" s="234" t="s">
        <v>644</v>
      </c>
      <c r="G170" s="46"/>
      <c r="H170" s="46"/>
      <c r="I170" s="46"/>
      <c r="J170" s="46"/>
      <c r="K170" s="46"/>
      <c r="L170" s="2"/>
      <c r="M170" s="2"/>
      <c r="N170" s="2"/>
      <c r="O170" s="2"/>
      <c r="P170" s="2"/>
      <c r="Q170" s="2"/>
      <c r="R170" s="2"/>
      <c r="S170" s="2"/>
      <c r="T170" s="2"/>
      <c r="U170" s="2"/>
      <c r="V170" s="2"/>
      <c r="W170" s="2"/>
      <c r="X170" s="2"/>
      <c r="Y170" s="2"/>
      <c r="Z170" s="2"/>
    </row>
    <row r="171" ht="15.75" customHeight="1">
      <c r="A171" s="35" t="str">
        <f>Infrastructure!$A$20</f>
        <v>APPL-01</v>
      </c>
      <c r="B171" s="36" t="str">
        <f>VLOOKUP($A171,Infrastructure!$A$13:$E$74,2,0)&amp;""</f>
        <v>Are access controls for institutional accounts based on structured rules, such as role-based access control (RBAC), attribute-based access control (ABAC), or policy-based access control (PBAC)?*</v>
      </c>
      <c r="C171" s="241" t="str">
        <f>VLOOKUP($A171,Infrastructure!$A$13:$E$74,3,0)&amp;""</f>
        <v>Yes</v>
      </c>
      <c r="D171" s="243" t="str">
        <f>IF(LEFT(VLOOKUP($A171,Infrastructure!$A$13:$E$74,5,0),21)='Auto Responses'!$A$73,'Auto Responses'!$A$74,VLOOKUP($A171,Infrastructure!$A$13:$E$74,4,0))&amp;""</f>
        <v>Coursedog supports role-based access control (RBAC). You can create, manage, and remove permissions for various roles. Products come pre-loaded with a set of roles, but you can also create custom roles and set different permissions for each role. Permissions can be set on a product-wide level, with additional role-based permissions available on the field-level.</v>
      </c>
      <c r="E171" s="248" t="str">
        <f>VLOOKUP($A171,Infrastructure!$A$13:$E$74,5,0)&amp;""</f>
        <v>Describe available roles.</v>
      </c>
      <c r="F171" s="254"/>
      <c r="G171" s="239" t="str">
        <f>VLOOKUP($A171,Questions!$A$2:$X$333,21,0)&amp;""</f>
        <v>Yes</v>
      </c>
      <c r="H171" s="240"/>
      <c r="I171" s="241" t="str">
        <f>VLOOKUP($A171,Questions!$A$2:$X$333,23,0)&amp;""</f>
        <v>Critical Importance</v>
      </c>
      <c r="J171" s="240"/>
      <c r="K171" s="242" t="b">
        <v>0</v>
      </c>
      <c r="L171" s="2"/>
      <c r="M171" s="232"/>
      <c r="N171" s="232"/>
      <c r="O171" s="232"/>
      <c r="P171" s="232"/>
      <c r="Q171" s="232"/>
      <c r="R171" s="232"/>
      <c r="S171" s="232"/>
      <c r="T171" s="232"/>
      <c r="U171" s="232"/>
      <c r="V171" s="232"/>
      <c r="W171" s="232"/>
      <c r="X171" s="232"/>
      <c r="Y171" s="232"/>
      <c r="Z171" s="232"/>
    </row>
    <row r="172" ht="15.75" customHeight="1">
      <c r="A172" s="35" t="str">
        <f>Infrastructure!$A$21</f>
        <v>APPL-02</v>
      </c>
      <c r="B172" s="36" t="str">
        <f>VLOOKUP($A172,Infrastructure!$A$13:$E$74,2,0)&amp;""</f>
        <v>Are you using a web application firewall (WAF)?*</v>
      </c>
      <c r="C172" s="241" t="str">
        <f>VLOOKUP($A172,Infrastructure!$A$13:$E$74,3,0)&amp;""</f>
        <v>Yes</v>
      </c>
      <c r="D172" s="243" t="str">
        <f>IF(LEFT(VLOOKUP($A172,Infrastructure!$A$13:$E$74,5,0),21)='Auto Responses'!$A$73,'Auto Responses'!$A$74,VLOOKUP($A172,Infrastructure!$A$13:$E$74,4,0))&amp;""</f>
        <v>See AWS firewall documentation</v>
      </c>
      <c r="E172" s="248" t="str">
        <f>VLOOKUP($A172,Infrastructure!$A$13:$E$74,5,0)&amp;""</f>
        <v>Describe the currently implemented WAF.</v>
      </c>
      <c r="F172" s="254"/>
      <c r="G172" s="239" t="str">
        <f>VLOOKUP($A172,Questions!$A$2:$X$333,21,0)&amp;""</f>
        <v>Yes</v>
      </c>
      <c r="H172" s="240"/>
      <c r="I172" s="241" t="str">
        <f>VLOOKUP($A172,Questions!$A$2:$X$333,23,0)&amp;""</f>
        <v>Critical Importance</v>
      </c>
      <c r="J172" s="240"/>
      <c r="K172" s="242" t="b">
        <v>0</v>
      </c>
      <c r="L172" s="2"/>
      <c r="M172" s="232"/>
      <c r="N172" s="232"/>
      <c r="O172" s="232"/>
      <c r="P172" s="232"/>
      <c r="Q172" s="232"/>
      <c r="R172" s="232"/>
      <c r="S172" s="232"/>
      <c r="T172" s="232"/>
      <c r="U172" s="232"/>
      <c r="V172" s="232"/>
      <c r="W172" s="232"/>
      <c r="X172" s="232"/>
      <c r="Y172" s="232"/>
      <c r="Z172" s="232"/>
    </row>
    <row r="173" ht="15.75" customHeight="1">
      <c r="A173" s="35" t="str">
        <f>Infrastructure!$A$22</f>
        <v>APPL-03</v>
      </c>
      <c r="B173" s="36" t="str">
        <f>VLOOKUP($A173,Infrastructure!$A$13:$E$74,2,0)&amp;""</f>
        <v>Are only currently supported operating system(s), software, and libraries leveraged by the system(s)/application(s) that will have access to institution's data?*</v>
      </c>
      <c r="C173" s="241" t="str">
        <f>VLOOKUP($A173,Infrastructure!$A$13:$E$74,3,0)&amp;""</f>
        <v>Yes</v>
      </c>
      <c r="D173" s="243" t="str">
        <f>IF(LEFT(VLOOKUP($A173,Infrastructure!$A$13:$E$74,5,0),21)='Auto Responses'!$A$73,'Auto Responses'!$A$74,VLOOKUP($A173,Infrastructure!$A$13:$E$74,4,0))&amp;""</f>
        <v/>
      </c>
      <c r="E173" s="248" t="str">
        <f>VLOOKUP($A173,Infrastructure!$A$13:$E$74,5,0)&amp;""</f>
        <v/>
      </c>
      <c r="F173" s="254"/>
      <c r="G173" s="239" t="str">
        <f>VLOOKUP($A173,Questions!$A$2:$X$333,21,0)&amp;""</f>
        <v>Yes</v>
      </c>
      <c r="H173" s="240"/>
      <c r="I173" s="241" t="str">
        <f>VLOOKUP($A173,Questions!$A$2:$X$333,23,0)&amp;""</f>
        <v>Critical Importance</v>
      </c>
      <c r="J173" s="240"/>
      <c r="K173" s="242" t="b">
        <v>0</v>
      </c>
      <c r="L173" s="2"/>
      <c r="M173" s="232"/>
      <c r="N173" s="232"/>
      <c r="O173" s="232"/>
      <c r="P173" s="232"/>
      <c r="Q173" s="232"/>
      <c r="R173" s="232"/>
      <c r="S173" s="232"/>
      <c r="T173" s="232"/>
      <c r="U173" s="232"/>
      <c r="V173" s="232"/>
      <c r="W173" s="232"/>
      <c r="X173" s="232"/>
      <c r="Y173" s="232"/>
      <c r="Z173" s="232"/>
    </row>
    <row r="174" ht="15.75" customHeight="1">
      <c r="A174" s="35" t="str">
        <f>Infrastructure!$A$23</f>
        <v>APPL-04</v>
      </c>
      <c r="B174" s="36" t="str">
        <f>VLOOKUP($A174,Infrastructure!$A$13:$E$74,2,0)&amp;""</f>
        <v>Does your application require access to location or GPS data?</v>
      </c>
      <c r="C174" s="241" t="str">
        <f>VLOOKUP($A174,Infrastructure!$A$13:$E$74,3,0)&amp;""</f>
        <v>No</v>
      </c>
      <c r="D174" s="243" t="str">
        <f>IF(LEFT(VLOOKUP($A174,Infrastructure!$A$13:$E$74,5,0),21)='Auto Responses'!$A$73,'Auto Responses'!$A$74,VLOOKUP($A174,Infrastructure!$A$13:$E$74,4,0))&amp;""</f>
        <v>Can be leveraged but not required. See our support article for more information</v>
      </c>
      <c r="E174" s="248" t="str">
        <f>VLOOKUP($A174,Infrastructure!$A$13:$E$74,5,0)&amp;""</f>
        <v>Please indicate any future plans that would require access to this data</v>
      </c>
      <c r="F174" s="254"/>
      <c r="G174" s="239" t="str">
        <f>VLOOKUP($A174,Questions!$A$2:$X$333,21,0)&amp;""</f>
        <v>No</v>
      </c>
      <c r="H174" s="240"/>
      <c r="I174" s="241" t="str">
        <f>VLOOKUP($A174,Questions!$A$2:$X$333,23,0)&amp;""</f>
        <v>Critical Importance</v>
      </c>
      <c r="J174" s="240"/>
      <c r="K174" s="242" t="b">
        <v>0</v>
      </c>
      <c r="L174" s="2"/>
      <c r="M174" s="232"/>
      <c r="N174" s="232"/>
      <c r="O174" s="232"/>
      <c r="P174" s="232"/>
      <c r="Q174" s="232"/>
      <c r="R174" s="232"/>
      <c r="S174" s="232"/>
      <c r="T174" s="232"/>
      <c r="U174" s="232"/>
      <c r="V174" s="232"/>
      <c r="W174" s="232"/>
      <c r="X174" s="232"/>
      <c r="Y174" s="232"/>
      <c r="Z174" s="232"/>
    </row>
    <row r="175" ht="15.75" customHeight="1">
      <c r="A175" s="35" t="str">
        <f>Infrastructure!$A$24</f>
        <v>APPL-05</v>
      </c>
      <c r="B175" s="36" t="str">
        <f>VLOOKUP($A175,Infrastructure!$A$13:$E$74,2,0)&amp;""</f>
        <v>Does your application provide separation of duties between security administration, system administration, and standard user functions?*</v>
      </c>
      <c r="C175" s="241" t="str">
        <f>VLOOKUP($A175,Infrastructure!$A$13:$E$74,3,0)&amp;""</f>
        <v>Yes</v>
      </c>
      <c r="D175" s="243" t="str">
        <f>IF(LEFT(VLOOKUP($A175,Infrastructure!$A$13:$E$74,5,0),21)='Auto Responses'!$A$73,'Auto Responses'!$A$74,VLOOKUP($A175,Infrastructure!$A$13:$E$74,4,0))&amp;""</f>
        <v/>
      </c>
      <c r="E175" s="248" t="str">
        <f>VLOOKUP($A175,Infrastructure!$A$13:$E$74,5,0)&amp;""</f>
        <v/>
      </c>
      <c r="F175" s="254"/>
      <c r="G175" s="239" t="str">
        <f>VLOOKUP($A175,Questions!$A$2:$X$333,21,0)&amp;""</f>
        <v>Yes</v>
      </c>
      <c r="H175" s="240"/>
      <c r="I175" s="241" t="str">
        <f>VLOOKUP($A175,Questions!$A$2:$X$333,23,0)&amp;""</f>
        <v>Critical Importance</v>
      </c>
      <c r="J175" s="240"/>
      <c r="K175" s="242" t="b">
        <v>0</v>
      </c>
      <c r="L175" s="2"/>
      <c r="M175" s="232"/>
      <c r="N175" s="232"/>
      <c r="O175" s="232"/>
      <c r="P175" s="232"/>
      <c r="Q175" s="232"/>
      <c r="R175" s="232"/>
      <c r="S175" s="232"/>
      <c r="T175" s="232"/>
      <c r="U175" s="232"/>
      <c r="V175" s="232"/>
      <c r="W175" s="232"/>
      <c r="X175" s="232"/>
      <c r="Y175" s="232"/>
      <c r="Z175" s="232"/>
    </row>
    <row r="176" ht="15.75" customHeight="1">
      <c r="A176" s="35" t="str">
        <f>Infrastructure!$A$25</f>
        <v>APPL-06</v>
      </c>
      <c r="B176" s="36" t="str">
        <f>VLOOKUP($A176,Infrastructure!$A$13:$E$74,2,0)&amp;""</f>
        <v>Do you subject your code to static code analysis and/or static application security testing prior to release?*</v>
      </c>
      <c r="C176" s="241" t="str">
        <f>VLOOKUP($A176,Infrastructure!$A$13:$E$74,3,0)&amp;""</f>
        <v>Yes</v>
      </c>
      <c r="D176" s="243" t="str">
        <f>IF(LEFT(VLOOKUP($A176,Infrastructure!$A$13:$E$74,5,0),21)='Auto Responses'!$A$73,'Auto Responses'!$A$74,VLOOKUP($A176,Infrastructure!$A$13:$E$74,4,0))&amp;""</f>
        <v>Eslint</v>
      </c>
      <c r="E176" s="248" t="str">
        <f>VLOOKUP($A176,Infrastructure!$A$13:$E$74,5,0)&amp;""</f>
        <v>Provide a list of all tools utilized during static code analysis or static application security testing.</v>
      </c>
      <c r="F176" s="254"/>
      <c r="G176" s="239" t="str">
        <f>VLOOKUP($A176,Questions!$A$2:$X$333,21,0)&amp;""</f>
        <v>Yes</v>
      </c>
      <c r="H176" s="240"/>
      <c r="I176" s="241" t="str">
        <f>VLOOKUP($A176,Questions!$A$2:$X$333,23,0)&amp;""</f>
        <v>Critical Importance</v>
      </c>
      <c r="J176" s="240"/>
      <c r="K176" s="242" t="b">
        <v>0</v>
      </c>
      <c r="L176" s="2"/>
      <c r="M176" s="232"/>
      <c r="N176" s="232"/>
      <c r="O176" s="232"/>
      <c r="P176" s="232"/>
      <c r="Q176" s="232"/>
      <c r="R176" s="232"/>
      <c r="S176" s="232"/>
      <c r="T176" s="232"/>
      <c r="U176" s="232"/>
      <c r="V176" s="232"/>
      <c r="W176" s="232"/>
      <c r="X176" s="232"/>
      <c r="Y176" s="232"/>
      <c r="Z176" s="232"/>
    </row>
    <row r="177" ht="15.75" customHeight="1">
      <c r="A177" s="35" t="str">
        <f>Infrastructure!$A$26</f>
        <v>APPL-07</v>
      </c>
      <c r="B177" s="36" t="str">
        <f>VLOOKUP($A177,Infrastructure!$A$13:$E$74,2,0)&amp;""</f>
        <v>Do you have software testing processes (dynamic or static) that are established and followed?*</v>
      </c>
      <c r="C177" s="241" t="str">
        <f>VLOOKUP($A177,Infrastructure!$A$13:$E$74,3,0)&amp;""</f>
        <v>Yes</v>
      </c>
      <c r="D177" s="243" t="str">
        <f>IF(LEFT(VLOOKUP($A177,Infrastructure!$A$13:$E$74,5,0),21)='Auto Responses'!$A$73,'Auto Responses'!$A$74,VLOOKUP($A177,Infrastructure!$A$13:$E$74,4,0))&amp;""</f>
        <v>Coursedog practices a two week agile development process with test driven deployment (TDD). Developers build the specification to the test and push changes to a QA system where it is thoroughly tested. Updates are then moved to a staging environment where they can be tested by active implementations before they are pushed to production, where they are gated behind role based access control and admins can opt into using the functionality. We provide change logs to end users and admins when new functionality is deployed. Any end user is able to provide feedback through our public bug tracking tool if a bug is found in the production.</v>
      </c>
      <c r="E177" s="248" t="str">
        <f>VLOOKUP($A177,Infrastructure!$A$13:$E$74,5,0)&amp;""</f>
        <v>Describe testing processes, including but not limited to, development of test plans, personnel involved in the testing process, and authorized individual accountable for approval and certification of test results.</v>
      </c>
      <c r="F177" s="254"/>
      <c r="G177" s="239" t="str">
        <f>VLOOKUP($A177,Questions!$A$2:$X$333,21,0)&amp;""</f>
        <v>Yes</v>
      </c>
      <c r="H177" s="240"/>
      <c r="I177" s="241" t="str">
        <f>VLOOKUP($A177,Questions!$A$2:$X$333,23,0)&amp;""</f>
        <v>Critical Importance</v>
      </c>
      <c r="J177" s="240"/>
      <c r="K177" s="242" t="b">
        <v>0</v>
      </c>
      <c r="L177" s="2"/>
      <c r="M177" s="232"/>
      <c r="N177" s="232"/>
      <c r="O177" s="232"/>
      <c r="P177" s="232"/>
      <c r="Q177" s="232"/>
      <c r="R177" s="232"/>
      <c r="S177" s="232"/>
      <c r="T177" s="232"/>
      <c r="U177" s="232"/>
      <c r="V177" s="232"/>
      <c r="W177" s="232"/>
      <c r="X177" s="232"/>
      <c r="Y177" s="232"/>
      <c r="Z177" s="232"/>
    </row>
    <row r="178" ht="15.75" customHeight="1">
      <c r="A178" s="35" t="str">
        <f>Infrastructure!$A$27</f>
        <v>APPL-08</v>
      </c>
      <c r="B178" s="36" t="str">
        <f>VLOOKUP($A178,Infrastructure!$A$13:$E$74,2,0)&amp;""</f>
        <v>Are access controls for staff within your organization based on structured rules, such as RBAC, ABAC, or PBAC?</v>
      </c>
      <c r="C178" s="241" t="str">
        <f>VLOOKUP($A178,Infrastructure!$A$13:$E$74,3,0)&amp;""</f>
        <v>Yes</v>
      </c>
      <c r="D178" s="243" t="str">
        <f>IF(LEFT(VLOOKUP($A178,Infrastructure!$A$13:$E$74,5,0),21)='Auto Responses'!$A$73,'Auto Responses'!$A$74,VLOOKUP($A178,Infrastructure!$A$13:$E$74,4,0))&amp;""</f>
        <v/>
      </c>
      <c r="E178" s="248" t="str">
        <f>VLOOKUP($A178,Infrastructure!$A$13:$E$74,5,0)&amp;""</f>
        <v/>
      </c>
      <c r="F178" s="254"/>
      <c r="G178" s="239" t="str">
        <f>VLOOKUP($A178,Questions!$A$2:$X$333,21,0)&amp;""</f>
        <v>Yes</v>
      </c>
      <c r="H178" s="240"/>
      <c r="I178" s="241" t="str">
        <f>VLOOKUP($A178,Questions!$A$2:$X$333,23,0)&amp;""</f>
        <v>Standard Importance</v>
      </c>
      <c r="J178" s="240"/>
      <c r="K178" s="242" t="b">
        <v>0</v>
      </c>
      <c r="L178" s="2"/>
      <c r="M178" s="232"/>
      <c r="N178" s="232"/>
      <c r="O178" s="232"/>
      <c r="P178" s="232"/>
      <c r="Q178" s="232"/>
      <c r="R178" s="232"/>
      <c r="S178" s="232"/>
      <c r="T178" s="232"/>
      <c r="U178" s="232"/>
      <c r="V178" s="232"/>
      <c r="W178" s="232"/>
      <c r="X178" s="232"/>
      <c r="Y178" s="232"/>
      <c r="Z178" s="232"/>
    </row>
    <row r="179" ht="15.75" customHeight="1">
      <c r="A179" s="35" t="str">
        <f>Infrastructure!$A$28</f>
        <v>APPL-09</v>
      </c>
      <c r="B179" s="36" t="str">
        <f>VLOOKUP($A179,Infrastructure!$A$13:$E$74,2,0)&amp;""</f>
        <v>Does the system provide data input validation and error messages?</v>
      </c>
      <c r="C179" s="241" t="str">
        <f>VLOOKUP($A179,Infrastructure!$A$13:$E$74,3,0)&amp;""</f>
        <v>Yes</v>
      </c>
      <c r="D179" s="243" t="str">
        <f>IF(LEFT(VLOOKUP($A179,Infrastructure!$A$13:$E$74,5,0),21)='Auto Responses'!$A$73,'Auto Responses'!$A$74,VLOOKUP($A179,Infrastructure!$A$13:$E$74,4,0))&amp;""</f>
        <v>See our support article explaining our error handling in more detail. </v>
      </c>
      <c r="E179" s="248" t="str">
        <f>VLOOKUP($A179,Infrastructure!$A$13:$E$74,5,0)&amp;""</f>
        <v>Describe how your system(s) provide data input validation and error messages.</v>
      </c>
      <c r="F179" s="254"/>
      <c r="G179" s="239" t="str">
        <f>VLOOKUP($A179,Questions!$A$2:$X$333,21,0)&amp;""</f>
        <v>Yes</v>
      </c>
      <c r="H179" s="240"/>
      <c r="I179" s="241" t="str">
        <f>VLOOKUP($A179,Questions!$A$2:$X$333,23,0)&amp;""</f>
        <v>Standard Importance</v>
      </c>
      <c r="J179" s="240"/>
      <c r="K179" s="242" t="b">
        <v>0</v>
      </c>
      <c r="L179" s="2"/>
      <c r="M179" s="232"/>
      <c r="N179" s="232"/>
      <c r="O179" s="232"/>
      <c r="P179" s="232"/>
      <c r="Q179" s="232"/>
      <c r="R179" s="232"/>
      <c r="S179" s="232"/>
      <c r="T179" s="232"/>
      <c r="U179" s="232"/>
      <c r="V179" s="232"/>
      <c r="W179" s="232"/>
      <c r="X179" s="232"/>
      <c r="Y179" s="232"/>
      <c r="Z179" s="232"/>
    </row>
    <row r="180" ht="15.75" customHeight="1">
      <c r="A180" s="35" t="str">
        <f>Infrastructure!$A$29</f>
        <v>APPL-10</v>
      </c>
      <c r="B180" s="36" t="str">
        <f>VLOOKUP($A180,Infrastructure!$A$13:$E$74,2,0)&amp;""</f>
        <v>Do you have a process and implemented procedures for managing your software supply chain (e.g., libraries, repositories, frameworks, etc.)</v>
      </c>
      <c r="C180" s="241" t="str">
        <f>VLOOKUP($A180,Infrastructure!$A$13:$E$74,3,0)&amp;""</f>
        <v>Yes</v>
      </c>
      <c r="D180" s="243" t="str">
        <f>IF(LEFT(VLOOKUP($A180,Infrastructure!$A$13:$E$74,5,0),21)='Auto Responses'!$A$73,'Auto Responses'!$A$74,VLOOKUP($A180,Infrastructure!$A$13:$E$74,4,0))&amp;""</f>
        <v>See Coursedog  - Configuration Management Policy</v>
      </c>
      <c r="E180" s="248" t="str">
        <f>VLOOKUP($A180,Infrastructure!$A$13:$E$74,5,0)&amp;""</f>
        <v>Provide supporting documentation of your processes.</v>
      </c>
      <c r="F180" s="254"/>
      <c r="G180" s="239" t="str">
        <f>VLOOKUP($A180,Questions!$A$2:$X$333,21,0)&amp;""</f>
        <v>Yes</v>
      </c>
      <c r="H180" s="240"/>
      <c r="I180" s="241" t="str">
        <f>VLOOKUP($A180,Questions!$A$2:$X$333,23,0)&amp;""</f>
        <v>Standard Importance</v>
      </c>
      <c r="J180" s="240"/>
      <c r="K180" s="242" t="b">
        <v>0</v>
      </c>
      <c r="L180" s="2"/>
      <c r="M180" s="232"/>
      <c r="N180" s="232"/>
      <c r="O180" s="232"/>
      <c r="P180" s="232"/>
      <c r="Q180" s="232"/>
      <c r="R180" s="232"/>
      <c r="S180" s="232"/>
      <c r="T180" s="232"/>
      <c r="U180" s="232"/>
      <c r="V180" s="232"/>
      <c r="W180" s="232"/>
      <c r="X180" s="232"/>
      <c r="Y180" s="232"/>
      <c r="Z180" s="232"/>
    </row>
    <row r="181" ht="15.75" customHeight="1">
      <c r="A181" s="35" t="str">
        <f>Infrastructure!$A$30</f>
        <v>APPL-11</v>
      </c>
      <c r="B181" s="36" t="str">
        <f>VLOOKUP($A181,Infrastructure!$A$13:$E$74,2,0)&amp;""</f>
        <v>Have your developers been trained in secure coding techniques?</v>
      </c>
      <c r="C181" s="241" t="str">
        <f>VLOOKUP($A181,Infrastructure!$A$13:$E$74,3,0)&amp;""</f>
        <v>Yes</v>
      </c>
      <c r="D181" s="243" t="str">
        <f>IF(LEFT(VLOOKUP($A181,Infrastructure!$A$13:$E$74,5,0),21)='Auto Responses'!$A$73,'Auto Responses'!$A$74,VLOOKUP($A181,Infrastructure!$A$13:$E$74,4,0))&amp;""</f>
        <v>See OWASP</v>
      </c>
      <c r="E181" s="248" t="str">
        <f>VLOOKUP($A181,Infrastructure!$A$13:$E$74,5,0)&amp;""</f>
        <v>Summarize your secure coding training.</v>
      </c>
      <c r="F181" s="254"/>
      <c r="G181" s="239" t="str">
        <f>VLOOKUP($A181,Questions!$A$2:$X$333,21,0)&amp;""</f>
        <v>Yes</v>
      </c>
      <c r="H181" s="240"/>
      <c r="I181" s="241" t="str">
        <f>VLOOKUP($A181,Questions!$A$2:$X$333,23,0)&amp;""</f>
        <v>Standard Importance</v>
      </c>
      <c r="J181" s="240"/>
      <c r="K181" s="242" t="b">
        <v>0</v>
      </c>
      <c r="L181" s="2"/>
      <c r="M181" s="232"/>
      <c r="N181" s="232"/>
      <c r="O181" s="232"/>
      <c r="P181" s="232"/>
      <c r="Q181" s="232"/>
      <c r="R181" s="232"/>
      <c r="S181" s="232"/>
      <c r="T181" s="232"/>
      <c r="U181" s="232"/>
      <c r="V181" s="232"/>
      <c r="W181" s="232"/>
      <c r="X181" s="232"/>
      <c r="Y181" s="232"/>
      <c r="Z181" s="232"/>
    </row>
    <row r="182" ht="15.75" customHeight="1">
      <c r="A182" s="35" t="str">
        <f>Infrastructure!$A$31</f>
        <v>APPL-12</v>
      </c>
      <c r="B182" s="36" t="str">
        <f>VLOOKUP($A182,Infrastructure!$A$13:$E$74,2,0)&amp;""</f>
        <v>Was your application developed using secure coding techniques?</v>
      </c>
      <c r="C182" s="241" t="str">
        <f>VLOOKUP($A182,Infrastructure!$A$13:$E$74,3,0)&amp;""</f>
        <v>Yes</v>
      </c>
      <c r="D182" s="243" t="str">
        <f>IF(LEFT(VLOOKUP($A182,Infrastructure!$A$13:$E$74,5,0),21)='Auto Responses'!$A$73,'Auto Responses'!$A$74,VLOOKUP($A182,Infrastructure!$A$13:$E$74,4,0))&amp;""</f>
        <v>See OWASP</v>
      </c>
      <c r="E182" s="248" t="str">
        <f>VLOOKUP($A182,Infrastructure!$A$13:$E$74,5,0)&amp;""</f>
        <v>Summarize your secure coding practices.</v>
      </c>
      <c r="F182" s="254"/>
      <c r="G182" s="239" t="str">
        <f>VLOOKUP($A182,Questions!$A$2:$X$333,21,0)&amp;""</f>
        <v>Yes</v>
      </c>
      <c r="H182" s="240"/>
      <c r="I182" s="241" t="str">
        <f>VLOOKUP($A182,Questions!$A$2:$X$333,23,0)&amp;""</f>
        <v>Standard Importance</v>
      </c>
      <c r="J182" s="240"/>
      <c r="K182" s="242" t="b">
        <v>0</v>
      </c>
      <c r="L182" s="2"/>
      <c r="M182" s="232"/>
      <c r="N182" s="232"/>
      <c r="O182" s="232"/>
      <c r="P182" s="232"/>
      <c r="Q182" s="232"/>
      <c r="R182" s="232"/>
      <c r="S182" s="232"/>
      <c r="T182" s="232"/>
      <c r="U182" s="232"/>
      <c r="V182" s="232"/>
      <c r="W182" s="232"/>
      <c r="X182" s="232"/>
      <c r="Y182" s="232"/>
      <c r="Z182" s="232"/>
    </row>
    <row r="183" ht="15.75" customHeight="1">
      <c r="A183" s="35" t="str">
        <f>Infrastructure!$A$32</f>
        <v>APPL-13</v>
      </c>
      <c r="B183" s="36" t="str">
        <f>VLOOKUP($A183,Infrastructure!$A$13:$E$74,2,0)&amp;""</f>
        <v>If mobile, is the application available from a trusted source (e.g., App Store, Google Play Store)?</v>
      </c>
      <c r="C183" s="241" t="str">
        <f>VLOOKUP($A183,Infrastructure!$A$13:$E$74,3,0)&amp;""</f>
        <v>N/A</v>
      </c>
      <c r="D183" s="243" t="str">
        <f>IF(LEFT(VLOOKUP($A183,Infrastructure!$A$13:$E$74,5,0),21)='Auto Responses'!$A$73,'Auto Responses'!$A$74,VLOOKUP($A183,Infrastructure!$A$13:$E$74,4,0))&amp;""</f>
        <v/>
      </c>
      <c r="E183" s="248" t="str">
        <f>VLOOKUP($A183,Infrastructure!$A$13:$E$74,5,0)&amp;""</f>
        <v>Select N/A if there is no mobile version of your app.</v>
      </c>
      <c r="F183" s="254"/>
      <c r="G183" s="239" t="str">
        <f>VLOOKUP($A183,Questions!$A$2:$X$333,21,0)&amp;""</f>
        <v>Yes</v>
      </c>
      <c r="H183" s="240"/>
      <c r="I183" s="241" t="str">
        <f>VLOOKUP($A183,Questions!$A$2:$X$333,23,0)&amp;""</f>
        <v>Minor Importance</v>
      </c>
      <c r="J183" s="240"/>
      <c r="K183" s="242" t="b">
        <v>0</v>
      </c>
      <c r="L183" s="2"/>
      <c r="M183" s="232"/>
      <c r="N183" s="232"/>
      <c r="O183" s="232"/>
      <c r="P183" s="232"/>
      <c r="Q183" s="232"/>
      <c r="R183" s="232"/>
      <c r="S183" s="232"/>
      <c r="T183" s="232"/>
      <c r="U183" s="232"/>
      <c r="V183" s="232"/>
      <c r="W183" s="232"/>
      <c r="X183" s="232"/>
      <c r="Y183" s="232"/>
      <c r="Z183" s="232"/>
    </row>
    <row r="184" ht="15.75" customHeight="1">
      <c r="A184" s="35" t="str">
        <f>Infrastructure!$A$33</f>
        <v>APPL-14</v>
      </c>
      <c r="B184" s="36" t="str">
        <f>VLOOKUP($A184,Infrastructure!$A$13:$E$74,2,0)&amp;""</f>
        <v>Do you have a fully implemented policy or procedure that details how your employees obtain administrator access to institutional instance of the application?</v>
      </c>
      <c r="C184" s="241" t="str">
        <f>VLOOKUP($A184,Infrastructure!$A$13:$E$74,3,0)&amp;""</f>
        <v>Yes</v>
      </c>
      <c r="D184" s="243" t="str">
        <f>IF(LEFT(VLOOKUP($A184,Infrastructure!$A$13:$E$74,5,0),21)='Auto Responses'!$A$73,'Auto Responses'!$A$74,VLOOKUP($A184,Infrastructure!$A$13:$E$74,4,0))&amp;""</f>
        <v>Access to the Admin Dashboard is limited to Coursedog users with administrator permissions and the internal Coursedog team. This ensures that only authorized personnel can manage settings such as Single Sign On (SSO), integration settings, and user activity monitoring.
Read More about the Admin Dashboard</v>
      </c>
      <c r="E184" s="248" t="str">
        <f>VLOOKUP($A184,Infrastructure!$A$13:$E$74,5,0)&amp;""</f>
        <v>Describe or provide a reference that details how administrator access is handled (e.g., provisioning, principle of least privilege, deprovisioning, etc.).</v>
      </c>
      <c r="F184" s="254"/>
      <c r="G184" s="239" t="str">
        <f>VLOOKUP($A184,Questions!$A$2:$X$333,21,0)&amp;""</f>
        <v>Yes</v>
      </c>
      <c r="H184" s="240"/>
      <c r="I184" s="241" t="str">
        <f>VLOOKUP($A184,Questions!$A$2:$X$333,23,0)&amp;""</f>
        <v>Minor Importance</v>
      </c>
      <c r="J184" s="240"/>
      <c r="K184" s="242" t="b">
        <v>0</v>
      </c>
      <c r="L184" s="2"/>
      <c r="M184" s="232"/>
      <c r="N184" s="232"/>
      <c r="O184" s="232"/>
      <c r="P184" s="232"/>
      <c r="Q184" s="232"/>
      <c r="R184" s="232"/>
      <c r="S184" s="232"/>
      <c r="T184" s="232"/>
      <c r="U184" s="232"/>
      <c r="V184" s="232"/>
      <c r="W184" s="232"/>
      <c r="X184" s="232"/>
      <c r="Y184" s="232"/>
      <c r="Z184" s="232"/>
    </row>
    <row r="185" ht="15.75" customHeight="1">
      <c r="A185" s="19" t="str">
        <f>VLOOKUP(LEFT($A186,4),'Auto Responses'!$N$4:$O$38,2,0)&amp;""</f>
        <v> Datacenter</v>
      </c>
      <c r="B185" s="45"/>
      <c r="C185" s="46"/>
      <c r="D185" s="46"/>
      <c r="E185" s="246"/>
      <c r="F185" s="234" t="s">
        <v>644</v>
      </c>
      <c r="G185" s="46"/>
      <c r="H185" s="46"/>
      <c r="I185" s="46"/>
      <c r="J185" s="46"/>
      <c r="K185" s="46"/>
      <c r="L185" s="2"/>
      <c r="M185" s="2"/>
      <c r="N185" s="2"/>
      <c r="O185" s="2"/>
      <c r="P185" s="2"/>
      <c r="Q185" s="2"/>
      <c r="R185" s="2"/>
      <c r="S185" s="2"/>
      <c r="T185" s="2"/>
      <c r="U185" s="2"/>
      <c r="V185" s="2"/>
      <c r="W185" s="2"/>
      <c r="X185" s="2"/>
      <c r="Y185" s="2"/>
      <c r="Z185" s="2"/>
    </row>
    <row r="186" ht="15.75" customHeight="1">
      <c r="A186" s="35" t="str">
        <f>Infrastructure!$A$35</f>
        <v>DCTR-01</v>
      </c>
      <c r="B186" s="36" t="str">
        <f>VLOOKUP($A186,Infrastructure!$A$13:$E$74,2,0)&amp;""</f>
        <v>Select your hosting option.</v>
      </c>
      <c r="C186" s="241" t="str">
        <f>VLOOKUP($A186,Infrastructure!$A$13:$E$74,3,0)&amp;""</f>
        <v>AWS</v>
      </c>
      <c r="D186" s="243" t="str">
        <f>IF(LEFT(VLOOKUP($A186,Infrastructure!$A$13:$E$74,5,0),21)='Auto Responses'!$A$73,'Auto Responses'!$A$74,VLOOKUP($A186,Infrastructure!$A$13:$E$74,4,0))&amp;""</f>
        <v/>
      </c>
      <c r="E186" s="248" t="str">
        <f>VLOOKUP($A186,Infrastructure!$A$13:$E$74,5,0)&amp;""</f>
        <v/>
      </c>
      <c r="F186" s="254"/>
      <c r="G186" s="239" t="str">
        <f>VLOOKUP($A186,Questions!$A$2:$X$333,21,0)&amp;""</f>
        <v>Yes</v>
      </c>
      <c r="H186" s="240"/>
      <c r="I186" s="241" t="str">
        <f>VLOOKUP($A186,Questions!$A$2:$X$333,23,0)&amp;""</f>
        <v/>
      </c>
      <c r="J186" s="240"/>
      <c r="K186" s="242" t="b">
        <v>0</v>
      </c>
      <c r="L186" s="2"/>
      <c r="M186" s="232"/>
      <c r="N186" s="232"/>
      <c r="O186" s="232"/>
      <c r="P186" s="232"/>
      <c r="Q186" s="232"/>
      <c r="R186" s="232"/>
      <c r="S186" s="232"/>
      <c r="T186" s="232"/>
      <c r="U186" s="232"/>
      <c r="V186" s="232"/>
      <c r="W186" s="232"/>
      <c r="X186" s="232"/>
      <c r="Y186" s="232"/>
      <c r="Z186" s="232"/>
    </row>
    <row r="187" ht="15.75" customHeight="1">
      <c r="A187" s="35" t="str">
        <f>Infrastructure!$A$36</f>
        <v>DCTR-02</v>
      </c>
      <c r="B187" s="36" t="str">
        <f>VLOOKUP($A187,Infrastructure!$A$13:$E$74,2,0)&amp;""</f>
        <v>Is a SOC 2 Type 2 report available for the hosting environment?</v>
      </c>
      <c r="C187" s="241" t="str">
        <f>VLOOKUP($A187,Infrastructure!$A$13:$E$74,3,0)&amp;""</f>
        <v>Yes</v>
      </c>
      <c r="D187" s="243" t="str">
        <f>IF(LEFT(VLOOKUP($A187,Infrastructure!$A$13:$E$74,5,0),21)='Auto Responses'!$A$73,'Auto Responses'!$A$74,VLOOKUP($A187,Infrastructure!$A$13:$E$74,4,0))&amp;""</f>
        <v>See AWS SOC documentation </v>
      </c>
      <c r="E187" s="248" t="str">
        <f>VLOOKUP($A187,Infrastructure!$A$13:$E$74,5,0)&amp;""</f>
        <v>Based on the response to DCTR-01, this question does not apply to this product or service.</v>
      </c>
      <c r="F187" s="254"/>
      <c r="G187" s="239" t="str">
        <f>VLOOKUP($A187,Questions!$A$2:$X$333,21,0)&amp;""</f>
        <v>Yes</v>
      </c>
      <c r="H187" s="240"/>
      <c r="I187" s="241" t="str">
        <f>VLOOKUP($A187,Questions!$A$2:$X$333,23,0)&amp;""</f>
        <v>Standard Importance</v>
      </c>
      <c r="J187" s="240"/>
      <c r="K187" s="242" t="b">
        <v>0</v>
      </c>
      <c r="L187" s="2"/>
      <c r="M187" s="232"/>
      <c r="N187" s="232"/>
      <c r="O187" s="232"/>
      <c r="P187" s="232"/>
      <c r="Q187" s="232"/>
      <c r="R187" s="232"/>
      <c r="S187" s="232"/>
      <c r="T187" s="232"/>
      <c r="U187" s="232"/>
      <c r="V187" s="232"/>
      <c r="W187" s="232"/>
      <c r="X187" s="232"/>
      <c r="Y187" s="232"/>
      <c r="Z187" s="232"/>
    </row>
    <row r="188" ht="15.75" customHeight="1">
      <c r="A188" s="35" t="str">
        <f>Infrastructure!$A$37</f>
        <v>DCTR-03</v>
      </c>
      <c r="B188" s="36" t="str">
        <f>VLOOKUP($A188,Infrastructure!$A$13:$E$74,2,0)&amp;""</f>
        <v>Are you generally able to accommodate storing each institution's data within its geographic region?</v>
      </c>
      <c r="C188" s="241" t="str">
        <f>VLOOKUP($A188,Infrastructure!$A$13:$E$74,3,0)&amp;""</f>
        <v>Yes</v>
      </c>
      <c r="D188" s="243" t="str">
        <f>IF(LEFT(VLOOKUP($A188,Infrastructure!$A$13:$E$74,5,0),21)='Auto Responses'!$A$73,'Auto Responses'!$A$74,VLOOKUP($A188,Infrastructure!$A$13:$E$74,4,0))&amp;""</f>
        <v/>
      </c>
      <c r="E188" s="248" t="str">
        <f>VLOOKUP($A188,Infrastructure!$A$13:$E$74,5,0)&amp;""</f>
        <v/>
      </c>
      <c r="F188" s="254"/>
      <c r="G188" s="239" t="str">
        <f>VLOOKUP($A188,Questions!$A$2:$X$333,21,0)&amp;""</f>
        <v>Yes</v>
      </c>
      <c r="H188" s="240"/>
      <c r="I188" s="241" t="str">
        <f>VLOOKUP($A188,Questions!$A$2:$X$333,23,0)&amp;""</f>
        <v>Standard Importance</v>
      </c>
      <c r="J188" s="240"/>
      <c r="K188" s="242" t="b">
        <v>0</v>
      </c>
      <c r="L188" s="2"/>
      <c r="M188" s="232"/>
      <c r="N188" s="232"/>
      <c r="O188" s="232"/>
      <c r="P188" s="232"/>
      <c r="Q188" s="232"/>
      <c r="R188" s="232"/>
      <c r="S188" s="232"/>
      <c r="T188" s="232"/>
      <c r="U188" s="232"/>
      <c r="V188" s="232"/>
      <c r="W188" s="232"/>
      <c r="X188" s="232"/>
      <c r="Y188" s="232"/>
      <c r="Z188" s="232"/>
    </row>
    <row r="189" ht="15.75" customHeight="1">
      <c r="A189" s="35" t="str">
        <f>Infrastructure!$A$38</f>
        <v>DCTR-04</v>
      </c>
      <c r="B189" s="36" t="str">
        <f>VLOOKUP($A189,Infrastructure!$A$13:$E$74,2,0)&amp;""</f>
        <v>Are the data centers staffed 24 hours a day, seven days a week (i.e., 24 x 7 x 365)?</v>
      </c>
      <c r="C189" s="241" t="str">
        <f>VLOOKUP($A189,Infrastructure!$A$13:$E$74,3,0)&amp;""</f>
        <v>Yes</v>
      </c>
      <c r="D189" s="243" t="str">
        <f>IF(LEFT(VLOOKUP($A189,Infrastructure!$A$13:$E$74,5,0),21)='Auto Responses'!$A$73,'Auto Responses'!$A$74,VLOOKUP($A189,Infrastructure!$A$13:$E$74,4,0))&amp;""</f>
        <v>See AWS Controls</v>
      </c>
      <c r="E189" s="248" t="str">
        <f>VLOOKUP($A189,Infrastructure!$A$13:$E$74,5,0)&amp;""</f>
        <v>Based on the response to DCTR-01, this question does not apply to this product or service.</v>
      </c>
      <c r="F189" s="254"/>
      <c r="G189" s="239" t="str">
        <f>VLOOKUP($A189,Questions!$A$2:$X$333,21,0)&amp;""</f>
        <v>Yes</v>
      </c>
      <c r="H189" s="240"/>
      <c r="I189" s="241" t="str">
        <f>VLOOKUP($A189,Questions!$A$2:$X$333,23,0)&amp;""</f>
        <v>Standard Importance</v>
      </c>
      <c r="J189" s="240"/>
      <c r="K189" s="242" t="b">
        <v>0</v>
      </c>
      <c r="L189" s="2"/>
      <c r="M189" s="232"/>
      <c r="N189" s="232"/>
      <c r="O189" s="232"/>
      <c r="P189" s="232"/>
      <c r="Q189" s="232"/>
      <c r="R189" s="232"/>
      <c r="S189" s="232"/>
      <c r="T189" s="232"/>
      <c r="U189" s="232"/>
      <c r="V189" s="232"/>
      <c r="W189" s="232"/>
      <c r="X189" s="232"/>
      <c r="Y189" s="232"/>
      <c r="Z189" s="232"/>
    </row>
    <row r="190" ht="15.75" customHeight="1">
      <c r="A190" s="35" t="str">
        <f>Infrastructure!$A$39</f>
        <v>DCTR-05</v>
      </c>
      <c r="B190" s="36" t="str">
        <f>VLOOKUP($A190,Infrastructure!$A$13:$E$74,2,0)&amp;""</f>
        <v>Are your servers separated from other companies via a physical barrier, such as a cage or hard walls?</v>
      </c>
      <c r="C190" s="241" t="str">
        <f>VLOOKUP($A190,Infrastructure!$A$13:$E$74,3,0)&amp;""</f>
        <v>Yes</v>
      </c>
      <c r="D190" s="243" t="str">
        <f>IF(LEFT(VLOOKUP($A190,Infrastructure!$A$13:$E$74,5,0),21)='Auto Responses'!$A$73,'Auto Responses'!$A$74,VLOOKUP($A190,Infrastructure!$A$13:$E$74,4,0))&amp;""</f>
        <v>See AWS overview</v>
      </c>
      <c r="E190" s="248" t="str">
        <f>VLOOKUP($A190,Infrastructure!$A$13:$E$74,5,0)&amp;""</f>
        <v>Based on the response to DCTR-01, this question does not apply to this product or service.</v>
      </c>
      <c r="F190" s="254"/>
      <c r="G190" s="239" t="str">
        <f>VLOOKUP($A190,Questions!$A$2:$X$333,21,0)&amp;""</f>
        <v>Yes</v>
      </c>
      <c r="H190" s="240"/>
      <c r="I190" s="241" t="str">
        <f>VLOOKUP($A190,Questions!$A$2:$X$333,23,0)&amp;""</f>
        <v>Standard Importance</v>
      </c>
      <c r="J190" s="240"/>
      <c r="K190" s="242" t="b">
        <v>0</v>
      </c>
      <c r="L190" s="2"/>
      <c r="M190" s="232"/>
      <c r="N190" s="232"/>
      <c r="O190" s="232"/>
      <c r="P190" s="232"/>
      <c r="Q190" s="232"/>
      <c r="R190" s="232"/>
      <c r="S190" s="232"/>
      <c r="T190" s="232"/>
      <c r="U190" s="232"/>
      <c r="V190" s="232"/>
      <c r="W190" s="232"/>
      <c r="X190" s="232"/>
      <c r="Y190" s="232"/>
      <c r="Z190" s="232"/>
    </row>
    <row r="191" ht="15.75" customHeight="1">
      <c r="A191" s="35" t="str">
        <f>Infrastructure!$A$40</f>
        <v>DCTR-06</v>
      </c>
      <c r="B191" s="36" t="str">
        <f>VLOOKUP($A191,Infrastructure!$A$13:$E$74,2,0)&amp;""</f>
        <v>Does a physical barrier fully enclose the physical space, preventing unauthorized physical contact with any of your devices?*</v>
      </c>
      <c r="C191" s="241" t="str">
        <f>VLOOKUP($A191,Infrastructure!$A$13:$E$74,3,0)&amp;""</f>
        <v>Yes</v>
      </c>
      <c r="D191" s="243" t="str">
        <f>IF(LEFT(VLOOKUP($A191,Infrastructure!$A$13:$E$74,5,0),21)='Auto Responses'!$A$73,'Auto Responses'!$A$74,VLOOKUP($A191,Infrastructure!$A$13:$E$74,4,0))&amp;""</f>
        <v>See AWS overview</v>
      </c>
      <c r="E191" s="248" t="str">
        <f>VLOOKUP($A191,Infrastructure!$A$13:$E$74,5,0)&amp;""</f>
        <v>Based on the response to DCTR-01, this question does not apply to this product or service.</v>
      </c>
      <c r="F191" s="254"/>
      <c r="G191" s="239" t="str">
        <f>VLOOKUP($A191,Questions!$A$2:$X$333,21,0)&amp;""</f>
        <v>Yes</v>
      </c>
      <c r="H191" s="240"/>
      <c r="I191" s="241" t="str">
        <f>VLOOKUP($A191,Questions!$A$2:$X$333,23,0)&amp;""</f>
        <v>Critical Importance</v>
      </c>
      <c r="J191" s="240"/>
      <c r="K191" s="242" t="b">
        <v>0</v>
      </c>
      <c r="L191" s="2"/>
      <c r="M191" s="232"/>
      <c r="N191" s="232"/>
      <c r="O191" s="232"/>
      <c r="P191" s="232"/>
      <c r="Q191" s="232"/>
      <c r="R191" s="232"/>
      <c r="S191" s="232"/>
      <c r="T191" s="232"/>
      <c r="U191" s="232"/>
      <c r="V191" s="232"/>
      <c r="W191" s="232"/>
      <c r="X191" s="232"/>
      <c r="Y191" s="232"/>
      <c r="Z191" s="232"/>
    </row>
    <row r="192" ht="15.75" customHeight="1">
      <c r="A192" s="35" t="str">
        <f>Infrastructure!$A$41</f>
        <v>DCTR-07</v>
      </c>
      <c r="B192" s="36" t="str">
        <f>VLOOKUP($A192,Infrastructure!$A$13:$E$74,2,0)&amp;""</f>
        <v>Are your primary and secondary data centers geographically diverse?</v>
      </c>
      <c r="C192" s="241" t="str">
        <f>VLOOKUP($A192,Infrastructure!$A$13:$E$74,3,0)&amp;""</f>
        <v>Yes</v>
      </c>
      <c r="D192" s="243" t="str">
        <f>IF(LEFT(VLOOKUP($A192,Infrastructure!$A$13:$E$74,5,0),21)='Auto Responses'!$A$73,'Auto Responses'!$A$74,VLOOKUP($A192,Infrastructure!$A$13:$E$74,4,0))&amp;""</f>
        <v>Primary data center is in Ohio, secondary data center is in N. Virginia</v>
      </c>
      <c r="E192" s="248" t="str">
        <f>VLOOKUP($A192,Infrastructure!$A$13:$E$74,5,0)&amp;""</f>
        <v>State your primary and secondary data center locations. For cloud infrastructures, state the primary and secondary zones.</v>
      </c>
      <c r="F192" s="254"/>
      <c r="G192" s="239" t="str">
        <f>VLOOKUP($A192,Questions!$A$2:$X$333,21,0)&amp;""</f>
        <v>Yes</v>
      </c>
      <c r="H192" s="240"/>
      <c r="I192" s="241" t="str">
        <f>VLOOKUP($A192,Questions!$A$2:$X$333,23,0)&amp;""</f>
        <v>Standard Importance</v>
      </c>
      <c r="J192" s="240"/>
      <c r="K192" s="242" t="b">
        <v>0</v>
      </c>
      <c r="L192" s="2"/>
      <c r="M192" s="232"/>
      <c r="N192" s="232"/>
      <c r="O192" s="232"/>
      <c r="P192" s="232"/>
      <c r="Q192" s="232"/>
      <c r="R192" s="232"/>
      <c r="S192" s="232"/>
      <c r="T192" s="232"/>
      <c r="U192" s="232"/>
      <c r="V192" s="232"/>
      <c r="W192" s="232"/>
      <c r="X192" s="232"/>
      <c r="Y192" s="232"/>
      <c r="Z192" s="232"/>
    </row>
    <row r="193" ht="15.75" customHeight="1">
      <c r="A193" s="35" t="str">
        <f>Infrastructure!$A$42</f>
        <v>DCTR-08</v>
      </c>
      <c r="B193" s="36" t="str">
        <f>VLOOKUP($A193,Infrastructure!$A$13:$E$74,2,0)&amp;""</f>
        <v>Is the service hosted in a high-availability environment?</v>
      </c>
      <c r="C193" s="241" t="str">
        <f>VLOOKUP($A193,Infrastructure!$A$13:$E$74,3,0)&amp;""</f>
        <v>Yes</v>
      </c>
      <c r="D193" s="243" t="str">
        <f>IF(LEFT(VLOOKUP($A193,Infrastructure!$A$13:$E$74,5,0),21)='Auto Responses'!$A$73,'Auto Responses'!$A$74,VLOOKUP($A193,Infrastructure!$A$13:$E$74,4,0))&amp;""</f>
        <v>See AWS disaster recovery procedure</v>
      </c>
      <c r="E193" s="248" t="str">
        <f>VLOOKUP($A193,Infrastructure!$A$13:$E$74,5,0)&amp;""</f>
        <v>Provide a summary to support your response selection.</v>
      </c>
      <c r="F193" s="254"/>
      <c r="G193" s="239" t="str">
        <f>VLOOKUP($A193,Questions!$A$2:$X$333,21,0)&amp;""</f>
        <v>Yes</v>
      </c>
      <c r="H193" s="240"/>
      <c r="I193" s="241" t="str">
        <f>VLOOKUP($A193,Questions!$A$2:$X$333,23,0)&amp;""</f>
        <v>Standard Importance</v>
      </c>
      <c r="J193" s="240"/>
      <c r="K193" s="242" t="b">
        <v>0</v>
      </c>
      <c r="L193" s="2"/>
      <c r="M193" s="232"/>
      <c r="N193" s="232"/>
      <c r="O193" s="232"/>
      <c r="P193" s="232"/>
      <c r="Q193" s="232"/>
      <c r="R193" s="232"/>
      <c r="S193" s="232"/>
      <c r="T193" s="232"/>
      <c r="U193" s="232"/>
      <c r="V193" s="232"/>
      <c r="W193" s="232"/>
      <c r="X193" s="232"/>
      <c r="Y193" s="232"/>
      <c r="Z193" s="232"/>
    </row>
    <row r="194" ht="15.75" customHeight="1">
      <c r="A194" s="35" t="str">
        <f>Infrastructure!$A$43</f>
        <v>DCTR-09</v>
      </c>
      <c r="B194" s="36" t="str">
        <f>VLOOKUP($A194,Infrastructure!$A$13:$E$74,2,0)&amp;""</f>
        <v>Is redundant power available for all data centers where institutional data will reside?</v>
      </c>
      <c r="C194" s="241" t="str">
        <f>VLOOKUP($A194,Infrastructure!$A$13:$E$74,3,0)&amp;""</f>
        <v>Yes</v>
      </c>
      <c r="D194" s="243" t="str">
        <f>IF(LEFT(VLOOKUP($A194,Infrastructure!$A$13:$E$74,5,0),21)='Auto Responses'!$A$73,'Auto Responses'!$A$74,VLOOKUP($A194,Infrastructure!$A$13:$E$74,4,0))&amp;""</f>
        <v>See AWS disaster recovery procedure</v>
      </c>
      <c r="E194" s="248" t="str">
        <f>VLOOKUP($A194,Infrastructure!$A$13:$E$74,5,0)&amp;""</f>
        <v>Based on the response to DCTR-01, this question does not apply to this product or service.</v>
      </c>
      <c r="F194" s="254"/>
      <c r="G194" s="239" t="str">
        <f>VLOOKUP($A194,Questions!$A$2:$X$333,21,0)&amp;""</f>
        <v>Yes</v>
      </c>
      <c r="H194" s="240"/>
      <c r="I194" s="241" t="str">
        <f>VLOOKUP($A194,Questions!$A$2:$X$333,23,0)&amp;""</f>
        <v>Standard Importance</v>
      </c>
      <c r="J194" s="240"/>
      <c r="K194" s="242" t="b">
        <v>0</v>
      </c>
      <c r="L194" s="2"/>
      <c r="M194" s="232"/>
      <c r="N194" s="232"/>
      <c r="O194" s="232"/>
      <c r="P194" s="232"/>
      <c r="Q194" s="232"/>
      <c r="R194" s="232"/>
      <c r="S194" s="232"/>
      <c r="T194" s="232"/>
      <c r="U194" s="232"/>
      <c r="V194" s="232"/>
      <c r="W194" s="232"/>
      <c r="X194" s="232"/>
      <c r="Y194" s="232"/>
      <c r="Z194" s="232"/>
    </row>
    <row r="195" ht="15.75" customHeight="1">
      <c r="A195" s="35" t="str">
        <f>Infrastructure!$A$44</f>
        <v>DCTR-10</v>
      </c>
      <c r="B195" s="36" t="str">
        <f>VLOOKUP($A195,Infrastructure!$A$13:$E$74,2,0)&amp;""</f>
        <v>Are redundant power strategies tested?*</v>
      </c>
      <c r="C195" s="241" t="str">
        <f>VLOOKUP($A195,Infrastructure!$A$13:$E$74,3,0)&amp;""</f>
        <v>Yes</v>
      </c>
      <c r="D195" s="243" t="str">
        <f>IF(LEFT(VLOOKUP($A195,Infrastructure!$A$13:$E$74,5,0),21)='Auto Responses'!$A$73,'Auto Responses'!$A$74,VLOOKUP($A195,Infrastructure!$A$13:$E$74,4,0))&amp;""</f>
        <v>See AWS disaster recovery procedure</v>
      </c>
      <c r="E195" s="248" t="str">
        <f>VLOOKUP($A195,Infrastructure!$A$13:$E$74,5,0)&amp;""</f>
        <v>Based on the response to DCTR-01, this question does not apply to this product or service.</v>
      </c>
      <c r="F195" s="254"/>
      <c r="G195" s="239" t="str">
        <f>VLOOKUP($A195,Questions!$A$2:$X$333,21,0)&amp;""</f>
        <v>Yes</v>
      </c>
      <c r="H195" s="240"/>
      <c r="I195" s="241" t="str">
        <f>VLOOKUP($A195,Questions!$A$2:$X$333,23,0)&amp;""</f>
        <v>Critical Importance</v>
      </c>
      <c r="J195" s="240"/>
      <c r="K195" s="242" t="b">
        <v>0</v>
      </c>
      <c r="L195" s="2"/>
      <c r="M195" s="232"/>
      <c r="N195" s="232"/>
      <c r="O195" s="232"/>
      <c r="P195" s="232"/>
      <c r="Q195" s="232"/>
      <c r="R195" s="232"/>
      <c r="S195" s="232"/>
      <c r="T195" s="232"/>
      <c r="U195" s="232"/>
      <c r="V195" s="232"/>
      <c r="W195" s="232"/>
      <c r="X195" s="232"/>
      <c r="Y195" s="232"/>
      <c r="Z195" s="232"/>
    </row>
    <row r="196" ht="15.75" customHeight="1">
      <c r="A196" s="35" t="str">
        <f>Infrastructure!$A$45</f>
        <v>DCTR-11</v>
      </c>
      <c r="B196" s="36" t="str">
        <f>VLOOKUP($A196,Infrastructure!$A$13:$E$74,2,0)&amp;""</f>
        <v>Does the center where the data will reside have cooling and fire-suppression systems that are active and regularly tested?</v>
      </c>
      <c r="C196" s="241" t="str">
        <f>VLOOKUP($A196,Infrastructure!$A$13:$E$74,3,0)&amp;""</f>
        <v>Yes</v>
      </c>
      <c r="D196" s="243" t="str">
        <f>IF(LEFT(VLOOKUP($A196,Infrastructure!$A$13:$E$74,5,0),21)='Auto Responses'!$A$73,'Auto Responses'!$A$74,VLOOKUP($A196,Infrastructure!$A$13:$E$74,4,0))&amp;""</f>
        <v>See AWS disaster recovery procedure</v>
      </c>
      <c r="E196" s="248" t="str">
        <f>VLOOKUP($A196,Infrastructure!$A$13:$E$74,5,0)&amp;""</f>
        <v>Based on the response to DCTR-01, this question does not apply to this product or service.</v>
      </c>
      <c r="F196" s="254"/>
      <c r="G196" s="239" t="str">
        <f>VLOOKUP($A196,Questions!$A$2:$X$333,21,0)&amp;""</f>
        <v>Yes</v>
      </c>
      <c r="H196" s="240"/>
      <c r="I196" s="241" t="str">
        <f>VLOOKUP($A196,Questions!$A$2:$X$333,23,0)&amp;""</f>
        <v>Standard Importance</v>
      </c>
      <c r="J196" s="240"/>
      <c r="K196" s="242" t="b">
        <v>0</v>
      </c>
      <c r="L196" s="2"/>
      <c r="M196" s="232"/>
      <c r="N196" s="232"/>
      <c r="O196" s="232"/>
      <c r="P196" s="232"/>
      <c r="Q196" s="232"/>
      <c r="R196" s="232"/>
      <c r="S196" s="232"/>
      <c r="T196" s="232"/>
      <c r="U196" s="232"/>
      <c r="V196" s="232"/>
      <c r="W196" s="232"/>
      <c r="X196" s="232"/>
      <c r="Y196" s="232"/>
      <c r="Z196" s="232"/>
    </row>
    <row r="197" ht="15.75" customHeight="1">
      <c r="A197" s="35" t="str">
        <f>Infrastructure!$A$46</f>
        <v>DCTR-12</v>
      </c>
      <c r="B197" s="36" t="str">
        <f>VLOOKUP($A197,Infrastructure!$A$13:$E$74,2,0)&amp;""</f>
        <v>Do you have Internet Service Provider (ISP) redundancy?</v>
      </c>
      <c r="C197" s="241" t="str">
        <f>VLOOKUP($A197,Infrastructure!$A$13:$E$74,3,0)&amp;""</f>
        <v>Yes</v>
      </c>
      <c r="D197" s="243" t="str">
        <f>IF(LEFT(VLOOKUP($A197,Infrastructure!$A$13:$E$74,5,0),21)='Auto Responses'!$A$73,'Auto Responses'!$A$74,VLOOKUP($A197,Infrastructure!$A$13:$E$74,4,0))&amp;""</f>
        <v>See AWS disaster recovery procedure</v>
      </c>
      <c r="E197" s="248" t="str">
        <f>VLOOKUP($A197,Infrastructure!$A$13:$E$74,5,0)&amp;""</f>
        <v>Based on the response to DCTR-01, this question does not apply to this product or service.</v>
      </c>
      <c r="F197" s="254"/>
      <c r="G197" s="239" t="str">
        <f>VLOOKUP($A197,Questions!$A$2:$X$333,21,0)&amp;""</f>
        <v>Yes</v>
      </c>
      <c r="H197" s="240"/>
      <c r="I197" s="241" t="str">
        <f>VLOOKUP($A197,Questions!$A$2:$X$333,23,0)&amp;""</f>
        <v>Standard Importance</v>
      </c>
      <c r="J197" s="240"/>
      <c r="K197" s="242" t="b">
        <v>0</v>
      </c>
      <c r="L197" s="2"/>
      <c r="M197" s="232"/>
      <c r="N197" s="232"/>
      <c r="O197" s="232"/>
      <c r="P197" s="232"/>
      <c r="Q197" s="232"/>
      <c r="R197" s="232"/>
      <c r="S197" s="232"/>
      <c r="T197" s="232"/>
      <c r="U197" s="232"/>
      <c r="V197" s="232"/>
      <c r="W197" s="232"/>
      <c r="X197" s="232"/>
      <c r="Y197" s="232"/>
      <c r="Z197" s="232"/>
    </row>
    <row r="198" ht="15.75" customHeight="1">
      <c r="A198" s="35" t="str">
        <f>Infrastructure!$A$47</f>
        <v>DCTR-13</v>
      </c>
      <c r="B198" s="36" t="str">
        <f>VLOOKUP($A198,Infrastructure!$A$13:$E$74,2,0)&amp;""</f>
        <v>Does every data center where the institution's data will reside have multiple telephone company or network provider entrances to the facility?</v>
      </c>
      <c r="C198" s="241" t="str">
        <f>VLOOKUP($A198,Infrastructure!$A$13:$E$74,3,0)&amp;""</f>
        <v>Yes</v>
      </c>
      <c r="D198" s="243" t="str">
        <f>IF(LEFT(VLOOKUP($A198,Infrastructure!$A$13:$E$74,5,0),21)='Auto Responses'!$A$73,'Auto Responses'!$A$74,VLOOKUP($A198,Infrastructure!$A$13:$E$74,4,0))&amp;""</f>
        <v/>
      </c>
      <c r="E198" s="248" t="str">
        <f>VLOOKUP($A198,Infrastructure!$A$13:$E$74,5,0)&amp;""</f>
        <v/>
      </c>
      <c r="F198" s="254"/>
      <c r="G198" s="239" t="str">
        <f>VLOOKUP($A198,Questions!$A$2:$X$333,21,0)&amp;""</f>
        <v>Yes</v>
      </c>
      <c r="H198" s="240"/>
      <c r="I198" s="241" t="str">
        <f>VLOOKUP($A198,Questions!$A$2:$X$333,23,0)&amp;""</f>
        <v>Standard Importance</v>
      </c>
      <c r="J198" s="240"/>
      <c r="K198" s="242" t="b">
        <v>0</v>
      </c>
      <c r="L198" s="2"/>
      <c r="M198" s="232"/>
      <c r="N198" s="232"/>
      <c r="O198" s="232"/>
      <c r="P198" s="232"/>
      <c r="Q198" s="232"/>
      <c r="R198" s="232"/>
      <c r="S198" s="232"/>
      <c r="T198" s="232"/>
      <c r="U198" s="232"/>
      <c r="V198" s="232"/>
      <c r="W198" s="232"/>
      <c r="X198" s="232"/>
      <c r="Y198" s="232"/>
      <c r="Z198" s="232"/>
    </row>
    <row r="199" ht="15.75" customHeight="1">
      <c r="A199" s="35" t="str">
        <f>Infrastructure!$A$48</f>
        <v>DCTR-14</v>
      </c>
      <c r="B199" s="36" t="str">
        <f>VLOOKUP($A199,Infrastructure!$A$13:$E$74,2,0)&amp;""</f>
        <v>Do you require multifactor authentication for all administrative accounts in your environment?</v>
      </c>
      <c r="C199" s="241" t="str">
        <f>VLOOKUP($A199,Infrastructure!$A$13:$E$74,3,0)&amp;""</f>
        <v>No</v>
      </c>
      <c r="D199" s="243" t="str">
        <f>IF(LEFT(VLOOKUP($A199,Infrastructure!$A$13:$E$74,5,0),21)='Auto Responses'!$A$73,'Auto Responses'!$A$74,VLOOKUP($A199,Infrastructure!$A$13:$E$74,4,0))&amp;""</f>
        <v>MFA can be leveraged via the configuration of Single Sign On</v>
      </c>
      <c r="E199" s="248" t="str">
        <f>VLOOKUP($A199,Infrastructure!$A$13:$E$74,5,0)&amp;""</f>
        <v>Describe plans to implement MFA.</v>
      </c>
      <c r="F199" s="254"/>
      <c r="G199" s="239" t="str">
        <f>VLOOKUP($A199,Questions!$A$2:$X$333,21,0)&amp;""</f>
        <v>Yes</v>
      </c>
      <c r="H199" s="240"/>
      <c r="I199" s="241" t="str">
        <f>VLOOKUP($A199,Questions!$A$2:$X$333,23,0)&amp;""</f>
        <v>Standard Importance</v>
      </c>
      <c r="J199" s="240"/>
      <c r="K199" s="242" t="b">
        <v>0</v>
      </c>
      <c r="L199" s="2"/>
      <c r="M199" s="232"/>
      <c r="N199" s="232"/>
      <c r="O199" s="232"/>
      <c r="P199" s="232"/>
      <c r="Q199" s="232"/>
      <c r="R199" s="232"/>
      <c r="S199" s="232"/>
      <c r="T199" s="232"/>
      <c r="U199" s="232"/>
      <c r="V199" s="232"/>
      <c r="W199" s="232"/>
      <c r="X199" s="232"/>
      <c r="Y199" s="232"/>
      <c r="Z199" s="232"/>
    </row>
    <row r="200" ht="15.75" customHeight="1">
      <c r="A200" s="35" t="str">
        <f>Infrastructure!$A$49</f>
        <v>DCTR-15</v>
      </c>
      <c r="B200" s="36" t="str">
        <f>VLOOKUP($A200,Infrastructure!$A$13:$E$74,2,0)&amp;""</f>
        <v>Are you using your cloud provider's available hardening tools or pre-hardened images?</v>
      </c>
      <c r="C200" s="241" t="str">
        <f>VLOOKUP($A200,Infrastructure!$A$13:$E$74,3,0)&amp;""</f>
        <v>Yes</v>
      </c>
      <c r="D200" s="243" t="str">
        <f>IF(LEFT(VLOOKUP($A200,Infrastructure!$A$13:$E$74,5,0),21)='Auto Responses'!$A$73,'Auto Responses'!$A$74,VLOOKUP($A200,Infrastructure!$A$13:$E$74,4,0))&amp;""</f>
        <v/>
      </c>
      <c r="E200" s="248" t="str">
        <f>VLOOKUP($A200,Infrastructure!$A$13:$E$74,5,0)&amp;""</f>
        <v/>
      </c>
      <c r="F200" s="254"/>
      <c r="G200" s="239" t="str">
        <f>VLOOKUP($A200,Questions!$A$2:$X$333,21,0)&amp;""</f>
        <v>Yes</v>
      </c>
      <c r="H200" s="240"/>
      <c r="I200" s="241" t="str">
        <f>VLOOKUP($A200,Questions!$A$2:$X$333,23,0)&amp;""</f>
        <v>Standard Importance</v>
      </c>
      <c r="J200" s="240"/>
      <c r="K200" s="242" t="b">
        <v>0</v>
      </c>
      <c r="L200" s="2"/>
      <c r="M200" s="232"/>
      <c r="N200" s="232"/>
      <c r="O200" s="232"/>
      <c r="P200" s="232"/>
      <c r="Q200" s="232"/>
      <c r="R200" s="232"/>
      <c r="S200" s="232"/>
      <c r="T200" s="232"/>
      <c r="U200" s="232"/>
      <c r="V200" s="232"/>
      <c r="W200" s="232"/>
      <c r="X200" s="232"/>
      <c r="Y200" s="232"/>
      <c r="Z200" s="232"/>
    </row>
    <row r="201" ht="15.75" customHeight="1">
      <c r="A201" s="35" t="str">
        <f>Infrastructure!$A$50</f>
        <v>DCTR-16</v>
      </c>
      <c r="B201" s="36" t="str">
        <f>VLOOKUP($A201,Infrastructure!$A$13:$E$74,2,0)&amp;""</f>
        <v>Does your cloud solution provider have access to your encryption keys?</v>
      </c>
      <c r="C201" s="241" t="str">
        <f>VLOOKUP($A201,Infrastructure!$A$13:$E$74,3,0)&amp;""</f>
        <v>No</v>
      </c>
      <c r="D201" s="243" t="str">
        <f>IF(LEFT(VLOOKUP($A201,Infrastructure!$A$13:$E$74,5,0),21)='Auto Responses'!$A$73,'Auto Responses'!$A$74,VLOOKUP($A201,Infrastructure!$A$13:$E$74,4,0))&amp;""</f>
        <v/>
      </c>
      <c r="E201" s="248" t="str">
        <f>VLOOKUP($A201,Infrastructure!$A$13:$E$74,5,0)&amp;""</f>
        <v/>
      </c>
      <c r="F201" s="254"/>
      <c r="G201" s="239" t="str">
        <f>VLOOKUP($A201,Questions!$A$2:$X$333,21,0)&amp;""</f>
        <v>No</v>
      </c>
      <c r="H201" s="240"/>
      <c r="I201" s="241" t="str">
        <f>VLOOKUP($A201,Questions!$A$2:$X$333,23,0)&amp;""</f>
        <v>Standard Importance</v>
      </c>
      <c r="J201" s="240"/>
      <c r="K201" s="242" t="b">
        <v>0</v>
      </c>
      <c r="L201" s="2"/>
      <c r="M201" s="232"/>
      <c r="N201" s="232"/>
      <c r="O201" s="232"/>
      <c r="P201" s="232"/>
      <c r="Q201" s="232"/>
      <c r="R201" s="232"/>
      <c r="S201" s="232"/>
      <c r="T201" s="232"/>
      <c r="U201" s="232"/>
      <c r="V201" s="232"/>
      <c r="W201" s="232"/>
      <c r="X201" s="232"/>
      <c r="Y201" s="232"/>
      <c r="Z201" s="232"/>
    </row>
    <row r="202" ht="15.75" customHeight="1">
      <c r="A202" s="19" t="str">
        <f>VLOOKUP(LEFT($A203,4),'Auto Responses'!$N$4:$O$38,2,0)&amp;""</f>
        <v> Firewalls, IDS, IPS, and Networking</v>
      </c>
      <c r="B202" s="45"/>
      <c r="C202" s="46"/>
      <c r="D202" s="46"/>
      <c r="E202" s="246"/>
      <c r="F202" s="234" t="s">
        <v>644</v>
      </c>
      <c r="G202" s="46"/>
      <c r="H202" s="46"/>
      <c r="I202" s="46"/>
      <c r="J202" s="46"/>
      <c r="K202" s="46"/>
      <c r="L202" s="2"/>
      <c r="M202" s="2"/>
      <c r="N202" s="2"/>
      <c r="O202" s="2"/>
      <c r="P202" s="2"/>
      <c r="Q202" s="2"/>
      <c r="R202" s="2"/>
      <c r="S202" s="2"/>
      <c r="T202" s="2"/>
      <c r="U202" s="2"/>
      <c r="V202" s="2"/>
      <c r="W202" s="2"/>
      <c r="X202" s="2"/>
      <c r="Y202" s="2"/>
      <c r="Z202" s="2"/>
    </row>
    <row r="203" ht="15.75" customHeight="1">
      <c r="A203" s="35" t="str">
        <f>Infrastructure!$A$52</f>
        <v>FIDP-01</v>
      </c>
      <c r="B203" s="36" t="str">
        <f>VLOOKUP($A203,Infrastructure!$A$13:$E$74,2,0)&amp;""</f>
        <v>Are you utilizing a stateful packet inspection (SPI) firewall?*</v>
      </c>
      <c r="C203" s="241" t="str">
        <f>VLOOKUP($A203,Infrastructure!$A$13:$E$74,3,0)&amp;""</f>
        <v>Yes</v>
      </c>
      <c r="D203" s="243" t="str">
        <f>IF(LEFT(VLOOKUP($A203,Infrastructure!$A$13:$E$74,5,0),21)='Auto Responses'!$A$73,'Auto Responses'!$A$74,VLOOKUP($A203,Infrastructure!$A$13:$E$74,4,0))&amp;""</f>
        <v>See AWS firewall documentation</v>
      </c>
      <c r="E203" s="248" t="str">
        <f>VLOOKUP($A203,Infrastructure!$A$13:$E$74,5,0)&amp;""</f>
        <v>Describe the currently implemented SPI firewall.</v>
      </c>
      <c r="F203" s="254"/>
      <c r="G203" s="239" t="str">
        <f>VLOOKUP($A203,Questions!$A$2:$X$333,21,0)&amp;""</f>
        <v>Yes</v>
      </c>
      <c r="H203" s="240"/>
      <c r="I203" s="241" t="str">
        <f>VLOOKUP($A203,Questions!$A$2:$X$333,23,0)&amp;""</f>
        <v>Critical Importance</v>
      </c>
      <c r="J203" s="240"/>
      <c r="K203" s="242" t="b">
        <v>0</v>
      </c>
      <c r="L203" s="2"/>
      <c r="M203" s="232"/>
      <c r="N203" s="232"/>
      <c r="O203" s="232"/>
      <c r="P203" s="232"/>
      <c r="Q203" s="232"/>
      <c r="R203" s="232"/>
      <c r="S203" s="232"/>
      <c r="T203" s="232"/>
      <c r="U203" s="232"/>
      <c r="V203" s="232"/>
      <c r="W203" s="232"/>
      <c r="X203" s="232"/>
      <c r="Y203" s="232"/>
      <c r="Z203" s="232"/>
    </row>
    <row r="204" ht="15.75" customHeight="1">
      <c r="A204" s="35" t="str">
        <f>Infrastructure!$A$53</f>
        <v>FIDP-02</v>
      </c>
      <c r="B204" s="36" t="str">
        <f>VLOOKUP($A204,Infrastructure!$A$13:$E$74,2,0)&amp;""</f>
        <v>Do you have a documented policy for firewall change requests?*</v>
      </c>
      <c r="C204" s="241" t="str">
        <f>VLOOKUP($A204,Infrastructure!$A$13:$E$74,3,0)&amp;""</f>
        <v>Yes</v>
      </c>
      <c r="D204" s="243" t="str">
        <f>IF(LEFT(VLOOKUP($A204,Infrastructure!$A$13:$E$74,5,0),21)='Auto Responses'!$A$73,'Auto Responses'!$A$74,VLOOKUP($A204,Infrastructure!$A$13:$E$74,4,0))&amp;""</f>
        <v>All changes must recieve approval from all engineering managers and system architects. Additionally, should be presented to AWS techical team for review. </v>
      </c>
      <c r="E204" s="248" t="str">
        <f>VLOOKUP($A204,Infrastructure!$A$13:$E$74,5,0)&amp;""</f>
        <v>Describe your documented firewall change request policy.</v>
      </c>
      <c r="F204" s="254"/>
      <c r="G204" s="239" t="str">
        <f>VLOOKUP($A204,Questions!$A$2:$X$333,21,0)&amp;""</f>
        <v>Yes</v>
      </c>
      <c r="H204" s="240"/>
      <c r="I204" s="241" t="str">
        <f>VLOOKUP($A204,Questions!$A$2:$X$333,23,0)&amp;""</f>
        <v>Critical Importance</v>
      </c>
      <c r="J204" s="240"/>
      <c r="K204" s="242" t="b">
        <v>0</v>
      </c>
      <c r="L204" s="2"/>
      <c r="M204" s="232"/>
      <c r="N204" s="232"/>
      <c r="O204" s="232"/>
      <c r="P204" s="232"/>
      <c r="Q204" s="232"/>
      <c r="R204" s="232"/>
      <c r="S204" s="232"/>
      <c r="T204" s="232"/>
      <c r="U204" s="232"/>
      <c r="V204" s="232"/>
      <c r="W204" s="232"/>
      <c r="X204" s="232"/>
      <c r="Y204" s="232"/>
      <c r="Z204" s="232"/>
    </row>
    <row r="205" ht="15.75" customHeight="1">
      <c r="A205" s="35" t="str">
        <f>Infrastructure!$A$54</f>
        <v>FIDP-03</v>
      </c>
      <c r="B205" s="36" t="str">
        <f>VLOOKUP($A205,Infrastructure!$A$13:$E$74,2,0)&amp;""</f>
        <v>Have you implemented an intrusion detection system (network-based)?*</v>
      </c>
      <c r="C205" s="241" t="str">
        <f>VLOOKUP($A205,Infrastructure!$A$13:$E$74,3,0)&amp;""</f>
        <v>Yes</v>
      </c>
      <c r="D205" s="243" t="str">
        <f>IF(LEFT(VLOOKUP($A205,Infrastructure!$A$13:$E$74,5,0),21)='Auto Responses'!$A$73,'Auto Responses'!$A$74,VLOOKUP($A205,Infrastructure!$A$13:$E$74,4,0))&amp;""</f>
        <v>Coursedog uses AWS Guard​Duty, AWS Shield, AWS IDS</v>
      </c>
      <c r="E205" s="248" t="str">
        <f>VLOOKUP($A205,Infrastructure!$A$13:$E$74,5,0)&amp;""</f>
        <v>Describe the currently implemented IDS.</v>
      </c>
      <c r="F205" s="254"/>
      <c r="G205" s="239" t="str">
        <f>VLOOKUP($A205,Questions!$A$2:$X$333,21,0)&amp;""</f>
        <v>Yes</v>
      </c>
      <c r="H205" s="240"/>
      <c r="I205" s="241" t="str">
        <f>VLOOKUP($A205,Questions!$A$2:$X$333,23,0)&amp;""</f>
        <v>Critical Importance</v>
      </c>
      <c r="J205" s="240"/>
      <c r="K205" s="242" t="b">
        <v>0</v>
      </c>
      <c r="L205" s="2"/>
      <c r="M205" s="232"/>
      <c r="N205" s="232"/>
      <c r="O205" s="232"/>
      <c r="P205" s="232"/>
      <c r="Q205" s="232"/>
      <c r="R205" s="232"/>
      <c r="S205" s="232"/>
      <c r="T205" s="232"/>
      <c r="U205" s="232"/>
      <c r="V205" s="232"/>
      <c r="W205" s="232"/>
      <c r="X205" s="232"/>
      <c r="Y205" s="232"/>
      <c r="Z205" s="232"/>
    </row>
    <row r="206" ht="15.75" customHeight="1">
      <c r="A206" s="35" t="str">
        <f>Infrastructure!$A$55</f>
        <v>FIDP-04</v>
      </c>
      <c r="B206" s="36" t="str">
        <f>VLOOKUP($A206,Infrastructure!$A$13:$E$74,2,0)&amp;""</f>
        <v>Do you employ host-based intrusion detection?*</v>
      </c>
      <c r="C206" s="241" t="str">
        <f>VLOOKUP($A206,Infrastructure!$A$13:$E$74,3,0)&amp;""</f>
        <v>Yes</v>
      </c>
      <c r="D206" s="243" t="str">
        <f>IF(LEFT(VLOOKUP($A206,Infrastructure!$A$13:$E$74,5,0),21)='Auto Responses'!$A$73,'Auto Responses'!$A$74,VLOOKUP($A206,Infrastructure!$A$13:$E$74,4,0))&amp;""</f>
        <v>Coursedog uses AWS Guard​Duty, AWS Shield, AWS IDS</v>
      </c>
      <c r="E206" s="248" t="str">
        <f>VLOOKUP($A206,Infrastructure!$A$13:$E$74,5,0)&amp;""</f>
        <v>Describe the currently implemented host-based IDS solution(s).</v>
      </c>
      <c r="F206" s="254"/>
      <c r="G206" s="239" t="str">
        <f>VLOOKUP($A206,Questions!$A$2:$X$333,21,0)&amp;""</f>
        <v>Yes</v>
      </c>
      <c r="H206" s="240"/>
      <c r="I206" s="241" t="str">
        <f>VLOOKUP($A206,Questions!$A$2:$X$333,23,0)&amp;""</f>
        <v>Critical Importance</v>
      </c>
      <c r="J206" s="240"/>
      <c r="K206" s="242" t="b">
        <v>0</v>
      </c>
      <c r="L206" s="2"/>
      <c r="M206" s="232"/>
      <c r="N206" s="232"/>
      <c r="O206" s="232"/>
      <c r="P206" s="232"/>
      <c r="Q206" s="232"/>
      <c r="R206" s="232"/>
      <c r="S206" s="232"/>
      <c r="T206" s="232"/>
      <c r="U206" s="232"/>
      <c r="V206" s="232"/>
      <c r="W206" s="232"/>
      <c r="X206" s="232"/>
      <c r="Y206" s="232"/>
      <c r="Z206" s="232"/>
    </row>
    <row r="207" ht="15.75" customHeight="1">
      <c r="A207" s="35" t="str">
        <f>Infrastructure!$A$56</f>
        <v>FIDP-05</v>
      </c>
      <c r="B207" s="36" t="str">
        <f>VLOOKUP($A207,Infrastructure!$A$13:$E$74,2,0)&amp;""</f>
        <v>Are audit logs available for all changes to the network, firewall, IDS, and IPS systems?*</v>
      </c>
      <c r="C207" s="241" t="str">
        <f>VLOOKUP($A207,Infrastructure!$A$13:$E$74,3,0)&amp;""</f>
        <v>Yes</v>
      </c>
      <c r="D207" s="243" t="str">
        <f>IF(LEFT(VLOOKUP($A207,Infrastructure!$A$13:$E$74,5,0),21)='Auto Responses'!$A$73,'Auto Responses'!$A$74,VLOOKUP($A207,Infrastructure!$A$13:$E$74,4,0))&amp;""</f>
        <v>Logged via AWS Cloudtrail</v>
      </c>
      <c r="E207" s="248" t="str">
        <f>VLOOKUP($A207,Infrastructure!$A$13:$E$74,5,0)&amp;""</f>
        <v>Describe your current network systems logging strategy.</v>
      </c>
      <c r="F207" s="254"/>
      <c r="G207" s="239" t="str">
        <f>VLOOKUP($A207,Questions!$A$2:$X$333,21,0)&amp;""</f>
        <v>Yes</v>
      </c>
      <c r="H207" s="240"/>
      <c r="I207" s="241" t="str">
        <f>VLOOKUP($A207,Questions!$A$2:$X$333,23,0)&amp;""</f>
        <v>Critical Importance</v>
      </c>
      <c r="J207" s="240"/>
      <c r="K207" s="242" t="b">
        <v>0</v>
      </c>
      <c r="L207" s="2"/>
      <c r="M207" s="232"/>
      <c r="N207" s="232"/>
      <c r="O207" s="232"/>
      <c r="P207" s="232"/>
      <c r="Q207" s="232"/>
      <c r="R207" s="232"/>
      <c r="S207" s="232"/>
      <c r="T207" s="232"/>
      <c r="U207" s="232"/>
      <c r="V207" s="232"/>
      <c r="W207" s="232"/>
      <c r="X207" s="232"/>
      <c r="Y207" s="232"/>
      <c r="Z207" s="232"/>
    </row>
    <row r="208" ht="15.75" customHeight="1">
      <c r="A208" s="35" t="str">
        <f>Infrastructure!$A$57</f>
        <v>FIDP-06</v>
      </c>
      <c r="B208" s="36" t="str">
        <f>VLOOKUP($A208,Infrastructure!$A$13:$E$74,2,0)&amp;""</f>
        <v>Is authority for firewall change approval documented? Please list approver names or titles in Additional Info.</v>
      </c>
      <c r="C208" s="241" t="str">
        <f>VLOOKUP($A208,Infrastructure!$A$13:$E$74,3,0)&amp;""</f>
        <v>Yes</v>
      </c>
      <c r="D208" s="243" t="str">
        <f>IF(LEFT(VLOOKUP($A208,Infrastructure!$A$13:$E$74,5,0),21)='Auto Responses'!$A$73,'Auto Responses'!$A$74,VLOOKUP($A208,Infrastructure!$A$13:$E$74,4,0))&amp;""</f>
        <v/>
      </c>
      <c r="E208" s="248" t="str">
        <f>VLOOKUP($A208,Infrastructure!$A$13:$E$74,5,0)&amp;""</f>
        <v/>
      </c>
      <c r="F208" s="254"/>
      <c r="G208" s="239" t="str">
        <f>VLOOKUP($A208,Questions!$A$2:$X$333,21,0)&amp;""</f>
        <v>Yes</v>
      </c>
      <c r="H208" s="240"/>
      <c r="I208" s="241" t="str">
        <f>VLOOKUP($A208,Questions!$A$2:$X$333,23,0)&amp;""</f>
        <v>Standard Importance</v>
      </c>
      <c r="J208" s="240"/>
      <c r="K208" s="242" t="b">
        <v>0</v>
      </c>
      <c r="L208" s="2"/>
      <c r="M208" s="232"/>
      <c r="N208" s="232"/>
      <c r="O208" s="232"/>
      <c r="P208" s="232"/>
      <c r="Q208" s="232"/>
      <c r="R208" s="232"/>
      <c r="S208" s="232"/>
      <c r="T208" s="232"/>
      <c r="U208" s="232"/>
      <c r="V208" s="232"/>
      <c r="W208" s="232"/>
      <c r="X208" s="232"/>
      <c r="Y208" s="232"/>
      <c r="Z208" s="232"/>
    </row>
    <row r="209" ht="15.75" customHeight="1">
      <c r="A209" s="35" t="str">
        <f>Infrastructure!$A$58</f>
        <v>FIDP-07</v>
      </c>
      <c r="B209" s="36" t="str">
        <f>VLOOKUP($A209,Infrastructure!$A$13:$E$74,2,0)&amp;""</f>
        <v>Have you implemented an intrusion prevention system (network-based)?</v>
      </c>
      <c r="C209" s="241" t="str">
        <f>VLOOKUP($A209,Infrastructure!$A$13:$E$74,3,0)&amp;""</f>
        <v>Yes</v>
      </c>
      <c r="D209" s="243" t="str">
        <f>IF(LEFT(VLOOKUP($A209,Infrastructure!$A$13:$E$74,5,0),21)='Auto Responses'!$A$73,'Auto Responses'!$A$74,VLOOKUP($A209,Infrastructure!$A$13:$E$74,4,0))&amp;""</f>
        <v>Coursedog uses AWS Guard​Duty, AWS Shield, AWS IDS</v>
      </c>
      <c r="E209" s="248" t="str">
        <f>VLOOKUP($A209,Infrastructure!$A$13:$E$74,5,0)&amp;""</f>
        <v>Describe the currently implemented IPS.</v>
      </c>
      <c r="F209" s="254"/>
      <c r="G209" s="239" t="str">
        <f>VLOOKUP($A209,Questions!$A$2:$X$333,21,0)&amp;""</f>
        <v>Yes</v>
      </c>
      <c r="H209" s="240"/>
      <c r="I209" s="241" t="str">
        <f>VLOOKUP($A209,Questions!$A$2:$X$333,23,0)&amp;""</f>
        <v>Standard Importance</v>
      </c>
      <c r="J209" s="240"/>
      <c r="K209" s="242" t="b">
        <v>0</v>
      </c>
      <c r="L209" s="2"/>
      <c r="M209" s="232"/>
      <c r="N209" s="232"/>
      <c r="O209" s="232"/>
      <c r="P209" s="232"/>
      <c r="Q209" s="232"/>
      <c r="R209" s="232"/>
      <c r="S209" s="232"/>
      <c r="T209" s="232"/>
      <c r="U209" s="232"/>
      <c r="V209" s="232"/>
      <c r="W209" s="232"/>
      <c r="X209" s="232"/>
      <c r="Y209" s="232"/>
      <c r="Z209" s="232"/>
    </row>
    <row r="210" ht="15.75" customHeight="1">
      <c r="A210" s="35" t="str">
        <f>Infrastructure!$A$59</f>
        <v>FIDP-08</v>
      </c>
      <c r="B210" s="36" t="str">
        <f>VLOOKUP($A210,Infrastructure!$A$13:$E$74,2,0)&amp;""</f>
        <v>Do you employ host-based intrusion prevention?</v>
      </c>
      <c r="C210" s="241" t="str">
        <f>VLOOKUP($A210,Infrastructure!$A$13:$E$74,3,0)&amp;""</f>
        <v>Yes</v>
      </c>
      <c r="D210" s="243" t="str">
        <f>IF(LEFT(VLOOKUP($A210,Infrastructure!$A$13:$E$74,5,0),21)='Auto Responses'!$A$73,'Auto Responses'!$A$74,VLOOKUP($A210,Infrastructure!$A$13:$E$74,4,0))&amp;""</f>
        <v>Coursedog uses AWS Guard​Duty, AWS Shield, AWS IDS</v>
      </c>
      <c r="E210" s="248" t="str">
        <f>VLOOKUP($A210,Infrastructure!$A$13:$E$74,5,0)&amp;""</f>
        <v>Describe the currently implemented host-based IPS solution(s).</v>
      </c>
      <c r="F210" s="254"/>
      <c r="G210" s="239" t="str">
        <f>VLOOKUP($A210,Questions!$A$2:$X$333,21,0)&amp;""</f>
        <v>Yes</v>
      </c>
      <c r="H210" s="240"/>
      <c r="I210" s="241" t="str">
        <f>VLOOKUP($A210,Questions!$A$2:$X$333,23,0)&amp;""</f>
        <v>Standard Importance</v>
      </c>
      <c r="J210" s="240"/>
      <c r="K210" s="242" t="b">
        <v>0</v>
      </c>
      <c r="L210" s="2"/>
      <c r="M210" s="232"/>
      <c r="N210" s="232"/>
      <c r="O210" s="232"/>
      <c r="P210" s="232"/>
      <c r="Q210" s="232"/>
      <c r="R210" s="232"/>
      <c r="S210" s="232"/>
      <c r="T210" s="232"/>
      <c r="U210" s="232"/>
      <c r="V210" s="232"/>
      <c r="W210" s="232"/>
      <c r="X210" s="232"/>
      <c r="Y210" s="232"/>
      <c r="Z210" s="232"/>
    </row>
    <row r="211" ht="15.75" customHeight="1">
      <c r="A211" s="35" t="str">
        <f>Infrastructure!$A$60</f>
        <v>FIDP-09</v>
      </c>
      <c r="B211" s="36" t="str">
        <f>VLOOKUP($A211,Infrastructure!$A$13:$E$74,2,0)&amp;""</f>
        <v>Are you employing any next-generation persistent threat (NGPT) monitoring?</v>
      </c>
      <c r="C211" s="241" t="str">
        <f>VLOOKUP($A211,Infrastructure!$A$13:$E$74,3,0)&amp;""</f>
        <v>Yes</v>
      </c>
      <c r="D211" s="243" t="str">
        <f>IF(LEFT(VLOOKUP($A211,Infrastructure!$A$13:$E$74,5,0),21)='Auto Responses'!$A$73,'Auto Responses'!$A$74,VLOOKUP($A211,Infrastructure!$A$13:$E$74,4,0))&amp;""</f>
        <v>Coursedog uses AWS Guard​Duty, AWS Shield, AWS IDS</v>
      </c>
      <c r="E211" s="248" t="str">
        <f>VLOOKUP($A211,Infrastructure!$A$13:$E$74,5,0)&amp;""</f>
        <v>Describe your NGPT monitoring strategy.</v>
      </c>
      <c r="F211" s="254"/>
      <c r="G211" s="239" t="str">
        <f>VLOOKUP($A211,Questions!$A$2:$X$333,21,0)&amp;""</f>
        <v>Yes</v>
      </c>
      <c r="H211" s="240"/>
      <c r="I211" s="241" t="str">
        <f>VLOOKUP($A211,Questions!$A$2:$X$333,23,0)&amp;""</f>
        <v>Standard Importance</v>
      </c>
      <c r="J211" s="240"/>
      <c r="K211" s="242" t="b">
        <v>0</v>
      </c>
      <c r="L211" s="2"/>
      <c r="M211" s="232"/>
      <c r="N211" s="232"/>
      <c r="O211" s="232"/>
      <c r="P211" s="232"/>
      <c r="Q211" s="232"/>
      <c r="R211" s="232"/>
      <c r="S211" s="232"/>
      <c r="T211" s="232"/>
      <c r="U211" s="232"/>
      <c r="V211" s="232"/>
      <c r="W211" s="232"/>
      <c r="X211" s="232"/>
      <c r="Y211" s="232"/>
      <c r="Z211" s="232"/>
    </row>
    <row r="212" ht="15.75" customHeight="1">
      <c r="A212" s="35" t="str">
        <f>Infrastructure!$A$61</f>
        <v>FIDP-10</v>
      </c>
      <c r="B212" s="36" t="str">
        <f>VLOOKUP($A212,Infrastructure!$A$13:$E$74,2,0)&amp;""</f>
        <v>Is intrusion monitoring performed internally or by a third-party service?</v>
      </c>
      <c r="C212" s="241" t="str">
        <f>VLOOKUP($A212,Infrastructure!$A$13:$E$74,3,0)&amp;""</f>
        <v>Yes</v>
      </c>
      <c r="D212" s="243" t="str">
        <f>IF(LEFT(VLOOKUP($A212,Infrastructure!$A$13:$E$74,5,0),21)='Auto Responses'!$A$73,'Auto Responses'!$A$74,VLOOKUP($A212,Infrastructure!$A$13:$E$74,4,0))&amp;""</f>
        <v/>
      </c>
      <c r="E212" s="248" t="str">
        <f>VLOOKUP($A212,Infrastructure!$A$13:$E$74,5,0)&amp;""</f>
        <v/>
      </c>
      <c r="F212" s="254"/>
      <c r="G212" s="239" t="str">
        <f>VLOOKUP($A212,Questions!$A$2:$X$333,21,0)&amp;""</f>
        <v>Yes</v>
      </c>
      <c r="H212" s="240"/>
      <c r="I212" s="241" t="str">
        <f>VLOOKUP($A212,Questions!$A$2:$X$333,23,0)&amp;""</f>
        <v>Standard Importance</v>
      </c>
      <c r="J212" s="240"/>
      <c r="K212" s="242" t="b">
        <v>0</v>
      </c>
      <c r="L212" s="2"/>
      <c r="M212" s="232"/>
      <c r="N212" s="232"/>
      <c r="O212" s="232"/>
      <c r="P212" s="232"/>
      <c r="Q212" s="232"/>
      <c r="R212" s="232"/>
      <c r="S212" s="232"/>
      <c r="T212" s="232"/>
      <c r="U212" s="232"/>
      <c r="V212" s="232"/>
      <c r="W212" s="232"/>
      <c r="X212" s="232"/>
      <c r="Y212" s="232"/>
      <c r="Z212" s="232"/>
    </row>
    <row r="213" ht="15.75" customHeight="1">
      <c r="A213" s="35" t="str">
        <f>Infrastructure!$A$62</f>
        <v>FIDP-11</v>
      </c>
      <c r="B213" s="36" t="str">
        <f>VLOOKUP($A213,Infrastructure!$A$13:$E$74,2,0)&amp;""</f>
        <v>Do you monitor for intrusions on a 24 x 7 x 365 basis?</v>
      </c>
      <c r="C213" s="241" t="str">
        <f>VLOOKUP($A213,Infrastructure!$A$13:$E$74,3,0)&amp;""</f>
        <v>Yes</v>
      </c>
      <c r="D213" s="243" t="str">
        <f>IF(LEFT(VLOOKUP($A213,Infrastructure!$A$13:$E$74,5,0),21)='Auto Responses'!$A$73,'Auto Responses'!$A$74,VLOOKUP($A213,Infrastructure!$A$13:$E$74,4,0))&amp;""</f>
        <v>Coursedog uses AWS Guard​Duty, AWS Shield, AWS IDS</v>
      </c>
      <c r="E213" s="248" t="str">
        <f>VLOOKUP($A213,Infrastructure!$A$13:$E$74,5,0)&amp;""</f>
        <v>Provide a brief summary of this activity.</v>
      </c>
      <c r="F213" s="254"/>
      <c r="G213" s="239" t="str">
        <f>VLOOKUP($A213,Questions!$A$2:$X$333,21,0)&amp;""</f>
        <v>Yes</v>
      </c>
      <c r="H213" s="240"/>
      <c r="I213" s="241" t="str">
        <f>VLOOKUP($A213,Questions!$A$2:$X$333,23,0)&amp;""</f>
        <v>Minor Importance</v>
      </c>
      <c r="J213" s="240"/>
      <c r="K213" s="242" t="b">
        <v>0</v>
      </c>
      <c r="L213" s="2"/>
      <c r="M213" s="232"/>
      <c r="N213" s="232"/>
      <c r="O213" s="232"/>
      <c r="P213" s="232"/>
      <c r="Q213" s="232"/>
      <c r="R213" s="232"/>
      <c r="S213" s="232"/>
      <c r="T213" s="232"/>
      <c r="U213" s="232"/>
      <c r="V213" s="232"/>
      <c r="W213" s="232"/>
      <c r="X213" s="232"/>
      <c r="Y213" s="232"/>
      <c r="Z213" s="232"/>
    </row>
    <row r="214" ht="15.75" customHeight="1">
      <c r="A214" s="19" t="str">
        <f>VLOOKUP(LEFT($A215,4),'Auto Responses'!$N$4:$O$38,2,0)&amp;""</f>
        <v> Incident Handling</v>
      </c>
      <c r="B214" s="45"/>
      <c r="C214" s="46"/>
      <c r="D214" s="46"/>
      <c r="E214" s="246"/>
      <c r="F214" s="234" t="s">
        <v>644</v>
      </c>
      <c r="G214" s="46"/>
      <c r="H214" s="46"/>
      <c r="I214" s="46"/>
      <c r="J214" s="46"/>
      <c r="K214" s="46"/>
      <c r="L214" s="2"/>
      <c r="M214" s="2"/>
      <c r="N214" s="2"/>
      <c r="O214" s="2"/>
      <c r="P214" s="2"/>
      <c r="Q214" s="2"/>
      <c r="R214" s="2"/>
      <c r="S214" s="2"/>
      <c r="T214" s="2"/>
      <c r="U214" s="2"/>
      <c r="V214" s="2"/>
      <c r="W214" s="2"/>
      <c r="X214" s="2"/>
      <c r="Y214" s="2"/>
      <c r="Z214" s="2"/>
    </row>
    <row r="215" ht="15.75" customHeight="1">
      <c r="A215" s="35" t="str">
        <f>Infrastructure!$A$64</f>
        <v>HFIH-01</v>
      </c>
      <c r="B215" s="36" t="str">
        <f>VLOOKUP($A215,Infrastructure!$A$13:$E$74,2,0)&amp;""</f>
        <v>Do you have a formal incident response plan?</v>
      </c>
      <c r="C215" s="241" t="str">
        <f>VLOOKUP($A215,Infrastructure!$A$13:$E$74,3,0)&amp;""</f>
        <v>Yes</v>
      </c>
      <c r="D215" s="243" t="str">
        <f>IF(LEFT(VLOOKUP($A215,Infrastructure!$A$13:$E$74,5,0),21)='Auto Responses'!$A$73,'Auto Responses'!$A$74,VLOOKUP($A215,Infrastructure!$A$13:$E$74,4,0))&amp;""</f>
        <v>Available up request</v>
      </c>
      <c r="E215" s="248" t="str">
        <f>VLOOKUP($A215,Infrastructure!$A$13:$E$74,5,0)&amp;""</f>
        <v>Summarize or provide a link to your formal incident response plan.</v>
      </c>
      <c r="F215" s="254"/>
      <c r="G215" s="239" t="str">
        <f>VLOOKUP($A215,Questions!$A$2:$X$333,21,0)&amp;""</f>
        <v>Yes</v>
      </c>
      <c r="H215" s="240"/>
      <c r="I215" s="241" t="str">
        <f>VLOOKUP($A215,Questions!$A$2:$X$333,23,0)&amp;""</f>
        <v>Standard Importance</v>
      </c>
      <c r="J215" s="240"/>
      <c r="K215" s="242" t="b">
        <v>0</v>
      </c>
      <c r="L215" s="2"/>
      <c r="M215" s="232"/>
      <c r="N215" s="232"/>
      <c r="O215" s="232"/>
      <c r="P215" s="232"/>
      <c r="Q215" s="232"/>
      <c r="R215" s="232"/>
      <c r="S215" s="232"/>
      <c r="T215" s="232"/>
      <c r="U215" s="232"/>
      <c r="V215" s="232"/>
      <c r="W215" s="232"/>
      <c r="X215" s="232"/>
      <c r="Y215" s="232"/>
      <c r="Z215" s="232"/>
    </row>
    <row r="216" ht="15.75" customHeight="1">
      <c r="A216" s="35" t="str">
        <f>Infrastructure!$A$65</f>
        <v>HFIH-02</v>
      </c>
      <c r="B216" s="36" t="str">
        <f>VLOOKUP($A216,Infrastructure!$A$13:$E$74,2,0)&amp;""</f>
        <v>Do you either have an internal incident response team or retain an external team?</v>
      </c>
      <c r="C216" s="241" t="str">
        <f>VLOOKUP($A216,Infrastructure!$A$13:$E$74,3,0)&amp;""</f>
        <v>Yes</v>
      </c>
      <c r="D216" s="243" t="str">
        <f>IF(LEFT(VLOOKUP($A216,Infrastructure!$A$13:$E$74,5,0),21)='Auto Responses'!$A$73,'Auto Responses'!$A$74,VLOOKUP($A216,Infrastructure!$A$13:$E$74,4,0))&amp;""</f>
        <v>See incident response process.</v>
      </c>
      <c r="E216" s="248" t="str">
        <f>VLOOKUP($A216,Infrastructure!$A$13:$E$74,5,0)&amp;""</f>
        <v>Summarize your incident response and reporting processes.</v>
      </c>
      <c r="F216" s="254"/>
      <c r="G216" s="239" t="str">
        <f>VLOOKUP($A216,Questions!$A$2:$X$333,21,0)&amp;""</f>
        <v>Yes</v>
      </c>
      <c r="H216" s="240"/>
      <c r="I216" s="241" t="str">
        <f>VLOOKUP($A216,Questions!$A$2:$X$333,23,0)&amp;""</f>
        <v>Minor Importance</v>
      </c>
      <c r="J216" s="240"/>
      <c r="K216" s="242" t="b">
        <v>0</v>
      </c>
      <c r="L216" s="2"/>
      <c r="M216" s="232"/>
      <c r="N216" s="232"/>
      <c r="O216" s="232"/>
      <c r="P216" s="232"/>
      <c r="Q216" s="232"/>
      <c r="R216" s="232"/>
      <c r="S216" s="232"/>
      <c r="T216" s="232"/>
      <c r="U216" s="232"/>
      <c r="V216" s="232"/>
      <c r="W216" s="232"/>
      <c r="X216" s="232"/>
      <c r="Y216" s="232"/>
      <c r="Z216" s="232"/>
    </row>
    <row r="217" ht="15.75" customHeight="1">
      <c r="A217" s="35" t="str">
        <f>Infrastructure!$A$66</f>
        <v>HFIH-03</v>
      </c>
      <c r="B217" s="36" t="str">
        <f>VLOOKUP($A217,Infrastructure!$A$13:$E$74,2,0)&amp;""</f>
        <v>Do you have the capability to respond to incidents on a 24 x 7 x 365 basis?</v>
      </c>
      <c r="C217" s="241" t="str">
        <f>VLOOKUP($A217,Infrastructure!$A$13:$E$74,3,0)&amp;""</f>
        <v>Yes</v>
      </c>
      <c r="D217" s="243" t="str">
        <f>IF(LEFT(VLOOKUP($A217,Infrastructure!$A$13:$E$74,5,0),21)='Auto Responses'!$A$73,'Auto Responses'!$A$74,VLOOKUP($A217,Infrastructure!$A$13:$E$74,4,0))&amp;""</f>
        <v>See AWS Controls</v>
      </c>
      <c r="E217" s="248" t="str">
        <f>VLOOKUP($A217,Infrastructure!$A$13:$E$74,5,0)&amp;""</f>
        <v>Summarize your internal approach or reference your third-party contractor.</v>
      </c>
      <c r="F217" s="254"/>
      <c r="G217" s="239" t="str">
        <f>VLOOKUP($A217,Questions!$A$2:$X$333,21,0)&amp;""</f>
        <v>Yes</v>
      </c>
      <c r="H217" s="240"/>
      <c r="I217" s="241" t="str">
        <f>VLOOKUP($A217,Questions!$A$2:$X$333,23,0)&amp;""</f>
        <v>Minor Importance</v>
      </c>
      <c r="J217" s="240"/>
      <c r="K217" s="242" t="b">
        <v>0</v>
      </c>
      <c r="L217" s="2"/>
      <c r="M217" s="232"/>
      <c r="N217" s="232"/>
      <c r="O217" s="232"/>
      <c r="P217" s="232"/>
      <c r="Q217" s="232"/>
      <c r="R217" s="232"/>
      <c r="S217" s="232"/>
      <c r="T217" s="232"/>
      <c r="U217" s="232"/>
      <c r="V217" s="232"/>
      <c r="W217" s="232"/>
      <c r="X217" s="232"/>
      <c r="Y217" s="232"/>
      <c r="Z217" s="232"/>
    </row>
    <row r="218" ht="15.75" customHeight="1">
      <c r="A218" s="35" t="str">
        <f>Infrastructure!$A$67</f>
        <v>HFIH-04</v>
      </c>
      <c r="B218" s="36" t="str">
        <f>VLOOKUP($A218,Infrastructure!$A$13:$E$74,2,0)&amp;""</f>
        <v>Do you carry cyber-risk insurance to protect against unforeseen service outages, data that is lost or stolen, and security incidents?</v>
      </c>
      <c r="C218" s="241" t="str">
        <f>VLOOKUP($A218,Infrastructure!$A$13:$E$74,3,0)&amp;""</f>
        <v>Yes</v>
      </c>
      <c r="D218" s="243" t="str">
        <f>IF(LEFT(VLOOKUP($A218,Infrastructure!$A$13:$E$74,5,0),21)='Auto Responses'!$A$73,'Auto Responses'!$A$74,VLOOKUP($A218,Infrastructure!$A$13:$E$74,4,0))&amp;""</f>
        <v>Coursedog is happy to provide certificate of insurance upon request; we have $2M limit w/ $5M additional umbrella coverage </v>
      </c>
      <c r="E218" s="248" t="str">
        <f>VLOOKUP($A218,Infrastructure!$A$13:$E$74,5,0)&amp;""</f>
        <v>Describe the coverage in place for this solution.</v>
      </c>
      <c r="F218" s="254"/>
      <c r="G218" s="239" t="str">
        <f>VLOOKUP($A218,Questions!$A$2:$X$333,21,0)&amp;""</f>
        <v>Yes</v>
      </c>
      <c r="H218" s="240"/>
      <c r="I218" s="241" t="str">
        <f>VLOOKUP($A218,Questions!$A$2:$X$333,23,0)&amp;""</f>
        <v>Minor Importance</v>
      </c>
      <c r="J218" s="240"/>
      <c r="K218" s="242" t="b">
        <v>0</v>
      </c>
      <c r="L218" s="2"/>
      <c r="M218" s="232"/>
      <c r="N218" s="232"/>
      <c r="O218" s="232"/>
      <c r="P218" s="232"/>
      <c r="Q218" s="232"/>
      <c r="R218" s="232"/>
      <c r="S218" s="232"/>
      <c r="T218" s="232"/>
      <c r="U218" s="232"/>
      <c r="V218" s="232"/>
      <c r="W218" s="232"/>
      <c r="X218" s="232"/>
      <c r="Y218" s="232"/>
      <c r="Z218" s="232"/>
    </row>
    <row r="219" ht="15.75" customHeight="1">
      <c r="A219" s="19" t="str">
        <f>VLOOKUP(LEFT($A220,4),'Auto Responses'!$N$4:$O$38,2,0)&amp;""</f>
        <v> Vulnerability Management</v>
      </c>
      <c r="B219" s="45"/>
      <c r="C219" s="46"/>
      <c r="D219" s="46"/>
      <c r="E219" s="246"/>
      <c r="F219" s="234" t="s">
        <v>644</v>
      </c>
      <c r="G219" s="46"/>
      <c r="H219" s="46"/>
      <c r="I219" s="46"/>
      <c r="J219" s="46"/>
      <c r="K219" s="46"/>
      <c r="L219" s="2"/>
      <c r="M219" s="2"/>
      <c r="N219" s="2"/>
      <c r="O219" s="2"/>
      <c r="P219" s="2"/>
      <c r="Q219" s="2"/>
      <c r="R219" s="2"/>
      <c r="S219" s="2"/>
      <c r="T219" s="2"/>
      <c r="U219" s="2"/>
      <c r="V219" s="2"/>
      <c r="W219" s="2"/>
      <c r="X219" s="2"/>
      <c r="Y219" s="2"/>
      <c r="Z219" s="2"/>
    </row>
    <row r="220" ht="15.75" customHeight="1">
      <c r="A220" s="35" t="str">
        <f>Infrastructure!$A$69</f>
        <v>VULN-01</v>
      </c>
      <c r="B220" s="36" t="str">
        <f>VLOOKUP($A220,Infrastructure!$A$13:$E$74,2,0)&amp;""</f>
        <v>Are your systems and applications scanned with an authenticated user account for vulnerabilities (that are remediated) prior to new releases?*</v>
      </c>
      <c r="C220" s="241" t="str">
        <f>VLOOKUP($A220,Infrastructure!$A$13:$E$74,3,0)&amp;""</f>
        <v>Yes</v>
      </c>
      <c r="D220" s="243" t="str">
        <f>IF(LEFT(VLOOKUP($A220,Infrastructure!$A$13:$E$74,5,0),21)='Auto Responses'!$A$73,'Auto Responses'!$A$74,VLOOKUP($A220,Infrastructure!$A$13:$E$74,4,0))&amp;""</f>
        <v>Updates are thoroughly tested in a QA system before being moved to a staging environment and then to production. This process ensures that any vulnerabilities are addressed before the new releases.</v>
      </c>
      <c r="E220" s="248" t="str">
        <f>VLOOKUP($A220,Infrastructure!$A$13:$E$74,5,0)&amp;""</f>
        <v>Provide a brief description.</v>
      </c>
      <c r="F220" s="254"/>
      <c r="G220" s="239" t="str">
        <f>VLOOKUP($A220,Questions!$A$2:$X$333,21,0)&amp;""</f>
        <v>Yes</v>
      </c>
      <c r="H220" s="240"/>
      <c r="I220" s="241" t="str">
        <f>VLOOKUP($A220,Questions!$A$2:$X$333,23,0)&amp;""</f>
        <v>Critical Importance</v>
      </c>
      <c r="J220" s="240"/>
      <c r="K220" s="242" t="b">
        <v>0</v>
      </c>
      <c r="L220" s="2"/>
      <c r="M220" s="232"/>
      <c r="N220" s="232"/>
      <c r="O220" s="232"/>
      <c r="P220" s="232"/>
      <c r="Q220" s="232"/>
      <c r="R220" s="232"/>
      <c r="S220" s="232"/>
      <c r="T220" s="232"/>
      <c r="U220" s="232"/>
      <c r="V220" s="232"/>
      <c r="W220" s="232"/>
      <c r="X220" s="232"/>
      <c r="Y220" s="232"/>
      <c r="Z220" s="232"/>
    </row>
    <row r="221" ht="15.75" customHeight="1">
      <c r="A221" s="35" t="str">
        <f>Infrastructure!$A$70</f>
        <v>VULN-02</v>
      </c>
      <c r="B221" s="36" t="str">
        <f>VLOOKUP($A221,Infrastructure!$A$13:$E$74,2,0)&amp;""</f>
        <v>Will you provide results of application and system vulnerability scans to the institution?*</v>
      </c>
      <c r="C221" s="241" t="str">
        <f>VLOOKUP($A221,Infrastructure!$A$13:$E$74,3,0)&amp;""</f>
        <v>Yes</v>
      </c>
      <c r="D221" s="243" t="str">
        <f>IF(LEFT(VLOOKUP($A221,Infrastructure!$A$13:$E$74,5,0),21)='Auto Responses'!$A$73,'Auto Responses'!$A$74,VLOOKUP($A221,Infrastructure!$A$13:$E$74,4,0))&amp;""</f>
        <v>Available upon request</v>
      </c>
      <c r="E221" s="248" t="str">
        <f>VLOOKUP($A221,Infrastructure!$A$13:$E$74,5,0)&amp;""</f>
        <v>Provide a reference to security scan documentation.</v>
      </c>
      <c r="F221" s="254"/>
      <c r="G221" s="239" t="str">
        <f>VLOOKUP($A221,Questions!$A$2:$X$333,21,0)&amp;""</f>
        <v>Yes</v>
      </c>
      <c r="H221" s="240"/>
      <c r="I221" s="241" t="str">
        <f>VLOOKUP($A221,Questions!$A$2:$X$333,23,0)&amp;""</f>
        <v>Critical Importance</v>
      </c>
      <c r="J221" s="240"/>
      <c r="K221" s="242" t="b">
        <v>0</v>
      </c>
      <c r="L221" s="2"/>
      <c r="M221" s="232"/>
      <c r="N221" s="232"/>
      <c r="O221" s="232"/>
      <c r="P221" s="232"/>
      <c r="Q221" s="232"/>
      <c r="R221" s="232"/>
      <c r="S221" s="232"/>
      <c r="T221" s="232"/>
      <c r="U221" s="232"/>
      <c r="V221" s="232"/>
      <c r="W221" s="232"/>
      <c r="X221" s="232"/>
      <c r="Y221" s="232"/>
      <c r="Z221" s="232"/>
    </row>
    <row r="222" ht="15.75" customHeight="1">
      <c r="A222" s="35" t="str">
        <f>Infrastructure!$A$71</f>
        <v>VULN-03</v>
      </c>
      <c r="B222" s="36" t="str">
        <f>VLOOKUP($A222,Infrastructure!$A$13:$E$74,2,0)&amp;""</f>
        <v>Will you allow the institution to perform its own vulnerability testing and/or scanning of your systems and/or application, provided that testing is performed at a mutually agreed upon time and date?*</v>
      </c>
      <c r="C222" s="241" t="str">
        <f>VLOOKUP($A222,Infrastructure!$A$13:$E$74,3,0)&amp;""</f>
        <v>Yes</v>
      </c>
      <c r="D222" s="243" t="str">
        <f>IF(LEFT(VLOOKUP($A222,Infrastructure!$A$13:$E$74,5,0),21)='Auto Responses'!$A$73,'Auto Responses'!$A$74,VLOOKUP($A222,Infrastructure!$A$13:$E$74,4,0))&amp;""</f>
        <v>Coursedog prefers to avoid undue load on the system and is more than happy to provide documentation to satisfy the requirement.</v>
      </c>
      <c r="E222" s="248" t="str">
        <f>VLOOKUP($A222,Infrastructure!$A$13:$E$74,5,0)&amp;""</f>
        <v>Provide reference to the process or procedure to set up security testing times and scopes.</v>
      </c>
      <c r="F222" s="254"/>
      <c r="G222" s="239" t="str">
        <f>VLOOKUP($A222,Questions!$A$2:$X$333,21,0)&amp;""</f>
        <v>Yes</v>
      </c>
      <c r="H222" s="240"/>
      <c r="I222" s="241" t="str">
        <f>VLOOKUP($A222,Questions!$A$2:$X$333,23,0)&amp;""</f>
        <v>Critical Importance</v>
      </c>
      <c r="J222" s="240"/>
      <c r="K222" s="242" t="b">
        <v>0</v>
      </c>
      <c r="L222" s="2"/>
      <c r="M222" s="232"/>
      <c r="N222" s="232"/>
      <c r="O222" s="232"/>
      <c r="P222" s="232"/>
      <c r="Q222" s="232"/>
      <c r="R222" s="232"/>
      <c r="S222" s="232"/>
      <c r="T222" s="232"/>
      <c r="U222" s="232"/>
      <c r="V222" s="232"/>
      <c r="W222" s="232"/>
      <c r="X222" s="232"/>
      <c r="Y222" s="232"/>
      <c r="Z222" s="232"/>
    </row>
    <row r="223" ht="15.75" customHeight="1">
      <c r="A223" s="35" t="str">
        <f>Infrastructure!$A$72</f>
        <v>VULN-04</v>
      </c>
      <c r="B223" s="36" t="str">
        <f>VLOOKUP($A223,Infrastructure!$A$13:$E$74,2,0)&amp;""</f>
        <v>Have your systems and applications had a third-party security assessment completed in the last year?</v>
      </c>
      <c r="C223" s="241" t="str">
        <f>VLOOKUP($A223,Infrastructure!$A$13:$E$74,3,0)&amp;""</f>
        <v>Yes</v>
      </c>
      <c r="D223" s="243" t="str">
        <f>IF(LEFT(VLOOKUP($A223,Infrastructure!$A$13:$E$74,5,0),21)='Auto Responses'!$A$73,'Auto Responses'!$A$74,VLOOKUP($A223,Infrastructure!$A$13:$E$74,4,0))&amp;""</f>
        <v>An external audit of our application from a trusted third party is conducted annually.</v>
      </c>
      <c r="E223" s="248" t="str">
        <f>VLOOKUP($A223,Infrastructure!$A$13:$E$74,5,0)&amp;""</f>
        <v>Provide the results with this document (link or attached), if possible. State the date of the last completed third-party security assessment.</v>
      </c>
      <c r="F223" s="254"/>
      <c r="G223" s="239" t="str">
        <f>VLOOKUP($A223,Questions!$A$2:$X$333,21,0)&amp;""</f>
        <v>Yes</v>
      </c>
      <c r="H223" s="240"/>
      <c r="I223" s="241" t="str">
        <f>VLOOKUP($A223,Questions!$A$2:$X$333,23,0)&amp;""</f>
        <v>Standard Importance</v>
      </c>
      <c r="J223" s="240"/>
      <c r="K223" s="242" t="b">
        <v>0</v>
      </c>
      <c r="L223" s="2"/>
      <c r="M223" s="232"/>
      <c r="N223" s="232"/>
      <c r="O223" s="232"/>
      <c r="P223" s="232"/>
      <c r="Q223" s="232"/>
      <c r="R223" s="232"/>
      <c r="S223" s="232"/>
      <c r="T223" s="232"/>
      <c r="U223" s="232"/>
      <c r="V223" s="232"/>
      <c r="W223" s="232"/>
      <c r="X223" s="232"/>
      <c r="Y223" s="232"/>
      <c r="Z223" s="232"/>
    </row>
    <row r="224" ht="15.75" customHeight="1">
      <c r="A224" s="35" t="str">
        <f>Infrastructure!$A$73</f>
        <v>VULN-05</v>
      </c>
      <c r="B224" s="36" t="str">
        <f>VLOOKUP($A224,Infrastructure!$A$13:$E$74,2,0)&amp;""</f>
        <v>Do you regularly scan for common web application security vulnerabilities (e.g., SQL injection, XSS, XSRF, etc.)?</v>
      </c>
      <c r="C224" s="241" t="str">
        <f>VLOOKUP($A224,Infrastructure!$A$13:$E$74,3,0)&amp;""</f>
        <v>Yes</v>
      </c>
      <c r="D224" s="243" t="str">
        <f>IF(LEFT(VLOOKUP($A224,Infrastructure!$A$13:$E$74,5,0),21)='Auto Responses'!$A$73,'Auto Responses'!$A$74,VLOOKUP($A224,Infrastructure!$A$13:$E$74,4,0))&amp;""</f>
        <v/>
      </c>
      <c r="E224" s="248" t="str">
        <f>VLOOKUP($A224,Infrastructure!$A$13:$E$74,5,0)&amp;""</f>
        <v/>
      </c>
      <c r="F224" s="254"/>
      <c r="G224" s="239" t="str">
        <f>VLOOKUP($A224,Questions!$A$2:$X$333,21,0)&amp;""</f>
        <v>Yes</v>
      </c>
      <c r="H224" s="240"/>
      <c r="I224" s="241" t="str">
        <f>VLOOKUP($A224,Questions!$A$2:$X$333,23,0)&amp;""</f>
        <v>Standard Importance</v>
      </c>
      <c r="J224" s="240"/>
      <c r="K224" s="242" t="b">
        <v>0</v>
      </c>
      <c r="L224" s="2"/>
      <c r="M224" s="232"/>
      <c r="N224" s="232"/>
      <c r="O224" s="232"/>
      <c r="P224" s="232"/>
      <c r="Q224" s="232"/>
      <c r="R224" s="232"/>
      <c r="S224" s="232"/>
      <c r="T224" s="232"/>
      <c r="U224" s="232"/>
      <c r="V224" s="232"/>
      <c r="W224" s="232"/>
      <c r="X224" s="232"/>
      <c r="Y224" s="232"/>
      <c r="Z224" s="232"/>
    </row>
    <row r="225" ht="15.75" customHeight="1">
      <c r="A225" s="35" t="str">
        <f>Infrastructure!$A$74</f>
        <v>VULN-06</v>
      </c>
      <c r="B225" s="36" t="str">
        <f>VLOOKUP($A225,Infrastructure!$A$13:$E$74,2,0)&amp;""</f>
        <v>Are your systems and applications regularly scanned externally for vulnerabilities?</v>
      </c>
      <c r="C225" s="241" t="str">
        <f>VLOOKUP($A225,Infrastructure!$A$13:$E$74,3,0)&amp;""</f>
        <v>Yes</v>
      </c>
      <c r="D225" s="243" t="str">
        <f>IF(LEFT(VLOOKUP($A225,Infrastructure!$A$13:$E$74,5,0),21)='Auto Responses'!$A$73,'Auto Responses'!$A$74,VLOOKUP($A225,Infrastructure!$A$13:$E$74,4,0))&amp;""</f>
        <v>See AWS Penetration Testing</v>
      </c>
      <c r="E225" s="248" t="str">
        <f>VLOOKUP($A225,Infrastructure!$A$13:$E$74,5,0)&amp;""</f>
        <v>Decribe your external application vulnerability scanning strategy.</v>
      </c>
      <c r="F225" s="254"/>
      <c r="G225" s="239" t="str">
        <f>VLOOKUP($A225,Questions!$A$2:$X$333,21,0)&amp;""</f>
        <v>Yes</v>
      </c>
      <c r="H225" s="240"/>
      <c r="I225" s="241" t="str">
        <f>VLOOKUP($A225,Questions!$A$2:$X$333,23,0)&amp;""</f>
        <v>Minor Importance</v>
      </c>
      <c r="J225" s="240"/>
      <c r="K225" s="255" t="b">
        <v>0</v>
      </c>
      <c r="L225" s="2"/>
      <c r="M225" s="232"/>
      <c r="N225" s="232"/>
      <c r="O225" s="232"/>
      <c r="P225" s="232"/>
      <c r="Q225" s="232"/>
      <c r="R225" s="232"/>
      <c r="S225" s="232"/>
      <c r="T225" s="232"/>
      <c r="U225" s="232"/>
      <c r="V225" s="232"/>
      <c r="W225" s="232"/>
      <c r="X225" s="232"/>
      <c r="Y225" s="232"/>
      <c r="Z225" s="232"/>
    </row>
    <row r="226" ht="15.75" customHeight="1">
      <c r="A226" s="19" t="str">
        <f>VLOOKUP(LEFT($A227,4),'Auto Responses'!$N$4:$O$38,2,0)&amp;""</f>
        <v> IT Accessibility</v>
      </c>
      <c r="B226" s="45"/>
      <c r="C226" s="46"/>
      <c r="D226" s="46"/>
      <c r="E226" s="246"/>
      <c r="F226" s="234" t="s">
        <v>644</v>
      </c>
      <c r="G226" s="46"/>
      <c r="H226" s="46"/>
      <c r="I226" s="46"/>
      <c r="J226" s="46"/>
      <c r="K226" s="46"/>
      <c r="L226" s="2"/>
      <c r="M226" s="2"/>
      <c r="N226" s="2"/>
      <c r="O226" s="2"/>
      <c r="P226" s="2"/>
      <c r="Q226" s="2"/>
      <c r="R226" s="2"/>
      <c r="S226" s="2"/>
      <c r="T226" s="2"/>
      <c r="U226" s="2"/>
      <c r="V226" s="2"/>
      <c r="W226" s="2"/>
      <c r="X226" s="2"/>
      <c r="Y226" s="2"/>
      <c r="Z226" s="2"/>
    </row>
    <row r="227" ht="15.75" customHeight="1">
      <c r="A227" s="35" t="str">
        <f>'IT Accessibility'!$A$20</f>
        <v>ITAC-01</v>
      </c>
      <c r="B227" s="36" t="str">
        <f>VLOOKUP($A227,'IT Accessibility'!$A$13:$E$37,2,0)&amp;""</f>
        <v>Solution Provider Accessibility Contact Name</v>
      </c>
      <c r="C227" s="245" t="str">
        <f>VLOOKUP($A227,'IT Accessibility'!$A$13:$E$37,3,0)&amp;""</f>
        <v>Daniel Lipkin</v>
      </c>
      <c r="D227" s="236" t="str">
        <f>IF(LEFT(VLOOKUP($A227,'IT Accessibility'!$A$13:$E$37,5,0),21)='Auto Responses'!$A$73,'Auto Responses'!$A$74,VLOOKUP($A227,'IT Accessibility'!$A$13:$E$37,4,0))&amp;""</f>
        <v/>
      </c>
      <c r="E227" s="256" t="str">
        <f>VLOOKUP($A227,'IT Accessibility'!$A$13:$E$37,5,0)&amp;""</f>
        <v/>
      </c>
      <c r="F227" s="254"/>
      <c r="G227" s="239" t="str">
        <f>VLOOKUP($A227,Questions!$A$2:$X$333,21,0)&amp;""</f>
        <v/>
      </c>
      <c r="H227" s="240"/>
      <c r="I227" s="241" t="str">
        <f>VLOOKUP($A227,Questions!$A$2:$X$333,23,0)&amp;""</f>
        <v/>
      </c>
      <c r="J227" s="240"/>
      <c r="K227" s="242" t="b">
        <v>0</v>
      </c>
      <c r="L227" s="2"/>
      <c r="M227" s="232"/>
      <c r="N227" s="232"/>
      <c r="O227" s="232"/>
      <c r="P227" s="232"/>
      <c r="Q227" s="232"/>
      <c r="R227" s="232"/>
      <c r="S227" s="232"/>
      <c r="T227" s="232"/>
      <c r="U227" s="232"/>
      <c r="V227" s="232"/>
      <c r="W227" s="232"/>
      <c r="X227" s="232"/>
      <c r="Y227" s="232"/>
      <c r="Z227" s="232"/>
    </row>
    <row r="228" ht="15.75" customHeight="1">
      <c r="A228" s="35" t="str">
        <f>'IT Accessibility'!$A$21</f>
        <v>ITAC-02</v>
      </c>
      <c r="B228" s="36" t="str">
        <f>VLOOKUP($A228,'IT Accessibility'!$A$13:$E$37,2,0)&amp;""</f>
        <v>Solution Provider Accessibility Contact Title</v>
      </c>
      <c r="C228" s="245" t="str">
        <f>VLOOKUP($A228,'IT Accessibility'!$A$13:$E$37,3,0)&amp;""</f>
        <v>CTO</v>
      </c>
      <c r="D228" s="201" t="str">
        <f>IF(LEFT(VLOOKUP($A228,'IT Accessibility'!$A$13:$E$37,5,0),21)='Auto Responses'!$A$73,'Auto Responses'!$A$74,VLOOKUP($A228,'IT Accessibility'!$A$13:$E$37,4,0))&amp;""</f>
        <v/>
      </c>
      <c r="E228" s="256" t="str">
        <f>VLOOKUP($A228,'IT Accessibility'!$A$13:$E$37,5,0)&amp;""</f>
        <v/>
      </c>
      <c r="F228" s="254"/>
      <c r="G228" s="239" t="str">
        <f>VLOOKUP($A228,Questions!$A$2:$X$333,21,0)&amp;""</f>
        <v/>
      </c>
      <c r="H228" s="240"/>
      <c r="I228" s="241" t="str">
        <f>VLOOKUP($A228,Questions!$A$2:$X$333,23,0)&amp;""</f>
        <v/>
      </c>
      <c r="J228" s="240"/>
      <c r="K228" s="242" t="b">
        <v>0</v>
      </c>
      <c r="L228" s="2"/>
      <c r="M228" s="232"/>
      <c r="N228" s="232"/>
      <c r="O228" s="232"/>
      <c r="P228" s="232"/>
      <c r="Q228" s="232"/>
      <c r="R228" s="232"/>
      <c r="S228" s="232"/>
      <c r="T228" s="232"/>
      <c r="U228" s="232"/>
      <c r="V228" s="232"/>
      <c r="W228" s="232"/>
      <c r="X228" s="232"/>
      <c r="Y228" s="232"/>
      <c r="Z228" s="232"/>
    </row>
    <row r="229" ht="15.75" customHeight="1">
      <c r="A229" s="35" t="str">
        <f>'IT Accessibility'!$A$22</f>
        <v>ITAC-03</v>
      </c>
      <c r="B229" s="36" t="str">
        <f>VLOOKUP($A229,'IT Accessibility'!$A$13:$E$37,2,0)&amp;""</f>
        <v>Solution Provider Accessibility Contact Email</v>
      </c>
      <c r="C229" s="245" t="str">
        <f>VLOOKUP($A229,'IT Accessibility'!$A$13:$E$37,3,0)&amp;""</f>
        <v>dlipkin@coursedog.com</v>
      </c>
      <c r="D229" s="201" t="str">
        <f>IF(LEFT(VLOOKUP($A229,'IT Accessibility'!$A$13:$E$37,5,0),21)='Auto Responses'!$A$73,'Auto Responses'!$A$74,VLOOKUP($A229,'IT Accessibility'!$A$13:$E$37,4,0))&amp;""</f>
        <v/>
      </c>
      <c r="E229" s="256" t="str">
        <f>VLOOKUP($A229,'IT Accessibility'!$A$13:$E$37,5,0)&amp;""</f>
        <v/>
      </c>
      <c r="F229" s="254"/>
      <c r="G229" s="239" t="str">
        <f>VLOOKUP($A229,Questions!$A$2:$X$333,21,0)&amp;""</f>
        <v/>
      </c>
      <c r="H229" s="240"/>
      <c r="I229" s="241" t="str">
        <f>VLOOKUP($A229,Questions!$A$2:$X$333,23,0)&amp;""</f>
        <v/>
      </c>
      <c r="J229" s="240"/>
      <c r="K229" s="242" t="b">
        <v>0</v>
      </c>
      <c r="L229" s="2"/>
      <c r="M229" s="232"/>
      <c r="N229" s="232"/>
      <c r="O229" s="232"/>
      <c r="P229" s="232"/>
      <c r="Q229" s="232"/>
      <c r="R229" s="232"/>
      <c r="S229" s="232"/>
      <c r="T229" s="232"/>
      <c r="U229" s="232"/>
      <c r="V229" s="232"/>
      <c r="W229" s="232"/>
      <c r="X229" s="232"/>
      <c r="Y229" s="232"/>
      <c r="Z229" s="232"/>
    </row>
    <row r="230" ht="15.75" customHeight="1">
      <c r="A230" s="35" t="str">
        <f>'IT Accessibility'!$A$23</f>
        <v>ITAC-04</v>
      </c>
      <c r="B230" s="36" t="str">
        <f>VLOOKUP($A230,'IT Accessibility'!$A$13:$E$37,2,0)&amp;""</f>
        <v>Solution Provider Accessibility Contact Phone Number</v>
      </c>
      <c r="C230" s="245" t="str">
        <f>VLOOKUP($A230,'IT Accessibility'!$A$13:$E$37,3,0)&amp;""</f>
        <v>310-980-2495</v>
      </c>
      <c r="D230" s="201" t="str">
        <f>IF(LEFT(VLOOKUP($A230,'IT Accessibility'!$A$13:$E$37,5,0),21)='Auto Responses'!$A$73,'Auto Responses'!$A$74,VLOOKUP($A230,'IT Accessibility'!$A$13:$E$37,4,0))&amp;""</f>
        <v/>
      </c>
      <c r="E230" s="256" t="str">
        <f>VLOOKUP($A230,'IT Accessibility'!$A$13:$E$37,5,0)&amp;""</f>
        <v/>
      </c>
      <c r="F230" s="254"/>
      <c r="G230" s="239" t="str">
        <f>VLOOKUP($A230,Questions!$A$2:$X$333,21,0)&amp;""</f>
        <v/>
      </c>
      <c r="H230" s="240"/>
      <c r="I230" s="241" t="str">
        <f>VLOOKUP($A230,Questions!$A$2:$X$333,23,0)&amp;""</f>
        <v/>
      </c>
      <c r="J230" s="240"/>
      <c r="K230" s="242" t="b">
        <v>0</v>
      </c>
      <c r="L230" s="2"/>
      <c r="M230" s="232"/>
      <c r="N230" s="232"/>
      <c r="O230" s="232"/>
      <c r="P230" s="232"/>
      <c r="Q230" s="232"/>
      <c r="R230" s="232"/>
      <c r="S230" s="232"/>
      <c r="T230" s="232"/>
      <c r="U230" s="232"/>
      <c r="V230" s="232"/>
      <c r="W230" s="232"/>
      <c r="X230" s="232"/>
      <c r="Y230" s="232"/>
      <c r="Z230" s="232"/>
    </row>
    <row r="231" ht="15.75" customHeight="1">
      <c r="A231" s="35" t="str">
        <f>'IT Accessibility'!$A$24</f>
        <v>ITAC-05</v>
      </c>
      <c r="B231" s="36" t="str">
        <f>VLOOKUP($A231,'IT Accessibility'!$A$13:$E$37,2,0)&amp;""</f>
        <v>Web Link to Accessibility Statement or VPAT</v>
      </c>
      <c r="C231" s="257" t="str">
        <f>VLOOKUP($A231,'IT Accessibility'!$A$13:$E$37,3,0)&amp;""</f>
        <v>https://coursedog.my.site.com/support/s/article/CoursedogApplicationAccessibility67fda79f83ed9</v>
      </c>
      <c r="D231" s="201" t="str">
        <f>IF(LEFT(VLOOKUP($A231,'IT Accessibility'!$A$13:$E$37,5,0),21)='Auto Responses'!$A$73,'Auto Responses'!$A$74,VLOOKUP($A231,'IT Accessibility'!$A$13:$E$37,4,0))&amp;""</f>
        <v/>
      </c>
      <c r="E231" s="256" t="str">
        <f>VLOOKUP($A231,'IT Accessibility'!$A$13:$E$37,5,0)&amp;""</f>
        <v>VPAT can also be added as an attachment</v>
      </c>
      <c r="F231" s="254"/>
      <c r="G231" s="239" t="str">
        <f>VLOOKUP($A231,Questions!$A$2:$X$333,21,0)&amp;""</f>
        <v>Qualitative Answer - make a selection in column G</v>
      </c>
      <c r="H231" s="240"/>
      <c r="I231" s="241" t="str">
        <f>VLOOKUP($A231,Questions!$A$2:$X$333,23,0)&amp;""</f>
        <v>Standard Importance</v>
      </c>
      <c r="J231" s="240"/>
      <c r="K231" s="242" t="b">
        <v>0</v>
      </c>
      <c r="L231" s="2"/>
      <c r="M231" s="232"/>
      <c r="N231" s="232"/>
      <c r="O231" s="232"/>
      <c r="P231" s="232"/>
      <c r="Q231" s="232"/>
      <c r="R231" s="232"/>
      <c r="S231" s="232"/>
      <c r="T231" s="232"/>
      <c r="U231" s="232"/>
      <c r="V231" s="232"/>
      <c r="W231" s="232"/>
      <c r="X231" s="232"/>
      <c r="Y231" s="232"/>
      <c r="Z231" s="232"/>
    </row>
    <row r="232" ht="15.75" customHeight="1">
      <c r="A232" s="35" t="str">
        <f>'IT Accessibility'!$A$25</f>
        <v>ITAC-06</v>
      </c>
      <c r="B232" s="36" t="str">
        <f>VLOOKUP($A232,'IT Accessibility'!$A$13:$E$37,2,0)&amp;""</f>
        <v>Has a VPAT or ACR been created or updated for the solution and version under consideration within the past 12 months?*</v>
      </c>
      <c r="C232" s="241" t="str">
        <f>VLOOKUP($A232,'IT Accessibility'!$A$13:$E$37,3,0)&amp;""</f>
        <v>Yes</v>
      </c>
      <c r="D232" s="258" t="str">
        <f>IF(LEFT(VLOOKUP($A232,'IT Accessibility'!$A$13:$E$37,5,0),21)='Auto Responses'!$A$73,'Auto Responses'!$A$74,VLOOKUP($A232,'IT Accessibility'!$A$13:$E$37,4,0))&amp;""</f>
        <v>https://coursedog.my.site.com/support/s/article/CoursedogApplicationAccessibility67fda79f83ed9</v>
      </c>
      <c r="E232" s="256" t="str">
        <f>VLOOKUP($A232,'IT Accessibility'!$A$13:$E$37,5,0)&amp;""</f>
        <v>State the date the VPAT was completed. Include this VPAT in your submission and/or link to its web location.</v>
      </c>
      <c r="F232" s="254"/>
      <c r="G232" s="239" t="str">
        <f>VLOOKUP($A232,Questions!$A$2:$X$333,21,0)&amp;""</f>
        <v>Yes</v>
      </c>
      <c r="H232" s="240"/>
      <c r="I232" s="241" t="str">
        <f>VLOOKUP($A232,Questions!$A$2:$X$333,23,0)&amp;""</f>
        <v>Critical Importance</v>
      </c>
      <c r="J232" s="240"/>
      <c r="K232" s="242" t="b">
        <v>0</v>
      </c>
      <c r="L232" s="2"/>
      <c r="M232" s="232"/>
      <c r="N232" s="232"/>
      <c r="O232" s="232"/>
      <c r="P232" s="232"/>
      <c r="Q232" s="232"/>
      <c r="R232" s="232"/>
      <c r="S232" s="232"/>
      <c r="T232" s="232"/>
      <c r="U232" s="232"/>
      <c r="V232" s="232"/>
      <c r="W232" s="232"/>
      <c r="X232" s="232"/>
      <c r="Y232" s="232"/>
      <c r="Z232" s="232"/>
    </row>
    <row r="233" ht="15.75" customHeight="1">
      <c r="A233" s="35" t="str">
        <f>'IT Accessibility'!$A$26</f>
        <v>ITAC-07</v>
      </c>
      <c r="B233" s="36" t="str">
        <f>VLOOKUP($A233,'IT Accessibility'!$A$13:$E$37,2,0)&amp;""</f>
        <v>Will your company agree to meet your stated accessibility standard or WCAG 2.1 AA as part of your contractual agreement for the solution?*</v>
      </c>
      <c r="C233" s="241" t="str">
        <f>VLOOKUP($A233,'IT Accessibility'!$A$13:$E$37,3,0)&amp;""</f>
        <v>Yes</v>
      </c>
      <c r="D233" s="243" t="str">
        <f>IF(LEFT(VLOOKUP($A233,'IT Accessibility'!$A$13:$E$37,5,0),21)='Auto Responses'!$A$73,'Auto Responses'!$A$74,VLOOKUP($A233,'IT Accessibility'!$A$13:$E$37,4,0))&amp;""</f>
        <v/>
      </c>
      <c r="E233" s="256" t="str">
        <f>VLOOKUP($A233,'IT Accessibility'!$A$13:$E$37,5,0)&amp;""</f>
        <v/>
      </c>
      <c r="F233" s="254"/>
      <c r="G233" s="239" t="str">
        <f>VLOOKUP($A233,Questions!$A$2:$X$333,21,0)&amp;""</f>
        <v>Yes</v>
      </c>
      <c r="H233" s="240"/>
      <c r="I233" s="241" t="str">
        <f>VLOOKUP($A233,Questions!$A$2:$X$333,23,0)&amp;""</f>
        <v>Critical Importance</v>
      </c>
      <c r="J233" s="240"/>
      <c r="K233" s="242" t="b">
        <v>0</v>
      </c>
      <c r="L233" s="2"/>
      <c r="M233" s="232"/>
      <c r="N233" s="232"/>
      <c r="O233" s="232"/>
      <c r="P233" s="232"/>
      <c r="Q233" s="232"/>
      <c r="R233" s="232"/>
      <c r="S233" s="232"/>
      <c r="T233" s="232"/>
      <c r="U233" s="232"/>
      <c r="V233" s="232"/>
      <c r="W233" s="232"/>
      <c r="X233" s="232"/>
      <c r="Y233" s="232"/>
      <c r="Z233" s="232"/>
    </row>
    <row r="234" ht="15.75" customHeight="1">
      <c r="A234" s="35" t="str">
        <f>'IT Accessibility'!$A$27</f>
        <v>ITAC-08</v>
      </c>
      <c r="B234" s="36" t="str">
        <f>VLOOKUP($A234,'IT Accessibility'!$A$13:$E$37,2,0)&amp;""</f>
        <v>Does the solution substantially conform to WCAG 2.1 AA?*</v>
      </c>
      <c r="C234" s="241" t="str">
        <f>VLOOKUP($A234,'IT Accessibility'!$A$13:$E$37,3,0)&amp;""</f>
        <v>Yes</v>
      </c>
      <c r="D234" s="243" t="str">
        <f>IF(LEFT(VLOOKUP($A234,'IT Accessibility'!$A$13:$E$37,5,0),21)='Auto Responses'!$A$73,'Auto Responses'!$A$74,VLOOKUP($A234,'IT Accessibility'!$A$13:$E$37,4,0))&amp;""</f>
        <v/>
      </c>
      <c r="E234" s="256" t="str">
        <f>VLOOKUP($A234,'IT Accessibility'!$A$13:$E$37,5,0)&amp;""</f>
        <v/>
      </c>
      <c r="F234" s="254"/>
      <c r="G234" s="239" t="str">
        <f>VLOOKUP($A234,Questions!$A$2:$X$333,21,0)&amp;""</f>
        <v>Yes</v>
      </c>
      <c r="H234" s="240"/>
      <c r="I234" s="241" t="str">
        <f>VLOOKUP($A234,Questions!$A$2:$X$333,23,0)&amp;""</f>
        <v>Critical Importance</v>
      </c>
      <c r="J234" s="240"/>
      <c r="K234" s="242" t="b">
        <v>0</v>
      </c>
      <c r="L234" s="2"/>
      <c r="M234" s="232"/>
      <c r="N234" s="232"/>
      <c r="O234" s="232"/>
      <c r="P234" s="232"/>
      <c r="Q234" s="232"/>
      <c r="R234" s="232"/>
      <c r="S234" s="232"/>
      <c r="T234" s="232"/>
      <c r="U234" s="232"/>
      <c r="V234" s="232"/>
      <c r="W234" s="232"/>
      <c r="X234" s="232"/>
      <c r="Y234" s="232"/>
      <c r="Z234" s="232"/>
    </row>
    <row r="235" ht="15.75" customHeight="1">
      <c r="A235" s="35" t="str">
        <f>'IT Accessibility'!$A$28</f>
        <v>ITAC-09</v>
      </c>
      <c r="B235" s="36" t="str">
        <f>VLOOKUP($A235,'IT Accessibility'!$A$13:$E$37,2,0)&amp;""</f>
        <v>Do you have a documented and implemented process for reporting and tracking accessibility issues?*</v>
      </c>
      <c r="C235" s="241" t="str">
        <f>VLOOKUP($A235,'IT Accessibility'!$A$13:$E$37,3,0)&amp;""</f>
        <v>Yes</v>
      </c>
      <c r="D235" s="243" t="str">
        <f>IF(LEFT(VLOOKUP($A235,'IT Accessibility'!$A$13:$E$37,5,0),21)='Auto Responses'!$A$73,'Auto Responses'!$A$74,VLOOKUP($A235,'IT Accessibility'!$A$13:$E$37,4,0))&amp;""</f>
        <v>Coursedog has a documented and implemented process for reporting and tracking accessibility issues. Users can report accessibility issues by submitting a Feature Request or through the dedicated Customer Success Manager (CSM). These issues are re-evaluated internally and added to the engineering backlog if they impact site accessibility.</v>
      </c>
      <c r="E235" s="256" t="str">
        <f>VLOOKUP($A235,'IT Accessibility'!$A$13:$E$37,5,0)&amp;""</f>
        <v>Describe the process and any recent examples of fixes as a result of the process.</v>
      </c>
      <c r="F235" s="254"/>
      <c r="G235" s="239" t="str">
        <f>VLOOKUP($A235,Questions!$A$2:$X$333,21,0)&amp;""</f>
        <v>Yes</v>
      </c>
      <c r="H235" s="240"/>
      <c r="I235" s="241" t="str">
        <f>VLOOKUP($A235,Questions!$A$2:$X$333,23,0)&amp;""</f>
        <v>Critical Importance</v>
      </c>
      <c r="J235" s="240"/>
      <c r="K235" s="242" t="b">
        <v>0</v>
      </c>
      <c r="L235" s="2"/>
      <c r="M235" s="232"/>
      <c r="N235" s="232"/>
      <c r="O235" s="232"/>
      <c r="P235" s="232"/>
      <c r="Q235" s="232"/>
      <c r="R235" s="232"/>
      <c r="S235" s="232"/>
      <c r="T235" s="232"/>
      <c r="U235" s="232"/>
      <c r="V235" s="232"/>
      <c r="W235" s="232"/>
      <c r="X235" s="232"/>
      <c r="Y235" s="232"/>
      <c r="Z235" s="232"/>
    </row>
    <row r="236" ht="15.75" customHeight="1">
      <c r="A236" s="35" t="str">
        <f>'IT Accessibility'!$A$29</f>
        <v>ITAC-10</v>
      </c>
      <c r="B236" s="36" t="str">
        <f>VLOOKUP($A236,'IT Accessibility'!$A$13:$E$37,2,0)&amp;""</f>
        <v>Do you have documentation to support the accessibility features of your solution?</v>
      </c>
      <c r="C236" s="241" t="str">
        <f>VLOOKUP($A236,'IT Accessibility'!$A$13:$E$37,3,0)&amp;""</f>
        <v>Yes</v>
      </c>
      <c r="D236" s="243" t="str">
        <f>IF(LEFT(VLOOKUP($A236,'IT Accessibility'!$A$13:$E$37,5,0),21)='Auto Responses'!$A$73,'Auto Responses'!$A$74,VLOOKUP($A236,'IT Accessibility'!$A$13:$E$37,4,0))&amp;""</f>
        <v>Accessibility is a key aspect of the Coursedog user experience. As such Coursedog has a full time UX designer that reviews all changes for usability and accessibility. Coursedog prioritizes WCAG 2.1 A-level compliance for public facing pages. See our accessability documentation for more information inclusing a VPAT.</v>
      </c>
      <c r="E236" s="256" t="str">
        <f>VLOOKUP($A236,'IT Accessibility'!$A$13:$E$37,5,0)&amp;""</f>
        <v>Provide examples with links where possible.</v>
      </c>
      <c r="F236" s="254"/>
      <c r="G236" s="239" t="str">
        <f>VLOOKUP($A236,Questions!$A$2:$X$333,21,0)&amp;""</f>
        <v>Yes</v>
      </c>
      <c r="H236" s="240"/>
      <c r="I236" s="241" t="str">
        <f>VLOOKUP($A236,Questions!$A$2:$X$333,23,0)&amp;""</f>
        <v>Standard Importance</v>
      </c>
      <c r="J236" s="240"/>
      <c r="K236" s="242" t="b">
        <v>0</v>
      </c>
      <c r="L236" s="2"/>
      <c r="M236" s="232"/>
      <c r="N236" s="232"/>
      <c r="O236" s="232"/>
      <c r="P236" s="232"/>
      <c r="Q236" s="232"/>
      <c r="R236" s="232"/>
      <c r="S236" s="232"/>
      <c r="T236" s="232"/>
      <c r="U236" s="232"/>
      <c r="V236" s="232"/>
      <c r="W236" s="232"/>
      <c r="X236" s="232"/>
      <c r="Y236" s="232"/>
      <c r="Z236" s="232"/>
    </row>
    <row r="237" ht="15.75" customHeight="1">
      <c r="A237" s="35" t="str">
        <f>'IT Accessibility'!$A$30</f>
        <v>ITAC-11</v>
      </c>
      <c r="B237" s="36" t="str">
        <f>VLOOKUP($A237,'IT Accessibility'!$A$13:$E$37,2,0)&amp;""</f>
        <v>Has a third-party expert conducted an audit of the most recent version of your solution?</v>
      </c>
      <c r="C237" s="241" t="str">
        <f>VLOOKUP($A237,'IT Accessibility'!$A$13:$E$37,3,0)&amp;""</f>
        <v>Yes</v>
      </c>
      <c r="D237" s="243" t="str">
        <f>IF(LEFT(VLOOKUP($A237,'IT Accessibility'!$A$13:$E$37,5,0),21)='Auto Responses'!$A$73,'Auto Responses'!$A$74,VLOOKUP($A237,'IT Accessibility'!$A$13:$E$37,4,0))&amp;""</f>
        <v>Coursedog conducts regular penetration tests with a third-party vendor for risk assessment, which includes weekly scans and reports on vulnerabilities. Results are kept private for security purposes.</v>
      </c>
      <c r="E237" s="256" t="str">
        <f>VLOOKUP($A237,'IT Accessibility'!$A$13:$E$37,5,0)&amp;""</f>
        <v>State when the audit was conducted and by whom. Include the results in your submission and/or link to its web location.</v>
      </c>
      <c r="F237" s="254"/>
      <c r="G237" s="239" t="str">
        <f>VLOOKUP($A237,Questions!$A$2:$X$333,21,0)&amp;""</f>
        <v>Yes</v>
      </c>
      <c r="H237" s="240"/>
      <c r="I237" s="241" t="str">
        <f>VLOOKUP($A237,Questions!$A$2:$X$333,23,0)&amp;""</f>
        <v>Standard Importance</v>
      </c>
      <c r="J237" s="240"/>
      <c r="K237" s="242" t="b">
        <v>0</v>
      </c>
      <c r="L237" s="2"/>
      <c r="M237" s="232"/>
      <c r="N237" s="232"/>
      <c r="O237" s="232"/>
      <c r="P237" s="232"/>
      <c r="Q237" s="232"/>
      <c r="R237" s="232"/>
      <c r="S237" s="232"/>
      <c r="T237" s="232"/>
      <c r="U237" s="232"/>
      <c r="V237" s="232"/>
      <c r="W237" s="232"/>
      <c r="X237" s="232"/>
      <c r="Y237" s="232"/>
      <c r="Z237" s="232"/>
    </row>
    <row r="238" ht="15.75" customHeight="1">
      <c r="A238" s="35" t="str">
        <f>'IT Accessibility'!$A$31</f>
        <v>ITAC-12</v>
      </c>
      <c r="B238" s="36" t="str">
        <f>VLOOKUP($A238,'IT Accessibility'!$A$13:$E$37,2,0)&amp;""</f>
        <v>Do you have a documented and implemented process for verifying accessibility conformance?</v>
      </c>
      <c r="C238" s="241" t="str">
        <f>VLOOKUP($A238,'IT Accessibility'!$A$13:$E$37,3,0)&amp;""</f>
        <v>Yes</v>
      </c>
      <c r="D238" s="243" t="str">
        <f>IF(LEFT(VLOOKUP($A238,'IT Accessibility'!$A$13:$E$37,5,0),21)='Auto Responses'!$A$73,'Auto Responses'!$A$74,VLOOKUP($A238,'IT Accessibility'!$A$13:$E$37,4,0))&amp;""</f>
        <v>Accessibility is a key aspect of the Coursedog user experience. As such Coursedog has a full time UX designer that reviews all changes for usability and accessibility. Coursedog prioritizes WCAG 2.1 A-level compliance for public facing pages. See our accessability documentation for more information inclusing a VPAT.</v>
      </c>
      <c r="E238" s="256" t="str">
        <f>VLOOKUP($A238,'IT Accessibility'!$A$13:$E$37,5,0)&amp;""</f>
        <v>Describe your processes and methodologies for validating accessibility conformance.</v>
      </c>
      <c r="F238" s="254"/>
      <c r="G238" s="239" t="str">
        <f>VLOOKUP($A238,Questions!$A$2:$X$333,21,0)&amp;""</f>
        <v>Yes</v>
      </c>
      <c r="H238" s="240"/>
      <c r="I238" s="241" t="str">
        <f>VLOOKUP($A238,Questions!$A$2:$X$333,23,0)&amp;""</f>
        <v>Standard Importance</v>
      </c>
      <c r="J238" s="240"/>
      <c r="K238" s="242" t="b">
        <v>0</v>
      </c>
      <c r="L238" s="2"/>
      <c r="M238" s="232"/>
      <c r="N238" s="232"/>
      <c r="O238" s="232"/>
      <c r="P238" s="232"/>
      <c r="Q238" s="232"/>
      <c r="R238" s="232"/>
      <c r="S238" s="232"/>
      <c r="T238" s="232"/>
      <c r="U238" s="232"/>
      <c r="V238" s="232"/>
      <c r="W238" s="232"/>
      <c r="X238" s="232"/>
      <c r="Y238" s="232"/>
      <c r="Z238" s="232"/>
    </row>
    <row r="239" ht="15.75" customHeight="1">
      <c r="A239" s="35" t="str">
        <f>'IT Accessibility'!$A$32</f>
        <v>ITAC-13</v>
      </c>
      <c r="B239" s="36" t="str">
        <f>VLOOKUP($A239,'IT Accessibility'!$A$13:$E$37,2,0)&amp;""</f>
        <v>Have you adopted a technical or legal standard of conformance for the solution?</v>
      </c>
      <c r="C239" s="241" t="str">
        <f>VLOOKUP($A239,'IT Accessibility'!$A$13:$E$37,3,0)&amp;""</f>
        <v>Yes</v>
      </c>
      <c r="D239" s="243" t="str">
        <f>IF(LEFT(VLOOKUP($A239,'IT Accessibility'!$A$13:$E$37,5,0),21)='Auto Responses'!$A$73,'Auto Responses'!$A$74,VLOOKUP($A239,'IT Accessibility'!$A$13:$E$37,4,0))&amp;""</f>
        <v>Coursedog prioritizes WCAG 2.1 A-level compliance for public facing pages. See our accessability documentation for more information inclusing a VPAT.</v>
      </c>
      <c r="E239" s="256" t="str">
        <f>VLOOKUP($A239,'IT Accessibility'!$A$13:$E$37,5,0)&amp;""</f>
        <v>Indicate which primary standards and all additional standards the solution meets.</v>
      </c>
      <c r="F239" s="254"/>
      <c r="G239" s="239" t="str">
        <f>VLOOKUP($A239,Questions!$A$2:$X$333,21,0)&amp;""</f>
        <v>Yes</v>
      </c>
      <c r="H239" s="240"/>
      <c r="I239" s="241" t="str">
        <f>VLOOKUP($A239,Questions!$A$2:$X$333,23,0)&amp;""</f>
        <v>Standard Importance</v>
      </c>
      <c r="J239" s="240"/>
      <c r="K239" s="242" t="b">
        <v>0</v>
      </c>
      <c r="L239" s="2"/>
      <c r="M239" s="232"/>
      <c r="N239" s="232"/>
      <c r="O239" s="232"/>
      <c r="P239" s="232"/>
      <c r="Q239" s="232"/>
      <c r="R239" s="232"/>
      <c r="S239" s="232"/>
      <c r="T239" s="232"/>
      <c r="U239" s="232"/>
      <c r="V239" s="232"/>
      <c r="W239" s="232"/>
      <c r="X239" s="232"/>
      <c r="Y239" s="232"/>
      <c r="Z239" s="232"/>
    </row>
    <row r="240" ht="15.75" customHeight="1">
      <c r="A240" s="35" t="str">
        <f>'IT Accessibility'!$A$33</f>
        <v>ITAC-14</v>
      </c>
      <c r="B240" s="36" t="str">
        <f>VLOOKUP($A240,'IT Accessibility'!$A$13:$E$37,2,0)&amp;""</f>
        <v>Can you provide a current, detailed accessibility roadmap with delivery timelines?</v>
      </c>
      <c r="C240" s="241" t="str">
        <f>VLOOKUP($A240,'IT Accessibility'!$A$13:$E$37,3,0)&amp;""</f>
        <v>Yes</v>
      </c>
      <c r="D240" s="243" t="str">
        <f>IF(LEFT(VLOOKUP($A240,'IT Accessibility'!$A$13:$E$37,5,0),21)='Auto Responses'!$A$73,'Auto Responses'!$A$74,VLOOKUP($A240,'IT Accessibility'!$A$13:$E$37,4,0))&amp;""</f>
        <v>See example Roadmap</v>
      </c>
      <c r="E240" s="256" t="str">
        <f>VLOOKUP($A240,'IT Accessibility'!$A$13:$E$37,5,0)&amp;""</f>
        <v>Comment on how far into the future the roadmap extends. Provide evidence (including links) of having delivered upon the accessibility roadmap in the past.</v>
      </c>
      <c r="F240" s="254"/>
      <c r="G240" s="239" t="str">
        <f>VLOOKUP($A240,Questions!$A$2:$X$333,21,0)&amp;""</f>
        <v>Yes</v>
      </c>
      <c r="H240" s="240"/>
      <c r="I240" s="241" t="str">
        <f>VLOOKUP($A240,Questions!$A$2:$X$333,23,0)&amp;""</f>
        <v>Standard Importance</v>
      </c>
      <c r="J240" s="240"/>
      <c r="K240" s="242" t="b">
        <v>0</v>
      </c>
      <c r="L240" s="2"/>
      <c r="M240" s="232"/>
      <c r="N240" s="232"/>
      <c r="O240" s="232"/>
      <c r="P240" s="232"/>
      <c r="Q240" s="232"/>
      <c r="R240" s="232"/>
      <c r="S240" s="232"/>
      <c r="T240" s="232"/>
      <c r="U240" s="232"/>
      <c r="V240" s="232"/>
      <c r="W240" s="232"/>
      <c r="X240" s="232"/>
      <c r="Y240" s="232"/>
      <c r="Z240" s="232"/>
    </row>
    <row r="241" ht="15.75" customHeight="1">
      <c r="A241" s="35" t="str">
        <f>'IT Accessibility'!$A$34</f>
        <v>ITAC-15</v>
      </c>
      <c r="B241" s="36" t="str">
        <f>VLOOKUP($A241,'IT Accessibility'!$A$13:$E$37,2,0)&amp;""</f>
        <v>Do you expect your staff to maintain a current skill set in IT accessibility?</v>
      </c>
      <c r="C241" s="241" t="str">
        <f>VLOOKUP($A241,'IT Accessibility'!$A$13:$E$37,3,0)&amp;""</f>
        <v>Yes</v>
      </c>
      <c r="D241" s="243" t="str">
        <f>IF(LEFT(VLOOKUP($A241,'IT Accessibility'!$A$13:$E$37,5,0),21)='Auto Responses'!$A$73,'Auto Responses'!$A$74,VLOOKUP($A241,'IT Accessibility'!$A$13:$E$37,4,0))&amp;""</f>
        <v>Coursedog maintains a current skill set in IT accessibility. Coursedog has a full-time UX designer dedicated to reviewing all changes for usability and accessibility. Each customer facing team member is aware of the basics of accessability requirements and the process to submit updates as they arise.</v>
      </c>
      <c r="E241" s="256" t="str">
        <f>VLOOKUP($A241,'IT Accessibility'!$A$13:$E$37,5,0)&amp;""</f>
        <v>Provide any further relevant information about how expertise is maintained; include any accessibility certifications staff may hold (e.g., IAAP WAS &lt;https://www.accessibilityassociation.org/certifications&gt; or DHS Trusted Tester &lt;https://section508.gov/test/trusted-tester&gt;).</v>
      </c>
      <c r="F241" s="254"/>
      <c r="G241" s="239" t="str">
        <f>VLOOKUP($A241,Questions!$A$2:$X$333,21,0)&amp;""</f>
        <v>Yes</v>
      </c>
      <c r="H241" s="240"/>
      <c r="I241" s="241" t="str">
        <f>VLOOKUP($A241,Questions!$A$2:$X$333,23,0)&amp;""</f>
        <v>Standard Importance</v>
      </c>
      <c r="J241" s="240"/>
      <c r="K241" s="242" t="b">
        <v>0</v>
      </c>
      <c r="L241" s="2"/>
      <c r="M241" s="232"/>
      <c r="N241" s="232"/>
      <c r="O241" s="232"/>
      <c r="P241" s="232"/>
      <c r="Q241" s="232"/>
      <c r="R241" s="232"/>
      <c r="S241" s="232"/>
      <c r="T241" s="232"/>
      <c r="U241" s="232"/>
      <c r="V241" s="232"/>
      <c r="W241" s="232"/>
      <c r="X241" s="232"/>
      <c r="Y241" s="232"/>
      <c r="Z241" s="232"/>
    </row>
    <row r="242" ht="15.75" customHeight="1">
      <c r="A242" s="35" t="str">
        <f>'IT Accessibility'!$A$35</f>
        <v>ITAC-16</v>
      </c>
      <c r="B242" s="36" t="str">
        <f>VLOOKUP($A242,'IT Accessibility'!$A$13:$E$37,2,0)&amp;""</f>
        <v>Do you have documented processes and procedures for implementing accessibility into your development lifecycle?</v>
      </c>
      <c r="C242" s="241" t="str">
        <f>VLOOKUP($A242,'IT Accessibility'!$A$13:$E$37,3,0)&amp;""</f>
        <v>Yes</v>
      </c>
      <c r="D242" s="243" t="str">
        <f>IF(LEFT(VLOOKUP($A242,'IT Accessibility'!$A$13:$E$37,5,0),21)='Auto Responses'!$A$73,'Auto Responses'!$A$74,VLOOKUP($A242,'IT Accessibility'!$A$13:$E$37,4,0))&amp;""</f>
        <v>Coursedog has documented processes and procedures for implementing accessibility into the development lifecycle. Accessibility-related changes are tested by a full-time UX designer using various screen readers across different browsers. Coursedog also runs third party scans to ensure changes meet specifications, and these changes follow the standard testing process.</v>
      </c>
      <c r="E242" s="256" t="str">
        <f>VLOOKUP($A242,'IT Accessibility'!$A$13:$E$37,5,0)&amp;""</f>
        <v>Provide further details in Additional Information.</v>
      </c>
      <c r="F242" s="254"/>
      <c r="G242" s="239" t="str">
        <f>VLOOKUP($A242,Questions!$A$2:$X$333,21,0)&amp;""</f>
        <v>Yes</v>
      </c>
      <c r="H242" s="240"/>
      <c r="I242" s="241" t="str">
        <f>VLOOKUP($A242,Questions!$A$2:$X$333,23,0)&amp;""</f>
        <v>Standard Importance</v>
      </c>
      <c r="J242" s="240"/>
      <c r="K242" s="242" t="b">
        <v>0</v>
      </c>
      <c r="L242" s="2"/>
      <c r="M242" s="232"/>
      <c r="N242" s="232"/>
      <c r="O242" s="232"/>
      <c r="P242" s="232"/>
      <c r="Q242" s="232"/>
      <c r="R242" s="232"/>
      <c r="S242" s="232"/>
      <c r="T242" s="232"/>
      <c r="U242" s="232"/>
      <c r="V242" s="232"/>
      <c r="W242" s="232"/>
      <c r="X242" s="232"/>
      <c r="Y242" s="232"/>
      <c r="Z242" s="232"/>
    </row>
    <row r="243" ht="15.75" customHeight="1">
      <c r="A243" s="35" t="str">
        <f>'IT Accessibility'!$A$36</f>
        <v>ITAC-17</v>
      </c>
      <c r="B243" s="36" t="str">
        <f>VLOOKUP($A243,'IT Accessibility'!$A$13:$E$37,2,0)&amp;""</f>
        <v>Can all functions of the application or service be performed using only the keyboard?</v>
      </c>
      <c r="C243" s="241" t="str">
        <f>VLOOKUP($A243,'IT Accessibility'!$A$13:$E$37,3,0)&amp;""</f>
        <v>Yes</v>
      </c>
      <c r="D243" s="243" t="str">
        <f>IF(LEFT(VLOOKUP($A243,'IT Accessibility'!$A$13:$E$37,5,0),21)='Auto Responses'!$A$73,'Auto Responses'!$A$74,VLOOKUP($A243,'IT Accessibility'!$A$13:$E$37,4,0))&amp;""</f>
        <v>Coursedog supports keyboards across the entire public-facing sites such as the Catalog. By presenting content in a meaningful order, separating navigation menus from content, and following industry standards when coding HTML, we ensure it works seamlessly. However, due to the vast number of interactive elements available on the internal configuration screens, it might be difficult to use keyboards effectively in some parts of the internal application. </v>
      </c>
      <c r="E243" s="256" t="str">
        <f>VLOOKUP($A243,'IT Accessibility'!$A$13:$E$37,5,0)&amp;""</f>
        <v>State when and on which platform this was verified.</v>
      </c>
      <c r="F243" s="254"/>
      <c r="G243" s="239" t="str">
        <f>VLOOKUP($A243,Questions!$A$2:$X$333,21,0)&amp;""</f>
        <v>Yes</v>
      </c>
      <c r="H243" s="240"/>
      <c r="I243" s="241" t="str">
        <f>VLOOKUP($A243,Questions!$A$2:$X$333,23,0)&amp;""</f>
        <v>Standard Importance</v>
      </c>
      <c r="J243" s="240"/>
      <c r="K243" s="242" t="b">
        <v>0</v>
      </c>
      <c r="L243" s="2"/>
      <c r="M243" s="232"/>
      <c r="N243" s="232"/>
      <c r="O243" s="232"/>
      <c r="P243" s="232"/>
      <c r="Q243" s="232"/>
      <c r="R243" s="232"/>
      <c r="S243" s="232"/>
      <c r="T243" s="232"/>
      <c r="U243" s="232"/>
      <c r="V243" s="232"/>
      <c r="W243" s="232"/>
      <c r="X243" s="232"/>
      <c r="Y243" s="232"/>
      <c r="Z243" s="232"/>
    </row>
    <row r="244" ht="15.75" customHeight="1">
      <c r="A244" s="35" t="str">
        <f>'IT Accessibility'!$A$37</f>
        <v>ITAC-18</v>
      </c>
      <c r="B244" s="36" t="str">
        <f>VLOOKUP($A244,'IT Accessibility'!$A$13:$E$37,2,0)&amp;""</f>
        <v>Does your product rely on activating a special "accessibility mode," a "lite version," or using an alternate interface (including “overlay” or AI-based alternates)  for accessibility purposes?</v>
      </c>
      <c r="C244" s="241" t="str">
        <f>VLOOKUP($A244,'IT Accessibility'!$A$13:$E$37,3,0)&amp;""</f>
        <v>No</v>
      </c>
      <c r="D244" s="243" t="str">
        <f>IF(LEFT(VLOOKUP($A244,'IT Accessibility'!$A$13:$E$37,5,0),21)='Auto Responses'!$A$73,'Auto Responses'!$A$74,VLOOKUP($A244,'IT Accessibility'!$A$13:$E$37,4,0))&amp;""</f>
        <v/>
      </c>
      <c r="E244" s="256" t="str">
        <f>VLOOKUP($A244,'IT Accessibility'!$A$13:$E$37,5,0)&amp;""</f>
        <v/>
      </c>
      <c r="F244" s="254"/>
      <c r="G244" s="239" t="str">
        <f>VLOOKUP($A244,Questions!$A$2:$X$333,21,0)&amp;""</f>
        <v>No</v>
      </c>
      <c r="H244" s="240"/>
      <c r="I244" s="241" t="str">
        <f>VLOOKUP($A244,Questions!$A$2:$X$333,23,0)&amp;""</f>
        <v>Standard Importance</v>
      </c>
      <c r="J244" s="240"/>
      <c r="K244" s="255" t="b">
        <v>0</v>
      </c>
      <c r="L244" s="2"/>
      <c r="M244" s="232"/>
      <c r="N244" s="232"/>
      <c r="O244" s="232"/>
      <c r="P244" s="232"/>
      <c r="Q244" s="232"/>
      <c r="R244" s="232"/>
      <c r="S244" s="232"/>
      <c r="T244" s="232"/>
      <c r="U244" s="232"/>
      <c r="V244" s="232"/>
      <c r="W244" s="232"/>
      <c r="X244" s="232"/>
      <c r="Y244" s="232"/>
      <c r="Z244" s="232"/>
    </row>
    <row r="245" ht="15.75" customHeight="1">
      <c r="A245" s="19" t="str">
        <f>VLOOKUP(LEFT($A246,4),'Auto Responses'!$N$4:$O$38,2,0)&amp;""</f>
        <v> Consulting Services</v>
      </c>
      <c r="B245" s="45"/>
      <c r="C245" s="46"/>
      <c r="D245" s="46"/>
      <c r="E245" s="246"/>
      <c r="F245" s="234" t="s">
        <v>644</v>
      </c>
      <c r="G245" s="46"/>
      <c r="H245" s="46"/>
      <c r="I245" s="46"/>
      <c r="J245" s="46"/>
      <c r="K245" s="46"/>
      <c r="L245" s="2"/>
      <c r="M245" s="2"/>
      <c r="N245" s="2"/>
      <c r="O245" s="2"/>
      <c r="P245" s="2"/>
      <c r="Q245" s="2"/>
      <c r="R245" s="2"/>
      <c r="S245" s="2"/>
      <c r="T245" s="2"/>
      <c r="U245" s="2"/>
      <c r="V245" s="2"/>
      <c r="W245" s="2"/>
      <c r="X245" s="2"/>
      <c r="Y245" s="2"/>
      <c r="Z245" s="2"/>
    </row>
    <row r="246" ht="15.75" customHeight="1">
      <c r="A246" s="35" t="str">
        <f>'Case-Specific'!$A$23</f>
        <v>CONS-01</v>
      </c>
      <c r="B246" s="36" t="str">
        <f>VLOOKUP($A246,'Case-Specific'!$A$13:$E$85,2,0)&amp;""</f>
        <v>Will the consultant require access to the institution's network resources?*</v>
      </c>
      <c r="C246" s="241" t="str">
        <f>VLOOKUP($A246,'Case-Specific'!$A$13:$E$85,3,0)&amp;""</f>
        <v>No</v>
      </c>
      <c r="D246" s="243" t="str">
        <f>IF(LEFT(VLOOKUP($A246,'Case-Specific'!$A$13:$E$85,5,0),21)='Auto Responses'!$A$73,'Auto Responses'!$A$74,VLOOKUP($A246,'Case-Specific'!$A$13:$E$85,4,0))&amp;""</f>
        <v/>
      </c>
      <c r="E246" s="248" t="str">
        <f>VLOOKUP($A246,'Case-Specific'!$A$13:$E$85,5,0)&amp;""</f>
        <v/>
      </c>
      <c r="F246" s="254"/>
      <c r="G246" s="239" t="str">
        <f>VLOOKUP($A246,Questions!$A$2:$X$333,21,0)&amp;""</f>
        <v>No</v>
      </c>
      <c r="H246" s="240"/>
      <c r="I246" s="241" t="str">
        <f>VLOOKUP($A246,Questions!$A$2:$X$333,23,0)&amp;""</f>
        <v>Critical Importance</v>
      </c>
      <c r="J246" s="240"/>
      <c r="K246" s="242" t="b">
        <v>0</v>
      </c>
      <c r="L246" s="2"/>
      <c r="M246" s="232"/>
      <c r="N246" s="232"/>
      <c r="O246" s="232"/>
      <c r="P246" s="232"/>
      <c r="Q246" s="232"/>
      <c r="R246" s="232"/>
      <c r="S246" s="232"/>
      <c r="T246" s="232"/>
      <c r="U246" s="232"/>
      <c r="V246" s="232"/>
      <c r="W246" s="232"/>
      <c r="X246" s="232"/>
      <c r="Y246" s="232"/>
      <c r="Z246" s="232"/>
    </row>
    <row r="247" ht="15.75" customHeight="1">
      <c r="A247" s="35" t="str">
        <f>'Case-Specific'!$A$24</f>
        <v>CONS-02</v>
      </c>
      <c r="B247" s="36" t="str">
        <f>VLOOKUP($A247,'Case-Specific'!$A$13:$E$85,2,0)&amp;""</f>
        <v>Has the consultant received training on (sensitive, HIPAA, PCI, etc.) data handling?*</v>
      </c>
      <c r="C247" s="241" t="str">
        <f>VLOOKUP($A247,'Case-Specific'!$A$13:$E$85,3,0)&amp;""</f>
        <v>No</v>
      </c>
      <c r="D247" s="243" t="str">
        <f>IF(LEFT(VLOOKUP($A247,'Case-Specific'!$A$13:$E$85,5,0),21)='Auto Responses'!$A$73,'Auto Responses'!$A$74,VLOOKUP($A247,'Case-Specific'!$A$13:$E$85,4,0))&amp;""</f>
        <v/>
      </c>
      <c r="E247" s="248" t="str">
        <f>VLOOKUP($A247,'Case-Specific'!$A$13:$E$85,5,0)&amp;""</f>
        <v/>
      </c>
      <c r="F247" s="254"/>
      <c r="G247" s="239" t="str">
        <f>VLOOKUP($A247,Questions!$A$2:$X$333,21,0)&amp;""</f>
        <v>Yes</v>
      </c>
      <c r="H247" s="240"/>
      <c r="I247" s="241" t="str">
        <f>VLOOKUP($A247,Questions!$A$2:$X$333,23,0)&amp;""</f>
        <v>Critical Importance</v>
      </c>
      <c r="J247" s="240"/>
      <c r="K247" s="242" t="b">
        <v>0</v>
      </c>
      <c r="L247" s="2"/>
      <c r="M247" s="232"/>
      <c r="N247" s="232"/>
      <c r="O247" s="232"/>
      <c r="P247" s="232"/>
      <c r="Q247" s="232"/>
      <c r="R247" s="232"/>
      <c r="S247" s="232"/>
      <c r="T247" s="232"/>
      <c r="U247" s="232"/>
      <c r="V247" s="232"/>
      <c r="W247" s="232"/>
      <c r="X247" s="232"/>
      <c r="Y247" s="232"/>
      <c r="Z247" s="232"/>
    </row>
    <row r="248" ht="15.75" customHeight="1">
      <c r="A248" s="35" t="str">
        <f>'Case-Specific'!$A$25</f>
        <v>CONS-03</v>
      </c>
      <c r="B248" s="36" t="str">
        <f>VLOOKUP($A248,'Case-Specific'!$A$13:$E$85,2,0)&amp;""</f>
        <v>Is the data encrypted (at rest) while in the consultant's possession?*</v>
      </c>
      <c r="C248" s="241" t="str">
        <f>VLOOKUP($A248,'Case-Specific'!$A$13:$E$85,3,0)&amp;""</f>
        <v>No</v>
      </c>
      <c r="D248" s="243" t="str">
        <f>IF(LEFT(VLOOKUP($A248,'Case-Specific'!$A$13:$E$85,5,0),21)='Auto Responses'!$A$73,'Auto Responses'!$A$74,VLOOKUP($A248,'Case-Specific'!$A$13:$E$85,4,0))&amp;""</f>
        <v/>
      </c>
      <c r="E248" s="248" t="str">
        <f>VLOOKUP($A248,'Case-Specific'!$A$13:$E$85,5,0)&amp;""</f>
        <v/>
      </c>
      <c r="F248" s="254"/>
      <c r="G248" s="239" t="str">
        <f>VLOOKUP($A248,Questions!$A$2:$X$333,21,0)&amp;""</f>
        <v>Yes</v>
      </c>
      <c r="H248" s="240"/>
      <c r="I248" s="241" t="str">
        <f>VLOOKUP($A248,Questions!$A$2:$X$333,23,0)&amp;""</f>
        <v>Critical Importance</v>
      </c>
      <c r="J248" s="240"/>
      <c r="K248" s="242" t="b">
        <v>0</v>
      </c>
      <c r="L248" s="2"/>
      <c r="M248" s="232"/>
      <c r="N248" s="232"/>
      <c r="O248" s="232"/>
      <c r="P248" s="232"/>
      <c r="Q248" s="232"/>
      <c r="R248" s="232"/>
      <c r="S248" s="232"/>
      <c r="T248" s="232"/>
      <c r="U248" s="232"/>
      <c r="V248" s="232"/>
      <c r="W248" s="232"/>
      <c r="X248" s="232"/>
      <c r="Y248" s="232"/>
      <c r="Z248" s="232"/>
    </row>
    <row r="249" ht="15.75" customHeight="1">
      <c r="A249" s="35" t="str">
        <f>'Case-Specific'!A25</f>
        <v>CONS-03</v>
      </c>
      <c r="B249" s="36" t="str">
        <f>VLOOKUP($A249,'Case-Specific'!$A$13:$E$85,2,0)&amp;""</f>
        <v>Is the data encrypted (at rest) while in the consultant's possession?*</v>
      </c>
      <c r="C249" s="241" t="str">
        <f>VLOOKUP($A249,'Case-Specific'!$A$13:$E$85,3,0)&amp;""</f>
        <v>No</v>
      </c>
      <c r="D249" s="243" t="str">
        <f>IF(LEFT(VLOOKUP($A249,'Case-Specific'!$A$13:$E$85,5,0),21)='Auto Responses'!$A$73,'Auto Responses'!$A$74,VLOOKUP($A249,'Case-Specific'!$A$13:$E$85,4,0))&amp;""</f>
        <v/>
      </c>
      <c r="E249" s="248" t="str">
        <f>VLOOKUP($A249,'Case-Specific'!$A$13:$E$85,5,0)&amp;""</f>
        <v/>
      </c>
      <c r="F249" s="254"/>
      <c r="G249" s="239" t="str">
        <f>VLOOKUP($A249,Questions!$A$2:$X$333,21,0)&amp;""</f>
        <v>Yes</v>
      </c>
      <c r="H249" s="240"/>
      <c r="I249" s="241" t="str">
        <f>VLOOKUP($A249,Questions!$A$2:$X$333,23,0)&amp;""</f>
        <v>Critical Importance</v>
      </c>
      <c r="J249" s="240"/>
      <c r="K249" s="242" t="b">
        <v>0</v>
      </c>
      <c r="L249" s="2"/>
      <c r="M249" s="232"/>
      <c r="N249" s="232"/>
      <c r="O249" s="232"/>
      <c r="P249" s="232"/>
      <c r="Q249" s="232"/>
      <c r="R249" s="232"/>
      <c r="S249" s="232"/>
      <c r="T249" s="232"/>
      <c r="U249" s="232"/>
      <c r="V249" s="232"/>
      <c r="W249" s="232"/>
      <c r="X249" s="232"/>
      <c r="Y249" s="232"/>
      <c r="Z249" s="232"/>
    </row>
    <row r="250" ht="15.75" customHeight="1">
      <c r="A250" s="35" t="str">
        <f>'Case-Specific'!A26</f>
        <v>CONS-04</v>
      </c>
      <c r="B250" s="36" t="str">
        <f>VLOOKUP($A250,'Case-Specific'!$A$13:$E$85,2,0)&amp;""</f>
        <v>Can access be restricted based on source IP address?*</v>
      </c>
      <c r="C250" s="241" t="str">
        <f>VLOOKUP($A250,'Case-Specific'!$A$13:$E$85,3,0)&amp;""</f>
        <v>No</v>
      </c>
      <c r="D250" s="243" t="str">
        <f>IF(LEFT(VLOOKUP($A250,'Case-Specific'!$A$13:$E$85,5,0),21)='Auto Responses'!$A$73,'Auto Responses'!$A$74,VLOOKUP($A250,'Case-Specific'!$A$13:$E$85,4,0))&amp;""</f>
        <v/>
      </c>
      <c r="E250" s="248" t="str">
        <f>VLOOKUP($A250,'Case-Specific'!$A$13:$E$85,5,0)&amp;""</f>
        <v/>
      </c>
      <c r="F250" s="254"/>
      <c r="G250" s="239" t="str">
        <f>VLOOKUP($A250,Questions!$A$2:$X$333,21,0)&amp;""</f>
        <v>Yes</v>
      </c>
      <c r="H250" s="240"/>
      <c r="I250" s="241" t="str">
        <f>VLOOKUP($A250,Questions!$A$2:$X$333,23,0)&amp;""</f>
        <v>Critical Importance</v>
      </c>
      <c r="J250" s="240"/>
      <c r="K250" s="242" t="b">
        <v>0</v>
      </c>
      <c r="L250" s="2"/>
      <c r="M250" s="232"/>
      <c r="N250" s="232"/>
      <c r="O250" s="232"/>
      <c r="P250" s="232"/>
      <c r="Q250" s="232"/>
      <c r="R250" s="232"/>
      <c r="S250" s="232"/>
      <c r="T250" s="232"/>
      <c r="U250" s="232"/>
      <c r="V250" s="232"/>
      <c r="W250" s="232"/>
      <c r="X250" s="232"/>
      <c r="Y250" s="232"/>
      <c r="Z250" s="232"/>
    </row>
    <row r="251" ht="15.75" customHeight="1">
      <c r="A251" s="35" t="str">
        <f>'Case-Specific'!A27</f>
        <v>CONS-05</v>
      </c>
      <c r="B251" s="36" t="str">
        <f>VLOOKUP($A251,'Case-Specific'!$A$13:$E$85,2,0)&amp;""</f>
        <v>Will the consulting take place on-premises?</v>
      </c>
      <c r="C251" s="241" t="str">
        <f>VLOOKUP($A251,'Case-Specific'!$A$13:$E$85,3,0)&amp;""</f>
        <v>No</v>
      </c>
      <c r="D251" s="243" t="str">
        <f>IF(LEFT(VLOOKUP($A251,'Case-Specific'!$A$13:$E$85,5,0),21)='Auto Responses'!$A$73,'Auto Responses'!$A$74,VLOOKUP($A251,'Case-Specific'!$A$13:$E$85,4,0))&amp;""</f>
        <v/>
      </c>
      <c r="E251" s="248" t="str">
        <f>VLOOKUP($A251,'Case-Specific'!$A$13:$E$85,5,0)&amp;""</f>
        <v/>
      </c>
      <c r="F251" s="254"/>
      <c r="G251" s="239" t="str">
        <f>VLOOKUP($A251,Questions!$A$2:$X$333,21,0)&amp;""</f>
        <v>No</v>
      </c>
      <c r="H251" s="240"/>
      <c r="I251" s="241" t="str">
        <f>VLOOKUP($A251,Questions!$A$2:$X$333,23,0)&amp;""</f>
        <v>Standard Importance</v>
      </c>
      <c r="J251" s="240"/>
      <c r="K251" s="242" t="b">
        <v>0</v>
      </c>
      <c r="L251" s="2"/>
      <c r="M251" s="232"/>
      <c r="N251" s="232"/>
      <c r="O251" s="232"/>
      <c r="P251" s="232"/>
      <c r="Q251" s="232"/>
      <c r="R251" s="232"/>
      <c r="S251" s="232"/>
      <c r="T251" s="232"/>
      <c r="U251" s="232"/>
      <c r="V251" s="232"/>
      <c r="W251" s="232"/>
      <c r="X251" s="232"/>
      <c r="Y251" s="232"/>
      <c r="Z251" s="232"/>
    </row>
    <row r="252" ht="15.75" customHeight="1">
      <c r="A252" s="35" t="str">
        <f>'Case-Specific'!A28</f>
        <v>CONS-06</v>
      </c>
      <c r="B252" s="36" t="str">
        <f>VLOOKUP($A252,'Case-Specific'!$A$13:$E$85,2,0)&amp;""</f>
        <v>Will the consultant require access to hardware in the institution's data centers?</v>
      </c>
      <c r="C252" s="241" t="str">
        <f>VLOOKUP($A252,'Case-Specific'!$A$13:$E$85,3,0)&amp;""</f>
        <v>No</v>
      </c>
      <c r="D252" s="243" t="str">
        <f>IF(LEFT(VLOOKUP($A252,'Case-Specific'!$A$13:$E$85,5,0),21)='Auto Responses'!$A$73,'Auto Responses'!$A$74,VLOOKUP($A252,'Case-Specific'!$A$13:$E$85,4,0))&amp;""</f>
        <v/>
      </c>
      <c r="E252" s="248" t="str">
        <f>VLOOKUP($A252,'Case-Specific'!$A$13:$E$85,5,0)&amp;""</f>
        <v/>
      </c>
      <c r="F252" s="254"/>
      <c r="G252" s="239" t="str">
        <f>VLOOKUP($A252,Questions!$A$2:$X$333,21,0)&amp;""</f>
        <v>No</v>
      </c>
      <c r="H252" s="240"/>
      <c r="I252" s="241" t="str">
        <f>VLOOKUP($A252,Questions!$A$2:$X$333,23,0)&amp;""</f>
        <v>Standard Importance</v>
      </c>
      <c r="J252" s="240"/>
      <c r="K252" s="242" t="b">
        <v>0</v>
      </c>
      <c r="L252" s="2"/>
      <c r="M252" s="232"/>
      <c r="N252" s="232"/>
      <c r="O252" s="232"/>
      <c r="P252" s="232"/>
      <c r="Q252" s="232"/>
      <c r="R252" s="232"/>
      <c r="S252" s="232"/>
      <c r="T252" s="232"/>
      <c r="U252" s="232"/>
      <c r="V252" s="232"/>
      <c r="W252" s="232"/>
      <c r="X252" s="232"/>
      <c r="Y252" s="232"/>
      <c r="Z252" s="232"/>
    </row>
    <row r="253" ht="15.75" customHeight="1">
      <c r="A253" s="35" t="str">
        <f>'Case-Specific'!A29</f>
        <v>CONS-07</v>
      </c>
      <c r="B253" s="36" t="str">
        <f>VLOOKUP($A253,'Case-Specific'!$A$13:$E$85,2,0)&amp;""</f>
        <v>Will the consultant require an account within the institution's domain (@*.edu)?</v>
      </c>
      <c r="C253" s="241" t="str">
        <f>VLOOKUP($A253,'Case-Specific'!$A$13:$E$85,3,0)&amp;""</f>
        <v>No</v>
      </c>
      <c r="D253" s="243" t="str">
        <f>IF(LEFT(VLOOKUP($A253,'Case-Specific'!$A$13:$E$85,5,0),21)='Auto Responses'!$A$73,'Auto Responses'!$A$74,VLOOKUP($A253,'Case-Specific'!$A$13:$E$85,4,0))&amp;""</f>
        <v/>
      </c>
      <c r="E253" s="248" t="str">
        <f>VLOOKUP($A253,'Case-Specific'!$A$13:$E$85,5,0)&amp;""</f>
        <v/>
      </c>
      <c r="F253" s="254"/>
      <c r="G253" s="239" t="str">
        <f>VLOOKUP($A253,Questions!$A$2:$X$333,21,0)&amp;""</f>
        <v>No</v>
      </c>
      <c r="H253" s="240"/>
      <c r="I253" s="241" t="str">
        <f>VLOOKUP($A253,Questions!$A$2:$X$333,23,0)&amp;""</f>
        <v>Standard Importance</v>
      </c>
      <c r="J253" s="240"/>
      <c r="K253" s="242" t="b">
        <v>0</v>
      </c>
      <c r="L253" s="2"/>
      <c r="M253" s="232"/>
      <c r="N253" s="232"/>
      <c r="O253" s="232"/>
      <c r="P253" s="232"/>
      <c r="Q253" s="232"/>
      <c r="R253" s="232"/>
      <c r="S253" s="232"/>
      <c r="T253" s="232"/>
      <c r="U253" s="232"/>
      <c r="V253" s="232"/>
      <c r="W253" s="232"/>
      <c r="X253" s="232"/>
      <c r="Y253" s="232"/>
      <c r="Z253" s="232"/>
    </row>
    <row r="254" ht="15.75" customHeight="1">
      <c r="A254" s="35" t="str">
        <f>'Case-Specific'!A30</f>
        <v>CONS-08</v>
      </c>
      <c r="B254" s="36" t="str">
        <f>VLOOKUP($A254,'Case-Specific'!$A$13:$E$85,2,0)&amp;""</f>
        <v>Will any data be transferred to the consultant's possession?</v>
      </c>
      <c r="C254" s="241" t="str">
        <f>VLOOKUP($A254,'Case-Specific'!$A$13:$E$85,3,0)&amp;""</f>
        <v/>
      </c>
      <c r="D254" s="243" t="str">
        <f>IF(LEFT(VLOOKUP($A254,'Case-Specific'!$A$13:$E$85,5,0),21)='Auto Responses'!$A$73,'Auto Responses'!$A$74,VLOOKUP($A254,'Case-Specific'!$A$13:$E$85,4,0))&amp;""</f>
        <v/>
      </c>
      <c r="E254" s="248" t="str">
        <f>VLOOKUP($A254,'Case-Specific'!$A$13:$E$85,5,0)&amp;""</f>
        <v/>
      </c>
      <c r="F254" s="254"/>
      <c r="G254" s="239" t="str">
        <f>VLOOKUP($A254,Questions!$A$2:$X$333,21,0)&amp;""</f>
        <v>No</v>
      </c>
      <c r="H254" s="240"/>
      <c r="I254" s="241" t="str">
        <f>VLOOKUP($A254,Questions!$A$2:$X$333,23,0)&amp;""</f>
        <v>Standard Importance</v>
      </c>
      <c r="J254" s="240"/>
      <c r="K254" s="242" t="b">
        <v>0</v>
      </c>
      <c r="L254" s="2"/>
      <c r="M254" s="232"/>
      <c r="N254" s="232"/>
      <c r="O254" s="232"/>
      <c r="P254" s="232"/>
      <c r="Q254" s="232"/>
      <c r="R254" s="232"/>
      <c r="S254" s="232"/>
      <c r="T254" s="232"/>
      <c r="U254" s="232"/>
      <c r="V254" s="232"/>
      <c r="W254" s="232"/>
      <c r="X254" s="232"/>
      <c r="Y254" s="232"/>
      <c r="Z254" s="232"/>
    </row>
    <row r="255" ht="15.75" customHeight="1">
      <c r="A255" s="35" t="str">
        <f>'Case-Specific'!A31</f>
        <v>CONS-09</v>
      </c>
      <c r="B255" s="36" t="str">
        <f>VLOOKUP($A255,'Case-Specific'!$A$13:$E$85,2,0)&amp;""</f>
        <v>Will the consultant need remote access to the institution's network or systems?</v>
      </c>
      <c r="C255" s="241" t="str">
        <f>VLOOKUP($A255,'Case-Specific'!$A$13:$E$85,3,0)&amp;""</f>
        <v/>
      </c>
      <c r="D255" s="243" t="str">
        <f>IF(LEFT(VLOOKUP($A255,'Case-Specific'!$A$13:$E$85,5,0),21)='Auto Responses'!$A$73,'Auto Responses'!$A$74,VLOOKUP($A255,'Case-Specific'!$A$13:$E$85,4,0))&amp;""</f>
        <v/>
      </c>
      <c r="E255" s="248" t="str">
        <f>VLOOKUP($A255,'Case-Specific'!$A$13:$E$85,5,0)&amp;""</f>
        <v/>
      </c>
      <c r="F255" s="254"/>
      <c r="G255" s="239" t="str">
        <f>VLOOKUP($A255,Questions!$A$2:$X$333,21,0)&amp;""</f>
        <v>No</v>
      </c>
      <c r="H255" s="240"/>
      <c r="I255" s="241" t="str">
        <f>VLOOKUP($A255,Questions!$A$2:$X$333,23,0)&amp;""</f>
        <v>Standard Importance</v>
      </c>
      <c r="J255" s="240"/>
      <c r="K255" s="242" t="b">
        <v>0</v>
      </c>
      <c r="L255" s="2"/>
      <c r="M255" s="232"/>
      <c r="N255" s="232"/>
      <c r="O255" s="232"/>
      <c r="P255" s="232"/>
      <c r="Q255" s="232"/>
      <c r="R255" s="232"/>
      <c r="S255" s="232"/>
      <c r="T255" s="232"/>
      <c r="U255" s="232"/>
      <c r="V255" s="232"/>
      <c r="W255" s="232"/>
      <c r="X255" s="232"/>
      <c r="Y255" s="232"/>
      <c r="Z255" s="232"/>
    </row>
    <row r="256" ht="15.75" customHeight="1">
      <c r="A256" s="19" t="str">
        <f>VLOOKUP(LEFT($A257,4),'Auto Responses'!$N$4:$O$38,2,0)&amp;""</f>
        <v>HIPAA Compliance </v>
      </c>
      <c r="B256" s="45"/>
      <c r="C256" s="46"/>
      <c r="D256" s="46"/>
      <c r="E256" s="246"/>
      <c r="F256" s="234" t="s">
        <v>644</v>
      </c>
      <c r="G256" s="46"/>
      <c r="H256" s="46"/>
      <c r="I256" s="46"/>
      <c r="J256" s="46"/>
      <c r="K256" s="46"/>
      <c r="L256" s="2"/>
      <c r="M256" s="2"/>
      <c r="N256" s="2"/>
      <c r="O256" s="2"/>
      <c r="P256" s="2"/>
      <c r="Q256" s="2"/>
      <c r="R256" s="2"/>
      <c r="S256" s="2"/>
      <c r="T256" s="2"/>
      <c r="U256" s="2"/>
      <c r="V256" s="2"/>
      <c r="W256" s="2"/>
      <c r="X256" s="2"/>
      <c r="Y256" s="2"/>
      <c r="Z256" s="2"/>
    </row>
    <row r="257" ht="15.75" customHeight="1">
      <c r="A257" s="35" t="str">
        <f>'Case-Specific'!A33</f>
        <v>HIPA-01</v>
      </c>
      <c r="B257" s="36" t="str">
        <f>VLOOKUP($A257,'Case-Specific'!$A$13:$E$85,2,0)&amp;""</f>
        <v>Do your workforce members receive regular training related to the Health Insurance Portability and Accountability Act (HIPAA) Privacy and Security Rules and the HITECH Act?*</v>
      </c>
      <c r="C257" s="241" t="str">
        <f>VLOOKUP($A257,'Case-Specific'!$A$13:$E$85,3,0)&amp;""</f>
        <v>No</v>
      </c>
      <c r="D257" s="243" t="str">
        <f>IF(LEFT(VLOOKUP($A257,'Case-Specific'!$A$13:$E$85,5,0),21)='Auto Responses'!$A$73,'Auto Responses'!$A$74,VLOOKUP($A257,'Case-Specific'!$A$13:$E$85,4,0))&amp;""</f>
        <v>Coursedog does not have or require access to any HIPAA related data.</v>
      </c>
      <c r="E257" s="248" t="str">
        <f>VLOOKUP($A257,'Case-Specific'!$A$13:$E$85,5,0)&amp;""</f>
        <v>Based on the response to REQU-05 on the "START HERE" tab, this question does not apply to this product or service.</v>
      </c>
      <c r="F257" s="254"/>
      <c r="G257" s="239" t="str">
        <f>VLOOKUP($A257,Questions!$A$2:$X$333,21,0)&amp;""</f>
        <v>Yes</v>
      </c>
      <c r="H257" s="240"/>
      <c r="I257" s="241" t="str">
        <f>VLOOKUP($A257,Questions!$A$2:$X$333,23,0)&amp;""</f>
        <v>Critical Importance</v>
      </c>
      <c r="J257" s="240"/>
      <c r="K257" s="242" t="b">
        <v>0</v>
      </c>
      <c r="L257" s="2"/>
      <c r="M257" s="232"/>
      <c r="N257" s="232"/>
      <c r="O257" s="232"/>
      <c r="P257" s="232"/>
      <c r="Q257" s="232"/>
      <c r="R257" s="232"/>
      <c r="S257" s="232"/>
      <c r="T257" s="232"/>
      <c r="U257" s="232"/>
      <c r="V257" s="232"/>
      <c r="W257" s="232"/>
      <c r="X257" s="232"/>
      <c r="Y257" s="232"/>
      <c r="Z257" s="232"/>
    </row>
    <row r="258" ht="15.75" customHeight="1">
      <c r="A258" s="35" t="str">
        <f>'Case-Specific'!A34</f>
        <v>HIPA-02</v>
      </c>
      <c r="B258" s="36" t="str">
        <f>VLOOKUP($A258,'Case-Specific'!$A$13:$E$85,2,0)&amp;""</f>
        <v>Have you identified areas of risk?*</v>
      </c>
      <c r="C258" s="241" t="str">
        <f>VLOOKUP($A258,'Case-Specific'!$A$13:$E$85,3,0)&amp;""</f>
        <v>No</v>
      </c>
      <c r="D258" s="243" t="str">
        <f>IF(LEFT(VLOOKUP($A258,'Case-Specific'!$A$13:$E$85,5,0),21)='Auto Responses'!$A$73,'Auto Responses'!$A$74,VLOOKUP($A258,'Case-Specific'!$A$13:$E$85,4,0))&amp;""</f>
        <v>Coursedog does not have or require access to any HIPAA related data.</v>
      </c>
      <c r="E258" s="248" t="str">
        <f>VLOOKUP($A258,'Case-Specific'!$A$13:$E$85,5,0)&amp;""</f>
        <v>Based on the response to REQU-05 on the "START HERE" tab, this question does not apply to this product or service.</v>
      </c>
      <c r="F258" s="254"/>
      <c r="G258" s="239" t="str">
        <f>VLOOKUP($A258,Questions!$A$2:$X$333,21,0)&amp;""</f>
        <v>Yes</v>
      </c>
      <c r="H258" s="240"/>
      <c r="I258" s="241" t="str">
        <f>VLOOKUP($A258,Questions!$A$2:$X$333,23,0)&amp;""</f>
        <v>Critical Importance</v>
      </c>
      <c r="J258" s="240"/>
      <c r="K258" s="242" t="b">
        <v>0</v>
      </c>
      <c r="L258" s="2"/>
      <c r="M258" s="232"/>
      <c r="N258" s="232"/>
      <c r="O258" s="232"/>
      <c r="P258" s="232"/>
      <c r="Q258" s="232"/>
      <c r="R258" s="232"/>
      <c r="S258" s="232"/>
      <c r="T258" s="232"/>
      <c r="U258" s="232"/>
      <c r="V258" s="232"/>
      <c r="W258" s="232"/>
      <c r="X258" s="232"/>
      <c r="Y258" s="232"/>
      <c r="Z258" s="232"/>
    </row>
    <row r="259" ht="15.75" customHeight="1">
      <c r="A259" s="35" t="str">
        <f>'Case-Specific'!A35</f>
        <v>HIPA-03</v>
      </c>
      <c r="B259" s="36" t="str">
        <f>VLOOKUP($A259,'Case-Specific'!$A$13:$E$85,2,0)&amp;""</f>
        <v>Have the relevant policies/plans been tested?*</v>
      </c>
      <c r="C259" s="241" t="str">
        <f>VLOOKUP($A259,'Case-Specific'!$A$13:$E$85,3,0)&amp;""</f>
        <v>No</v>
      </c>
      <c r="D259" s="243" t="str">
        <f>IF(LEFT(VLOOKUP($A259,'Case-Specific'!$A$13:$E$85,5,0),21)='Auto Responses'!$A$73,'Auto Responses'!$A$74,VLOOKUP($A259,'Case-Specific'!$A$13:$E$85,4,0))&amp;""</f>
        <v>Coursedog does not have or require access to any HIPAA related data.</v>
      </c>
      <c r="E259" s="248" t="str">
        <f>VLOOKUP($A259,'Case-Specific'!$A$13:$E$85,5,0)&amp;""</f>
        <v>Based on the response to REQU-05 on the "START HERE" tab, this question does not apply to this product or service.</v>
      </c>
      <c r="F259" s="254"/>
      <c r="G259" s="239" t="str">
        <f>VLOOKUP($A259,Questions!$A$2:$X$333,21,0)&amp;""</f>
        <v>Yes</v>
      </c>
      <c r="H259" s="240"/>
      <c r="I259" s="241" t="str">
        <f>VLOOKUP($A259,Questions!$A$2:$X$333,23,0)&amp;""</f>
        <v>Critical Importance</v>
      </c>
      <c r="J259" s="240"/>
      <c r="K259" s="242" t="b">
        <v>0</v>
      </c>
      <c r="L259" s="2"/>
      <c r="M259" s="232"/>
      <c r="N259" s="232"/>
      <c r="O259" s="232"/>
      <c r="P259" s="232"/>
      <c r="Q259" s="232"/>
      <c r="R259" s="232"/>
      <c r="S259" s="232"/>
      <c r="T259" s="232"/>
      <c r="U259" s="232"/>
      <c r="V259" s="232"/>
      <c r="W259" s="232"/>
      <c r="X259" s="232"/>
      <c r="Y259" s="232"/>
      <c r="Z259" s="232"/>
    </row>
    <row r="260" ht="15.75" customHeight="1">
      <c r="A260" s="35" t="str">
        <f>'Case-Specific'!A36</f>
        <v>HIPA-04</v>
      </c>
      <c r="B260" s="36" t="str">
        <f>VLOOKUP($A260,'Case-Specific'!$A$13:$E$85,2,0)&amp;""</f>
        <v>Have you entered into a Business Associate Agreements with all subcontractors who may have access to protected health information (PHI)?*</v>
      </c>
      <c r="C260" s="241" t="str">
        <f>VLOOKUP($A260,'Case-Specific'!$A$13:$E$85,3,0)&amp;""</f>
        <v>No</v>
      </c>
      <c r="D260" s="243" t="str">
        <f>IF(LEFT(VLOOKUP($A260,'Case-Specific'!$A$13:$E$85,5,0),21)='Auto Responses'!$A$73,'Auto Responses'!$A$74,VLOOKUP($A260,'Case-Specific'!$A$13:$E$85,4,0))&amp;""</f>
        <v>Coursedog does not have or require access to any HIPAA related data.</v>
      </c>
      <c r="E260" s="248" t="str">
        <f>VLOOKUP($A260,'Case-Specific'!$A$13:$E$85,5,0)&amp;""</f>
        <v>Based on the response to REQU-05 on the "START HERE" tab, this question does not apply to this product or service.</v>
      </c>
      <c r="F260" s="254"/>
      <c r="G260" s="239" t="str">
        <f>VLOOKUP($A260,Questions!$A$2:$X$333,21,0)&amp;""</f>
        <v>Yes</v>
      </c>
      <c r="H260" s="240"/>
      <c r="I260" s="241" t="str">
        <f>VLOOKUP($A260,Questions!$A$2:$X$333,23,0)&amp;""</f>
        <v>Critical Importance</v>
      </c>
      <c r="J260" s="240"/>
      <c r="K260" s="242" t="b">
        <v>0</v>
      </c>
      <c r="L260" s="2"/>
      <c r="M260" s="232"/>
      <c r="N260" s="232"/>
      <c r="O260" s="232"/>
      <c r="P260" s="232"/>
      <c r="Q260" s="232"/>
      <c r="R260" s="232"/>
      <c r="S260" s="232"/>
      <c r="T260" s="232"/>
      <c r="U260" s="232"/>
      <c r="V260" s="232"/>
      <c r="W260" s="232"/>
      <c r="X260" s="232"/>
      <c r="Y260" s="232"/>
      <c r="Z260" s="232"/>
    </row>
    <row r="261" ht="15.75" customHeight="1">
      <c r="A261" s="35" t="str">
        <f>'Case-Specific'!A37</f>
        <v>HIPA-05</v>
      </c>
      <c r="B261" s="36" t="str">
        <f>VLOOKUP($A261,'Case-Specific'!$A$13:$E$85,2,0)&amp;""</f>
        <v>Do you monitor or receive information regarding changes in HIPAA regulations?</v>
      </c>
      <c r="C261" s="241" t="str">
        <f>VLOOKUP($A261,'Case-Specific'!$A$13:$E$85,3,0)&amp;""</f>
        <v>No</v>
      </c>
      <c r="D261" s="243" t="str">
        <f>IF(LEFT(VLOOKUP($A261,'Case-Specific'!$A$13:$E$85,5,0),21)='Auto Responses'!$A$73,'Auto Responses'!$A$74,VLOOKUP($A261,'Case-Specific'!$A$13:$E$85,4,0))&amp;""</f>
        <v>Coursedog does not have or require access to any HIPAA related data.</v>
      </c>
      <c r="E261" s="248" t="str">
        <f>VLOOKUP($A261,'Case-Specific'!$A$13:$E$85,5,0)&amp;""</f>
        <v>Based on the response to REQU-05 on the "START HERE" tab, this question does not apply to this product or service.</v>
      </c>
      <c r="F261" s="254"/>
      <c r="G261" s="239" t="str">
        <f>VLOOKUP($A261,Questions!$A$2:$X$333,21,0)&amp;""</f>
        <v>Yes</v>
      </c>
      <c r="H261" s="240"/>
      <c r="I261" s="241" t="str">
        <f>VLOOKUP($A261,Questions!$A$2:$X$333,23,0)&amp;""</f>
        <v>Standard Importance</v>
      </c>
      <c r="J261" s="240"/>
      <c r="K261" s="242" t="b">
        <v>0</v>
      </c>
      <c r="L261" s="2"/>
      <c r="M261" s="232"/>
      <c r="N261" s="232"/>
      <c r="O261" s="232"/>
      <c r="P261" s="232"/>
      <c r="Q261" s="232"/>
      <c r="R261" s="232"/>
      <c r="S261" s="232"/>
      <c r="T261" s="232"/>
      <c r="U261" s="232"/>
      <c r="V261" s="232"/>
      <c r="W261" s="232"/>
      <c r="X261" s="232"/>
      <c r="Y261" s="232"/>
      <c r="Z261" s="232"/>
    </row>
    <row r="262" ht="15.75" customHeight="1">
      <c r="A262" s="35" t="str">
        <f>'Case-Specific'!A38</f>
        <v>HIPA-06</v>
      </c>
      <c r="B262" s="36" t="str">
        <f>VLOOKUP($A262,'Case-Specific'!$A$13:$E$85,2,0)&amp;""</f>
        <v>Has your organization designated HIPAA Privacy and Security officers as required by the rules?</v>
      </c>
      <c r="C262" s="241" t="str">
        <f>VLOOKUP($A262,'Case-Specific'!$A$13:$E$85,3,0)&amp;""</f>
        <v>No</v>
      </c>
      <c r="D262" s="243" t="str">
        <f>IF(LEFT(VLOOKUP($A262,'Case-Specific'!$A$13:$E$85,5,0),21)='Auto Responses'!$A$73,'Auto Responses'!$A$74,VLOOKUP($A262,'Case-Specific'!$A$13:$E$85,4,0))&amp;""</f>
        <v>Coursedog does not have or require access to any HIPAA related data.</v>
      </c>
      <c r="E262" s="248" t="str">
        <f>VLOOKUP($A262,'Case-Specific'!$A$13:$E$85,5,0)&amp;""</f>
        <v>Based on the response to REQU-05 on the "START HERE" tab, this question does not apply to this product or service.</v>
      </c>
      <c r="F262" s="254"/>
      <c r="G262" s="239" t="str">
        <f>VLOOKUP($A262,Questions!$A$2:$X$333,21,0)&amp;""</f>
        <v>Yes</v>
      </c>
      <c r="H262" s="240"/>
      <c r="I262" s="241" t="str">
        <f>VLOOKUP($A262,Questions!$A$2:$X$333,23,0)&amp;""</f>
        <v>Standard Importance</v>
      </c>
      <c r="J262" s="240"/>
      <c r="K262" s="242" t="b">
        <v>0</v>
      </c>
      <c r="L262" s="2"/>
      <c r="M262" s="232"/>
      <c r="N262" s="232"/>
      <c r="O262" s="232"/>
      <c r="P262" s="232"/>
      <c r="Q262" s="232"/>
      <c r="R262" s="232"/>
      <c r="S262" s="232"/>
      <c r="T262" s="232"/>
      <c r="U262" s="232"/>
      <c r="V262" s="232"/>
      <c r="W262" s="232"/>
      <c r="X262" s="232"/>
      <c r="Y262" s="232"/>
      <c r="Z262" s="232"/>
    </row>
    <row r="263" ht="15.75" customHeight="1">
      <c r="A263" s="35" t="str">
        <f>'Case-Specific'!A39</f>
        <v>HIPA-07</v>
      </c>
      <c r="B263" s="36" t="str">
        <f>VLOOKUP($A263,'Case-Specific'!$A$13:$E$85,2,0)&amp;""</f>
        <v>Do you comply with the requirements of the Health Information Technology for Economic and Clinical Health Act (HITECH)?</v>
      </c>
      <c r="C263" s="241" t="str">
        <f>VLOOKUP($A263,'Case-Specific'!$A$13:$E$85,3,0)&amp;""</f>
        <v>No</v>
      </c>
      <c r="D263" s="243" t="str">
        <f>IF(LEFT(VLOOKUP($A263,'Case-Specific'!$A$13:$E$85,5,0),21)='Auto Responses'!$A$73,'Auto Responses'!$A$74,VLOOKUP($A263,'Case-Specific'!$A$13:$E$85,4,0))&amp;""</f>
        <v>Coursedog does not have or require access to any HIPAA related data.</v>
      </c>
      <c r="E263" s="248" t="str">
        <f>VLOOKUP($A263,'Case-Specific'!$A$13:$E$85,5,0)&amp;""</f>
        <v>Based on the response to REQU-05 on the "START HERE" tab, this question does not apply to this product or service.</v>
      </c>
      <c r="F263" s="254"/>
      <c r="G263" s="239" t="str">
        <f>VLOOKUP($A263,Questions!$A$2:$X$333,21,0)&amp;""</f>
        <v>Yes</v>
      </c>
      <c r="H263" s="240"/>
      <c r="I263" s="241" t="str">
        <f>VLOOKUP($A263,Questions!$A$2:$X$333,23,0)&amp;""</f>
        <v>Standard Importance</v>
      </c>
      <c r="J263" s="240"/>
      <c r="K263" s="242" t="b">
        <v>0</v>
      </c>
      <c r="L263" s="2"/>
      <c r="M263" s="232"/>
      <c r="N263" s="232"/>
      <c r="O263" s="232"/>
      <c r="P263" s="232"/>
      <c r="Q263" s="232"/>
      <c r="R263" s="232"/>
      <c r="S263" s="232"/>
      <c r="T263" s="232"/>
      <c r="U263" s="232"/>
      <c r="V263" s="232"/>
      <c r="W263" s="232"/>
      <c r="X263" s="232"/>
      <c r="Y263" s="232"/>
      <c r="Z263" s="232"/>
    </row>
    <row r="264" ht="15.75" customHeight="1">
      <c r="A264" s="35" t="str">
        <f>'Case-Specific'!A40</f>
        <v>HIPA-08</v>
      </c>
      <c r="B264" s="36" t="str">
        <f>VLOOKUP($A264,'Case-Specific'!$A$13:$E$85,2,0)&amp;""</f>
        <v>Have you conducted a risk analysis as required under the HIPAA Security Rule?</v>
      </c>
      <c r="C264" s="241" t="str">
        <f>VLOOKUP($A264,'Case-Specific'!$A$13:$E$85,3,0)&amp;""</f>
        <v>No</v>
      </c>
      <c r="D264" s="243" t="str">
        <f>IF(LEFT(VLOOKUP($A264,'Case-Specific'!$A$13:$E$85,5,0),21)='Auto Responses'!$A$73,'Auto Responses'!$A$74,VLOOKUP($A264,'Case-Specific'!$A$13:$E$85,4,0))&amp;""</f>
        <v>Coursedog does not have or require access to any HIPAA related data.</v>
      </c>
      <c r="E264" s="248" t="str">
        <f>VLOOKUP($A264,'Case-Specific'!$A$13:$E$85,5,0)&amp;""</f>
        <v>Based on the response to REQU-05 on the "START HERE" tab, this question does not apply to this product or service.</v>
      </c>
      <c r="F264" s="254"/>
      <c r="G264" s="239" t="str">
        <f>VLOOKUP($A264,Questions!$A$2:$X$333,21,0)&amp;""</f>
        <v>Yes</v>
      </c>
      <c r="H264" s="240"/>
      <c r="I264" s="241" t="str">
        <f>VLOOKUP($A264,Questions!$A$2:$X$333,23,0)&amp;""</f>
        <v>Standard Importance</v>
      </c>
      <c r="J264" s="240"/>
      <c r="K264" s="242" t="b">
        <v>0</v>
      </c>
      <c r="L264" s="2"/>
      <c r="M264" s="232"/>
      <c r="N264" s="232"/>
      <c r="O264" s="232"/>
      <c r="P264" s="232"/>
      <c r="Q264" s="232"/>
      <c r="R264" s="232"/>
      <c r="S264" s="232"/>
      <c r="T264" s="232"/>
      <c r="U264" s="232"/>
      <c r="V264" s="232"/>
      <c r="W264" s="232"/>
      <c r="X264" s="232"/>
      <c r="Y264" s="232"/>
      <c r="Z264" s="232"/>
    </row>
    <row r="265" ht="15.75" customHeight="1">
      <c r="A265" s="35" t="str">
        <f>'Case-Specific'!A41</f>
        <v>HIPA-09</v>
      </c>
      <c r="B265" s="36" t="str">
        <f>VLOOKUP($A265,'Case-Specific'!$A$13:$E$85,2,0)&amp;""</f>
        <v>Have you taken actions to mitigate the identified risks?</v>
      </c>
      <c r="C265" s="241" t="str">
        <f>VLOOKUP($A265,'Case-Specific'!$A$13:$E$85,3,0)&amp;""</f>
        <v>No</v>
      </c>
      <c r="D265" s="243" t="str">
        <f>IF(LEFT(VLOOKUP($A265,'Case-Specific'!$A$13:$E$85,5,0),21)='Auto Responses'!$A$73,'Auto Responses'!$A$74,VLOOKUP($A265,'Case-Specific'!$A$13:$E$85,4,0))&amp;""</f>
        <v>Coursedog does not have or require access to any HIPAA related data.</v>
      </c>
      <c r="E265" s="248" t="str">
        <f>VLOOKUP($A265,'Case-Specific'!$A$13:$E$85,5,0)&amp;""</f>
        <v>Based on the response to REQU-05 on the "START HERE" tab, this question does not apply to this product or service.</v>
      </c>
      <c r="F265" s="254"/>
      <c r="G265" s="239" t="str">
        <f>VLOOKUP($A265,Questions!$A$2:$X$333,21,0)&amp;""</f>
        <v>Yes</v>
      </c>
      <c r="H265" s="240"/>
      <c r="I265" s="241" t="str">
        <f>VLOOKUP($A265,Questions!$A$2:$X$333,23,0)&amp;""</f>
        <v>Standard Importance</v>
      </c>
      <c r="J265" s="240"/>
      <c r="K265" s="242" t="b">
        <v>0</v>
      </c>
      <c r="L265" s="2"/>
      <c r="M265" s="232"/>
      <c r="N265" s="232"/>
      <c r="O265" s="232"/>
      <c r="P265" s="232"/>
      <c r="Q265" s="232"/>
      <c r="R265" s="232"/>
      <c r="S265" s="232"/>
      <c r="T265" s="232"/>
      <c r="U265" s="232"/>
      <c r="V265" s="232"/>
      <c r="W265" s="232"/>
      <c r="X265" s="232"/>
      <c r="Y265" s="232"/>
      <c r="Z265" s="232"/>
    </row>
    <row r="266" ht="15.75" customHeight="1">
      <c r="A266" s="35" t="str">
        <f>'Case-Specific'!A42</f>
        <v>HIPA-10</v>
      </c>
      <c r="B266" s="36" t="str">
        <f>VLOOKUP($A266,'Case-Specific'!$A$13:$E$85,2,0)&amp;""</f>
        <v>Does your application require user and system administrator password changes at a frequency no greater than 90 days?</v>
      </c>
      <c r="C266" s="241" t="str">
        <f>VLOOKUP($A266,'Case-Specific'!$A$13:$E$85,3,0)&amp;""</f>
        <v>No</v>
      </c>
      <c r="D266" s="243" t="str">
        <f>IF(LEFT(VLOOKUP($A266,'Case-Specific'!$A$13:$E$85,5,0),21)='Auto Responses'!$A$73,'Auto Responses'!$A$74,VLOOKUP($A266,'Case-Specific'!$A$13:$E$85,4,0))&amp;""</f>
        <v>Coursedog does not have or require access to any HIPAA related data.</v>
      </c>
      <c r="E266" s="248" t="str">
        <f>VLOOKUP($A266,'Case-Specific'!$A$13:$E$85,5,0)&amp;""</f>
        <v>Based on the response to REQU-05 on the "START HERE" tab, this question does not apply to this product or service.</v>
      </c>
      <c r="F266" s="254"/>
      <c r="G266" s="239" t="str">
        <f>VLOOKUP($A266,Questions!$A$2:$X$333,21,0)&amp;""</f>
        <v>Yes</v>
      </c>
      <c r="H266" s="240"/>
      <c r="I266" s="241" t="str">
        <f>VLOOKUP($A266,Questions!$A$2:$X$333,23,0)&amp;""</f>
        <v>Standard Importance</v>
      </c>
      <c r="J266" s="240"/>
      <c r="K266" s="242" t="b">
        <v>0</v>
      </c>
      <c r="L266" s="2"/>
      <c r="M266" s="232"/>
      <c r="N266" s="232"/>
      <c r="O266" s="232"/>
      <c r="P266" s="232"/>
      <c r="Q266" s="232"/>
      <c r="R266" s="232"/>
      <c r="S266" s="232"/>
      <c r="T266" s="232"/>
      <c r="U266" s="232"/>
      <c r="V266" s="232"/>
      <c r="W266" s="232"/>
      <c r="X266" s="232"/>
      <c r="Y266" s="232"/>
      <c r="Z266" s="232"/>
    </row>
    <row r="267" ht="15.75" customHeight="1">
      <c r="A267" s="35" t="str">
        <f>'Case-Specific'!A43</f>
        <v>HIPA-11</v>
      </c>
      <c r="B267" s="36" t="str">
        <f>VLOOKUP($A267,'Case-Specific'!$A$13:$E$85,2,0)&amp;""</f>
        <v>Does your application require users to set their own password after an administrator reset or on first use of the account?</v>
      </c>
      <c r="C267" s="241" t="str">
        <f>VLOOKUP($A267,'Case-Specific'!$A$13:$E$85,3,0)&amp;""</f>
        <v>No</v>
      </c>
      <c r="D267" s="243" t="str">
        <f>IF(LEFT(VLOOKUP($A267,'Case-Specific'!$A$13:$E$85,5,0),21)='Auto Responses'!$A$73,'Auto Responses'!$A$74,VLOOKUP($A267,'Case-Specific'!$A$13:$E$85,4,0))&amp;""</f>
        <v>Coursedog does not have or require access to any HIPAA related data.</v>
      </c>
      <c r="E267" s="248" t="str">
        <f>VLOOKUP($A267,'Case-Specific'!$A$13:$E$85,5,0)&amp;""</f>
        <v>Based on the response to REQU-05 on the "START HERE" tab, this question does not apply to this product or service.</v>
      </c>
      <c r="F267" s="254"/>
      <c r="G267" s="239" t="str">
        <f>VLOOKUP($A267,Questions!$A$2:$X$333,21,0)&amp;""</f>
        <v>Yes</v>
      </c>
      <c r="H267" s="240"/>
      <c r="I267" s="241" t="str">
        <f>VLOOKUP($A267,Questions!$A$2:$X$333,23,0)&amp;""</f>
        <v>Standard Importance</v>
      </c>
      <c r="J267" s="240"/>
      <c r="K267" s="242" t="b">
        <v>0</v>
      </c>
      <c r="L267" s="2"/>
      <c r="M267" s="232"/>
      <c r="N267" s="232"/>
      <c r="O267" s="232"/>
      <c r="P267" s="232"/>
      <c r="Q267" s="232"/>
      <c r="R267" s="232"/>
      <c r="S267" s="232"/>
      <c r="T267" s="232"/>
      <c r="U267" s="232"/>
      <c r="V267" s="232"/>
      <c r="W267" s="232"/>
      <c r="X267" s="232"/>
      <c r="Y267" s="232"/>
      <c r="Z267" s="232"/>
    </row>
    <row r="268" ht="15.75" customHeight="1">
      <c r="A268" s="35" t="str">
        <f>'Case-Specific'!A44</f>
        <v>HIPA-12</v>
      </c>
      <c r="B268" s="36" t="str">
        <f>VLOOKUP($A268,'Case-Specific'!$A$13:$E$85,2,0)&amp;""</f>
        <v>Does your application lock out an account after a number of failed login attempts?</v>
      </c>
      <c r="C268" s="241" t="str">
        <f>VLOOKUP($A268,'Case-Specific'!$A$13:$E$85,3,0)&amp;""</f>
        <v>No</v>
      </c>
      <c r="D268" s="243" t="str">
        <f>IF(LEFT(VLOOKUP($A268,'Case-Specific'!$A$13:$E$85,5,0),21)='Auto Responses'!$A$73,'Auto Responses'!$A$74,VLOOKUP($A268,'Case-Specific'!$A$13:$E$85,4,0))&amp;""</f>
        <v>Coursedog does not have or require access to any HIPAA related data.</v>
      </c>
      <c r="E268" s="248" t="str">
        <f>VLOOKUP($A268,'Case-Specific'!$A$13:$E$85,5,0)&amp;""</f>
        <v>Based on the response to REQU-05 on the "START HERE" tab, this question does not apply to this product or service.</v>
      </c>
      <c r="F268" s="254"/>
      <c r="G268" s="239" t="str">
        <f>VLOOKUP($A268,Questions!$A$2:$X$333,21,0)&amp;""</f>
        <v>Yes</v>
      </c>
      <c r="H268" s="240"/>
      <c r="I268" s="241" t="str">
        <f>VLOOKUP($A268,Questions!$A$2:$X$333,23,0)&amp;""</f>
        <v>Standard Importance</v>
      </c>
      <c r="J268" s="240"/>
      <c r="K268" s="242" t="b">
        <v>0</v>
      </c>
      <c r="L268" s="2"/>
      <c r="M268" s="232"/>
      <c r="N268" s="232"/>
      <c r="O268" s="232"/>
      <c r="P268" s="232"/>
      <c r="Q268" s="232"/>
      <c r="R268" s="232"/>
      <c r="S268" s="232"/>
      <c r="T268" s="232"/>
      <c r="U268" s="232"/>
      <c r="V268" s="232"/>
      <c r="W268" s="232"/>
      <c r="X268" s="232"/>
      <c r="Y268" s="232"/>
      <c r="Z268" s="232"/>
    </row>
    <row r="269" ht="15.75" customHeight="1">
      <c r="A269" s="35" t="str">
        <f>'Case-Specific'!A45</f>
        <v>HIPA-13</v>
      </c>
      <c r="B269" s="36" t="str">
        <f>VLOOKUP($A269,'Case-Specific'!$A$13:$E$85,2,0)&amp;""</f>
        <v>Does your application automatically lock or log-out an account after a period of inactivity?</v>
      </c>
      <c r="C269" s="241" t="str">
        <f>VLOOKUP($A269,'Case-Specific'!$A$13:$E$85,3,0)&amp;""</f>
        <v>No</v>
      </c>
      <c r="D269" s="243" t="str">
        <f>IF(LEFT(VLOOKUP($A269,'Case-Specific'!$A$13:$E$85,5,0),21)='Auto Responses'!$A$73,'Auto Responses'!$A$74,VLOOKUP($A269,'Case-Specific'!$A$13:$E$85,4,0))&amp;""</f>
        <v>Coursedog does not have or require access to any HIPAA related data.</v>
      </c>
      <c r="E269" s="248" t="str">
        <f>VLOOKUP($A269,'Case-Specific'!$A$13:$E$85,5,0)&amp;""</f>
        <v>Based on the response to REQU-05 on the "START HERE" tab, this question does not apply to this product or service.</v>
      </c>
      <c r="F269" s="254"/>
      <c r="G269" s="239" t="str">
        <f>VLOOKUP($A269,Questions!$A$2:$X$333,21,0)&amp;""</f>
        <v>Yes</v>
      </c>
      <c r="H269" s="240"/>
      <c r="I269" s="241" t="str">
        <f>VLOOKUP($A269,Questions!$A$2:$X$333,23,0)&amp;""</f>
        <v>Standard Importance</v>
      </c>
      <c r="J269" s="240"/>
      <c r="K269" s="242" t="b">
        <v>0</v>
      </c>
      <c r="L269" s="2"/>
      <c r="M269" s="232"/>
      <c r="N269" s="232"/>
      <c r="O269" s="232"/>
      <c r="P269" s="232"/>
      <c r="Q269" s="232"/>
      <c r="R269" s="232"/>
      <c r="S269" s="232"/>
      <c r="T269" s="232"/>
      <c r="U269" s="232"/>
      <c r="V269" s="232"/>
      <c r="W269" s="232"/>
      <c r="X269" s="232"/>
      <c r="Y269" s="232"/>
      <c r="Z269" s="232"/>
    </row>
    <row r="270" ht="15.75" customHeight="1">
      <c r="A270" s="35" t="str">
        <f>'Case-Specific'!A46</f>
        <v>HIPA-14</v>
      </c>
      <c r="B270" s="36" t="str">
        <f>VLOOKUP($A270,'Case-Specific'!$A$13:$E$85,2,0)&amp;""</f>
        <v>Are passwords visible in plain text, whether when stored or entered, including service level accounts (i.e., database accounts, etc.)?</v>
      </c>
      <c r="C270" s="241" t="str">
        <f>VLOOKUP($A270,'Case-Specific'!$A$13:$E$85,3,0)&amp;""</f>
        <v>No</v>
      </c>
      <c r="D270" s="243" t="str">
        <f>IF(LEFT(VLOOKUP($A270,'Case-Specific'!$A$13:$E$85,5,0),21)='Auto Responses'!$A$73,'Auto Responses'!$A$74,VLOOKUP($A270,'Case-Specific'!$A$13:$E$85,4,0))&amp;""</f>
        <v>Coursedog does not have or require access to any HIPAA related data.</v>
      </c>
      <c r="E270" s="248" t="str">
        <f>VLOOKUP($A270,'Case-Specific'!$A$13:$E$85,5,0)&amp;""</f>
        <v>Based on the response to REQU-05 on the "START HERE" tab, this question does not apply to this product or service.</v>
      </c>
      <c r="F270" s="254"/>
      <c r="G270" s="239" t="str">
        <f>VLOOKUP($A270,Questions!$A$2:$X$333,21,0)&amp;""</f>
        <v>No</v>
      </c>
      <c r="H270" s="240"/>
      <c r="I270" s="241" t="str">
        <f>VLOOKUP($A270,Questions!$A$2:$X$333,23,0)&amp;""</f>
        <v>Standard Importance</v>
      </c>
      <c r="J270" s="240"/>
      <c r="K270" s="242" t="b">
        <v>0</v>
      </c>
      <c r="L270" s="2"/>
      <c r="M270" s="232"/>
      <c r="N270" s="232"/>
      <c r="O270" s="232"/>
      <c r="P270" s="232"/>
      <c r="Q270" s="232"/>
      <c r="R270" s="232"/>
      <c r="S270" s="232"/>
      <c r="T270" s="232"/>
      <c r="U270" s="232"/>
      <c r="V270" s="232"/>
      <c r="W270" s="232"/>
      <c r="X270" s="232"/>
      <c r="Y270" s="232"/>
      <c r="Z270" s="232"/>
    </row>
    <row r="271" ht="15.75" customHeight="1">
      <c r="A271" s="35" t="str">
        <f>'Case-Specific'!A47</f>
        <v>HIPA-15</v>
      </c>
      <c r="B271" s="36" t="str">
        <f>VLOOKUP($A271,'Case-Specific'!$A$13:$E$85,2,0)&amp;""</f>
        <v>If the application is institution-hosted, can all service level and administrative account passwords be changed by the institution?</v>
      </c>
      <c r="C271" s="241" t="str">
        <f>VLOOKUP($A271,'Case-Specific'!$A$13:$E$85,3,0)&amp;""</f>
        <v>No</v>
      </c>
      <c r="D271" s="243" t="str">
        <f>IF(LEFT(VLOOKUP($A271,'Case-Specific'!$A$13:$E$85,5,0),21)='Auto Responses'!$A$73,'Auto Responses'!$A$74,VLOOKUP($A271,'Case-Specific'!$A$13:$E$85,4,0))&amp;""</f>
        <v>Coursedog does not have or require access to any HIPAA related data.</v>
      </c>
      <c r="E271" s="248" t="str">
        <f>VLOOKUP($A271,'Case-Specific'!$A$13:$E$85,5,0)&amp;""</f>
        <v>Based on the response to REQU-05 on the "START HERE" tab, this question does not apply to this product or service.</v>
      </c>
      <c r="F271" s="254"/>
      <c r="G271" s="239" t="str">
        <f>VLOOKUP($A271,Questions!$A$2:$X$333,21,0)&amp;""</f>
        <v>Yes</v>
      </c>
      <c r="H271" s="240"/>
      <c r="I271" s="241" t="str">
        <f>VLOOKUP($A271,Questions!$A$2:$X$333,23,0)&amp;""</f>
        <v>Standard Importance</v>
      </c>
      <c r="J271" s="240"/>
      <c r="K271" s="242" t="b">
        <v>0</v>
      </c>
      <c r="L271" s="2"/>
      <c r="M271" s="232"/>
      <c r="N271" s="232"/>
      <c r="O271" s="232"/>
      <c r="P271" s="232"/>
      <c r="Q271" s="232"/>
      <c r="R271" s="232"/>
      <c r="S271" s="232"/>
      <c r="T271" s="232"/>
      <c r="U271" s="232"/>
      <c r="V271" s="232"/>
      <c r="W271" s="232"/>
      <c r="X271" s="232"/>
      <c r="Y271" s="232"/>
      <c r="Z271" s="232"/>
    </row>
    <row r="272" ht="15.75" customHeight="1">
      <c r="A272" s="35" t="str">
        <f>'Case-Specific'!A48</f>
        <v>HIPA-16</v>
      </c>
      <c r="B272" s="36" t="str">
        <f>VLOOKUP($A272,'Case-Specific'!$A$13:$E$85,2,0)&amp;""</f>
        <v>Does your application provide the ability to define user access levels?</v>
      </c>
      <c r="C272" s="241" t="str">
        <f>VLOOKUP($A272,'Case-Specific'!$A$13:$E$85,3,0)&amp;""</f>
        <v>No</v>
      </c>
      <c r="D272" s="243" t="str">
        <f>IF(LEFT(VLOOKUP($A272,'Case-Specific'!$A$13:$E$85,5,0),21)='Auto Responses'!$A$73,'Auto Responses'!$A$74,VLOOKUP($A272,'Case-Specific'!$A$13:$E$85,4,0))&amp;""</f>
        <v>Coursedog does not have or require access to any HIPAA related data.</v>
      </c>
      <c r="E272" s="248" t="str">
        <f>VLOOKUP($A272,'Case-Specific'!$A$13:$E$85,5,0)&amp;""</f>
        <v>Based on the response to REQU-05 on the "START HERE" tab, this question does not apply to this product or service.</v>
      </c>
      <c r="F272" s="254"/>
      <c r="G272" s="239" t="str">
        <f>VLOOKUP($A272,Questions!$A$2:$X$333,21,0)&amp;""</f>
        <v>Yes</v>
      </c>
      <c r="H272" s="240"/>
      <c r="I272" s="241" t="str">
        <f>VLOOKUP($A272,Questions!$A$2:$X$333,23,0)&amp;""</f>
        <v>Standard Importance</v>
      </c>
      <c r="J272" s="240"/>
      <c r="K272" s="242" t="b">
        <v>0</v>
      </c>
      <c r="L272" s="2"/>
      <c r="M272" s="232"/>
      <c r="N272" s="232"/>
      <c r="O272" s="232"/>
      <c r="P272" s="232"/>
      <c r="Q272" s="232"/>
      <c r="R272" s="232"/>
      <c r="S272" s="232"/>
      <c r="T272" s="232"/>
      <c r="U272" s="232"/>
      <c r="V272" s="232"/>
      <c r="W272" s="232"/>
      <c r="X272" s="232"/>
      <c r="Y272" s="232"/>
      <c r="Z272" s="232"/>
    </row>
    <row r="273" ht="15.75" customHeight="1">
      <c r="A273" s="35" t="str">
        <f>'Case-Specific'!A49</f>
        <v>HIPA-17</v>
      </c>
      <c r="B273" s="36" t="str">
        <f>VLOOKUP($A273,'Case-Specific'!$A$13:$E$85,2,0)&amp;""</f>
        <v>Does your application support varying levels of access to administrative tasks defined individually per user?</v>
      </c>
      <c r="C273" s="241" t="str">
        <f>VLOOKUP($A273,'Case-Specific'!$A$13:$E$85,3,0)&amp;""</f>
        <v>No</v>
      </c>
      <c r="D273" s="243" t="str">
        <f>IF(LEFT(VLOOKUP($A273,'Case-Specific'!$A$13:$E$85,5,0),21)='Auto Responses'!$A$73,'Auto Responses'!$A$74,VLOOKUP($A273,'Case-Specific'!$A$13:$E$85,4,0))&amp;""</f>
        <v>Coursedog does not have or require access to any HIPAA related data.</v>
      </c>
      <c r="E273" s="248" t="str">
        <f>VLOOKUP($A273,'Case-Specific'!$A$13:$E$85,5,0)&amp;""</f>
        <v>Based on the response to REQU-05 on the "START HERE" tab, this question does not apply to this product or service.</v>
      </c>
      <c r="F273" s="254"/>
      <c r="G273" s="239" t="str">
        <f>VLOOKUP($A273,Questions!$A$2:$X$333,21,0)&amp;""</f>
        <v>Yes</v>
      </c>
      <c r="H273" s="240"/>
      <c r="I273" s="241" t="str">
        <f>VLOOKUP($A273,Questions!$A$2:$X$333,23,0)&amp;""</f>
        <v>Standard Importance</v>
      </c>
      <c r="J273" s="240"/>
      <c r="K273" s="242" t="b">
        <v>0</v>
      </c>
      <c r="L273" s="2"/>
      <c r="M273" s="232"/>
      <c r="N273" s="232"/>
      <c r="O273" s="232"/>
      <c r="P273" s="232"/>
      <c r="Q273" s="232"/>
      <c r="R273" s="232"/>
      <c r="S273" s="232"/>
      <c r="T273" s="232"/>
      <c r="U273" s="232"/>
      <c r="V273" s="232"/>
      <c r="W273" s="232"/>
      <c r="X273" s="232"/>
      <c r="Y273" s="232"/>
      <c r="Z273" s="232"/>
    </row>
    <row r="274" ht="15.75" customHeight="1">
      <c r="A274" s="35" t="str">
        <f>'Case-Specific'!A50</f>
        <v>HIPA-18</v>
      </c>
      <c r="B274" s="36" t="str">
        <f>VLOOKUP($A274,'Case-Specific'!$A$13:$E$85,2,0)&amp;""</f>
        <v>Does your application support varying levels of access to records based on user ID?</v>
      </c>
      <c r="C274" s="241" t="str">
        <f>VLOOKUP($A274,'Case-Specific'!$A$13:$E$85,3,0)&amp;""</f>
        <v>No</v>
      </c>
      <c r="D274" s="243" t="str">
        <f>IF(LEFT(VLOOKUP($A274,'Case-Specific'!$A$13:$E$85,5,0),21)='Auto Responses'!$A$73,'Auto Responses'!$A$74,VLOOKUP($A274,'Case-Specific'!$A$13:$E$85,4,0))&amp;""</f>
        <v>Coursedog does not have or require access to any HIPAA related data.</v>
      </c>
      <c r="E274" s="248" t="str">
        <f>VLOOKUP($A274,'Case-Specific'!$A$13:$E$85,5,0)&amp;""</f>
        <v>Based on the response to REQU-05 on the "START HERE" tab, this question does not apply to this product or service.</v>
      </c>
      <c r="F274" s="254"/>
      <c r="G274" s="239" t="str">
        <f>VLOOKUP($A274,Questions!$A$2:$X$333,21,0)&amp;""</f>
        <v>No</v>
      </c>
      <c r="H274" s="240"/>
      <c r="I274" s="241" t="str">
        <f>VLOOKUP($A274,Questions!$A$2:$X$333,23,0)&amp;""</f>
        <v>Standard Importance</v>
      </c>
      <c r="J274" s="240"/>
      <c r="K274" s="242" t="b">
        <v>0</v>
      </c>
      <c r="L274" s="2"/>
      <c r="M274" s="232"/>
      <c r="N274" s="232"/>
      <c r="O274" s="232"/>
      <c r="P274" s="232"/>
      <c r="Q274" s="232"/>
      <c r="R274" s="232"/>
      <c r="S274" s="232"/>
      <c r="T274" s="232"/>
      <c r="U274" s="232"/>
      <c r="V274" s="232"/>
      <c r="W274" s="232"/>
      <c r="X274" s="232"/>
      <c r="Y274" s="232"/>
      <c r="Z274" s="232"/>
    </row>
    <row r="275" ht="15.75" customHeight="1">
      <c r="A275" s="35" t="str">
        <f>'Case-Specific'!A51</f>
        <v>HIPA-19</v>
      </c>
      <c r="B275" s="36" t="str">
        <f>VLOOKUP($A275,'Case-Specific'!$A$13:$E$85,2,0)&amp;""</f>
        <v>Is there a limit to the number of groups to which a user can be assigned?</v>
      </c>
      <c r="C275" s="241" t="str">
        <f>VLOOKUP($A275,'Case-Specific'!$A$13:$E$85,3,0)&amp;""</f>
        <v>No</v>
      </c>
      <c r="D275" s="243" t="str">
        <f>IF(LEFT(VLOOKUP($A275,'Case-Specific'!$A$13:$E$85,5,0),21)='Auto Responses'!$A$73,'Auto Responses'!$A$74,VLOOKUP($A275,'Case-Specific'!$A$13:$E$85,4,0))&amp;""</f>
        <v>Coursedog does not have or require access to any HIPAA related data.</v>
      </c>
      <c r="E275" s="248" t="str">
        <f>VLOOKUP($A275,'Case-Specific'!$A$13:$E$85,5,0)&amp;""</f>
        <v>Based on the response to REQU-05 on the "START HERE" tab, this question does not apply to this product or service.</v>
      </c>
      <c r="F275" s="254"/>
      <c r="G275" s="239" t="str">
        <f>VLOOKUP($A275,Questions!$A$2:$X$333,21,0)&amp;""</f>
        <v>Yes</v>
      </c>
      <c r="H275" s="240"/>
      <c r="I275" s="241" t="str">
        <f>VLOOKUP($A275,Questions!$A$2:$X$333,23,0)&amp;""</f>
        <v>Standard Importance</v>
      </c>
      <c r="J275" s="240"/>
      <c r="K275" s="242" t="b">
        <v>0</v>
      </c>
      <c r="L275" s="2"/>
      <c r="M275" s="232"/>
      <c r="N275" s="232"/>
      <c r="O275" s="232"/>
      <c r="P275" s="232"/>
      <c r="Q275" s="232"/>
      <c r="R275" s="232"/>
      <c r="S275" s="232"/>
      <c r="T275" s="232"/>
      <c r="U275" s="232"/>
      <c r="V275" s="232"/>
      <c r="W275" s="232"/>
      <c r="X275" s="232"/>
      <c r="Y275" s="232"/>
      <c r="Z275" s="232"/>
    </row>
    <row r="276" ht="15.75" customHeight="1">
      <c r="A276" s="35" t="str">
        <f>'Case-Specific'!A52</f>
        <v>HIPA-20</v>
      </c>
      <c r="B276" s="36" t="str">
        <f>VLOOKUP($A276,'Case-Specific'!$A$13:$E$85,2,0)&amp;""</f>
        <v>Do accounts used for solution provider-supplied remote support abide by the same authentication policies and access logging as the rest of the system?</v>
      </c>
      <c r="C276" s="241" t="str">
        <f>VLOOKUP($A276,'Case-Specific'!$A$13:$E$85,3,0)&amp;""</f>
        <v>No</v>
      </c>
      <c r="D276" s="243" t="str">
        <f>IF(LEFT(VLOOKUP($A276,'Case-Specific'!$A$13:$E$85,5,0),21)='Auto Responses'!$A$73,'Auto Responses'!$A$74,VLOOKUP($A276,'Case-Specific'!$A$13:$E$85,4,0))&amp;""</f>
        <v>Coursedog does not have or require access to any HIPAA related data.</v>
      </c>
      <c r="E276" s="248" t="str">
        <f>VLOOKUP($A276,'Case-Specific'!$A$13:$E$85,5,0)&amp;""</f>
        <v>Based on the response to REQU-05 on the "START HERE" tab, this question does not apply to this product or service.</v>
      </c>
      <c r="F276" s="254"/>
      <c r="G276" s="239" t="str">
        <f>VLOOKUP($A276,Questions!$A$2:$X$333,21,0)&amp;""</f>
        <v>Yes</v>
      </c>
      <c r="H276" s="240"/>
      <c r="I276" s="241" t="str">
        <f>VLOOKUP($A276,Questions!$A$2:$X$333,23,0)&amp;""</f>
        <v>Standard Importance</v>
      </c>
      <c r="J276" s="240"/>
      <c r="K276" s="242" t="b">
        <v>0</v>
      </c>
      <c r="L276" s="2"/>
      <c r="M276" s="232"/>
      <c r="N276" s="232"/>
      <c r="O276" s="232"/>
      <c r="P276" s="232"/>
      <c r="Q276" s="232"/>
      <c r="R276" s="232"/>
      <c r="S276" s="232"/>
      <c r="T276" s="232"/>
      <c r="U276" s="232"/>
      <c r="V276" s="232"/>
      <c r="W276" s="232"/>
      <c r="X276" s="232"/>
      <c r="Y276" s="232"/>
      <c r="Z276" s="232"/>
    </row>
    <row r="277" ht="15.75" customHeight="1">
      <c r="A277" s="35" t="str">
        <f>'Case-Specific'!A53</f>
        <v>HIPA-21</v>
      </c>
      <c r="B277" s="36" t="str">
        <f>VLOOKUP($A277,'Case-Specific'!$A$13:$E$85,2,0)&amp;""</f>
        <v>Does the application log record access including specific user, date/time of access, and originating IP or device?</v>
      </c>
      <c r="C277" s="241" t="str">
        <f>VLOOKUP($A277,'Case-Specific'!$A$13:$E$85,3,0)&amp;""</f>
        <v>No</v>
      </c>
      <c r="D277" s="243" t="str">
        <f>IF(LEFT(VLOOKUP($A277,'Case-Specific'!$A$13:$E$85,5,0),21)='Auto Responses'!$A$73,'Auto Responses'!$A$74,VLOOKUP($A277,'Case-Specific'!$A$13:$E$85,4,0))&amp;""</f>
        <v>Coursedog does not have or require access to any HIPAA related data.</v>
      </c>
      <c r="E277" s="248" t="str">
        <f>VLOOKUP($A277,'Case-Specific'!$A$13:$E$85,5,0)&amp;""</f>
        <v>Based on the response to REQU-05 on the "START HERE" tab, this question does not apply to this product or service.</v>
      </c>
      <c r="F277" s="254"/>
      <c r="G277" s="239" t="str">
        <f>VLOOKUP($A277,Questions!$A$2:$X$333,21,0)&amp;""</f>
        <v>Yes</v>
      </c>
      <c r="H277" s="240"/>
      <c r="I277" s="241" t="str">
        <f>VLOOKUP($A277,Questions!$A$2:$X$333,23,0)&amp;""</f>
        <v>Standard Importance</v>
      </c>
      <c r="J277" s="240"/>
      <c r="K277" s="242" t="b">
        <v>0</v>
      </c>
      <c r="L277" s="2"/>
      <c r="M277" s="232"/>
      <c r="N277" s="232"/>
      <c r="O277" s="232"/>
      <c r="P277" s="232"/>
      <c r="Q277" s="232"/>
      <c r="R277" s="232"/>
      <c r="S277" s="232"/>
      <c r="T277" s="232"/>
      <c r="U277" s="232"/>
      <c r="V277" s="232"/>
      <c r="W277" s="232"/>
      <c r="X277" s="232"/>
      <c r="Y277" s="232"/>
      <c r="Z277" s="232"/>
    </row>
    <row r="278" ht="15.75" customHeight="1">
      <c r="A278" s="35" t="str">
        <f>'Case-Specific'!A54</f>
        <v>HIPA-22</v>
      </c>
      <c r="B278" s="36" t="str">
        <f>VLOOKUP($A278,'Case-Specific'!$A$13:$E$85,2,0)&amp;""</f>
        <v>Does the application log administrative activity, such as user account access changes and password changes, including specific user, date/time of changes, and originating IP or device?</v>
      </c>
      <c r="C278" s="241" t="str">
        <f>VLOOKUP($A278,'Case-Specific'!$A$13:$E$85,3,0)&amp;""</f>
        <v>No</v>
      </c>
      <c r="D278" s="243" t="str">
        <f>IF(LEFT(VLOOKUP($A278,'Case-Specific'!$A$13:$E$85,5,0),21)='Auto Responses'!$A$73,'Auto Responses'!$A$74,VLOOKUP($A278,'Case-Specific'!$A$13:$E$85,4,0))&amp;""</f>
        <v>Coursedog does not have or require access to any HIPAA related data.</v>
      </c>
      <c r="E278" s="248" t="str">
        <f>VLOOKUP($A278,'Case-Specific'!$A$13:$E$85,5,0)&amp;""</f>
        <v>Based on the response to REQU-05 on the "START HERE" tab, this question does not apply to this product or service.</v>
      </c>
      <c r="F278" s="254"/>
      <c r="G278" s="239" t="str">
        <f>VLOOKUP($A278,Questions!$A$2:$X$333,21,0)&amp;""</f>
        <v>Yes</v>
      </c>
      <c r="H278" s="240"/>
      <c r="I278" s="241" t="str">
        <f>VLOOKUP($A278,Questions!$A$2:$X$333,23,0)&amp;""</f>
        <v>Standard Importance</v>
      </c>
      <c r="J278" s="240"/>
      <c r="K278" s="242" t="b">
        <v>0</v>
      </c>
      <c r="L278" s="2"/>
      <c r="M278" s="232"/>
      <c r="N278" s="232"/>
      <c r="O278" s="232"/>
      <c r="P278" s="232"/>
      <c r="Q278" s="232"/>
      <c r="R278" s="232"/>
      <c r="S278" s="232"/>
      <c r="T278" s="232"/>
      <c r="U278" s="232"/>
      <c r="V278" s="232"/>
      <c r="W278" s="232"/>
      <c r="X278" s="232"/>
      <c r="Y278" s="232"/>
      <c r="Z278" s="232"/>
    </row>
    <row r="279" ht="15.75" customHeight="1">
      <c r="A279" s="35" t="str">
        <f>'Case-Specific'!A55</f>
        <v>HIPA-23</v>
      </c>
      <c r="B279" s="36" t="str">
        <f>VLOOKUP($A279,'Case-Specific'!$A$13:$E$85,2,0)&amp;""</f>
        <v>How long does the application keep access/change logs?</v>
      </c>
      <c r="C279" s="241" t="str">
        <f>VLOOKUP($A279,'Case-Specific'!$A$13:$E$85,3,0)&amp;""</f>
        <v/>
      </c>
      <c r="D279" s="243" t="str">
        <f>IF(LEFT(VLOOKUP($A279,'Case-Specific'!$A$13:$E$85,5,0),21)='Auto Responses'!$A$73,'Auto Responses'!$A$74,VLOOKUP($A279,'Case-Specific'!$A$13:$E$85,4,0))&amp;""</f>
        <v/>
      </c>
      <c r="E279" s="248" t="str">
        <f>VLOOKUP($A279,'Case-Specific'!$A$13:$E$85,5,0)&amp;""</f>
        <v>Based on the response to REQU-05 on the "START HERE" tab, this question does not apply to this product or service.</v>
      </c>
      <c r="F279" s="254"/>
      <c r="G279" s="239" t="str">
        <f>VLOOKUP($A279,Questions!$A$2:$X$333,21,0)&amp;""</f>
        <v>Yes</v>
      </c>
      <c r="H279" s="240"/>
      <c r="I279" s="241" t="str">
        <f>VLOOKUP($A279,Questions!$A$2:$X$333,23,0)&amp;""</f>
        <v>Standard Importance</v>
      </c>
      <c r="J279" s="240"/>
      <c r="K279" s="242" t="b">
        <v>0</v>
      </c>
      <c r="L279" s="2"/>
      <c r="M279" s="232"/>
      <c r="N279" s="232"/>
      <c r="O279" s="232"/>
      <c r="P279" s="232"/>
      <c r="Q279" s="232"/>
      <c r="R279" s="232"/>
      <c r="S279" s="232"/>
      <c r="T279" s="232"/>
      <c r="U279" s="232"/>
      <c r="V279" s="232"/>
      <c r="W279" s="232"/>
      <c r="X279" s="232"/>
      <c r="Y279" s="232"/>
      <c r="Z279" s="232"/>
    </row>
    <row r="280" ht="15.75" customHeight="1">
      <c r="A280" s="35" t="str">
        <f>'Case-Specific'!A56</f>
        <v>HIPA-24</v>
      </c>
      <c r="B280" s="36" t="str">
        <f>VLOOKUP($A280,'Case-Specific'!$A$13:$E$85,2,0)&amp;""</f>
        <v>Can the application logs be archived?</v>
      </c>
      <c r="C280" s="241" t="str">
        <f>VLOOKUP($A280,'Case-Specific'!$A$13:$E$85,3,0)&amp;""</f>
        <v>No</v>
      </c>
      <c r="D280" s="243" t="str">
        <f>IF(LEFT(VLOOKUP($A280,'Case-Specific'!$A$13:$E$85,5,0),21)='Auto Responses'!$A$73,'Auto Responses'!$A$74,VLOOKUP($A280,'Case-Specific'!$A$13:$E$85,4,0))&amp;""</f>
        <v>Coursedog does not have or require access to any HIPAA related data.</v>
      </c>
      <c r="E280" s="248" t="str">
        <f>VLOOKUP($A280,'Case-Specific'!$A$13:$E$85,5,0)&amp;""</f>
        <v>Based on the response to REQU-05 on the "START HERE" tab, this question does not apply to this product or service.</v>
      </c>
      <c r="F280" s="254"/>
      <c r="G280" s="239" t="str">
        <f>VLOOKUP($A280,Questions!$A$2:$X$333,21,0)&amp;""</f>
        <v>Yes</v>
      </c>
      <c r="H280" s="240"/>
      <c r="I280" s="241" t="str">
        <f>VLOOKUP($A280,Questions!$A$2:$X$333,23,0)&amp;""</f>
        <v>Standard Importance</v>
      </c>
      <c r="J280" s="240"/>
      <c r="K280" s="242" t="b">
        <v>0</v>
      </c>
      <c r="L280" s="2"/>
      <c r="M280" s="232"/>
      <c r="N280" s="232"/>
      <c r="O280" s="232"/>
      <c r="P280" s="232"/>
      <c r="Q280" s="232"/>
      <c r="R280" s="232"/>
      <c r="S280" s="232"/>
      <c r="T280" s="232"/>
      <c r="U280" s="232"/>
      <c r="V280" s="232"/>
      <c r="W280" s="232"/>
      <c r="X280" s="232"/>
      <c r="Y280" s="232"/>
      <c r="Z280" s="232"/>
    </row>
    <row r="281" ht="15.75" customHeight="1">
      <c r="A281" s="35" t="str">
        <f>'Case-Specific'!A57</f>
        <v>HIPA-25</v>
      </c>
      <c r="B281" s="36" t="str">
        <f>VLOOKUP($A281,'Case-Specific'!$A$13:$E$85,2,0)&amp;""</f>
        <v>Can the application logs be saved externally?</v>
      </c>
      <c r="C281" s="241" t="str">
        <f>VLOOKUP($A281,'Case-Specific'!$A$13:$E$85,3,0)&amp;""</f>
        <v>No</v>
      </c>
      <c r="D281" s="243" t="str">
        <f>IF(LEFT(VLOOKUP($A281,'Case-Specific'!$A$13:$E$85,5,0),21)='Auto Responses'!$A$73,'Auto Responses'!$A$74,VLOOKUP($A281,'Case-Specific'!$A$13:$E$85,4,0))&amp;""</f>
        <v>Coursedog does not have or require access to any HIPAA related data.</v>
      </c>
      <c r="E281" s="248" t="str">
        <f>VLOOKUP($A281,'Case-Specific'!$A$13:$E$85,5,0)&amp;""</f>
        <v>Based on the response to REQU-05 on the "START HERE" tab, this question does not apply to this product or service.</v>
      </c>
      <c r="F281" s="254"/>
      <c r="G281" s="239" t="str">
        <f>VLOOKUP($A281,Questions!$A$2:$X$333,21,0)&amp;""</f>
        <v>Yes</v>
      </c>
      <c r="H281" s="240"/>
      <c r="I281" s="241" t="str">
        <f>VLOOKUP($A281,Questions!$A$2:$X$333,23,0)&amp;""</f>
        <v>Standard Importance</v>
      </c>
      <c r="J281" s="240"/>
      <c r="K281" s="242" t="b">
        <v>0</v>
      </c>
      <c r="L281" s="2"/>
      <c r="M281" s="232"/>
      <c r="N281" s="232"/>
      <c r="O281" s="232"/>
      <c r="P281" s="232"/>
      <c r="Q281" s="232"/>
      <c r="R281" s="232"/>
      <c r="S281" s="232"/>
      <c r="T281" s="232"/>
      <c r="U281" s="232"/>
      <c r="V281" s="232"/>
      <c r="W281" s="232"/>
      <c r="X281" s="232"/>
      <c r="Y281" s="232"/>
      <c r="Z281" s="232"/>
    </row>
    <row r="282" ht="15.75" customHeight="1">
      <c r="A282" s="35" t="str">
        <f>'Case-Specific'!A58</f>
        <v>HIPA-26</v>
      </c>
      <c r="B282" s="36" t="str">
        <f>VLOOKUP($A282,'Case-Specific'!$A$13:$E$85,2,0)&amp;""</f>
        <v>Do you have a disaster recovery plan and emergency mode operation plan?</v>
      </c>
      <c r="C282" s="241" t="str">
        <f>VLOOKUP($A282,'Case-Specific'!$A$13:$E$85,3,0)&amp;""</f>
        <v>No</v>
      </c>
      <c r="D282" s="243" t="str">
        <f>IF(LEFT(VLOOKUP($A282,'Case-Specific'!$A$13:$E$85,5,0),21)='Auto Responses'!$A$73,'Auto Responses'!$A$74,VLOOKUP($A282,'Case-Specific'!$A$13:$E$85,4,0))&amp;""</f>
        <v>Coursedog does not have or require access to any HIPAA related data.</v>
      </c>
      <c r="E282" s="248" t="str">
        <f>VLOOKUP($A282,'Case-Specific'!$A$13:$E$85,5,0)&amp;""</f>
        <v>Based on the response to REQU-05 on the "START HERE" tab, this question does not apply to this product or service.</v>
      </c>
      <c r="F282" s="254"/>
      <c r="G282" s="239" t="str">
        <f>VLOOKUP($A282,Questions!$A$2:$X$333,21,0)&amp;""</f>
        <v>Yes</v>
      </c>
      <c r="H282" s="240"/>
      <c r="I282" s="241" t="str">
        <f>VLOOKUP($A282,Questions!$A$2:$X$333,23,0)&amp;""</f>
        <v>Standard Importance</v>
      </c>
      <c r="J282" s="240"/>
      <c r="K282" s="242" t="b">
        <v>0</v>
      </c>
      <c r="L282" s="2"/>
      <c r="M282" s="232"/>
      <c r="N282" s="232"/>
      <c r="O282" s="232"/>
      <c r="P282" s="232"/>
      <c r="Q282" s="232"/>
      <c r="R282" s="232"/>
      <c r="S282" s="232"/>
      <c r="T282" s="232"/>
      <c r="U282" s="232"/>
      <c r="V282" s="232"/>
      <c r="W282" s="232"/>
      <c r="X282" s="232"/>
      <c r="Y282" s="232"/>
      <c r="Z282" s="232"/>
    </row>
    <row r="283" ht="15.75" customHeight="1">
      <c r="A283" s="35" t="str">
        <f>'Case-Specific'!A59</f>
        <v>HIPA-27</v>
      </c>
      <c r="B283" s="36" t="str">
        <f>VLOOKUP($A283,'Case-Specific'!$A$13:$E$85,2,0)&amp;""</f>
        <v>Can you provide a HIPAA compliance attestation document?</v>
      </c>
      <c r="C283" s="241" t="str">
        <f>VLOOKUP($A283,'Case-Specific'!$A$13:$E$85,3,0)&amp;""</f>
        <v>No</v>
      </c>
      <c r="D283" s="243" t="str">
        <f>IF(LEFT(VLOOKUP($A283,'Case-Specific'!$A$13:$E$85,5,0),21)='Auto Responses'!$A$73,'Auto Responses'!$A$74,VLOOKUP($A283,'Case-Specific'!$A$13:$E$85,4,0))&amp;""</f>
        <v>Coursedog does not have or require access to any HIPAA related data.</v>
      </c>
      <c r="E283" s="248" t="str">
        <f>VLOOKUP($A283,'Case-Specific'!$A$13:$E$85,5,0)&amp;""</f>
        <v>Based on the response to REQU-05 on the "START HERE" tab, this question does not apply to this product or service.</v>
      </c>
      <c r="F283" s="254"/>
      <c r="G283" s="239" t="str">
        <f>VLOOKUP($A283,Questions!$A$2:$X$333,21,0)&amp;""</f>
        <v>Yes</v>
      </c>
      <c r="H283" s="240"/>
      <c r="I283" s="241" t="str">
        <f>VLOOKUP($A283,Questions!$A$2:$X$333,23,0)&amp;""</f>
        <v>Standard Importance</v>
      </c>
      <c r="J283" s="240"/>
      <c r="K283" s="242" t="b">
        <v>0</v>
      </c>
      <c r="L283" s="2"/>
      <c r="M283" s="232"/>
      <c r="N283" s="232"/>
      <c r="O283" s="232"/>
      <c r="P283" s="232"/>
      <c r="Q283" s="232"/>
      <c r="R283" s="232"/>
      <c r="S283" s="232"/>
      <c r="T283" s="232"/>
      <c r="U283" s="232"/>
      <c r="V283" s="232"/>
      <c r="W283" s="232"/>
      <c r="X283" s="232"/>
      <c r="Y283" s="232"/>
      <c r="Z283" s="232"/>
    </row>
    <row r="284" ht="15.75" customHeight="1">
      <c r="A284" s="35" t="str">
        <f>'Case-Specific'!A60</f>
        <v>HIPA-28</v>
      </c>
      <c r="B284" s="36" t="str">
        <f>VLOOKUP($A284,'Case-Specific'!$A$13:$E$85,2,0)&amp;""</f>
        <v>Are you willing to enter into a Business Associate Agreement (BAA)?</v>
      </c>
      <c r="C284" s="241" t="str">
        <f>VLOOKUP($A284,'Case-Specific'!$A$13:$E$85,3,0)&amp;""</f>
        <v>No</v>
      </c>
      <c r="D284" s="243" t="str">
        <f>IF(LEFT(VLOOKUP($A284,'Case-Specific'!$A$13:$E$85,5,0),21)='Auto Responses'!$A$73,'Auto Responses'!$A$74,VLOOKUP($A284,'Case-Specific'!$A$13:$E$85,4,0))&amp;""</f>
        <v>Coursedog does not have or require access to any HIPAA related data.</v>
      </c>
      <c r="E284" s="248" t="str">
        <f>VLOOKUP($A284,'Case-Specific'!$A$13:$E$85,5,0)&amp;""</f>
        <v>Based on the response to REQU-05 on the "START HERE" tab, this question does not apply to this product or service.</v>
      </c>
      <c r="F284" s="254"/>
      <c r="G284" s="239" t="str">
        <f>VLOOKUP($A284,Questions!$A$2:$X$333,21,0)&amp;""</f>
        <v>Yes</v>
      </c>
      <c r="H284" s="240"/>
      <c r="I284" s="241" t="str">
        <f>VLOOKUP($A284,Questions!$A$2:$X$333,23,0)&amp;""</f>
        <v>Standard Importance</v>
      </c>
      <c r="J284" s="240"/>
      <c r="K284" s="242" t="b">
        <v>0</v>
      </c>
      <c r="L284" s="2"/>
      <c r="M284" s="232"/>
      <c r="N284" s="232"/>
      <c r="O284" s="232"/>
      <c r="P284" s="232"/>
      <c r="Q284" s="232"/>
      <c r="R284" s="232"/>
      <c r="S284" s="232"/>
      <c r="T284" s="232"/>
      <c r="U284" s="232"/>
      <c r="V284" s="232"/>
      <c r="W284" s="232"/>
      <c r="X284" s="232"/>
      <c r="Y284" s="232"/>
      <c r="Z284" s="232"/>
    </row>
    <row r="285" ht="15.75" customHeight="1">
      <c r="A285" s="35" t="str">
        <f>'Case-Specific'!A61</f>
        <v>HIPA-29</v>
      </c>
      <c r="B285" s="36" t="str">
        <f>VLOOKUP($A285,'Case-Specific'!$A$13:$E$85,2,0)&amp;""</f>
        <v>Do your data backup and retention policies and practices meet HIPAA requirements?</v>
      </c>
      <c r="C285" s="241" t="str">
        <f>VLOOKUP($A285,'Case-Specific'!$A$13:$E$85,3,0)&amp;""</f>
        <v>No</v>
      </c>
      <c r="D285" s="243" t="str">
        <f>IF(LEFT(VLOOKUP($A285,'Case-Specific'!$A$13:$E$85,5,0),21)='Auto Responses'!$A$73,'Auto Responses'!$A$74,VLOOKUP($A285,'Case-Specific'!$A$13:$E$85,4,0))&amp;""</f>
        <v>Coursedog does not have or require access to any HIPAA related data.</v>
      </c>
      <c r="E285" s="248" t="str">
        <f>VLOOKUP($A285,'Case-Specific'!$A$13:$E$85,5,0)&amp;""</f>
        <v>Based on the response to REQU-05 on the "START HERE" tab, this question does not apply to this product or service.</v>
      </c>
      <c r="F285" s="254"/>
      <c r="G285" s="239" t="str">
        <f>VLOOKUP($A285,Questions!$A$2:$X$333,21,0)&amp;""</f>
        <v>Yes</v>
      </c>
      <c r="H285" s="240"/>
      <c r="I285" s="241" t="str">
        <f>VLOOKUP($A285,Questions!$A$2:$X$333,23,0)&amp;""</f>
        <v>Minor Importance</v>
      </c>
      <c r="J285" s="240"/>
      <c r="K285" s="242" t="b">
        <v>0</v>
      </c>
      <c r="L285" s="2"/>
      <c r="M285" s="232"/>
      <c r="N285" s="232"/>
      <c r="O285" s="232"/>
      <c r="P285" s="232"/>
      <c r="Q285" s="232"/>
      <c r="R285" s="232"/>
      <c r="S285" s="232"/>
      <c r="T285" s="232"/>
      <c r="U285" s="232"/>
      <c r="V285" s="232"/>
      <c r="W285" s="232"/>
      <c r="X285" s="232"/>
      <c r="Y285" s="232"/>
      <c r="Z285" s="232"/>
    </row>
    <row r="286" ht="15.75" customHeight="1">
      <c r="A286" s="19" t="str">
        <f>VLOOKUP(LEFT($A287,4),'Auto Responses'!$N$4:$O$38,2,0)&amp;""</f>
        <v> Payment Card Industry Data Security Standard (PCI DSS)</v>
      </c>
      <c r="B286" s="45"/>
      <c r="C286" s="46"/>
      <c r="D286" s="46"/>
      <c r="E286" s="246"/>
      <c r="F286" s="234" t="s">
        <v>644</v>
      </c>
      <c r="G286" s="46"/>
      <c r="H286" s="46"/>
      <c r="I286" s="46"/>
      <c r="J286" s="46"/>
      <c r="K286" s="46"/>
      <c r="L286" s="2"/>
      <c r="M286" s="2"/>
      <c r="N286" s="2"/>
      <c r="O286" s="2"/>
      <c r="P286" s="2"/>
      <c r="Q286" s="2"/>
      <c r="R286" s="2"/>
      <c r="S286" s="2"/>
      <c r="T286" s="2"/>
      <c r="U286" s="2"/>
      <c r="V286" s="2"/>
      <c r="W286" s="2"/>
      <c r="X286" s="2"/>
      <c r="Y286" s="2"/>
      <c r="Z286" s="2"/>
    </row>
    <row r="287" ht="15.75" customHeight="1">
      <c r="A287" s="35" t="str">
        <f>'Case-Specific'!A63</f>
        <v>PCID-01</v>
      </c>
      <c r="B287" s="36" t="str">
        <f>VLOOKUP($A287,'Case-Specific'!$A$13:$E$85,2,0)&amp;""</f>
        <v>Do you have a current, executed within the past year, Attestation of Compliance (AoC) or Report on Compliance (RoC)?*</v>
      </c>
      <c r="C287" s="241" t="str">
        <f>VLOOKUP($A287,'Case-Specific'!$A$13:$E$85,3,0)&amp;""</f>
        <v>No</v>
      </c>
      <c r="D287" s="243" t="str">
        <f>IF(LEFT(VLOOKUP($A287,'Case-Specific'!$A$13:$E$85,5,0),21)='Auto Responses'!$A$73,'Auto Responses'!$A$74,VLOOKUP($A287,'Case-Specific'!$A$13:$E$85,4,0))&amp;""</f>
        <v>Coursedog does not process Credit Card payments.</v>
      </c>
      <c r="E287" s="248" t="str">
        <f>VLOOKUP($A287,'Case-Specific'!$A$13:$E$85,5,0)&amp;""</f>
        <v>Based on the response to REQU-06 on the "START HERE" tab, this question does not apply to this product or service.</v>
      </c>
      <c r="F287" s="254"/>
      <c r="G287" s="239" t="str">
        <f>VLOOKUP($A287,Questions!$A$2:$X$333,21,0)&amp;""</f>
        <v>Yes</v>
      </c>
      <c r="H287" s="240"/>
      <c r="I287" s="241" t="str">
        <f>VLOOKUP($A287,Questions!$A$2:$X$333,23,0)&amp;""</f>
        <v>Critical Importance</v>
      </c>
      <c r="J287" s="240"/>
      <c r="K287" s="242" t="b">
        <v>0</v>
      </c>
      <c r="L287" s="2"/>
      <c r="M287" s="232"/>
      <c r="N287" s="232"/>
      <c r="O287" s="232"/>
      <c r="P287" s="232"/>
      <c r="Q287" s="232"/>
      <c r="R287" s="232"/>
      <c r="S287" s="232"/>
      <c r="T287" s="232"/>
      <c r="U287" s="232"/>
      <c r="V287" s="232"/>
      <c r="W287" s="232"/>
      <c r="X287" s="232"/>
      <c r="Y287" s="232"/>
      <c r="Z287" s="232"/>
    </row>
    <row r="288" ht="15.75" customHeight="1">
      <c r="A288" s="35" t="str">
        <f>'Case-Specific'!A64</f>
        <v>PCID-02</v>
      </c>
      <c r="B288" s="36" t="str">
        <f>VLOOKUP($A288,'Case-Specific'!$A$13:$E$85,2,0)&amp;""</f>
        <v>Is the application listed as an approved Payment Application Data Security Standard (PA-DSS) application?*</v>
      </c>
      <c r="C288" s="241" t="str">
        <f>VLOOKUP($A288,'Case-Specific'!$A$13:$E$85,3,0)&amp;""</f>
        <v>No</v>
      </c>
      <c r="D288" s="243" t="str">
        <f>IF(LEFT(VLOOKUP($A288,'Case-Specific'!$A$13:$E$85,5,0),21)='Auto Responses'!$A$73,'Auto Responses'!$A$74,VLOOKUP($A288,'Case-Specific'!$A$13:$E$85,4,0))&amp;""</f>
        <v>Coursedog does not process Credit Card payments.</v>
      </c>
      <c r="E288" s="248" t="str">
        <f>VLOOKUP($A288,'Case-Specific'!$A$13:$E$85,5,0)&amp;""</f>
        <v>Based on the response to REQU-06 on the "START HERE" tab, this question does not apply to this product or service.</v>
      </c>
      <c r="F288" s="254"/>
      <c r="G288" s="239" t="str">
        <f>VLOOKUP($A288,Questions!$A$2:$X$333,21,0)&amp;""</f>
        <v>No</v>
      </c>
      <c r="H288" s="240"/>
      <c r="I288" s="241" t="str">
        <f>VLOOKUP($A288,Questions!$A$2:$X$333,23,0)&amp;""</f>
        <v>Critical Importance</v>
      </c>
      <c r="J288" s="240"/>
      <c r="K288" s="242" t="b">
        <v>0</v>
      </c>
      <c r="L288" s="2"/>
      <c r="M288" s="232"/>
      <c r="N288" s="232"/>
      <c r="O288" s="232"/>
      <c r="P288" s="232"/>
      <c r="Q288" s="232"/>
      <c r="R288" s="232"/>
      <c r="S288" s="232"/>
      <c r="T288" s="232"/>
      <c r="U288" s="232"/>
      <c r="V288" s="232"/>
      <c r="W288" s="232"/>
      <c r="X288" s="232"/>
      <c r="Y288" s="232"/>
      <c r="Z288" s="232"/>
    </row>
    <row r="289" ht="15.75" customHeight="1">
      <c r="A289" s="35" t="str">
        <f>'Case-Specific'!A65</f>
        <v>PCID-03</v>
      </c>
      <c r="B289" s="36" t="str">
        <f>VLOOKUP($A289,'Case-Specific'!$A$13:$E$85,2,0)&amp;""</f>
        <v>Does the system or solutions use a third party to collect, store, process, or transmit cardholder (payment/credit/debt card) data?*</v>
      </c>
      <c r="C289" s="241" t="str">
        <f>VLOOKUP($A289,'Case-Specific'!$A$13:$E$85,3,0)&amp;""</f>
        <v>No</v>
      </c>
      <c r="D289" s="243" t="str">
        <f>IF(LEFT(VLOOKUP($A289,'Case-Specific'!$A$13:$E$85,5,0),21)='Auto Responses'!$A$73,'Auto Responses'!$A$74,VLOOKUP($A289,'Case-Specific'!$A$13:$E$85,4,0))&amp;""</f>
        <v>Coursedog does not process Credit Card payments.</v>
      </c>
      <c r="E289" s="248" t="str">
        <f>VLOOKUP($A289,'Case-Specific'!$A$13:$E$85,5,0)&amp;""</f>
        <v>Based on the response to REQU-06 on the "START HERE" tab, this question does not apply to this product or service.</v>
      </c>
      <c r="F289" s="254"/>
      <c r="G289" s="239" t="str">
        <f>VLOOKUP($A289,Questions!$A$2:$X$333,21,0)&amp;""</f>
        <v>No</v>
      </c>
      <c r="H289" s="240"/>
      <c r="I289" s="241" t="str">
        <f>VLOOKUP($A289,Questions!$A$2:$X$333,23,0)&amp;""</f>
        <v>Critical Importance</v>
      </c>
      <c r="J289" s="240"/>
      <c r="K289" s="242" t="b">
        <v>0</v>
      </c>
      <c r="L289" s="2"/>
      <c r="M289" s="232"/>
      <c r="N289" s="232"/>
      <c r="O289" s="232"/>
      <c r="P289" s="232"/>
      <c r="Q289" s="232"/>
      <c r="R289" s="232"/>
      <c r="S289" s="232"/>
      <c r="T289" s="232"/>
      <c r="U289" s="232"/>
      <c r="V289" s="232"/>
      <c r="W289" s="232"/>
      <c r="X289" s="232"/>
      <c r="Y289" s="232"/>
      <c r="Z289" s="232"/>
    </row>
    <row r="290" ht="15.75" customHeight="1">
      <c r="A290" s="35" t="str">
        <f>'Case-Specific'!A66</f>
        <v>PCID-04</v>
      </c>
      <c r="B290" s="36" t="str">
        <f>VLOOKUP($A290,'Case-Specific'!$A$13:$E$85,2,0)&amp;""</f>
        <v>Do your systems or solutions store, process, or transmit cardholder (payment/credit/debt card) data?</v>
      </c>
      <c r="C290" s="241" t="str">
        <f>VLOOKUP($A290,'Case-Specific'!$A$13:$E$85,3,0)&amp;""</f>
        <v>No</v>
      </c>
      <c r="D290" s="243" t="str">
        <f>IF(LEFT(VLOOKUP($A290,'Case-Specific'!$A$13:$E$85,5,0),21)='Auto Responses'!$A$73,'Auto Responses'!$A$74,VLOOKUP($A290,'Case-Specific'!$A$13:$E$85,4,0))&amp;""</f>
        <v>Coursedog does not process Credit Card payments.</v>
      </c>
      <c r="E290" s="248" t="str">
        <f>VLOOKUP($A290,'Case-Specific'!$A$13:$E$85,5,0)&amp;""</f>
        <v>Based on the response to REQU-06 on the "START HERE" tab, this question does not apply to this product or service.</v>
      </c>
      <c r="F290" s="254"/>
      <c r="G290" s="239" t="str">
        <f>VLOOKUP($A290,Questions!$A$2:$X$333,21,0)&amp;""</f>
        <v>Yes</v>
      </c>
      <c r="H290" s="240"/>
      <c r="I290" s="241" t="str">
        <f>VLOOKUP($A290,Questions!$A$2:$X$333,23,0)&amp;""</f>
        <v>Standard Importance</v>
      </c>
      <c r="J290" s="240"/>
      <c r="K290" s="242" t="b">
        <v>0</v>
      </c>
      <c r="L290" s="2"/>
      <c r="M290" s="232"/>
      <c r="N290" s="232"/>
      <c r="O290" s="232"/>
      <c r="P290" s="232"/>
      <c r="Q290" s="232"/>
      <c r="R290" s="232"/>
      <c r="S290" s="232"/>
      <c r="T290" s="232"/>
      <c r="U290" s="232"/>
      <c r="V290" s="232"/>
      <c r="W290" s="232"/>
      <c r="X290" s="232"/>
      <c r="Y290" s="232"/>
      <c r="Z290" s="232"/>
    </row>
    <row r="291" ht="15.75" customHeight="1">
      <c r="A291" s="35" t="str">
        <f>'Case-Specific'!A67</f>
        <v>PCID-05</v>
      </c>
      <c r="B291" s="36" t="str">
        <f>VLOOKUP($A291,'Case-Specific'!$A$13:$E$85,2,0)&amp;""</f>
        <v>Are you compliant with the Payment Card Industry Data Security Standard (PCI DSS)?</v>
      </c>
      <c r="C291" s="241" t="str">
        <f>VLOOKUP($A291,'Case-Specific'!$A$13:$E$85,3,0)&amp;""</f>
        <v>No</v>
      </c>
      <c r="D291" s="243" t="str">
        <f>IF(LEFT(VLOOKUP($A291,'Case-Specific'!$A$13:$E$85,5,0),21)='Auto Responses'!$A$73,'Auto Responses'!$A$74,VLOOKUP($A291,'Case-Specific'!$A$13:$E$85,4,0))&amp;""</f>
        <v>Coursedog does not process Credit Card payments.</v>
      </c>
      <c r="E291" s="248" t="str">
        <f>VLOOKUP($A291,'Case-Specific'!$A$13:$E$85,5,0)&amp;""</f>
        <v>Based on the response to REQU-06 on the "START HERE" tab, this question does not apply to this product or service.</v>
      </c>
      <c r="F291" s="254"/>
      <c r="G291" s="239" t="str">
        <f>VLOOKUP($A291,Questions!$A$2:$X$333,21,0)&amp;""</f>
        <v>Yes</v>
      </c>
      <c r="H291" s="240"/>
      <c r="I291" s="241" t="str">
        <f>VLOOKUP($A291,Questions!$A$2:$X$333,23,0)&amp;""</f>
        <v>Standard Importance</v>
      </c>
      <c r="J291" s="240"/>
      <c r="K291" s="242" t="b">
        <v>0</v>
      </c>
      <c r="L291" s="2"/>
      <c r="M291" s="232"/>
      <c r="N291" s="232"/>
      <c r="O291" s="232"/>
      <c r="P291" s="232"/>
      <c r="Q291" s="232"/>
      <c r="R291" s="232"/>
      <c r="S291" s="232"/>
      <c r="T291" s="232"/>
      <c r="U291" s="232"/>
      <c r="V291" s="232"/>
      <c r="W291" s="232"/>
      <c r="X291" s="232"/>
      <c r="Y291" s="232"/>
      <c r="Z291" s="232"/>
    </row>
    <row r="292" ht="15.75" customHeight="1">
      <c r="A292" s="35" t="str">
        <f>'Case-Specific'!A68</f>
        <v>PCID-06</v>
      </c>
      <c r="B292" s="36" t="str">
        <f>VLOOKUP($A292,'Case-Specific'!$A$13:$E$85,2,0)&amp;""</f>
        <v>Are you classified as a service provider?</v>
      </c>
      <c r="C292" s="241" t="str">
        <f>VLOOKUP($A292,'Case-Specific'!$A$13:$E$85,3,0)&amp;""</f>
        <v>No</v>
      </c>
      <c r="D292" s="243" t="str">
        <f>IF(LEFT(VLOOKUP($A292,'Case-Specific'!$A$13:$E$85,5,0),21)='Auto Responses'!$A$73,'Auto Responses'!$A$74,VLOOKUP($A292,'Case-Specific'!$A$13:$E$85,4,0))&amp;""</f>
        <v>Coursedog does not process Credit Card payments.</v>
      </c>
      <c r="E292" s="248" t="str">
        <f>VLOOKUP($A292,'Case-Specific'!$A$13:$E$85,5,0)&amp;""</f>
        <v>Based on the response to REQU-06 on the "START HERE" tab, this question does not apply to this product or service.</v>
      </c>
      <c r="F292" s="254"/>
      <c r="G292" s="239" t="str">
        <f>VLOOKUP($A292,Questions!$A$2:$X$333,21,0)&amp;""</f>
        <v>Yes</v>
      </c>
      <c r="H292" s="240"/>
      <c r="I292" s="241" t="str">
        <f>VLOOKUP($A292,Questions!$A$2:$X$333,23,0)&amp;""</f>
        <v>Standard Importance</v>
      </c>
      <c r="J292" s="240"/>
      <c r="K292" s="242" t="b">
        <v>0</v>
      </c>
      <c r="L292" s="2"/>
      <c r="M292" s="232"/>
      <c r="N292" s="232"/>
      <c r="O292" s="232"/>
      <c r="P292" s="232"/>
      <c r="Q292" s="232"/>
      <c r="R292" s="232"/>
      <c r="S292" s="232"/>
      <c r="T292" s="232"/>
      <c r="U292" s="232"/>
      <c r="V292" s="232"/>
      <c r="W292" s="232"/>
      <c r="X292" s="232"/>
      <c r="Y292" s="232"/>
      <c r="Z292" s="232"/>
    </row>
    <row r="293" ht="15.75" customHeight="1">
      <c r="A293" s="35" t="str">
        <f>'Case-Specific'!A69</f>
        <v>PCID-07</v>
      </c>
      <c r="B293" s="36" t="str">
        <f>VLOOKUP($A293,'Case-Specific'!$A$13:$E$85,2,0)&amp;""</f>
        <v>Are you on the list of Visa approved service providers?</v>
      </c>
      <c r="C293" s="241" t="str">
        <f>VLOOKUP($A293,'Case-Specific'!$A$13:$E$85,3,0)&amp;""</f>
        <v>No</v>
      </c>
      <c r="D293" s="243" t="str">
        <f>IF(LEFT(VLOOKUP($A293,'Case-Specific'!$A$13:$E$85,5,0),21)='Auto Responses'!$A$73,'Auto Responses'!$A$74,VLOOKUP($A293,'Case-Specific'!$A$13:$E$85,4,0))&amp;""</f>
        <v>Coursedog does not process Credit Card payments.</v>
      </c>
      <c r="E293" s="248" t="str">
        <f>VLOOKUP($A293,'Case-Specific'!$A$13:$E$85,5,0)&amp;""</f>
        <v>Based on the response to REQU-06 on the "START HERE" tab, this question does not apply to this product or service.</v>
      </c>
      <c r="F293" s="254"/>
      <c r="G293" s="239" t="str">
        <f>VLOOKUP($A293,Questions!$A$2:$X$333,21,0)&amp;""</f>
        <v>Yes</v>
      </c>
      <c r="H293" s="240"/>
      <c r="I293" s="241" t="str">
        <f>VLOOKUP($A293,Questions!$A$2:$X$333,23,0)&amp;""</f>
        <v>Standard Importance</v>
      </c>
      <c r="J293" s="240"/>
      <c r="K293" s="242" t="b">
        <v>0</v>
      </c>
      <c r="L293" s="2"/>
      <c r="M293" s="232"/>
      <c r="N293" s="232"/>
      <c r="O293" s="232"/>
      <c r="P293" s="232"/>
      <c r="Q293" s="232"/>
      <c r="R293" s="232"/>
      <c r="S293" s="232"/>
      <c r="T293" s="232"/>
      <c r="U293" s="232"/>
      <c r="V293" s="232"/>
      <c r="W293" s="232"/>
      <c r="X293" s="232"/>
      <c r="Y293" s="232"/>
      <c r="Z293" s="232"/>
    </row>
    <row r="294" ht="15.75" customHeight="1">
      <c r="A294" s="35" t="str">
        <f>'Case-Specific'!A70</f>
        <v>PCID-08</v>
      </c>
      <c r="B294" s="36" t="str">
        <f>VLOOKUP($A294,'Case-Specific'!$A$13:$E$85,2,0)&amp;""</f>
        <v>Are you classified as a merchant? If so, what level (1, 2, 3, 4)?</v>
      </c>
      <c r="C294" s="241" t="str">
        <f>VLOOKUP($A294,'Case-Specific'!$A$13:$E$85,3,0)&amp;""</f>
        <v>No</v>
      </c>
      <c r="D294" s="243" t="str">
        <f>IF(LEFT(VLOOKUP($A294,'Case-Specific'!$A$13:$E$85,5,0),21)='Auto Responses'!$A$73,'Auto Responses'!$A$74,VLOOKUP($A294,'Case-Specific'!$A$13:$E$85,4,0))&amp;""</f>
        <v>Coursedog does not process Credit Card payments.</v>
      </c>
      <c r="E294" s="248" t="str">
        <f>VLOOKUP($A294,'Case-Specific'!$A$13:$E$85,5,0)&amp;""</f>
        <v>Based on the response to REQU-06 on the "START HERE" tab, this question does not apply to this product or service.</v>
      </c>
      <c r="F294" s="254"/>
      <c r="G294" s="239" t="str">
        <f>VLOOKUP($A294,Questions!$A$2:$X$333,21,0)&amp;""</f>
        <v>Yes</v>
      </c>
      <c r="H294" s="240"/>
      <c r="I294" s="241" t="str">
        <f>VLOOKUP($A294,Questions!$A$2:$X$333,23,0)&amp;""</f>
        <v>Standard Importance</v>
      </c>
      <c r="J294" s="240"/>
      <c r="K294" s="242" t="b">
        <v>0</v>
      </c>
      <c r="L294" s="2"/>
      <c r="M294" s="232"/>
      <c r="N294" s="232"/>
      <c r="O294" s="232"/>
      <c r="P294" s="232"/>
      <c r="Q294" s="232"/>
      <c r="R294" s="232"/>
      <c r="S294" s="232"/>
      <c r="T294" s="232"/>
      <c r="U294" s="232"/>
      <c r="V294" s="232"/>
      <c r="W294" s="232"/>
      <c r="X294" s="232"/>
      <c r="Y294" s="232"/>
      <c r="Z294" s="232"/>
    </row>
    <row r="295" ht="15.75" customHeight="1">
      <c r="A295" s="35" t="str">
        <f>'Case-Specific'!A71</f>
        <v>PCID-09</v>
      </c>
      <c r="B295" s="36" t="str">
        <f>VLOOKUP($A295,'Case-Specific'!$A$13:$E$85,2,0)&amp;""</f>
        <v>Describe the architecture employed by the system to verify and authorize credit card transactions.</v>
      </c>
      <c r="C295" s="245" t="str">
        <f>VLOOKUP($A295,'Case-Specific'!$A$13:$E$85,3,0)&amp;""</f>
        <v>No</v>
      </c>
      <c r="D295" s="201" t="str">
        <f>IF(LEFT(VLOOKUP($A295,'Case-Specific'!$A$13:$E$85,5,0),21)='Auto Responses'!$A$73,'Auto Responses'!$A$74,VLOOKUP($A295,'Case-Specific'!$A$13:$E$85,4,0))&amp;""</f>
        <v>Coursedog does not process Credit Card payments.</v>
      </c>
      <c r="E295" s="248" t="str">
        <f>VLOOKUP($A295,'Case-Specific'!$A$13:$E$85,5,0)&amp;""</f>
        <v>Based on the response to REQU-06 on the "START HERE" tab, this question does not apply to this product or service.</v>
      </c>
      <c r="F295" s="254"/>
      <c r="G295" s="239" t="str">
        <f>VLOOKUP($A295,Questions!$A$2:$X$333,21,0)&amp;""</f>
        <v>Yes</v>
      </c>
      <c r="H295" s="240"/>
      <c r="I295" s="241" t="str">
        <f>VLOOKUP($A295,Questions!$A$2:$X$333,23,0)&amp;""</f>
        <v>Minor Importance</v>
      </c>
      <c r="J295" s="240"/>
      <c r="K295" s="242" t="b">
        <v>0</v>
      </c>
      <c r="L295" s="2"/>
      <c r="M295" s="232"/>
      <c r="N295" s="232"/>
      <c r="O295" s="232"/>
      <c r="P295" s="232"/>
      <c r="Q295" s="232"/>
      <c r="R295" s="232"/>
      <c r="S295" s="232"/>
      <c r="T295" s="232"/>
      <c r="U295" s="232"/>
      <c r="V295" s="232"/>
      <c r="W295" s="232"/>
      <c r="X295" s="232"/>
      <c r="Y295" s="232"/>
      <c r="Z295" s="232"/>
    </row>
    <row r="296" ht="15.75" customHeight="1">
      <c r="A296" s="35" t="str">
        <f>'Case-Specific'!A72</f>
        <v>PCID-10</v>
      </c>
      <c r="B296" s="36" t="str">
        <f>VLOOKUP($A296,'Case-Specific'!$A$13:$E$85,2,0)&amp;""</f>
        <v>What payment processors/gateways does the system support?</v>
      </c>
      <c r="C296" s="241" t="str">
        <f>VLOOKUP($A296,'Case-Specific'!$A$13:$E$85,3,0)&amp;""</f>
        <v>No</v>
      </c>
      <c r="D296" s="243" t="str">
        <f>IF(LEFT(VLOOKUP($A296,'Case-Specific'!$A$13:$E$85,5,0),21)='Auto Responses'!$A$73,'Auto Responses'!$A$74,VLOOKUP($A296,'Case-Specific'!$A$13:$E$85,4,0))&amp;""</f>
        <v>Coursedog does not process Credit Card payments.</v>
      </c>
      <c r="E296" s="248" t="str">
        <f>VLOOKUP($A296,'Case-Specific'!$A$13:$E$85,5,0)&amp;""</f>
        <v>Based on the response to REQU-06 on the "START HERE" tab, this question does not apply to this product or service.</v>
      </c>
      <c r="F296" s="254"/>
      <c r="G296" s="239" t="str">
        <f>VLOOKUP($A296,Questions!$A$2:$X$333,21,0)&amp;""</f>
        <v>Yes</v>
      </c>
      <c r="H296" s="240"/>
      <c r="I296" s="241" t="str">
        <f>VLOOKUP($A296,Questions!$A$2:$X$333,23,0)&amp;""</f>
        <v>Minor Importance</v>
      </c>
      <c r="J296" s="240"/>
      <c r="K296" s="242" t="b">
        <v>0</v>
      </c>
      <c r="L296" s="2"/>
      <c r="M296" s="232"/>
      <c r="N296" s="232"/>
      <c r="O296" s="232"/>
      <c r="P296" s="232"/>
      <c r="Q296" s="232"/>
      <c r="R296" s="232"/>
      <c r="S296" s="232"/>
      <c r="T296" s="232"/>
      <c r="U296" s="232"/>
      <c r="V296" s="232"/>
      <c r="W296" s="232"/>
      <c r="X296" s="232"/>
      <c r="Y296" s="232"/>
      <c r="Z296" s="232"/>
    </row>
    <row r="297" ht="15.75" customHeight="1">
      <c r="A297" s="35" t="str">
        <f>'Case-Specific'!A73</f>
        <v>PCID-11</v>
      </c>
      <c r="B297" s="36" t="str">
        <f>VLOOKUP($A297,'Case-Specific'!$A$13:$E$85,2,0)&amp;""</f>
        <v>Can the application be installed in a PCI DSS–compliant manner?</v>
      </c>
      <c r="C297" s="241" t="str">
        <f>VLOOKUP($A297,'Case-Specific'!$A$13:$E$85,3,0)&amp;""</f>
        <v>No</v>
      </c>
      <c r="D297" s="243" t="str">
        <f>IF(LEFT(VLOOKUP($A297,'Case-Specific'!$A$13:$E$85,5,0),21)='Auto Responses'!$A$73,'Auto Responses'!$A$74,VLOOKUP($A297,'Case-Specific'!$A$13:$E$85,4,0))&amp;""</f>
        <v>Coursedog does not process Credit Card payments.</v>
      </c>
      <c r="E297" s="248" t="str">
        <f>VLOOKUP($A297,'Case-Specific'!$A$13:$E$85,5,0)&amp;""</f>
        <v>Based on the response to REQU-06 on the "START HERE" tab, this question does not apply to this product or service.</v>
      </c>
      <c r="F297" s="254"/>
      <c r="G297" s="239" t="str">
        <f>VLOOKUP($A297,Questions!$A$2:$X$333,21,0)&amp;""</f>
        <v>Yes</v>
      </c>
      <c r="H297" s="240"/>
      <c r="I297" s="241" t="str">
        <f>VLOOKUP($A297,Questions!$A$2:$X$333,23,0)&amp;""</f>
        <v>Minor Importance</v>
      </c>
      <c r="J297" s="240"/>
      <c r="K297" s="242" t="b">
        <v>0</v>
      </c>
      <c r="L297" s="2"/>
      <c r="M297" s="232"/>
      <c r="N297" s="232"/>
      <c r="O297" s="232"/>
      <c r="P297" s="232"/>
      <c r="Q297" s="232"/>
      <c r="R297" s="232"/>
      <c r="S297" s="232"/>
      <c r="T297" s="232"/>
      <c r="U297" s="232"/>
      <c r="V297" s="232"/>
      <c r="W297" s="232"/>
      <c r="X297" s="232"/>
      <c r="Y297" s="232"/>
      <c r="Z297" s="232"/>
    </row>
    <row r="298" ht="15.75" customHeight="1">
      <c r="A298" s="35" t="str">
        <f>'Case-Specific'!A74</f>
        <v>PCID-12</v>
      </c>
      <c r="B298" s="36" t="str">
        <f>VLOOKUP($A298,'Case-Specific'!$A$13:$E$85,2,0)&amp;""</f>
        <v>Include documentation describing the system's abilities to comply with the PCI DSS and any features or capabilities of the system that must be added or changed in order to operate in compliance with the standards.</v>
      </c>
      <c r="C298" s="245" t="str">
        <f>VLOOKUP($A298,'Case-Specific'!$A$13:$E$85,3,0)&amp;""</f>
        <v/>
      </c>
      <c r="D298" s="201" t="str">
        <f>IF(LEFT(VLOOKUP($A298,'Case-Specific'!$A$13:$E$85,5,0),21)='Auto Responses'!$A$73,'Auto Responses'!$A$74,VLOOKUP($A298,'Case-Specific'!$A$13:$E$85,4,0))&amp;""</f>
        <v/>
      </c>
      <c r="E298" s="248" t="str">
        <f>VLOOKUP($A298,'Case-Specific'!$A$13:$E$85,5,0)&amp;""</f>
        <v>Based on the response to REQU-06 on the "START HERE" tab, this question does not apply to this product or service.</v>
      </c>
      <c r="F298" s="254"/>
      <c r="G298" s="239" t="str">
        <f>VLOOKUP($A298,Questions!$A$2:$X$333,21,0)&amp;""</f>
        <v>Yes</v>
      </c>
      <c r="H298" s="240"/>
      <c r="I298" s="241" t="str">
        <f>VLOOKUP($A298,Questions!$A$2:$X$333,23,0)&amp;""</f>
        <v>Minor Importance</v>
      </c>
      <c r="J298" s="240"/>
      <c r="K298" s="242" t="b">
        <v>0</v>
      </c>
      <c r="L298" s="2"/>
      <c r="M298" s="232"/>
      <c r="N298" s="232"/>
      <c r="O298" s="232"/>
      <c r="P298" s="232"/>
      <c r="Q298" s="232"/>
      <c r="R298" s="232"/>
      <c r="S298" s="232"/>
      <c r="T298" s="232"/>
      <c r="U298" s="232"/>
      <c r="V298" s="232"/>
      <c r="W298" s="232"/>
      <c r="X298" s="232"/>
      <c r="Y298" s="232"/>
      <c r="Z298" s="232"/>
    </row>
    <row r="299" ht="15.75" customHeight="1">
      <c r="A299" s="19" t="str">
        <f>VLOOKUP(LEFT($A300,4),'Auto Responses'!$N$4:$O$38,2,0)&amp;""</f>
        <v> On-Premises Data Solutions</v>
      </c>
      <c r="B299" s="45"/>
      <c r="C299" s="46"/>
      <c r="D299" s="46"/>
      <c r="E299" s="246"/>
      <c r="F299" s="234" t="s">
        <v>644</v>
      </c>
      <c r="G299" s="46"/>
      <c r="H299" s="46"/>
      <c r="I299" s="46"/>
      <c r="J299" s="46"/>
      <c r="K299" s="46"/>
      <c r="L299" s="2"/>
      <c r="M299" s="2"/>
      <c r="N299" s="2"/>
      <c r="O299" s="2"/>
      <c r="P299" s="2"/>
      <c r="Q299" s="2"/>
      <c r="R299" s="2"/>
      <c r="S299" s="2"/>
      <c r="T299" s="2"/>
      <c r="U299" s="2"/>
      <c r="V299" s="2"/>
      <c r="W299" s="2"/>
      <c r="X299" s="2"/>
      <c r="Y299" s="2"/>
      <c r="Z299" s="2"/>
    </row>
    <row r="300" ht="15.75" customHeight="1">
      <c r="A300" s="35" t="str">
        <f>'Case-Specific'!A76</f>
        <v>OPEM-01</v>
      </c>
      <c r="B300" s="36" t="str">
        <f>VLOOKUP($A300,'Case-Specific'!$A$13:$E$85,2,0)&amp;""</f>
        <v>Do you support role-based access control (RBAC) for system administrators?</v>
      </c>
      <c r="C300" s="241" t="str">
        <f>VLOOKUP($A300,'Case-Specific'!$A$13:$E$85,3,0)&amp;""</f>
        <v>No</v>
      </c>
      <c r="D300" s="243" t="str">
        <f>IF(LEFT(VLOOKUP($A300,'Case-Specific'!$A$13:$E$85,5,0),21)='Auto Responses'!$A$73,'Auto Responses'!$A$74,VLOOKUP($A300,'Case-Specific'!$A$13:$E$85,4,0))&amp;""</f>
        <v>Coursedog is a SaSS platform and is not on-premises.</v>
      </c>
      <c r="E300" s="248" t="str">
        <f>VLOOKUP($A300,'Case-Specific'!$A$13:$E$85,5,0)&amp;""</f>
        <v>Based on the response to REQU-07 on the "START HERE" tab, this question does not apply to this product or service.</v>
      </c>
      <c r="F300" s="254"/>
      <c r="G300" s="239" t="str">
        <f>VLOOKUP($A300,Questions!$A$2:$X$333,21,0)&amp;""</f>
        <v>Yes</v>
      </c>
      <c r="H300" s="240"/>
      <c r="I300" s="241" t="str">
        <f>VLOOKUP($A300,Questions!$A$2:$X$333,23,0)&amp;""</f>
        <v>Standard Importance</v>
      </c>
      <c r="J300" s="240"/>
      <c r="K300" s="242" t="b">
        <v>0</v>
      </c>
      <c r="L300" s="2"/>
      <c r="M300" s="232"/>
      <c r="N300" s="232"/>
      <c r="O300" s="232"/>
      <c r="P300" s="232"/>
      <c r="Q300" s="232"/>
      <c r="R300" s="232"/>
      <c r="S300" s="232"/>
      <c r="T300" s="232"/>
      <c r="U300" s="232"/>
      <c r="V300" s="232"/>
      <c r="W300" s="232"/>
      <c r="X300" s="232"/>
      <c r="Y300" s="232"/>
      <c r="Z300" s="232"/>
    </row>
    <row r="301" ht="15.75" customHeight="1">
      <c r="A301" s="35" t="str">
        <f>'Case-Specific'!A77</f>
        <v>OPEM-02</v>
      </c>
      <c r="B301" s="36" t="str">
        <f>VLOOKUP($A301,'Case-Specific'!$A$13:$E$85,2,0)&amp;""</f>
        <v>Can your employees access customer systems remotely?</v>
      </c>
      <c r="C301" s="241" t="str">
        <f>VLOOKUP($A301,'Case-Specific'!$A$13:$E$85,3,0)&amp;""</f>
        <v>No</v>
      </c>
      <c r="D301" s="243" t="str">
        <f>IF(LEFT(VLOOKUP($A301,'Case-Specific'!$A$13:$E$85,5,0),21)='Auto Responses'!$A$73,'Auto Responses'!$A$74,VLOOKUP($A301,'Case-Specific'!$A$13:$E$85,4,0))&amp;""</f>
        <v>Coursedog is a SaSS platform and is not on-premises.</v>
      </c>
      <c r="E301" s="248" t="str">
        <f>VLOOKUP($A301,'Case-Specific'!$A$13:$E$85,5,0)&amp;""</f>
        <v>Based on the response to REQU-07 on the "START HERE" tab, this question does not apply to this product or service.</v>
      </c>
      <c r="F301" s="254"/>
      <c r="G301" s="239" t="str">
        <f>VLOOKUP($A301,Questions!$A$2:$X$333,21,0)&amp;""</f>
        <v>No</v>
      </c>
      <c r="H301" s="240"/>
      <c r="I301" s="241" t="str">
        <f>VLOOKUP($A301,Questions!$A$2:$X$333,23,0)&amp;""</f>
        <v>Standard Importance</v>
      </c>
      <c r="J301" s="240"/>
      <c r="K301" s="242" t="b">
        <v>0</v>
      </c>
      <c r="L301" s="2"/>
      <c r="M301" s="232"/>
      <c r="N301" s="232"/>
      <c r="O301" s="232"/>
      <c r="P301" s="232"/>
      <c r="Q301" s="232"/>
      <c r="R301" s="232"/>
      <c r="S301" s="232"/>
      <c r="T301" s="232"/>
      <c r="U301" s="232"/>
      <c r="V301" s="232"/>
      <c r="W301" s="232"/>
      <c r="X301" s="232"/>
      <c r="Y301" s="232"/>
      <c r="Z301" s="232"/>
    </row>
    <row r="302" ht="15.75" customHeight="1">
      <c r="A302" s="35" t="str">
        <f>'Case-Specific'!A78</f>
        <v>OPEM-03</v>
      </c>
      <c r="B302" s="36" t="str">
        <f>VLOOKUP($A302,'Case-Specific'!$A$13:$E$85,2,0)&amp;""</f>
        <v>Can you provide overall system and/or application architecture diagrams including a full description of the data communications architecture for all components of the system?</v>
      </c>
      <c r="C302" s="241" t="str">
        <f>VLOOKUP($A302,'Case-Specific'!$A$13:$E$85,3,0)&amp;""</f>
        <v>No</v>
      </c>
      <c r="D302" s="243" t="str">
        <f>IF(LEFT(VLOOKUP($A302,'Case-Specific'!$A$13:$E$85,5,0),21)='Auto Responses'!$A$73,'Auto Responses'!$A$74,VLOOKUP($A302,'Case-Specific'!$A$13:$E$85,4,0))&amp;""</f>
        <v>Coursedog is a SaSS platform and is not on-premises.</v>
      </c>
      <c r="E302" s="248" t="str">
        <f>VLOOKUP($A302,'Case-Specific'!$A$13:$E$85,5,0)&amp;""</f>
        <v>Based on the response to REQU-07 on the "START HERE" tab, this question does not apply to this product or service.</v>
      </c>
      <c r="F302" s="254"/>
      <c r="G302" s="239" t="str">
        <f>VLOOKUP($A302,Questions!$A$2:$X$333,21,0)&amp;""</f>
        <v>Yes</v>
      </c>
      <c r="H302" s="240"/>
      <c r="I302" s="241" t="str">
        <f>VLOOKUP($A302,Questions!$A$2:$X$333,23,0)&amp;""</f>
        <v>Standard Importance</v>
      </c>
      <c r="J302" s="240"/>
      <c r="K302" s="242" t="b">
        <v>0</v>
      </c>
      <c r="L302" s="2"/>
      <c r="M302" s="232"/>
      <c r="N302" s="232"/>
      <c r="O302" s="232"/>
      <c r="P302" s="232"/>
      <c r="Q302" s="232"/>
      <c r="R302" s="232"/>
      <c r="S302" s="232"/>
      <c r="T302" s="232"/>
      <c r="U302" s="232"/>
      <c r="V302" s="232"/>
      <c r="W302" s="232"/>
      <c r="X302" s="232"/>
      <c r="Y302" s="232"/>
      <c r="Z302" s="232"/>
    </row>
    <row r="303" ht="15.75" customHeight="1">
      <c r="A303" s="35" t="str">
        <f>'Case-Specific'!A79</f>
        <v>OPEM-04</v>
      </c>
      <c r="B303" s="36" t="str">
        <f>VLOOKUP($A303,'Case-Specific'!$A$13:$E$85,2,0)&amp;""</f>
        <v>Do you require remote management of the system?</v>
      </c>
      <c r="C303" s="241" t="str">
        <f>VLOOKUP($A303,'Case-Specific'!$A$13:$E$85,3,0)&amp;""</f>
        <v>No</v>
      </c>
      <c r="D303" s="243" t="str">
        <f>IF(LEFT(VLOOKUP($A303,'Case-Specific'!$A$13:$E$85,5,0),21)='Auto Responses'!$A$73,'Auto Responses'!$A$74,VLOOKUP($A303,'Case-Specific'!$A$13:$E$85,4,0))&amp;""</f>
        <v>Coursedog is a SaSS platform and is not on-premises.</v>
      </c>
      <c r="E303" s="248" t="str">
        <f>VLOOKUP($A303,'Case-Specific'!$A$13:$E$85,5,0)&amp;""</f>
        <v>Based on the response to REQU-07 on the "START HERE" tab, this question does not apply to this product or service.</v>
      </c>
      <c r="F303" s="254"/>
      <c r="G303" s="239" t="str">
        <f>VLOOKUP($A303,Questions!$A$2:$X$333,21,0)&amp;""</f>
        <v>No</v>
      </c>
      <c r="H303" s="240"/>
      <c r="I303" s="241" t="str">
        <f>VLOOKUP($A303,Questions!$A$2:$X$333,23,0)&amp;""</f>
        <v>Standard Importance</v>
      </c>
      <c r="J303" s="240"/>
      <c r="K303" s="242" t="b">
        <v>0</v>
      </c>
      <c r="L303" s="2"/>
      <c r="M303" s="232"/>
      <c r="N303" s="232"/>
      <c r="O303" s="232"/>
      <c r="P303" s="232"/>
      <c r="Q303" s="232"/>
      <c r="R303" s="232"/>
      <c r="S303" s="232"/>
      <c r="T303" s="232"/>
      <c r="U303" s="232"/>
      <c r="V303" s="232"/>
      <c r="W303" s="232"/>
      <c r="X303" s="232"/>
      <c r="Y303" s="232"/>
      <c r="Z303" s="232"/>
    </row>
    <row r="304" ht="15.75" customHeight="1">
      <c r="A304" s="35" t="str">
        <f>'Case-Specific'!A80</f>
        <v>OPEM-05</v>
      </c>
      <c r="B304" s="36" t="str">
        <f>VLOOKUP($A304,'Case-Specific'!$A$13:$E$85,2,0)&amp;""</f>
        <v>Are your remote actions and changes logged or otherwise visible to the campus? (IF YES to OPAP-06)</v>
      </c>
      <c r="C304" s="241" t="str">
        <f>VLOOKUP($A304,'Case-Specific'!$A$13:$E$85,3,0)&amp;""</f>
        <v>No</v>
      </c>
      <c r="D304" s="243" t="str">
        <f>IF(LEFT(VLOOKUP($A304,'Case-Specific'!$A$13:$E$85,5,0),21)='Auto Responses'!$A$73,'Auto Responses'!$A$74,VLOOKUP($A304,'Case-Specific'!$A$13:$E$85,4,0))&amp;""</f>
        <v>Coursedog is a SaSS platform and is not on-premises.</v>
      </c>
      <c r="E304" s="248" t="str">
        <f>VLOOKUP($A304,'Case-Specific'!$A$13:$E$85,5,0)&amp;""</f>
        <v>Based on the response to REQU-07 on the "START HERE" tab, this question does not apply to this product or service.</v>
      </c>
      <c r="F304" s="254"/>
      <c r="G304" s="239" t="str">
        <f>VLOOKUP($A304,Questions!$A$2:$X$333,21,0)&amp;""</f>
        <v>Yes</v>
      </c>
      <c r="H304" s="240"/>
      <c r="I304" s="241" t="str">
        <f>VLOOKUP($A304,Questions!$A$2:$X$333,23,0)&amp;""</f>
        <v>Standard Importance</v>
      </c>
      <c r="J304" s="240"/>
      <c r="K304" s="242" t="b">
        <v>0</v>
      </c>
      <c r="L304" s="2"/>
      <c r="M304" s="232"/>
      <c r="N304" s="232"/>
      <c r="O304" s="232"/>
      <c r="P304" s="232"/>
      <c r="Q304" s="232"/>
      <c r="R304" s="232"/>
      <c r="S304" s="232"/>
      <c r="T304" s="232"/>
      <c r="U304" s="232"/>
      <c r="V304" s="232"/>
      <c r="W304" s="232"/>
      <c r="X304" s="232"/>
      <c r="Y304" s="232"/>
      <c r="Z304" s="232"/>
    </row>
    <row r="305" ht="15.75" customHeight="1">
      <c r="A305" s="35" t="str">
        <f>'Case-Specific'!A81</f>
        <v>OPEM-06</v>
      </c>
      <c r="B305" s="36" t="str">
        <f>VLOOKUP($A305,'Case-Specific'!$A$13:$E$85,2,0)&amp;""</f>
        <v>If you maintain remote access to the system, will you handle data in a FERPA-compliant manner?</v>
      </c>
      <c r="C305" s="241" t="str">
        <f>VLOOKUP($A305,'Case-Specific'!$A$13:$E$85,3,0)&amp;""</f>
        <v>No</v>
      </c>
      <c r="D305" s="243" t="str">
        <f>IF(LEFT(VLOOKUP($A305,'Case-Specific'!$A$13:$E$85,5,0),21)='Auto Responses'!$A$73,'Auto Responses'!$A$74,VLOOKUP($A305,'Case-Specific'!$A$13:$E$85,4,0))&amp;""</f>
        <v>Coursedog is a SaSS platform and is not on-premises.</v>
      </c>
      <c r="E305" s="248" t="str">
        <f>VLOOKUP($A305,'Case-Specific'!$A$13:$E$85,5,0)&amp;""</f>
        <v>Based on the response to REQU-07 on the "START HERE" tab, this question does not apply to this product or service.</v>
      </c>
      <c r="F305" s="254"/>
      <c r="G305" s="239" t="str">
        <f>VLOOKUP($A305,Questions!$A$2:$X$333,21,0)&amp;""</f>
        <v>Yes</v>
      </c>
      <c r="H305" s="240"/>
      <c r="I305" s="241" t="str">
        <f>VLOOKUP($A305,Questions!$A$2:$X$333,23,0)&amp;""</f>
        <v>Standard Importance</v>
      </c>
      <c r="J305" s="240"/>
      <c r="K305" s="242" t="b">
        <v>0</v>
      </c>
      <c r="L305" s="2"/>
      <c r="M305" s="232"/>
      <c r="N305" s="232"/>
      <c r="O305" s="232"/>
      <c r="P305" s="232"/>
      <c r="Q305" s="232"/>
      <c r="R305" s="232"/>
      <c r="S305" s="232"/>
      <c r="T305" s="232"/>
      <c r="U305" s="232"/>
      <c r="V305" s="232"/>
      <c r="W305" s="232"/>
      <c r="X305" s="232"/>
      <c r="Y305" s="232"/>
      <c r="Z305" s="232"/>
    </row>
    <row r="306" ht="15.75" customHeight="1">
      <c r="A306" s="35" t="str">
        <f>'Case-Specific'!A82</f>
        <v>OPEM-07</v>
      </c>
      <c r="B306" s="36" t="str">
        <f>VLOOKUP($A306,'Case-Specific'!$A$13:$E$85,2,0)&amp;""</f>
        <v>Do you support campus status monitoring through SNMPv3 or other means?</v>
      </c>
      <c r="C306" s="241" t="str">
        <f>VLOOKUP($A306,'Case-Specific'!$A$13:$E$85,3,0)&amp;""</f>
        <v>No</v>
      </c>
      <c r="D306" s="243" t="str">
        <f>IF(LEFT(VLOOKUP($A306,'Case-Specific'!$A$13:$E$85,5,0),21)='Auto Responses'!$A$73,'Auto Responses'!$A$74,VLOOKUP($A306,'Case-Specific'!$A$13:$E$85,4,0))&amp;""</f>
        <v>Coursedog is a SaSS platform and is not on-premises.</v>
      </c>
      <c r="E306" s="244" t="str">
        <f>VLOOKUP($A306,'Case-Specific'!$A$13:$E$85,5,0)&amp;""</f>
        <v>Based on the response to REQU-07 on the "START HERE" tab, this question does not apply to this product or service.</v>
      </c>
      <c r="F306" s="254"/>
      <c r="G306" s="239" t="str">
        <f>VLOOKUP($A306,Questions!$A$2:$X$333,21,0)&amp;""</f>
        <v>Yes</v>
      </c>
      <c r="H306" s="240"/>
      <c r="I306" s="241" t="str">
        <f>VLOOKUP($A306,Questions!$A$2:$X$333,23,0)&amp;""</f>
        <v>Standard Importance</v>
      </c>
      <c r="J306" s="240"/>
      <c r="K306" s="242" t="b">
        <v>0</v>
      </c>
      <c r="L306" s="2"/>
      <c r="M306" s="232"/>
      <c r="N306" s="232"/>
      <c r="O306" s="232"/>
      <c r="P306" s="232"/>
      <c r="Q306" s="232"/>
      <c r="R306" s="232"/>
      <c r="S306" s="232"/>
      <c r="T306" s="232"/>
      <c r="U306" s="232"/>
      <c r="V306" s="232"/>
      <c r="W306" s="232"/>
      <c r="X306" s="232"/>
      <c r="Y306" s="232"/>
      <c r="Z306" s="232"/>
    </row>
    <row r="307" ht="15.75" customHeight="1">
      <c r="A307" s="35" t="str">
        <f>'Case-Specific'!A83</f>
        <v>OPEM-08</v>
      </c>
      <c r="B307" s="36" t="str">
        <f>VLOOKUP($A307,'Case-Specific'!$A$13:$E$85,2,0)&amp;""</f>
        <v>Describe or provide a reference to any other safeguards used to monitor for malicious activity.</v>
      </c>
      <c r="C307" s="245" t="str">
        <f>VLOOKUP($A307,'Case-Specific'!$A$13:$E$85,3,0)&amp;""</f>
        <v/>
      </c>
      <c r="D307" s="236" t="str">
        <f>IF(LEFT(VLOOKUP($A307,'Case-Specific'!$A$13:$E$85,5,0),21)='Auto Responses'!$A$73,'Auto Responses'!$A$74,VLOOKUP($A307,'Case-Specific'!$A$13:$E$85,4,0))&amp;""</f>
        <v/>
      </c>
      <c r="E307" s="244" t="str">
        <f>VLOOKUP($A307,'Case-Specific'!$A$13:$E$85,5,0)&amp;""</f>
        <v>Based on the response to REQU-07 on the "START HERE" tab, this question does not apply to this product or service.</v>
      </c>
      <c r="F307" s="254"/>
      <c r="G307" s="239" t="str">
        <f>VLOOKUP($A307,Questions!$A$2:$X$333,21,0)&amp;""</f>
        <v>Qualitative Answer - make a selection in column G</v>
      </c>
      <c r="H307" s="240"/>
      <c r="I307" s="241" t="str">
        <f>VLOOKUP($A307,Questions!$A$2:$X$333,23,0)&amp;""</f>
        <v>Standard Importance</v>
      </c>
      <c r="J307" s="240"/>
      <c r="K307" s="242" t="b">
        <v>0</v>
      </c>
      <c r="L307" s="2"/>
      <c r="M307" s="232"/>
      <c r="N307" s="232"/>
      <c r="O307" s="232"/>
      <c r="P307" s="232"/>
      <c r="Q307" s="232"/>
      <c r="R307" s="232"/>
      <c r="S307" s="232"/>
      <c r="T307" s="232"/>
      <c r="U307" s="232"/>
      <c r="V307" s="232"/>
      <c r="W307" s="232"/>
      <c r="X307" s="232"/>
      <c r="Y307" s="232"/>
      <c r="Z307" s="232"/>
    </row>
    <row r="308" ht="15.75" customHeight="1">
      <c r="A308" s="35" t="str">
        <f>'Case-Specific'!A84</f>
        <v>OPEM-09</v>
      </c>
      <c r="B308" s="36" t="str">
        <f>VLOOKUP($A308,'Case-Specific'!$A$13:$E$85,2,0)&amp;""</f>
        <v>Describe how long your organization has conducted business in this area.</v>
      </c>
      <c r="C308" s="245" t="str">
        <f>VLOOKUP($A308,'Case-Specific'!$A$13:$E$85,3,0)&amp;""</f>
        <v/>
      </c>
      <c r="D308" s="236" t="str">
        <f>IF(LEFT(VLOOKUP($A308,'Case-Specific'!$A$13:$E$85,5,0),21)='Auto Responses'!$A$73,'Auto Responses'!$A$74,VLOOKUP($A308,'Case-Specific'!$A$13:$E$85,4,0))&amp;""</f>
        <v/>
      </c>
      <c r="E308" s="244" t="str">
        <f>VLOOKUP($A308,'Case-Specific'!$A$13:$E$85,5,0)&amp;""</f>
        <v>Based on the response to REQU-07 on the "START HERE" tab, this question does not apply to this product or service.</v>
      </c>
      <c r="F308" s="254"/>
      <c r="G308" s="239" t="str">
        <f>VLOOKUP($A308,Questions!$A$2:$X$333,21,0)&amp;""</f>
        <v>Qualitative Answer - make a selection in column G</v>
      </c>
      <c r="H308" s="240"/>
      <c r="I308" s="241" t="str">
        <f>VLOOKUP($A308,Questions!$A$2:$X$333,23,0)&amp;""</f>
        <v>Minor Importance</v>
      </c>
      <c r="J308" s="240"/>
      <c r="K308" s="242" t="b">
        <v>0</v>
      </c>
      <c r="L308" s="2"/>
      <c r="M308" s="232"/>
      <c r="N308" s="232"/>
      <c r="O308" s="232"/>
      <c r="P308" s="232"/>
      <c r="Q308" s="232"/>
      <c r="R308" s="232"/>
      <c r="S308" s="232"/>
      <c r="T308" s="232"/>
      <c r="U308" s="232"/>
      <c r="V308" s="232"/>
      <c r="W308" s="232"/>
      <c r="X308" s="232"/>
      <c r="Y308" s="232"/>
      <c r="Z308" s="232"/>
    </row>
    <row r="309" ht="15.75" customHeight="1">
      <c r="A309" s="35" t="str">
        <f>'Case-Specific'!A85</f>
        <v>OPEM-10</v>
      </c>
      <c r="B309" s="36" t="str">
        <f>VLOOKUP($A309,'Case-Specific'!$A$13:$E$85,2,0)&amp;""</f>
        <v>Do you have existing higher education customers?</v>
      </c>
      <c r="C309" s="241" t="str">
        <f>VLOOKUP($A309,'Case-Specific'!$A$13:$E$85,3,0)&amp;""</f>
        <v>No</v>
      </c>
      <c r="D309" s="243" t="str">
        <f>IF(LEFT(VLOOKUP($A309,'Case-Specific'!$A$13:$E$85,5,0),21)='Auto Responses'!$A$73,'Auto Responses'!$A$74,VLOOKUP($A309,'Case-Specific'!$A$13:$E$85,4,0))&amp;""</f>
        <v>Coursedog is a SaSS platform and is not on-premises.</v>
      </c>
      <c r="E309" s="244" t="str">
        <f>VLOOKUP($A309,'Case-Specific'!$A$13:$E$85,5,0)&amp;""</f>
        <v>Based on the response to REQU-07 on the "START HERE" tab, this question does not apply to this product or service.</v>
      </c>
      <c r="F309" s="254"/>
      <c r="G309" s="239" t="str">
        <f>VLOOKUP($A309,Questions!$A$2:$X$333,21,0)&amp;""</f>
        <v>Yes</v>
      </c>
      <c r="H309" s="240"/>
      <c r="I309" s="241" t="str">
        <f>VLOOKUP($A309,Questions!$A$2:$X$333,23,0)&amp;""</f>
        <v>Minor Importance</v>
      </c>
      <c r="J309" s="240"/>
      <c r="K309" s="255" t="b">
        <v>0</v>
      </c>
      <c r="L309" s="2"/>
      <c r="M309" s="232"/>
      <c r="N309" s="232"/>
      <c r="O309" s="232"/>
      <c r="P309" s="232"/>
      <c r="Q309" s="232"/>
      <c r="R309" s="232"/>
      <c r="S309" s="232"/>
      <c r="T309" s="232"/>
      <c r="U309" s="232"/>
      <c r="V309" s="232"/>
      <c r="W309" s="232"/>
      <c r="X309" s="232"/>
      <c r="Y309" s="232"/>
      <c r="Z309" s="232"/>
    </row>
    <row r="310" ht="15.75" customHeight="1">
      <c r="A310" s="19" t="str">
        <f>VLOOKUP(LEFT($A311,4),'Auto Responses'!$N$4:$O$38,2,0)&amp;""</f>
        <v> AI Qualifying Questions</v>
      </c>
      <c r="B310" s="45"/>
      <c r="C310" s="46"/>
      <c r="D310" s="46"/>
      <c r="E310" s="246"/>
      <c r="F310" s="234" t="s">
        <v>644</v>
      </c>
      <c r="G310" s="46"/>
      <c r="H310" s="46"/>
      <c r="I310" s="46"/>
      <c r="J310" s="46"/>
      <c r="K310" s="46"/>
      <c r="L310" s="2"/>
      <c r="M310" s="2"/>
      <c r="N310" s="2"/>
      <c r="O310" s="2"/>
      <c r="P310" s="2"/>
      <c r="Q310" s="2"/>
      <c r="R310" s="2"/>
      <c r="S310" s="2"/>
      <c r="T310" s="2"/>
      <c r="U310" s="2"/>
      <c r="V310" s="2"/>
      <c r="W310" s="2"/>
      <c r="X310" s="2"/>
      <c r="Y310" s="2"/>
      <c r="Z310" s="2"/>
    </row>
    <row r="311" ht="15.75" customHeight="1">
      <c r="A311" s="35" t="str">
        <f>AI!$A$20</f>
        <v>AIQU-01</v>
      </c>
      <c r="B311" s="36" t="str">
        <f>VLOOKUP($A311,AI!$A$13:$E$55,2,0)&amp;""</f>
        <v>Does your solution leverage machine learning (ML) or do you plan to do so in the next 12 months?</v>
      </c>
      <c r="C311" s="241" t="str">
        <f>VLOOKUP($A311,AI!$A$13:$E$55,3,0)&amp;""</f>
        <v>Yes</v>
      </c>
      <c r="D311" s="243" t="str">
        <f>IF(LEFT(VLOOKUP($A311,AI!$A$13:$E$55,5,0),21)='Auto Responses'!$A$73,'Auto Responses'!$A$74,VLOOKUP($A311,AI!$A$13:$E$55,4,0))&amp;""</f>
        <v/>
      </c>
      <c r="E311" s="248" t="str">
        <f>VLOOKUP($A311,AI!$A$13:$E$55,5,0)&amp;""</f>
        <v/>
      </c>
      <c r="F311" s="254"/>
      <c r="G311" s="239" t="str">
        <f>VLOOKUP($A311,Questions!$A$2:$X$333,21,0)&amp;""</f>
        <v/>
      </c>
      <c r="H311" s="240"/>
      <c r="I311" s="241" t="str">
        <f>VLOOKUP($A311,Questions!$A$2:$X$333,23,0)&amp;""</f>
        <v/>
      </c>
      <c r="J311" s="240"/>
      <c r="K311" s="242" t="b">
        <v>0</v>
      </c>
      <c r="L311" s="2"/>
      <c r="M311" s="232"/>
      <c r="N311" s="232"/>
      <c r="O311" s="232"/>
      <c r="P311" s="232"/>
      <c r="Q311" s="232"/>
      <c r="R311" s="232"/>
      <c r="S311" s="232"/>
      <c r="T311" s="232"/>
      <c r="U311" s="232"/>
      <c r="V311" s="232"/>
      <c r="W311" s="232"/>
      <c r="X311" s="232"/>
      <c r="Y311" s="232"/>
      <c r="Z311" s="232"/>
    </row>
    <row r="312" ht="15.75" customHeight="1">
      <c r="A312" s="35" t="str">
        <f>AI!$A$21</f>
        <v>AIQU-02</v>
      </c>
      <c r="B312" s="36" t="str">
        <f>VLOOKUP($A312,AI!$A$13:$E$55,2,0)&amp;""</f>
        <v>Does your solution leverage a large language model (LLM) or do you plan to do so in the next 12 months?</v>
      </c>
      <c r="C312" s="241" t="str">
        <f>VLOOKUP($A312,AI!$A$13:$E$55,3,0)&amp;""</f>
        <v>Yes</v>
      </c>
      <c r="D312" s="243" t="str">
        <f>IF(LEFT(VLOOKUP($A312,AI!$A$13:$E$55,5,0),21)='Auto Responses'!$A$73,'Auto Responses'!$A$74,VLOOKUP($A312,AI!$A$13:$E$55,4,0))&amp;""</f>
        <v/>
      </c>
      <c r="E312" s="248" t="str">
        <f>VLOOKUP($A312,AI!$A$13:$E$55,5,0)&amp;""</f>
        <v/>
      </c>
      <c r="F312" s="254"/>
      <c r="G312" s="239" t="str">
        <f>VLOOKUP($A312,Questions!$A$2:$X$333,21,0)&amp;""</f>
        <v/>
      </c>
      <c r="H312" s="240"/>
      <c r="I312" s="241" t="str">
        <f>VLOOKUP($A312,Questions!$A$2:$X$333,23,0)&amp;""</f>
        <v/>
      </c>
      <c r="J312" s="240"/>
      <c r="K312" s="242" t="b">
        <v>0</v>
      </c>
      <c r="L312" s="2"/>
      <c r="M312" s="232"/>
      <c r="N312" s="232"/>
      <c r="O312" s="232"/>
      <c r="P312" s="232"/>
      <c r="Q312" s="232"/>
      <c r="R312" s="232"/>
      <c r="S312" s="232"/>
      <c r="T312" s="232"/>
      <c r="U312" s="232"/>
      <c r="V312" s="232"/>
      <c r="W312" s="232"/>
      <c r="X312" s="232"/>
      <c r="Y312" s="232"/>
      <c r="Z312" s="232"/>
    </row>
    <row r="313" ht="15.75" customHeight="1">
      <c r="A313" s="19" t="str">
        <f>VLOOKUP(LEFT($A314,4),'Auto Responses'!$N$4:$O$38,2,0)&amp;""</f>
        <v> General AI Questions</v>
      </c>
      <c r="B313" s="45"/>
      <c r="C313" s="46"/>
      <c r="D313" s="46"/>
      <c r="E313" s="246"/>
      <c r="F313" s="234" t="s">
        <v>644</v>
      </c>
      <c r="G313" s="46"/>
      <c r="H313" s="46"/>
      <c r="I313" s="46"/>
      <c r="J313" s="46"/>
      <c r="K313" s="46"/>
      <c r="L313" s="2"/>
      <c r="M313" s="2"/>
      <c r="N313" s="2"/>
      <c r="O313" s="2"/>
      <c r="P313" s="2"/>
      <c r="Q313" s="2"/>
      <c r="R313" s="2"/>
      <c r="S313" s="2"/>
      <c r="T313" s="2"/>
      <c r="U313" s="2"/>
      <c r="V313" s="2"/>
      <c r="W313" s="2"/>
      <c r="X313" s="2"/>
      <c r="Y313" s="2"/>
      <c r="Z313" s="2"/>
    </row>
    <row r="314" ht="15.75" customHeight="1">
      <c r="A314" s="35" t="str">
        <f>AI!$A$23</f>
        <v>AIGN-01</v>
      </c>
      <c r="B314" s="36" t="str">
        <f>VLOOKUP($A314,AI!$A$13:$E$55,2,0)&amp;""</f>
        <v>Does your solution have an AI risk model when developing or implementing your solution's AI model?*</v>
      </c>
      <c r="C314" s="241" t="str">
        <f>VLOOKUP($A314,AI!$A$13:$E$55,3,0)&amp;""</f>
        <v>Yes</v>
      </c>
      <c r="D314" s="243" t="str">
        <f>IF(LEFT(VLOOKUP($A314,AI!$A$13:$E$55,5,0),21)='Auto Responses'!$A$73,'Auto Responses'!$A$74,VLOOKUP($A314,AI!$A$13:$E$55,4,0))&amp;""</f>
        <v/>
      </c>
      <c r="E314" s="248" t="str">
        <f>VLOOKUP($A314,AI!$A$13:$E$55,5,0)&amp;""</f>
        <v/>
      </c>
      <c r="F314" s="254"/>
      <c r="G314" s="239" t="str">
        <f>VLOOKUP($A314,Questions!$A$2:$X$333,21,0)&amp;""</f>
        <v>Yes</v>
      </c>
      <c r="H314" s="240"/>
      <c r="I314" s="241" t="str">
        <f>VLOOKUP($A314,Questions!$A$2:$X$333,23,0)&amp;""</f>
        <v>Critical Importance</v>
      </c>
      <c r="J314" s="240"/>
      <c r="K314" s="242" t="b">
        <v>0</v>
      </c>
      <c r="L314" s="2"/>
      <c r="M314" s="232"/>
      <c r="N314" s="232"/>
      <c r="O314" s="232"/>
      <c r="P314" s="232"/>
      <c r="Q314" s="232"/>
      <c r="R314" s="232"/>
      <c r="S314" s="232"/>
      <c r="T314" s="232"/>
      <c r="U314" s="232"/>
      <c r="V314" s="232"/>
      <c r="W314" s="232"/>
      <c r="X314" s="232"/>
      <c r="Y314" s="232"/>
      <c r="Z314" s="232"/>
    </row>
    <row r="315" ht="15.75" customHeight="1">
      <c r="A315" s="35" t="str">
        <f>AI!$A$24</f>
        <v>AIGN-02</v>
      </c>
      <c r="B315" s="36" t="str">
        <f>VLOOKUP($A315,AI!$A$13:$E$55,2,0)&amp;""</f>
        <v>Can your solution's AI features be disabled by tenant and/or user?*</v>
      </c>
      <c r="C315" s="241" t="str">
        <f>VLOOKUP($A315,AI!$A$13:$E$55,3,0)&amp;""</f>
        <v>Yes</v>
      </c>
      <c r="D315" s="243" t="str">
        <f>IF(LEFT(VLOOKUP($A315,AI!$A$13:$E$55,5,0),21)='Auto Responses'!$A$73,'Auto Responses'!$A$74,VLOOKUP($A315,AI!$A$13:$E$55,4,0))&amp;""</f>
        <v/>
      </c>
      <c r="E315" s="248" t="str">
        <f>VLOOKUP($A315,AI!$A$13:$E$55,5,0)&amp;""</f>
        <v/>
      </c>
      <c r="F315" s="254"/>
      <c r="G315" s="239" t="str">
        <f>VLOOKUP($A315,Questions!$A$2:$X$333,21,0)&amp;""</f>
        <v>Yes</v>
      </c>
      <c r="H315" s="240"/>
      <c r="I315" s="241" t="str">
        <f>VLOOKUP($A315,Questions!$A$2:$X$333,23,0)&amp;""</f>
        <v>Critical Importance</v>
      </c>
      <c r="J315" s="240"/>
      <c r="K315" s="242" t="b">
        <v>0</v>
      </c>
      <c r="L315" s="2"/>
      <c r="M315" s="232"/>
      <c r="N315" s="232"/>
      <c r="O315" s="232"/>
      <c r="P315" s="232"/>
      <c r="Q315" s="232"/>
      <c r="R315" s="232"/>
      <c r="S315" s="232"/>
      <c r="T315" s="232"/>
      <c r="U315" s="232"/>
      <c r="V315" s="232"/>
      <c r="W315" s="232"/>
      <c r="X315" s="232"/>
      <c r="Y315" s="232"/>
      <c r="Z315" s="232"/>
    </row>
    <row r="316" ht="15.75" customHeight="1">
      <c r="A316" s="35" t="str">
        <f>AI!$A$25</f>
        <v>AIGN-03</v>
      </c>
      <c r="B316" s="36" t="str">
        <f>VLOOKUP($A316,AI!$A$13:$E$55,2,0)&amp;""</f>
        <v>Have your staff completed responsible AI training?*</v>
      </c>
      <c r="C316" s="241" t="str">
        <f>VLOOKUP($A316,AI!$A$13:$E$55,3,0)&amp;""</f>
        <v>Yes</v>
      </c>
      <c r="D316" s="243" t="str">
        <f>IF(LEFT(VLOOKUP($A316,AI!$A$13:$E$55,5,0),21)='Auto Responses'!$A$73,'Auto Responses'!$A$74,VLOOKUP($A316,AI!$A$13:$E$55,4,0))&amp;""</f>
        <v/>
      </c>
      <c r="E316" s="248" t="str">
        <f>VLOOKUP($A316,AI!$A$13:$E$55,5,0)&amp;""</f>
        <v/>
      </c>
      <c r="F316" s="254"/>
      <c r="G316" s="239" t="str">
        <f>VLOOKUP($A316,Questions!$A$2:$X$333,21,0)&amp;""</f>
        <v>Yes</v>
      </c>
      <c r="H316" s="240"/>
      <c r="I316" s="241" t="str">
        <f>VLOOKUP($A316,Questions!$A$2:$X$333,23,0)&amp;""</f>
        <v>Critical Importance</v>
      </c>
      <c r="J316" s="240"/>
      <c r="K316" s="242" t="b">
        <v>0</v>
      </c>
      <c r="L316" s="2"/>
      <c r="M316" s="232"/>
      <c r="N316" s="232"/>
      <c r="O316" s="232"/>
      <c r="P316" s="232"/>
      <c r="Q316" s="232"/>
      <c r="R316" s="232"/>
      <c r="S316" s="232"/>
      <c r="T316" s="232"/>
      <c r="U316" s="232"/>
      <c r="V316" s="232"/>
      <c r="W316" s="232"/>
      <c r="X316" s="232"/>
      <c r="Y316" s="232"/>
      <c r="Z316" s="232"/>
    </row>
    <row r="317" ht="15.75" customHeight="1">
      <c r="A317" s="35" t="str">
        <f>AI!$A$26</f>
        <v>AIGN-04</v>
      </c>
      <c r="B317" s="36" t="str">
        <f>VLOOKUP($A317,AI!$A$13:$E$55,2,0)&amp;""</f>
        <v>Please describe the capabilities of your solution's AI features.</v>
      </c>
      <c r="C317" s="245" t="str">
        <f>VLOOKUP($A317,AI!$A$13:$E$55,3,0)&amp;""</f>
        <v>Yes</v>
      </c>
      <c r="D317" s="236" t="str">
        <f>IF(LEFT(VLOOKUP($A317,AI!$A$13:$E$55,5,0),21)='Auto Responses'!$A$73,'Auto Responses'!$A$74,VLOOKUP($A317,AI!$A$13:$E$55,4,0))&amp;""</f>
        <v/>
      </c>
      <c r="E317" s="248" t="str">
        <f>VLOOKUP($A317,AI!$A$13:$E$55,5,0)&amp;""</f>
        <v/>
      </c>
      <c r="F317" s="254"/>
      <c r="G317" s="239" t="str">
        <f>VLOOKUP($A317,Questions!$A$2:$X$333,21,0)&amp;""</f>
        <v>Qualitative Answer - make a selection in column G</v>
      </c>
      <c r="H317" s="240"/>
      <c r="I317" s="241" t="str">
        <f>VLOOKUP($A317,Questions!$A$2:$X$333,23,0)&amp;""</f>
        <v>Standard Importance</v>
      </c>
      <c r="J317" s="240"/>
      <c r="K317" s="242" t="b">
        <v>0</v>
      </c>
      <c r="L317" s="2"/>
      <c r="M317" s="232"/>
      <c r="N317" s="232"/>
      <c r="O317" s="232"/>
      <c r="P317" s="232"/>
      <c r="Q317" s="232"/>
      <c r="R317" s="232"/>
      <c r="S317" s="232"/>
      <c r="T317" s="232"/>
      <c r="U317" s="232"/>
      <c r="V317" s="232"/>
      <c r="W317" s="232"/>
      <c r="X317" s="232"/>
      <c r="Y317" s="232"/>
      <c r="Z317" s="232"/>
    </row>
    <row r="318" ht="15.75" customHeight="1">
      <c r="A318" s="35" t="str">
        <f>AI!$A$27</f>
        <v>AIGN-05</v>
      </c>
      <c r="B318" s="36" t="str">
        <f>VLOOKUP($A318,AI!$A$13:$E$55,2,0)&amp;""</f>
        <v>Does your solution support business rules to protect sensitive data from being ingested by the AI model?</v>
      </c>
      <c r="C318" s="241" t="str">
        <f>VLOOKUP($A318,AI!$A$13:$E$55,3,0)&amp;""</f>
        <v>Yes</v>
      </c>
      <c r="D318" s="243" t="str">
        <f>IF(LEFT(VLOOKUP($A318,AI!$A$13:$E$55,5,0),21)='Auto Responses'!$A$73,'Auto Responses'!$A$74,VLOOKUP($A318,AI!$A$13:$E$55,4,0))&amp;""</f>
        <v/>
      </c>
      <c r="E318" s="248" t="str">
        <f>VLOOKUP($A318,AI!$A$13:$E$55,5,0)&amp;""</f>
        <v/>
      </c>
      <c r="F318" s="254"/>
      <c r="G318" s="239" t="str">
        <f>VLOOKUP($A318,Questions!$A$2:$X$333,21,0)&amp;""</f>
        <v>Yes</v>
      </c>
      <c r="H318" s="240"/>
      <c r="I318" s="241" t="str">
        <f>VLOOKUP($A318,Questions!$A$2:$X$333,23,0)&amp;""</f>
        <v>Standard Importance</v>
      </c>
      <c r="J318" s="240"/>
      <c r="K318" s="242" t="b">
        <v>0</v>
      </c>
      <c r="L318" s="2"/>
      <c r="M318" s="232"/>
      <c r="N318" s="232"/>
      <c r="O318" s="232"/>
      <c r="P318" s="232"/>
      <c r="Q318" s="232"/>
      <c r="R318" s="232"/>
      <c r="S318" s="232"/>
      <c r="T318" s="232"/>
      <c r="U318" s="232"/>
      <c r="V318" s="232"/>
      <c r="W318" s="232"/>
      <c r="X318" s="232"/>
      <c r="Y318" s="232"/>
      <c r="Z318" s="232"/>
    </row>
    <row r="319" ht="15.75" customHeight="1">
      <c r="A319" s="19" t="str">
        <f>VLOOKUP(LEFT($A320,4),'Auto Responses'!$N$4:$O$38,2,0)&amp;""</f>
        <v> AI Policy</v>
      </c>
      <c r="B319" s="45"/>
      <c r="C319" s="46"/>
      <c r="D319" s="46"/>
      <c r="E319" s="246"/>
      <c r="F319" s="234" t="s">
        <v>644</v>
      </c>
      <c r="G319" s="46"/>
      <c r="H319" s="46"/>
      <c r="I319" s="46"/>
      <c r="J319" s="46"/>
      <c r="K319" s="46"/>
      <c r="L319" s="2"/>
      <c r="M319" s="2"/>
      <c r="N319" s="2"/>
      <c r="O319" s="2"/>
      <c r="P319" s="2"/>
      <c r="Q319" s="2"/>
      <c r="R319" s="2"/>
      <c r="S319" s="2"/>
      <c r="T319" s="2"/>
      <c r="U319" s="2"/>
      <c r="V319" s="2"/>
      <c r="W319" s="2"/>
      <c r="X319" s="2"/>
      <c r="Y319" s="2"/>
      <c r="Z319" s="2"/>
    </row>
    <row r="320" ht="15.75" customHeight="1">
      <c r="A320" s="35" t="str">
        <f>AI!$A$29</f>
        <v>AIPL-01</v>
      </c>
      <c r="B320" s="36" t="str">
        <f>VLOOKUP($A320,AI!$A$13:$E$55,2,0)&amp;""</f>
        <v>Are your AI developer's policies, processes, procedures, and practices across the organization related to the mapping, measuring, and managing of AI risks conspicuously posted, unambiguous, and implemented effectively?*</v>
      </c>
      <c r="C320" s="241" t="str">
        <f>VLOOKUP($A320,AI!$A$13:$E$55,3,0)&amp;""</f>
        <v>Yes</v>
      </c>
      <c r="D320" s="243" t="str">
        <f>IF(LEFT(VLOOKUP($A320,AI!$A$13:$E$55,5,0),21)='Auto Responses'!$A$73,'Auto Responses'!$A$74,VLOOKUP($A320,AI!$A$13:$E$55,4,0))&amp;""</f>
        <v>Coursedog follows structured AI development practices with clear component interfaces, error handling, rate limiting, and security considerations implemented throughout the AI system architecture.</v>
      </c>
      <c r="E320" s="248" t="str">
        <f>VLOOKUP($A320,AI!$A$13:$E$55,5,0)&amp;""</f>
        <v>Looking for responsible AI development policies and practices.</v>
      </c>
      <c r="F320" s="254"/>
      <c r="G320" s="239" t="str">
        <f>VLOOKUP($A320,Questions!$A$2:$X$333,21,0)&amp;""</f>
        <v>Yes</v>
      </c>
      <c r="H320" s="240"/>
      <c r="I320" s="241" t="str">
        <f>VLOOKUP($A320,Questions!$A$2:$X$333,23,0)&amp;""</f>
        <v>Critical Importance</v>
      </c>
      <c r="J320" s="240"/>
      <c r="K320" s="242" t="b">
        <v>0</v>
      </c>
      <c r="L320" s="2"/>
      <c r="M320" s="232"/>
      <c r="N320" s="232"/>
      <c r="O320" s="232"/>
      <c r="P320" s="232"/>
      <c r="Q320" s="232"/>
      <c r="R320" s="232"/>
      <c r="S320" s="232"/>
      <c r="T320" s="232"/>
      <c r="U320" s="232"/>
      <c r="V320" s="232"/>
      <c r="W320" s="232"/>
      <c r="X320" s="232"/>
      <c r="Y320" s="232"/>
      <c r="Z320" s="232"/>
    </row>
    <row r="321" ht="15.75" customHeight="1">
      <c r="A321" s="35" t="str">
        <f>AI!$A$30</f>
        <v>AIPL-02</v>
      </c>
      <c r="B321" s="36" t="str">
        <f>VLOOKUP($A321,AI!$A$13:$E$55,2,0)&amp;""</f>
        <v>Have you identified and measured AI risks?*</v>
      </c>
      <c r="C321" s="241" t="str">
        <f>VLOOKUP($A321,AI!$A$13:$E$55,3,0)&amp;""</f>
        <v>Yes</v>
      </c>
      <c r="D321" s="243" t="str">
        <f>IF(LEFT(VLOOKUP($A321,AI!$A$13:$E$55,5,0),21)='Auto Responses'!$A$73,'Auto Responses'!$A$74,VLOOKUP($A321,AI!$A$13:$E$55,4,0))&amp;""</f>
        <v>Coursedog has implemented risk mitigation through rate limiting, structured error handling, input validation, and component-based architecture to manage AI-related risks.</v>
      </c>
      <c r="E321" s="248" t="str">
        <f>VLOOKUP($A321,AI!$A$13:$E$55,5,0)&amp;""</f>
        <v>Looking for documentation and policies around measuring AI risk.</v>
      </c>
      <c r="F321" s="254"/>
      <c r="G321" s="239" t="str">
        <f>VLOOKUP($A321,Questions!$A$2:$X$333,21,0)&amp;""</f>
        <v>Yes</v>
      </c>
      <c r="H321" s="240"/>
      <c r="I321" s="241" t="str">
        <f>VLOOKUP($A321,Questions!$A$2:$X$333,23,0)&amp;""</f>
        <v>Critical Importance</v>
      </c>
      <c r="J321" s="240"/>
      <c r="K321" s="242" t="b">
        <v>0</v>
      </c>
      <c r="L321" s="2"/>
      <c r="M321" s="232"/>
      <c r="N321" s="232"/>
      <c r="O321" s="232"/>
      <c r="P321" s="232"/>
      <c r="Q321" s="232"/>
      <c r="R321" s="232"/>
      <c r="S321" s="232"/>
      <c r="T321" s="232"/>
      <c r="U321" s="232"/>
      <c r="V321" s="232"/>
      <c r="W321" s="232"/>
      <c r="X321" s="232"/>
      <c r="Y321" s="232"/>
      <c r="Z321" s="232"/>
    </row>
    <row r="322" ht="15.75" customHeight="1">
      <c r="A322" s="35" t="str">
        <f>AI!$A$31</f>
        <v>AIPL-03</v>
      </c>
      <c r="B322" s="36" t="str">
        <f>VLOOKUP($A322,AI!$A$13:$E$55,2,0)&amp;""</f>
        <v>In the event of an incident, can your solution's AI features be disabled in a timely manner?*</v>
      </c>
      <c r="C322" s="241" t="str">
        <f>VLOOKUP($A322,AI!$A$13:$E$55,3,0)&amp;""</f>
        <v>Yes</v>
      </c>
      <c r="D322" s="243" t="str">
        <f>IF(LEFT(VLOOKUP($A322,AI!$A$13:$E$55,5,0),21)='Auto Responses'!$A$73,'Auto Responses'!$A$74,VLOOKUP($A322,AI!$A$13:$E$55,4,0))&amp;""</f>
        <v>AI features are implemented as modular components that can be disabled through the AI Hub control system and component cancellation mechanisms.</v>
      </c>
      <c r="E322" s="248" t="str">
        <f>VLOOKUP($A322,AI!$A$13:$E$55,5,0)&amp;""</f>
        <v>Looking for incident response procedure for shutting down and re-enabling model features due to a security event. Please provide the amount of time it would take to disable your solution's AI feature(s).</v>
      </c>
      <c r="F322" s="254"/>
      <c r="G322" s="239" t="str">
        <f>VLOOKUP($A322,Questions!$A$2:$X$333,21,0)&amp;""</f>
        <v>Yes</v>
      </c>
      <c r="H322" s="240"/>
      <c r="I322" s="241" t="str">
        <f>VLOOKUP($A322,Questions!$A$2:$X$333,23,0)&amp;""</f>
        <v>Critical Importance</v>
      </c>
      <c r="J322" s="240"/>
      <c r="K322" s="242" t="b">
        <v>0</v>
      </c>
      <c r="L322" s="2"/>
      <c r="M322" s="232"/>
      <c r="N322" s="232"/>
      <c r="O322" s="232"/>
      <c r="P322" s="232"/>
      <c r="Q322" s="232"/>
      <c r="R322" s="232"/>
      <c r="S322" s="232"/>
      <c r="T322" s="232"/>
      <c r="U322" s="232"/>
      <c r="V322" s="232"/>
      <c r="W322" s="232"/>
      <c r="X322" s="232"/>
      <c r="Y322" s="232"/>
      <c r="Z322" s="232"/>
    </row>
    <row r="323" ht="15.75" customHeight="1">
      <c r="A323" s="35" t="str">
        <f>AI!$A$32</f>
        <v>AIPL-04</v>
      </c>
      <c r="B323" s="36" t="str">
        <f>VLOOKUP($A323,AI!$A$13:$E$55,2,0)&amp;""</f>
        <v>If disabled because of an incident, can your solution's AI features be re-enabled in a timely manner?*</v>
      </c>
      <c r="C323" s="241" t="str">
        <f>VLOOKUP($A323,AI!$A$13:$E$55,3,0)&amp;""</f>
        <v>Yes</v>
      </c>
      <c r="D323" s="243" t="str">
        <f>IF(LEFT(VLOOKUP($A323,AI!$A$13:$E$55,5,0),21)='Auto Responses'!$A$73,'Auto Responses'!$A$74,VLOOKUP($A323,AI!$A$13:$E$55,4,0))&amp;""</f>
        <v>The modular component architecture allows for quick re-enablement of AI features once issues are resolved, with proper validation and testing procedures.</v>
      </c>
      <c r="E323" s="248" t="str">
        <f>VLOOKUP($A323,AI!$A$13:$E$55,5,0)&amp;""</f>
        <v>Looking for incident response procedure for shutting down and re-enabling model features due to a security event. Please provide the amount of time it would take to renable your solution's AI feature(s).</v>
      </c>
      <c r="F323" s="254"/>
      <c r="G323" s="239" t="str">
        <f>VLOOKUP($A323,Questions!$A$2:$X$333,21,0)&amp;""</f>
        <v>Yes</v>
      </c>
      <c r="H323" s="240"/>
      <c r="I323" s="241" t="str">
        <f>VLOOKUP($A323,Questions!$A$2:$X$333,23,0)&amp;""</f>
        <v>Critical Importance</v>
      </c>
      <c r="J323" s="240"/>
      <c r="K323" s="242" t="b">
        <v>0</v>
      </c>
      <c r="L323" s="2"/>
      <c r="M323" s="232"/>
      <c r="N323" s="232"/>
      <c r="O323" s="232"/>
      <c r="P323" s="232"/>
      <c r="Q323" s="232"/>
      <c r="R323" s="232"/>
      <c r="S323" s="232"/>
      <c r="T323" s="232"/>
      <c r="U323" s="232"/>
      <c r="V323" s="232"/>
      <c r="W323" s="232"/>
      <c r="X323" s="232"/>
      <c r="Y323" s="232"/>
      <c r="Z323" s="232"/>
    </row>
    <row r="324" ht="15.75" customHeight="1">
      <c r="A324" s="35" t="str">
        <f>AI!$A$33</f>
        <v>AIPL-05</v>
      </c>
      <c r="B324" s="36" t="str">
        <f>VLOOKUP($A324,AI!$A$13:$E$55,2,0)&amp;""</f>
        <v>Do you have documented technical and procedural processes to address potential negative impacts of AI as described by the AI Risk Management Framework (RMF)?</v>
      </c>
      <c r="C324" s="241" t="str">
        <f>VLOOKUP($A324,AI!$A$13:$E$55,3,0)&amp;""</f>
        <v>Yes</v>
      </c>
      <c r="D324" s="243" t="str">
        <f>IF(LEFT(VLOOKUP($A324,AI!$A$13:$E$55,5,0),21)='Auto Responses'!$A$73,'Auto Responses'!$A$74,VLOOKUP($A324,AI!$A$13:$E$55,4,0))&amp;""</f>
        <v>Coursedog implements technical safeguards including rate limiting, error handling, input validation, and structured component workflows to address potential negative impacts of AI usage.</v>
      </c>
      <c r="E324" s="248" t="str">
        <f>VLOOKUP($A324,AI!$A$13:$E$55,5,0)&amp;""</f>
        <v>Looking for harm reduction as part of responsible AI development per NIST AI RMF, page 25.</v>
      </c>
      <c r="F324" s="254"/>
      <c r="G324" s="239" t="str">
        <f>VLOOKUP($A324,Questions!$A$2:$X$333,21,0)&amp;""</f>
        <v>Yes</v>
      </c>
      <c r="H324" s="240"/>
      <c r="I324" s="241" t="str">
        <f>VLOOKUP($A324,Questions!$A$2:$X$333,23,0)&amp;""</f>
        <v>Minor Importance</v>
      </c>
      <c r="J324" s="240"/>
      <c r="K324" s="242" t="b">
        <v>0</v>
      </c>
      <c r="L324" s="2"/>
      <c r="M324" s="232"/>
      <c r="N324" s="232"/>
      <c r="O324" s="232"/>
      <c r="P324" s="232"/>
      <c r="Q324" s="232"/>
      <c r="R324" s="232"/>
      <c r="S324" s="232"/>
      <c r="T324" s="232"/>
      <c r="U324" s="232"/>
      <c r="V324" s="232"/>
      <c r="W324" s="232"/>
      <c r="X324" s="232"/>
      <c r="Y324" s="232"/>
      <c r="Z324" s="232"/>
    </row>
    <row r="325" ht="15.75" customHeight="1">
      <c r="A325" s="19" t="str">
        <f>VLOOKUP(LEFT($A326,4),'Auto Responses'!$N$4:$O$38,2,0)&amp;""</f>
        <v> AI Data Security</v>
      </c>
      <c r="B325" s="45"/>
      <c r="C325" s="46"/>
      <c r="D325" s="46"/>
      <c r="E325" s="246"/>
      <c r="F325" s="234" t="s">
        <v>644</v>
      </c>
      <c r="G325" s="46"/>
      <c r="H325" s="46"/>
      <c r="I325" s="46"/>
      <c r="J325" s="46"/>
      <c r="K325" s="46"/>
      <c r="L325" s="2"/>
      <c r="M325" s="2"/>
      <c r="N325" s="2"/>
      <c r="O325" s="2"/>
      <c r="P325" s="2"/>
      <c r="Q325" s="2"/>
      <c r="R325" s="2"/>
      <c r="S325" s="2"/>
      <c r="T325" s="2"/>
      <c r="U325" s="2"/>
      <c r="V325" s="2"/>
      <c r="W325" s="2"/>
      <c r="X325" s="2"/>
      <c r="Y325" s="2"/>
      <c r="Z325" s="2"/>
    </row>
    <row r="326" ht="15.75" customHeight="1">
      <c r="A326" s="35" t="str">
        <f>AI!$A$35</f>
        <v>AISC-01</v>
      </c>
      <c r="B326" s="36" t="str">
        <f>VLOOKUP($A326,AI!$A$13:$E$55,2,0)&amp;""</f>
        <v>If sensitive data is introduced to your solution's AI model, can the data be removed from the AI model by request?*</v>
      </c>
      <c r="C326" s="241" t="str">
        <f>VLOOKUP($A326,AI!$A$13:$E$55,3,0)&amp;""</f>
        <v>No</v>
      </c>
      <c r="D326" s="243" t="str">
        <f>IF(LEFT(VLOOKUP($A326,AI!$A$13:$E$55,5,0),21)='Auto Responses'!$A$73,'Auto Responses'!$A$74,VLOOKUP($A326,AI!$A$13:$E$55,4,0))&amp;""</f>
        <v>Coursedog uses third-party AI services (OpenAI and Anthropic) where data removal from the underlying models is not directly controllable. However, Coursedog implements data protection measures to prevent sensitive data from being inappropriately sent to AI models.</v>
      </c>
      <c r="E326" s="248" t="str">
        <f>VLOOKUP($A326,AI!$A$13:$E$55,5,0)&amp;""</f>
        <v>Looking for the ability to scrub sensitive insitutional data from your solution's AI model.</v>
      </c>
      <c r="F326" s="254"/>
      <c r="G326" s="239" t="str">
        <f>VLOOKUP($A326,Questions!$A$2:$X$333,21,0)&amp;""</f>
        <v>Yes</v>
      </c>
      <c r="H326" s="240"/>
      <c r="I326" s="241" t="str">
        <f>VLOOKUP($A326,Questions!$A$2:$X$333,23,0)&amp;""</f>
        <v>Critical Importance</v>
      </c>
      <c r="J326" s="240"/>
      <c r="K326" s="242" t="b">
        <v>0</v>
      </c>
      <c r="L326" s="2"/>
      <c r="M326" s="232"/>
      <c r="N326" s="232"/>
      <c r="O326" s="232"/>
      <c r="P326" s="232"/>
      <c r="Q326" s="232"/>
      <c r="R326" s="232"/>
      <c r="S326" s="232"/>
      <c r="T326" s="232"/>
      <c r="U326" s="232"/>
      <c r="V326" s="232"/>
      <c r="W326" s="232"/>
      <c r="X326" s="232"/>
      <c r="Y326" s="232"/>
      <c r="Z326" s="232"/>
    </row>
    <row r="327" ht="15.75" customHeight="1">
      <c r="A327" s="35" t="str">
        <f>AI!$A$36</f>
        <v>AISC-02</v>
      </c>
      <c r="B327" s="36" t="str">
        <f>VLOOKUP($A327,AI!$A$13:$E$55,2,0)&amp;""</f>
        <v>Is user input data used to influence your solution's AI model?*</v>
      </c>
      <c r="C327" s="241" t="str">
        <f>VLOOKUP($A327,AI!$A$13:$E$55,3,0)&amp;""</f>
        <v>No</v>
      </c>
      <c r="D327" s="243" t="str">
        <f>IF(LEFT(VLOOKUP($A327,AI!$A$13:$E$55,5,0),21)='Auto Responses'!$A$73,'Auto Responses'!$A$74,VLOOKUP($A327,AI!$A$13:$E$55,4,0))&amp;""</f>
        <v>User input is processed through AI models for generating responses but is not used to train or modify the underlying AI models. Coursedog uses pre-trained models from OpenAI and Anthropic.</v>
      </c>
      <c r="E327" s="248" t="str">
        <f>VLOOKUP($A327,AI!$A$13:$E$55,5,0)&amp;""</f>
        <v>Looking for protection of organizational data entered as inputs in a solution's AI feature(s).</v>
      </c>
      <c r="F327" s="254"/>
      <c r="G327" s="239" t="str">
        <f>VLOOKUP($A327,Questions!$A$2:$X$333,21,0)&amp;""</f>
        <v>No</v>
      </c>
      <c r="H327" s="240"/>
      <c r="I327" s="241" t="str">
        <f>VLOOKUP($A327,Questions!$A$2:$X$333,23,0)&amp;""</f>
        <v>Critical Importance</v>
      </c>
      <c r="J327" s="240"/>
      <c r="K327" s="242" t="b">
        <v>0</v>
      </c>
      <c r="L327" s="2"/>
      <c r="M327" s="232"/>
      <c r="N327" s="232"/>
      <c r="O327" s="232"/>
      <c r="P327" s="232"/>
      <c r="Q327" s="232"/>
      <c r="R327" s="232"/>
      <c r="S327" s="232"/>
      <c r="T327" s="232"/>
      <c r="U327" s="232"/>
      <c r="V327" s="232"/>
      <c r="W327" s="232"/>
      <c r="X327" s="232"/>
      <c r="Y327" s="232"/>
      <c r="Z327" s="232"/>
    </row>
    <row r="328" ht="15.75" customHeight="1">
      <c r="A328" s="35" t="str">
        <f>AI!$A$37</f>
        <v>AISC-03</v>
      </c>
      <c r="B328" s="36" t="str">
        <f>VLOOKUP($A328,AI!$A$13:$E$55,2,0)&amp;""</f>
        <v>Do you provide logging for your solution's AI feature(s) that includes user, date, and action taken?*</v>
      </c>
      <c r="C328" s="241" t="str">
        <f>VLOOKUP($A328,AI!$A$13:$E$55,3,0)&amp;""</f>
        <v>Yes</v>
      </c>
      <c r="D328" s="243" t="str">
        <f>IF(LEFT(VLOOKUP($A328,AI!$A$13:$E$55,5,0),21)='Auto Responses'!$A$73,'Auto Responses'!$A$74,VLOOKUP($A328,AI!$A$13:$E$55,4,0))&amp;""</f>
        <v>Coursedog implements comprehensive logging through Winston-based structured logging with contextual information including user actions and AI operations.</v>
      </c>
      <c r="E328" s="248" t="str">
        <f>VLOOKUP($A328,AI!$A$13:$E$55,5,0)&amp;""</f>
        <v>Looking for the ability to audit AI feature(s) for a regulated data audit or incident response.</v>
      </c>
      <c r="F328" s="254"/>
      <c r="G328" s="239" t="str">
        <f>VLOOKUP($A328,Questions!$A$2:$X$333,21,0)&amp;""</f>
        <v>Yes</v>
      </c>
      <c r="H328" s="240"/>
      <c r="I328" s="241" t="str">
        <f>VLOOKUP($A328,Questions!$A$2:$X$333,23,0)&amp;""</f>
        <v>Critical Importance</v>
      </c>
      <c r="J328" s="240"/>
      <c r="K328" s="242" t="b">
        <v>0</v>
      </c>
      <c r="L328" s="2"/>
      <c r="M328" s="232"/>
      <c r="N328" s="232"/>
      <c r="O328" s="232"/>
      <c r="P328" s="232"/>
      <c r="Q328" s="232"/>
      <c r="R328" s="232"/>
      <c r="S328" s="232"/>
      <c r="T328" s="232"/>
      <c r="U328" s="232"/>
      <c r="V328" s="232"/>
      <c r="W328" s="232"/>
      <c r="X328" s="232"/>
      <c r="Y328" s="232"/>
      <c r="Z328" s="232"/>
    </row>
    <row r="329" ht="15.75" customHeight="1">
      <c r="A329" s="35" t="str">
        <f>AI!$A$38</f>
        <v>AISC-04</v>
      </c>
      <c r="B329" s="36" t="str">
        <f>VLOOKUP($A329,AI!$A$13:$E$55,2,0)&amp;""</f>
        <v>Please describe how you validate user inputs.</v>
      </c>
      <c r="C329" s="245" t="str">
        <f>VLOOKUP($A329,AI!$A$13:$E$55,3,0)&amp;""</f>
        <v/>
      </c>
      <c r="D329" s="201" t="str">
        <f>IF(LEFT(VLOOKUP($A329,AI!$A$13:$E$55,5,0),21)='Auto Responses'!$A$73,'Auto Responses'!$A$74,VLOOKUP($A329,AI!$A$13:$E$55,4,0))&amp;""</f>
        <v>Coursedog validates user inputs through TypeBox schema validation, component input/output schema checking, and structured data validation before processing through AI models.</v>
      </c>
      <c r="E329" s="248" t="str">
        <f>VLOOKUP($A329,AI!$A$13:$E$55,5,0)&amp;""</f>
        <v>Looking for how the solution is checked for input anomalies, patterns, and malicious input rejection.</v>
      </c>
      <c r="F329" s="254"/>
      <c r="G329" s="239" t="str">
        <f>VLOOKUP($A329,Questions!$A$2:$X$333,21,0)&amp;""</f>
        <v>Qualitative Answer - make a selection in column G</v>
      </c>
      <c r="H329" s="240"/>
      <c r="I329" s="241" t="str">
        <f>VLOOKUP($A329,Questions!$A$2:$X$333,23,0)&amp;""</f>
        <v>Standard Importance</v>
      </c>
      <c r="J329" s="240"/>
      <c r="K329" s="242" t="b">
        <v>0</v>
      </c>
      <c r="L329" s="2"/>
      <c r="M329" s="232"/>
      <c r="N329" s="232"/>
      <c r="O329" s="232"/>
      <c r="P329" s="232"/>
      <c r="Q329" s="232"/>
      <c r="R329" s="232"/>
      <c r="S329" s="232"/>
      <c r="T329" s="232"/>
      <c r="U329" s="232"/>
      <c r="V329" s="232"/>
      <c r="W329" s="232"/>
      <c r="X329" s="232"/>
      <c r="Y329" s="232"/>
      <c r="Z329" s="232"/>
    </row>
    <row r="330" ht="15.75" customHeight="1">
      <c r="A330" s="35" t="str">
        <f>AI!$A$39</f>
        <v>AISC-05</v>
      </c>
      <c r="B330" s="36" t="str">
        <f>VLOOKUP($A330,AI!$A$13:$E$55,2,0)&amp;""</f>
        <v>Do you plan for and mitigate supply-chain risk related to your AI features?</v>
      </c>
      <c r="C330" s="241" t="str">
        <f>VLOOKUP($A330,AI!$A$13:$E$55,3,0)&amp;""</f>
        <v>Yes</v>
      </c>
      <c r="D330" s="243" t="str">
        <f>IF(LEFT(VLOOKUP($A330,AI!$A$13:$E$55,5,0),21)='Auto Responses'!$A$73,'Auto Responses'!$A$74,VLOOKUP($A330,AI!$A$13:$E$55,4,0))&amp;""</f>
        <v>Coursedog mitigates supply-chain risks through rate limiting, error handling, fallback mechanisms, and careful management of third-party AI service dependencies.</v>
      </c>
      <c r="E330" s="248" t="str">
        <f>VLOOKUP($A330,AI!$A$13:$E$55,5,0)&amp;""</f>
        <v>Looking for SAST (Static Application Security Testing) and SBOM (Software Bill of Materials) attestations.</v>
      </c>
      <c r="F330" s="254"/>
      <c r="G330" s="239" t="str">
        <f>VLOOKUP($A330,Questions!$A$2:$X$333,21,0)&amp;""</f>
        <v>Yes</v>
      </c>
      <c r="H330" s="240"/>
      <c r="I330" s="241" t="str">
        <f>VLOOKUP($A330,Questions!$A$2:$X$333,23,0)&amp;""</f>
        <v>Standard Importance</v>
      </c>
      <c r="J330" s="240"/>
      <c r="K330" s="242" t="b">
        <v>0</v>
      </c>
      <c r="L330" s="2"/>
      <c r="M330" s="232"/>
      <c r="N330" s="232"/>
      <c r="O330" s="232"/>
      <c r="P330" s="232"/>
      <c r="Q330" s="232"/>
      <c r="R330" s="232"/>
      <c r="S330" s="232"/>
      <c r="T330" s="232"/>
      <c r="U330" s="232"/>
      <c r="V330" s="232"/>
      <c r="W330" s="232"/>
      <c r="X330" s="232"/>
      <c r="Y330" s="232"/>
      <c r="Z330" s="232"/>
    </row>
    <row r="331" ht="15.75" customHeight="1">
      <c r="A331" s="19" t="str">
        <f>VLOOKUP(LEFT($A332,4),'Auto Responses'!$N$4:$O$38,2,0)&amp;""</f>
        <v> AI Machine Learning</v>
      </c>
      <c r="B331" s="45"/>
      <c r="C331" s="46"/>
      <c r="D331" s="46"/>
      <c r="E331" s="246"/>
      <c r="F331" s="234" t="s">
        <v>644</v>
      </c>
      <c r="G331" s="46"/>
      <c r="H331" s="46"/>
      <c r="I331" s="46"/>
      <c r="J331" s="46"/>
      <c r="K331" s="46"/>
      <c r="L331" s="2"/>
      <c r="M331" s="2"/>
      <c r="N331" s="2"/>
      <c r="O331" s="2"/>
      <c r="P331" s="2"/>
      <c r="Q331" s="2"/>
      <c r="R331" s="2"/>
      <c r="S331" s="2"/>
      <c r="T331" s="2"/>
      <c r="U331" s="2"/>
      <c r="V331" s="2"/>
      <c r="W331" s="2"/>
      <c r="X331" s="2"/>
      <c r="Y331" s="2"/>
      <c r="Z331" s="2"/>
    </row>
    <row r="332" ht="15.75" customHeight="1">
      <c r="A332" s="35" t="str">
        <f>AI!$A$41</f>
        <v>AIML-01</v>
      </c>
      <c r="B332" s="36" t="str">
        <f>VLOOKUP($A332,AI!$A$13:$E$55,2,0)&amp;""</f>
        <v>Do you separate ML training data from your ML solution data?*</v>
      </c>
      <c r="C332" s="241" t="str">
        <f>VLOOKUP($A332,AI!$A$13:$E$55,3,0)&amp;""</f>
        <v>No</v>
      </c>
      <c r="D332" s="243" t="str">
        <f>IF(LEFT(VLOOKUP($A332,AI!$A$13:$E$55,5,0),21)='Auto Responses'!$A$73,'Auto Responses'!$A$74,VLOOKUP($A332,AI!$A$13:$E$55,4,0))&amp;""</f>
        <v>Coursedog does not train custom ML models. The solution uses pre-trained models from OpenAI and Anthropic, so training data separation is not applicable.</v>
      </c>
      <c r="E332" s="248" t="str">
        <f>VLOOKUP($A332,AI!$A$13:$E$55,5,0)&amp;""</f>
        <v>Looking for protection of training data.</v>
      </c>
      <c r="F332" s="254"/>
      <c r="G332" s="239" t="str">
        <f>VLOOKUP($A332,Questions!$A$2:$X$333,21,0)&amp;""</f>
        <v>Yes</v>
      </c>
      <c r="H332" s="240"/>
      <c r="I332" s="241" t="str">
        <f>VLOOKUP($A332,Questions!$A$2:$X$333,23,0)&amp;""</f>
        <v>Critical Importance</v>
      </c>
      <c r="J332" s="240"/>
      <c r="K332" s="242" t="b">
        <v>0</v>
      </c>
      <c r="L332" s="2"/>
      <c r="M332" s="232"/>
      <c r="N332" s="232"/>
      <c r="O332" s="232"/>
      <c r="P332" s="232"/>
      <c r="Q332" s="232"/>
      <c r="R332" s="232"/>
      <c r="S332" s="232"/>
      <c r="T332" s="232"/>
      <c r="U332" s="232"/>
      <c r="V332" s="232"/>
      <c r="W332" s="232"/>
      <c r="X332" s="232"/>
      <c r="Y332" s="232"/>
      <c r="Z332" s="232"/>
    </row>
    <row r="333" ht="15.75" customHeight="1">
      <c r="A333" s="35" t="str">
        <f>AI!$A$42</f>
        <v>AIML-02</v>
      </c>
      <c r="B333" s="36" t="str">
        <f>VLOOKUP($A333,AI!$A$13:$E$55,2,0)&amp;""</f>
        <v>Do you authenticate and verify your ML model's feedback?*</v>
      </c>
      <c r="C333" s="241" t="str">
        <f>VLOOKUP($A333,AI!$A$13:$E$55,3,0)&amp;""</f>
        <v>No</v>
      </c>
      <c r="D333" s="243" t="str">
        <f>IF(LEFT(VLOOKUP($A333,AI!$A$13:$E$55,5,0),21)='Auto Responses'!$A$73,'Auto Responses'!$A$74,VLOOKUP($A333,AI!$A$13:$E$55,4,0))&amp;""</f>
        <v>Coursedog uses pre-trained OpenAI models and does not implement custom model training or feedback loops that would require authentication and verification.</v>
      </c>
      <c r="E333" s="248" t="str">
        <f>VLOOKUP($A333,AI!$A$13:$E$55,5,0)&amp;""</f>
        <v>Looking for authentication and verification of feedback of the ML model to address the risk of model skewing.</v>
      </c>
      <c r="F333" s="254"/>
      <c r="G333" s="239" t="str">
        <f>VLOOKUP($A333,Questions!$A$2:$X$333,21,0)&amp;""</f>
        <v>Yes</v>
      </c>
      <c r="H333" s="240"/>
      <c r="I333" s="241" t="str">
        <f>VLOOKUP($A333,Questions!$A$2:$X$333,23,0)&amp;""</f>
        <v>Critical Importance</v>
      </c>
      <c r="J333" s="240"/>
      <c r="K333" s="242" t="b">
        <v>0</v>
      </c>
      <c r="L333" s="2"/>
      <c r="M333" s="232"/>
      <c r="N333" s="232"/>
      <c r="O333" s="232"/>
      <c r="P333" s="232"/>
      <c r="Q333" s="232"/>
      <c r="R333" s="232"/>
      <c r="S333" s="232"/>
      <c r="T333" s="232"/>
      <c r="U333" s="232"/>
      <c r="V333" s="232"/>
      <c r="W333" s="232"/>
      <c r="X333" s="232"/>
      <c r="Y333" s="232"/>
      <c r="Z333" s="232"/>
    </row>
    <row r="334" ht="15.75" customHeight="1">
      <c r="A334" s="35" t="str">
        <f>AI!$A$43</f>
        <v>AIML-03</v>
      </c>
      <c r="B334" s="36" t="str">
        <f>VLOOKUP($A334,AI!$A$13:$E$55,2,0)&amp;""</f>
        <v>Is your ML training data vetted, validated, and verified before training the solution's AI model?</v>
      </c>
      <c r="C334" s="241" t="str">
        <f>VLOOKUP($A334,AI!$A$13:$E$55,3,0)&amp;""</f>
        <v>No</v>
      </c>
      <c r="D334" s="243" t="str">
        <f>IF(LEFT(VLOOKUP($A334,AI!$A$13:$E$55,5,0),21)='Auto Responses'!$A$73,'Auto Responses'!$A$74,VLOOKUP($A334,AI!$A$13:$E$55,4,0))&amp;""</f>
        <v>Coursedog does not train custom ML models. The solution relies on OpenAI and Anthropic's pre-trained models.</v>
      </c>
      <c r="E334" s="248" t="str">
        <f>VLOOKUP($A334,AI!$A$13:$E$55,5,0)&amp;""</f>
        <v>Looking for policies/procedures about validating and verifying any data used to train the model through validation checks and employing multiple data labelers to validate the accuracy of the data labeling.</v>
      </c>
      <c r="F334" s="254"/>
      <c r="G334" s="239" t="str">
        <f>VLOOKUP($A334,Questions!$A$2:$X$333,21,0)&amp;""</f>
        <v>Yes</v>
      </c>
      <c r="H334" s="240"/>
      <c r="I334" s="241" t="str">
        <f>VLOOKUP($A334,Questions!$A$2:$X$333,23,0)&amp;""</f>
        <v>Standard Importance</v>
      </c>
      <c r="J334" s="240"/>
      <c r="K334" s="242" t="b">
        <v>0</v>
      </c>
      <c r="L334" s="2"/>
      <c r="M334" s="232"/>
      <c r="N334" s="232"/>
      <c r="O334" s="232"/>
      <c r="P334" s="232"/>
      <c r="Q334" s="232"/>
      <c r="R334" s="232"/>
      <c r="S334" s="232"/>
      <c r="T334" s="232"/>
      <c r="U334" s="232"/>
      <c r="V334" s="232"/>
      <c r="W334" s="232"/>
      <c r="X334" s="232"/>
      <c r="Y334" s="232"/>
      <c r="Z334" s="232"/>
    </row>
    <row r="335" ht="15.75" customHeight="1">
      <c r="A335" s="35" t="str">
        <f>AI!$A$44</f>
        <v>AIML-04</v>
      </c>
      <c r="B335" s="36" t="str">
        <f>VLOOKUP($A335,AI!$A$13:$E$55,2,0)&amp;""</f>
        <v>Is your ML training data monitored and audited?</v>
      </c>
      <c r="C335" s="241" t="str">
        <f>VLOOKUP($A335,AI!$A$13:$E$55,3,0)&amp;""</f>
        <v>No</v>
      </c>
      <c r="D335" s="243" t="str">
        <f>IF(LEFT(VLOOKUP($A335,AI!$A$13:$E$55,5,0),21)='Auto Responses'!$A$73,'Auto Responses'!$A$74,VLOOKUP($A335,AI!$A$13:$E$55,4,0))&amp;""</f>
        <v>Not applicable as Coursedog does not maintain custom ML training data</v>
      </c>
      <c r="E335" s="248" t="str">
        <f>VLOOKUP($A335,AI!$A$13:$E$55,5,0)&amp;""</f>
        <v>Looking for how you reduce the risk of compromising training data.</v>
      </c>
      <c r="F335" s="254"/>
      <c r="G335" s="239" t="str">
        <f>VLOOKUP($A335,Questions!$A$2:$X$333,21,0)&amp;""</f>
        <v>Yes</v>
      </c>
      <c r="H335" s="240"/>
      <c r="I335" s="241" t="str">
        <f>VLOOKUP($A335,Questions!$A$2:$X$333,23,0)&amp;""</f>
        <v>Standard Importance</v>
      </c>
      <c r="J335" s="240"/>
      <c r="K335" s="242" t="b">
        <v>0</v>
      </c>
      <c r="L335" s="2"/>
      <c r="M335" s="232"/>
      <c r="N335" s="232"/>
      <c r="O335" s="232"/>
      <c r="P335" s="232"/>
      <c r="Q335" s="232"/>
      <c r="R335" s="232"/>
      <c r="S335" s="232"/>
      <c r="T335" s="232"/>
      <c r="U335" s="232"/>
      <c r="V335" s="232"/>
      <c r="W335" s="232"/>
      <c r="X335" s="232"/>
      <c r="Y335" s="232"/>
      <c r="Z335" s="232"/>
    </row>
    <row r="336" ht="15.75" customHeight="1">
      <c r="A336" s="35" t="str">
        <f>AI!$A$45</f>
        <v>AIML-05</v>
      </c>
      <c r="B336" s="36" t="str">
        <f>VLOOKUP($A336,AI!$A$13:$E$55,2,0)&amp;""</f>
        <v>Have you limited access to your ML training data to only staff with an explicit business need?</v>
      </c>
      <c r="C336" s="241" t="str">
        <f>VLOOKUP($A336,AI!$A$13:$E$55,3,0)&amp;""</f>
        <v>No</v>
      </c>
      <c r="D336" s="243" t="str">
        <f>IF(LEFT(VLOOKUP($A336,AI!$A$13:$E$55,5,0),21)='Auto Responses'!$A$73,'Auto Responses'!$A$74,VLOOKUP($A336,AI!$A$13:$E$55,4,0))&amp;""</f>
        <v>Not applicable as Coursedog does not maintain custom ML training data.</v>
      </c>
      <c r="E336" s="248" t="str">
        <f>VLOOKUP($A336,AI!$A$13:$E$55,5,0)&amp;""</f>
        <v>Looking for limited access to training data.</v>
      </c>
      <c r="F336" s="254"/>
      <c r="G336" s="239" t="str">
        <f>VLOOKUP($A336,Questions!$A$2:$X$333,21,0)&amp;""</f>
        <v>Yes</v>
      </c>
      <c r="H336" s="240"/>
      <c r="I336" s="241" t="str">
        <f>VLOOKUP($A336,Questions!$A$2:$X$333,23,0)&amp;""</f>
        <v>Minor Importance</v>
      </c>
      <c r="J336" s="240"/>
      <c r="K336" s="242" t="b">
        <v>0</v>
      </c>
      <c r="L336" s="2"/>
      <c r="M336" s="232"/>
      <c r="N336" s="232"/>
      <c r="O336" s="232"/>
      <c r="P336" s="232"/>
      <c r="Q336" s="232"/>
      <c r="R336" s="232"/>
      <c r="S336" s="232"/>
      <c r="T336" s="232"/>
      <c r="U336" s="232"/>
      <c r="V336" s="232"/>
      <c r="W336" s="232"/>
      <c r="X336" s="232"/>
      <c r="Y336" s="232"/>
      <c r="Z336" s="232"/>
    </row>
    <row r="337" ht="15.75" customHeight="1">
      <c r="A337" s="35" t="str">
        <f>AI!$A$46</f>
        <v>AIML-06</v>
      </c>
      <c r="B337" s="36" t="str">
        <f>VLOOKUP($A337,AI!$A$13:$E$55,2,0)&amp;""</f>
        <v>Have you implemented adversarial training or other model defense mechanisms to protect your ML-related features?</v>
      </c>
      <c r="C337" s="241" t="str">
        <f>VLOOKUP($A337,AI!$A$13:$E$55,3,0)&amp;""</f>
        <v>No</v>
      </c>
      <c r="D337" s="243" t="str">
        <f>IF(LEFT(VLOOKUP($A337,AI!$A$13:$E$55,5,0),21)='Auto Responses'!$A$73,'Auto Responses'!$A$74,VLOOKUP($A337,AI!$A$13:$E$55,4,0))&amp;""</f>
        <v>Coursedog relies on OpenAI and Anthropic's model security measures. The solution implements application-level protections through input validation and rate limiting rather than model-level defenses.</v>
      </c>
      <c r="E337" s="248" t="str">
        <f>VLOOKUP($A337,AI!$A$13:$E$55,5,0)&amp;""</f>
        <v>Looking for adversarial training or models that incorporate other defense mechanisms.</v>
      </c>
      <c r="F337" s="254"/>
      <c r="G337" s="239" t="str">
        <f>VLOOKUP($A337,Questions!$A$2:$X$333,21,0)&amp;""</f>
        <v>Yes</v>
      </c>
      <c r="H337" s="240"/>
      <c r="I337" s="241" t="str">
        <f>VLOOKUP($A337,Questions!$A$2:$X$333,23,0)&amp;""</f>
        <v>Minor Importance</v>
      </c>
      <c r="J337" s="240"/>
      <c r="K337" s="242" t="b">
        <v>0</v>
      </c>
      <c r="L337" s="2"/>
      <c r="M337" s="232"/>
      <c r="N337" s="232"/>
      <c r="O337" s="232"/>
      <c r="P337" s="232"/>
      <c r="Q337" s="232"/>
      <c r="R337" s="232"/>
      <c r="S337" s="232"/>
      <c r="T337" s="232"/>
      <c r="U337" s="232"/>
      <c r="V337" s="232"/>
      <c r="W337" s="232"/>
      <c r="X337" s="232"/>
      <c r="Y337" s="232"/>
      <c r="Z337" s="232"/>
    </row>
    <row r="338" ht="15.75" customHeight="1">
      <c r="A338" s="35" t="str">
        <f>AI!$A$47</f>
        <v>AIML-07</v>
      </c>
      <c r="B338" s="36" t="str">
        <f>VLOOKUP($A338,AI!$A$13:$E$55,2,0)&amp;""</f>
        <v>Do you make your ML model transparent through documentation and log inputs and outputs?</v>
      </c>
      <c r="C338" s="241" t="str">
        <f>VLOOKUP($A338,AI!$A$13:$E$55,3,0)&amp;""</f>
        <v>Yes</v>
      </c>
      <c r="D338" s="243" t="str">
        <f>IF(LEFT(VLOOKUP($A338,AI!$A$13:$E$55,5,0),21)='Auto Responses'!$A$73,'Auto Responses'!$A$74,VLOOKUP($A338,AI!$A$13:$E$55,4,0))&amp;""</f>
        <v>Coursedog provides comprehensive logging of AI operations including inputs and outputs, and maintains documentation of AI component interfaces and usage patterns.</v>
      </c>
      <c r="E338" s="248" t="str">
        <f>VLOOKUP($A338,AI!$A$13:$E$55,5,0)&amp;""</f>
        <v>Looking for model transparency, logging of inputs and outputs, explainations for the model's predictions, and allowing the users to inspect the model's internal representations.</v>
      </c>
      <c r="F338" s="254"/>
      <c r="G338" s="239" t="str">
        <f>VLOOKUP($A338,Questions!$A$2:$X$333,21,0)&amp;""</f>
        <v>Yes</v>
      </c>
      <c r="H338" s="240"/>
      <c r="I338" s="241" t="str">
        <f>VLOOKUP($A338,Questions!$A$2:$X$333,23,0)&amp;""</f>
        <v>Minor Importance</v>
      </c>
      <c r="J338" s="240"/>
      <c r="K338" s="242" t="b">
        <v>0</v>
      </c>
      <c r="L338" s="2"/>
      <c r="M338" s="232"/>
      <c r="N338" s="232"/>
      <c r="O338" s="232"/>
      <c r="P338" s="232"/>
      <c r="Q338" s="232"/>
      <c r="R338" s="232"/>
      <c r="S338" s="232"/>
      <c r="T338" s="232"/>
      <c r="U338" s="232"/>
      <c r="V338" s="232"/>
      <c r="W338" s="232"/>
      <c r="X338" s="232"/>
      <c r="Y338" s="232"/>
      <c r="Z338" s="232"/>
    </row>
    <row r="339" ht="15.75" customHeight="1">
      <c r="A339" s="35" t="str">
        <f>AI!$A$48</f>
        <v>AIML-08</v>
      </c>
      <c r="B339" s="36" t="str">
        <f>VLOOKUP($A339,AI!$A$13:$E$55,2,0)&amp;""</f>
        <v>Do you watermark your ML training data?</v>
      </c>
      <c r="C339" s="241" t="str">
        <f>VLOOKUP($A339,AI!$A$13:$E$55,3,0)&amp;""</f>
        <v>No</v>
      </c>
      <c r="D339" s="243" t="str">
        <f>IF(LEFT(VLOOKUP($A339,AI!$A$13:$E$55,5,0),21)='Auto Responses'!$A$73,'Auto Responses'!$A$74,VLOOKUP($A339,AI!$A$13:$E$55,4,0))&amp;""</f>
        <v>Additional Information: Not applicable as Coursedog does not maintain custom ML training data.</v>
      </c>
      <c r="E339" s="248" t="str">
        <f>VLOOKUP($A339,AI!$A$13:$E$55,5,0)&amp;""</f>
        <v>Looking for watermarking of training data to aid in your incident response.</v>
      </c>
      <c r="F339" s="254"/>
      <c r="G339" s="239" t="str">
        <f>VLOOKUP($A339,Questions!$A$2:$X$333,21,0)&amp;""</f>
        <v>Yes</v>
      </c>
      <c r="H339" s="240"/>
      <c r="I339" s="241" t="str">
        <f>VLOOKUP($A339,Questions!$A$2:$X$333,23,0)&amp;""</f>
        <v>Minor Importance</v>
      </c>
      <c r="J339" s="240"/>
      <c r="K339" s="242" t="b">
        <v>0</v>
      </c>
      <c r="L339" s="2"/>
      <c r="M339" s="232"/>
      <c r="N339" s="232"/>
      <c r="O339" s="232"/>
      <c r="P339" s="232"/>
      <c r="Q339" s="232"/>
      <c r="R339" s="232"/>
      <c r="S339" s="232"/>
      <c r="T339" s="232"/>
      <c r="U339" s="232"/>
      <c r="V339" s="232"/>
      <c r="W339" s="232"/>
      <c r="X339" s="232"/>
      <c r="Y339" s="232"/>
      <c r="Z339" s="232"/>
    </row>
    <row r="340" ht="15.75" customHeight="1">
      <c r="A340" s="19" t="str">
        <f>VLOOKUP(LEFT($A341,4),'Auto Responses'!$N$4:$O$38,2,0)&amp;""</f>
        <v> AI Large Language Model (LLM)</v>
      </c>
      <c r="B340" s="45"/>
      <c r="C340" s="259"/>
      <c r="D340" s="46"/>
      <c r="E340" s="260"/>
      <c r="F340" s="234" t="s">
        <v>644</v>
      </c>
      <c r="G340" s="46"/>
      <c r="H340" s="46"/>
      <c r="I340" s="46"/>
      <c r="J340" s="46"/>
      <c r="K340" s="46"/>
      <c r="L340" s="2"/>
      <c r="M340" s="2"/>
      <c r="N340" s="2"/>
      <c r="O340" s="2"/>
      <c r="P340" s="2"/>
      <c r="Q340" s="2"/>
      <c r="R340" s="2"/>
      <c r="S340" s="2"/>
      <c r="T340" s="2"/>
      <c r="U340" s="2"/>
      <c r="V340" s="2"/>
      <c r="W340" s="2"/>
      <c r="X340" s="2"/>
      <c r="Y340" s="2"/>
      <c r="Z340" s="2"/>
    </row>
    <row r="341" ht="15.75" customHeight="1">
      <c r="A341" s="35" t="str">
        <f>AI!$A$50</f>
        <v>AILM-01</v>
      </c>
      <c r="B341" s="36" t="str">
        <f>VLOOKUP($A341,AI!$A$13:$E$55,2,0)&amp;""</f>
        <v>Do you limit your solution's LLM privileges by default?*</v>
      </c>
      <c r="C341" s="241" t="str">
        <f>VLOOKUP($A341,AI!$A$13:$E$55,3,0)&amp;""</f>
        <v>Yes</v>
      </c>
      <c r="D341" s="243" t="str">
        <f>IF(LEFT(VLOOKUP($A341,AI!$A$13:$E$55,5,0),21)='Auto Responses'!$A$73,'Auto Responses'!$A$74,VLOOKUP($A341,AI!$A$13:$E$55,4,0))&amp;""</f>
        <v>Coursedog implements rate limiting, structured input validation, and controlled access to LLM features through the AI Hub system to limit privileges by default.</v>
      </c>
      <c r="E341" s="248" t="str">
        <f>VLOOKUP($A341,AI!$A$13:$E$55,5,0)&amp;""</f>
        <v>Based on the response to AIQU-02 on the "START HERE" tab, this question does not apply to this product or service.</v>
      </c>
      <c r="F341" s="254"/>
      <c r="G341" s="239" t="str">
        <f>VLOOKUP($A341,Questions!$A$2:$X$333,21,0)&amp;""</f>
        <v>Yes</v>
      </c>
      <c r="H341" s="240"/>
      <c r="I341" s="241" t="str">
        <f>VLOOKUP($A341,Questions!$A$2:$X$333,23,0)&amp;""</f>
        <v>Critical Importance</v>
      </c>
      <c r="J341" s="240"/>
      <c r="K341" s="242" t="b">
        <v>0</v>
      </c>
      <c r="L341" s="2"/>
      <c r="M341" s="232"/>
      <c r="N341" s="232"/>
      <c r="O341" s="232"/>
      <c r="P341" s="232"/>
      <c r="Q341" s="232"/>
      <c r="R341" s="232"/>
      <c r="S341" s="232"/>
      <c r="T341" s="232"/>
      <c r="U341" s="232"/>
      <c r="V341" s="232"/>
      <c r="W341" s="232"/>
      <c r="X341" s="232"/>
      <c r="Y341" s="232"/>
      <c r="Z341" s="232"/>
    </row>
    <row r="342" ht="15.75" customHeight="1">
      <c r="A342" s="35" t="str">
        <f>AI!$A$51</f>
        <v>AILM-02</v>
      </c>
      <c r="B342" s="36" t="str">
        <f>VLOOKUP($A342,AI!$A$13:$E$55,2,0)&amp;""</f>
        <v>Is your LLM training data vetted, validated, and verified before training the solution's AI model?*</v>
      </c>
      <c r="C342" s="241" t="str">
        <f>VLOOKUP($A342,AI!$A$13:$E$55,3,0)&amp;""</f>
        <v>N/A</v>
      </c>
      <c r="D342" s="243" t="str">
        <f>IF(LEFT(VLOOKUP($A342,AI!$A$13:$E$55,5,0),21)='Auto Responses'!$A$73,'Auto Responses'!$A$74,VLOOKUP($A342,AI!$A$13:$E$55,4,0))&amp;""</f>
        <v>Coursedog uses OpenAI and Anthropic's pre-trained LLMs and does not train custom language models.</v>
      </c>
      <c r="E342" s="248" t="str">
        <f>VLOOKUP($A342,AI!$A$13:$E$55,5,0)&amp;""</f>
        <v>Based on the response to AIQU-02 on the "START HERE" tab, this question does not apply to this product or service.</v>
      </c>
      <c r="F342" s="254"/>
      <c r="G342" s="239" t="str">
        <f>VLOOKUP($A342,Questions!$A$2:$X$333,21,0)&amp;""</f>
        <v>Yes</v>
      </c>
      <c r="H342" s="240"/>
      <c r="I342" s="241" t="str">
        <f>VLOOKUP($A342,Questions!$A$2:$X$333,23,0)&amp;""</f>
        <v>Critical Importance</v>
      </c>
      <c r="J342" s="240"/>
      <c r="K342" s="242" t="b">
        <v>0</v>
      </c>
      <c r="L342" s="2"/>
      <c r="M342" s="232"/>
      <c r="N342" s="232"/>
      <c r="O342" s="232"/>
      <c r="P342" s="232"/>
      <c r="Q342" s="232"/>
      <c r="R342" s="232"/>
      <c r="S342" s="232"/>
      <c r="T342" s="232"/>
      <c r="U342" s="232"/>
      <c r="V342" s="232"/>
      <c r="W342" s="232"/>
      <c r="X342" s="232"/>
      <c r="Y342" s="232"/>
      <c r="Z342" s="232"/>
    </row>
    <row r="343" ht="15.75" customHeight="1">
      <c r="A343" s="35" t="str">
        <f>AI!$A$52</f>
        <v>AILM-03</v>
      </c>
      <c r="B343" s="36" t="str">
        <f>VLOOKUP($A343,AI!$A$13:$E$55,2,0)&amp;""</f>
        <v>Do any actions taken by your solution's LLM features or plugins require human intervention?*</v>
      </c>
      <c r="C343" s="241" t="str">
        <f>VLOOKUP($A343,AI!$A$13:$E$55,3,0)&amp;""</f>
        <v>Yes</v>
      </c>
      <c r="D343" s="243" t="str">
        <f>IF(LEFT(VLOOKUP($A343,AI!$A$13:$E$55,5,0),21)='Auto Responses'!$A$73,'Auto Responses'!$A$74,VLOOKUP($A343,AI!$A$13:$E$55,4,0))&amp;""</f>
        <v>AI-generated recommendations and responses are presented to users for review and action. The system does not automatically execute actions based solely on LLM outputs.</v>
      </c>
      <c r="E343" s="248" t="str">
        <f>VLOOKUP($A343,AI!$A$13:$E$55,5,0)&amp;""</f>
        <v>Based on the response to AIQU-02 on the "START HERE" tab, this question does not apply to this product or service.</v>
      </c>
      <c r="F343" s="254"/>
      <c r="G343" s="239" t="str">
        <f>VLOOKUP($A343,Questions!$A$2:$X$333,21,0)&amp;""</f>
        <v>Yes</v>
      </c>
      <c r="H343" s="240"/>
      <c r="I343" s="241" t="str">
        <f>VLOOKUP($A343,Questions!$A$2:$X$333,23,0)&amp;""</f>
        <v>Critical Importance</v>
      </c>
      <c r="J343" s="240"/>
      <c r="K343" s="242" t="b">
        <v>0</v>
      </c>
      <c r="L343" s="2"/>
      <c r="M343" s="232"/>
      <c r="N343" s="232"/>
      <c r="O343" s="232"/>
      <c r="P343" s="232"/>
      <c r="Q343" s="232"/>
      <c r="R343" s="232"/>
      <c r="S343" s="232"/>
      <c r="T343" s="232"/>
      <c r="U343" s="232"/>
      <c r="V343" s="232"/>
      <c r="W343" s="232"/>
      <c r="X343" s="232"/>
      <c r="Y343" s="232"/>
      <c r="Z343" s="232"/>
    </row>
    <row r="344" ht="15.75" customHeight="1">
      <c r="A344" s="35" t="str">
        <f>AI!$A$53</f>
        <v>AILM-04</v>
      </c>
      <c r="B344" s="36" t="str">
        <f>VLOOKUP($A344,AI!$A$13:$E$55,2,0)&amp;""</f>
        <v>Do you limit multiple LLM model plugins being called as part of a single input?*</v>
      </c>
      <c r="C344" s="241" t="str">
        <f>VLOOKUP($A344,AI!$A$13:$E$55,3,0)&amp;""</f>
        <v>Yes</v>
      </c>
      <c r="D344" s="243" t="str">
        <f>IF(LEFT(VLOOKUP($A344,AI!$A$13:$E$55,5,0),21)='Auto Responses'!$A$73,'Auto Responses'!$A$74,VLOOKUP($A344,AI!$A$13:$E$55,4,0))&amp;""</f>
        <v>Coursedog's component-based architecture controls AI model usage and can limit concurrent or multiple model calls through the pipeline system.</v>
      </c>
      <c r="E344" s="248" t="str">
        <f>VLOOKUP($A344,AI!$A$13:$E$55,5,0)&amp;""</f>
        <v>Based on the response to AIQU-02 on the "START HERE" tab, this question does not apply to this product or service.</v>
      </c>
      <c r="F344" s="254"/>
      <c r="G344" s="239" t="str">
        <f>VLOOKUP($A344,Questions!$A$2:$X$333,21,0)&amp;""</f>
        <v>Yes</v>
      </c>
      <c r="H344" s="240"/>
      <c r="I344" s="241" t="str">
        <f>VLOOKUP($A344,Questions!$A$2:$X$333,23,0)&amp;""</f>
        <v>Critical Importance</v>
      </c>
      <c r="J344" s="240"/>
      <c r="K344" s="242" t="b">
        <v>0</v>
      </c>
      <c r="L344" s="2"/>
      <c r="M344" s="232"/>
      <c r="N344" s="232"/>
      <c r="O344" s="232"/>
      <c r="P344" s="232"/>
      <c r="Q344" s="232"/>
      <c r="R344" s="232"/>
      <c r="S344" s="232"/>
      <c r="T344" s="232"/>
      <c r="U344" s="232"/>
      <c r="V344" s="232"/>
      <c r="W344" s="232"/>
      <c r="X344" s="232"/>
      <c r="Y344" s="232"/>
      <c r="Z344" s="232"/>
    </row>
    <row r="345" ht="15.75" customHeight="1">
      <c r="A345" s="35" t="str">
        <f>AI!$A$54</f>
        <v>AILM-05</v>
      </c>
      <c r="B345" s="36" t="str">
        <f>VLOOKUP($A345,AI!$A$13:$E$55,2,0)&amp;""</f>
        <v>Do you limit your solution's LLM resource use per request, per step, and per action?</v>
      </c>
      <c r="C345" s="241" t="str">
        <f>VLOOKUP($A345,AI!$A$13:$E$55,3,0)&amp;""</f>
        <v>Yes</v>
      </c>
      <c r="D345" s="243" t="str">
        <f>IF(LEFT(VLOOKUP($A345,AI!$A$13:$E$55,5,0),21)='Auto Responses'!$A$73,'Auto Responses'!$A$74,VLOOKUP($A345,AI!$A$13:$E$55,4,0))&amp;""</f>
        <v>Coursedog implements comprehensive rate limiting for AI API calls including request limits, token usage tracking, and resource management through the OpenAI and Anthropic rate limiter component.</v>
      </c>
      <c r="E345" s="248" t="str">
        <f>VLOOKUP($A345,AI!$A$13:$E$55,5,0)&amp;""</f>
        <v>Based on the response to AIQU-02 on the "START HERE" tab, this question does not apply to this product or service.</v>
      </c>
      <c r="F345" s="254"/>
      <c r="G345" s="239" t="str">
        <f>VLOOKUP($A345,Questions!$A$2:$X$333,21,0)&amp;""</f>
        <v>Yes</v>
      </c>
      <c r="H345" s="240"/>
      <c r="I345" s="241" t="str">
        <f>VLOOKUP($A345,Questions!$A$2:$X$333,23,0)&amp;""</f>
        <v>Standard Importance</v>
      </c>
      <c r="J345" s="240"/>
      <c r="K345" s="242" t="b">
        <v>0</v>
      </c>
      <c r="L345" s="2"/>
      <c r="M345" s="232"/>
      <c r="N345" s="232"/>
      <c r="O345" s="232"/>
      <c r="P345" s="232"/>
      <c r="Q345" s="232"/>
      <c r="R345" s="232"/>
      <c r="S345" s="232"/>
      <c r="T345" s="232"/>
      <c r="U345" s="232"/>
      <c r="V345" s="232"/>
      <c r="W345" s="232"/>
      <c r="X345" s="232"/>
      <c r="Y345" s="232"/>
      <c r="Z345" s="232"/>
    </row>
    <row r="346" ht="15.75" customHeight="1">
      <c r="A346" s="35" t="str">
        <f>AI!$A$55</f>
        <v>AILM-06</v>
      </c>
      <c r="B346" s="36" t="str">
        <f>VLOOKUP($A346,AI!$A$13:$E$55,2,0)&amp;""</f>
        <v>Do you leverage LLM model tuning or other model validation mechanisms?</v>
      </c>
      <c r="C346" s="241" t="str">
        <f>VLOOKUP($A346,AI!$A$13:$E$55,3,0)&amp;""</f>
        <v>No</v>
      </c>
      <c r="D346" s="243" t="str">
        <f>IF(LEFT(VLOOKUP($A346,AI!$A$13:$E$55,5,0),21)='Auto Responses'!$A$73,'Auto Responses'!$A$74,VLOOKUP($A346,AI!$A$13:$E$55,4,0))&amp;""</f>
        <v>Coursedog uses OpenAI and Anthropic's pre-trained models without custom tuning. Validation is performed at the application level through input/output schema validation and structured component workflows.</v>
      </c>
      <c r="E346" s="248" t="str">
        <f>VLOOKUP($A346,AI!$A$13:$E$55,5,0)&amp;""</f>
        <v>Based on the response to AIQU-02 on the "START HERE" tab, this question does not apply to this product or service.</v>
      </c>
      <c r="F346" s="254"/>
      <c r="G346" s="239" t="str">
        <f>VLOOKUP($A346,Questions!$A$2:$X$333,21,0)&amp;""</f>
        <v>Yes</v>
      </c>
      <c r="H346" s="240"/>
      <c r="I346" s="241" t="str">
        <f>VLOOKUP($A346,Questions!$A$2:$X$333,23,0)&amp;""</f>
        <v>Standard Importance</v>
      </c>
      <c r="J346" s="240"/>
      <c r="K346" s="242" t="b">
        <v>0</v>
      </c>
      <c r="L346" s="2"/>
      <c r="M346" s="232"/>
      <c r="N346" s="56" t="s">
        <v>34</v>
      </c>
      <c r="O346" s="232"/>
      <c r="P346" s="232"/>
      <c r="Q346" s="232"/>
      <c r="R346" s="232"/>
      <c r="S346" s="232"/>
      <c r="T346" s="232"/>
      <c r="U346" s="232"/>
      <c r="V346" s="232"/>
      <c r="W346" s="232"/>
      <c r="X346" s="232"/>
      <c r="Y346" s="232"/>
      <c r="Z346" s="232"/>
    </row>
    <row r="347" ht="42.0" customHeight="1">
      <c r="A347" s="66" t="s">
        <v>47</v>
      </c>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ht="15.0" hidden="1" customHeight="1">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ht="15.0" hidden="1" customHeight="1">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ht="15.0" hidden="1" customHeight="1">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ht="15.0" hidden="1" customHeight="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ht="15.0" hidden="1" customHeight="1">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ht="15.0" hidden="1" customHeight="1">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ht="15.0" hidden="1" customHeight="1">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ht="15.0" hidden="1" customHeight="1">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ht="15.0" hidden="1" customHeight="1">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ht="15.0" hidden="1" customHeight="1">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ht="15.0" hidden="1" customHeight="1">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ht="15.0" hidden="1" customHeight="1">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ht="15.0" hidden="1" customHeight="1">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ht="15.0" hidden="1" customHeight="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ht="15.0" hidden="1" customHeight="1">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ht="15.0" hidden="1" customHeight="1">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ht="15.0" hidden="1" customHeight="1">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ht="15.75" customHeight="1">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ht="15.75" customHeight="1">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ht="15.75" customHeight="1">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ht="15.75" customHeight="1">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ht="15.75" customHeight="1">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ht="15.75" customHeight="1">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ht="15.75" customHeight="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ht="15.75" customHeight="1">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ht="15.75" customHeight="1">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ht="15.75" customHeight="1">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ht="15.75" customHeight="1">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ht="15.75" customHeight="1">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ht="15.75" customHeight="1">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ht="15.75" customHeight="1">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ht="15.75" customHeight="1">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ht="15.75" customHeight="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ht="15.75" customHeight="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ht="15.75" customHeight="1">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ht="15.75" customHeight="1">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ht="15.75" customHeight="1">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ht="15.75" customHeight="1">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ht="15.75" customHeight="1">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ht="15.75" customHeight="1">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ht="15.75" customHeight="1">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ht="15.75" customHeight="1">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ht="15.75" customHeight="1">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ht="15.75" customHeight="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ht="15.75" customHeight="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ht="15.75" customHeight="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ht="15.75" customHeight="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ht="15.75" customHeight="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ht="15.75" customHeight="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ht="15.75" customHeight="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ht="15.75" customHeight="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ht="15.75" customHeight="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ht="15.75" customHeight="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ht="15.75" customHeight="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ht="15.75" customHeight="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ht="15.75" customHeight="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ht="15.75" customHeight="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ht="15.75" customHeight="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ht="15.75" customHeight="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ht="15.75" customHeight="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ht="15.75" customHeight="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ht="15.75" customHeight="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ht="15.75" customHeight="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ht="15.75" customHeight="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ht="15.75" customHeight="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ht="15.75" customHeight="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ht="15.75"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ht="15.75" customHeight="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ht="15.75" customHeight="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ht="15.75" customHeight="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ht="15.75" customHeight="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ht="15.75" customHeight="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ht="15.75" customHeight="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ht="15.75" customHeight="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ht="15.75" customHeight="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ht="15.75" customHeight="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ht="15.75" customHeight="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ht="15.75" customHeight="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ht="15.75" customHeight="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ht="15.75" customHeight="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ht="15.75" customHeight="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ht="15.75" customHeight="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ht="15.75" customHeight="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ht="15.75" customHeight="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ht="15.75" customHeight="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ht="15.75" customHeight="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ht="15.75" customHeight="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ht="15.75" customHeight="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ht="15.75" customHeight="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ht="15.75" customHeight="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ht="15.75" customHeight="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ht="15.75" customHeight="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ht="15.75" customHeight="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ht="15.75" customHeight="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ht="15.75" customHeight="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ht="15.75" customHeight="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ht="15.75" customHeight="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ht="15.75" customHeight="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ht="15.75" customHeight="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ht="15.75" customHeight="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ht="15.75" customHeight="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ht="15.75" customHeight="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ht="15.75" customHeight="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ht="15.75" customHeight="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ht="15.75" customHeight="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ht="15.75" customHeight="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ht="15.75" customHeight="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ht="15.75" customHeight="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ht="15.75" customHeight="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ht="15.75" customHeight="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ht="15.75" customHeight="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ht="15.75" customHeight="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ht="15.75" customHeight="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ht="15.75" customHeight="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ht="15.75" customHeight="1">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ht="15.75" customHeight="1">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ht="15.75" customHeight="1">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ht="15.75" customHeight="1">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ht="15.75" customHeight="1">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ht="15.75" customHeight="1">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ht="15.75" customHeight="1">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ht="15.75" customHeight="1">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ht="15.75" customHeight="1">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ht="15.75" customHeight="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ht="15.75" customHeight="1">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ht="15.75" customHeight="1">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ht="15.75" customHeight="1">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ht="15.75" customHeight="1">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ht="15.75" customHeight="1">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ht="15.75" customHeight="1">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ht="15.75" customHeight="1">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ht="15.75" customHeight="1">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ht="15.75" customHeight="1">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ht="15.75" customHeight="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ht="15.75" customHeight="1">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ht="15.75" customHeight="1">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ht="15.75" customHeight="1">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ht="15.75" customHeight="1">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ht="15.75" customHeight="1">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ht="15.75" customHeight="1">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ht="15.75" customHeight="1">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ht="15.75" customHeight="1">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ht="15.75" customHeight="1">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ht="15.75" customHeight="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ht="15.75" customHeight="1">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ht="15.75" customHeight="1">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ht="15.75" customHeight="1">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ht="15.75" customHeight="1">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ht="15.75" customHeight="1">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ht="15.75" customHeight="1">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ht="15.75" customHeight="1">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ht="15.75" customHeight="1">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ht="15.75" customHeight="1">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ht="15.75" customHeight="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ht="15.75" customHeight="1">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ht="15.75" customHeight="1">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ht="15.75" customHeight="1">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ht="15.75" customHeight="1">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ht="15.75" customHeight="1">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ht="15.75" customHeight="1">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ht="15.75" customHeight="1">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ht="15.75" customHeight="1">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ht="15.75" customHeight="1">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ht="15.75" customHeight="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ht="15.75" customHeight="1">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ht="15.75" customHeight="1">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ht="15.75" customHeight="1">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ht="15.75" customHeight="1">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ht="15.75" customHeight="1">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ht="15.75" customHeight="1">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ht="15.75" customHeight="1">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ht="15.75" customHeight="1">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ht="15.75" customHeight="1">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ht="15.75" customHeight="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ht="15.75" customHeight="1">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ht="15.75" customHeight="1">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ht="15.75" customHeight="1">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ht="15.75" customHeight="1">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ht="15.75" customHeight="1">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ht="15.75" customHeight="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ht="15.75" customHeight="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ht="15.75" customHeight="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ht="15.75" customHeight="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ht="15.75" customHeight="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ht="15.75" customHeight="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ht="15.75" customHeight="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ht="15.75" customHeight="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ht="15.75" customHeight="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ht="15.75" customHeight="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ht="15.75" customHeight="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ht="15.75" customHeight="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ht="15.75" customHeight="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ht="15.75" customHeight="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ht="15.75" customHeight="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ht="15.75" customHeight="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ht="15.75" customHeight="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ht="15.75" customHeight="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ht="15.75" customHeight="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ht="15.75" customHeight="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ht="15.75" customHeight="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A19:C19"/>
  </mergeCells>
  <dataValidations>
    <dataValidation type="list" allowBlank="1" showErrorMessage="1" sqref="H56:H64 H66:H70 H72:H79 H81:H87 H89:H93 H95:H110 H112:H126 H128:H145 H147:H169 H171:H184 H186:H201 H203:H213 H215:H218 H220:H225 H227:H244 H246:H255 H257:H285 H287:H298 H300:H309 H311:H312 H314:H318 H320:H324 H326:H330 H332:H339 H341:H346">
      <formula1>'Auto Responses'!$J$7:$J$8</formula1>
    </dataValidation>
    <dataValidation type="list" allowBlank="1" showErrorMessage="1" sqref="H226">
      <formula1>'Auto Responses'!$A$50:$A$51</formula1>
    </dataValidation>
    <dataValidation type="list" allowBlank="1" showErrorMessage="1" sqref="J56:J64 J66:J70 J72:J79 J81:J87 J89:J93 J95:J110 J112:J126 J128:J145 J147:J169 J171:J184 J186:J201 J203:J213 J215:J218 J220:J225 J227:J244 J246:J255 J257:J285 J287:J298 J300:J309 J311:J312 J314:J318 J320:J324 J326:J330 J332:J339 J341:J346">
      <formula1>'Auto Responses'!$J$11:$J$14</formula1>
    </dataValidation>
    <dataValidation type="list" allowBlank="1" showErrorMessage="1" sqref="J226">
      <formula1>'Auto Responses'!$A$52:$A$55</formula1>
    </dataValidation>
  </dataValidations>
  <hyperlinks>
    <hyperlink display="Jump to  Company Information" location="'Institution Evaluation'!A66" ref="G21"/>
    <hyperlink display="Jump to  Documentation" location="'Institution Evaluation'!A81" ref="G22"/>
    <hyperlink display="Jump to  Assessment of Third Parties" location="'Institution Evaluation'!A89" ref="G23"/>
    <hyperlink display="Jump to  Change Management" location="'Institution Evaluation'!A95" ref="G24"/>
    <hyperlink display="Jump to  Policies, Processes, and Procedures" location="'Institution Evaluation'!A112" ref="G25"/>
    <hyperlink display="Jump to  Authentication, Authorization, and Account Management" location="'Institution Evaluation'!A128" ref="G26"/>
    <hyperlink display="Jump to  Data" location="'Institution Evaluation'!A147" ref="G27"/>
    <hyperlink display="Jump to  Application/Service Security" location="'Institution Evaluation'!A171" ref="G28"/>
    <hyperlink display="Jump to  Datacenter" location="'Institution Evaluation'!A186" ref="G29"/>
    <hyperlink display="Jump to  Firewalls, IDS, IPS, and Networking" location="'Institution Evaluation'!A204" ref="G30"/>
    <hyperlink display="Jump to  Incident Handling" location="'Institution Evaluation'!A206" ref="G31"/>
    <hyperlink display="Jump to  Vulnerability Management" location="'Institution Evaluation'!A221" ref="G32"/>
    <hyperlink display="Jump to  Consulting Services" location="'Institution Evaluation'!A247" ref="G33"/>
    <hyperlink display="Jump to HIPAA Compliance " location="'Institution Evaluation'!A258" ref="G34"/>
    <hyperlink display="Jump to  Payment Card Industry Data Security Standard (PCI DSS)" location="'Institution Evaluation'!A288" ref="G35"/>
    <hyperlink display="Jump to  On-Premises Data Solutions" location="'Institution Evaluation'!A301" ref="G36"/>
    <hyperlink display="Jump to  IT Accessibility" location="'Institution Evaluation'!A228" ref="G37"/>
    <hyperlink display="Jump to AI Questions" location="'Institution Evaluation'!A311" ref="G38"/>
    <hyperlink display="Jump to Privacy Scorecard" location="'Privacy Analyst Evaluation'!A1" ref="G39"/>
    <hyperlink display="Back to Scorecard" location="'Institution Evaluation'!A1" ref="F55"/>
    <hyperlink display="Back to Scorecard" location="'Institution Evaluation'!A1" ref="F65"/>
    <hyperlink display="Back to Scorecard" location="'Institution Evaluation'!A1" ref="F71"/>
    <hyperlink display="Back to Scorecard" location="'Institution Evaluation'!A1" ref="F80"/>
    <hyperlink display="Back to Scorecard" location="'Institution Evaluation'!A1" ref="F88"/>
    <hyperlink display="Back to Scorecard" location="'Institution Evaluation'!A1" ref="F94"/>
    <hyperlink display="Back to Scorecard" location="'Institution Evaluation'!A1" ref="F111"/>
    <hyperlink display="Back to Scorecard" location="'Institution Evaluation'!A1" ref="F127"/>
    <hyperlink display="Back to Scorecard" location="'Institution Evaluation'!A1" ref="F146"/>
    <hyperlink display="Back to Scorecard" location="'Institution Evaluation'!A1" ref="F170"/>
    <hyperlink display="Back to Scorecard" location="'Institution Evaluation'!A1" ref="F185"/>
    <hyperlink display="Back to Scorecard" location="'Institution Evaluation'!A1" ref="F202"/>
    <hyperlink display="Back to Scorecard" location="'Institution Evaluation'!A1" ref="F214"/>
    <hyperlink display="Back to Scorecard" location="'Institution Evaluation'!A1" ref="F219"/>
    <hyperlink display="Back to Scorecard" location="'Institution Evaluation'!A1" ref="F226"/>
    <hyperlink display="Back to Scorecard" location="'Institution Evaluation'!A1" ref="F245"/>
    <hyperlink display="Back to Scorecard" location="'Institution Evaluation'!A1" ref="F256"/>
    <hyperlink display="Back to Scorecard" location="'Institution Evaluation'!A1" ref="F286"/>
    <hyperlink display="Back to Scorecard" location="'Institution Evaluation'!A1" ref="F299"/>
    <hyperlink display="Back to Scorecard" location="'Institution Evaluation'!A1" ref="F310"/>
    <hyperlink display="Back to Scorecard" location="'Institution Evaluation'!A1" ref="F313"/>
    <hyperlink display="Back to Scorecard" location="'Institution Evaluation'!A1" ref="F319"/>
    <hyperlink display="Back to Scorecard" location="'Institution Evaluation'!A1" ref="F325"/>
    <hyperlink display="Back to Scorecard" location="'Institution Evaluation'!A1" ref="F331"/>
    <hyperlink display="Back to Scorecard" location="'Institution Evaluation'!A1" ref="F340"/>
  </hyperlink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B233"/>
    <pageSetUpPr/>
  </sheetPr>
  <sheetViews>
    <sheetView showGridLines="0" workbookViewId="0"/>
  </sheetViews>
  <sheetFormatPr customHeight="1" defaultColWidth="9.18" defaultRowHeight="15.0"/>
  <cols>
    <col customWidth="1" min="1" max="1" width="8.09"/>
    <col customWidth="1" min="2" max="2" width="21.73"/>
    <col customWidth="1" min="3" max="3" width="27.73"/>
    <col customWidth="1" min="4" max="4" width="21.45"/>
    <col customWidth="1" min="5" max="5" width="21.36"/>
    <col customWidth="1" min="6" max="6" width="17.0"/>
    <col customWidth="1" min="7" max="7" width="2.18"/>
    <col customWidth="1" min="8" max="8" width="6.45"/>
    <col customWidth="1" min="9" max="9" width="8.36"/>
    <col customWidth="1" min="10" max="10" width="31.09"/>
    <col customWidth="1" min="11" max="13" width="22.73"/>
    <col customWidth="1" min="14" max="14" width="8.45"/>
    <col customWidth="1" hidden="1" min="15" max="15" width="8.27"/>
    <col customWidth="1" hidden="1" min="16" max="16" width="8.18"/>
    <col customWidth="1" hidden="1" min="17" max="17" width="8.36"/>
    <col customWidth="1" hidden="1" min="18" max="24" width="8.45"/>
    <col customWidth="1" hidden="1" min="25" max="25" width="8.36"/>
    <col customWidth="1" hidden="1" min="26" max="26" width="8.27"/>
    <col customWidth="1" hidden="1" min="27" max="28" width="8.45"/>
    <col customWidth="1" hidden="1" min="29" max="29" width="8.18"/>
    <col customWidth="1" hidden="1" min="30" max="30" width="8.45"/>
    <col customWidth="1" hidden="1" min="31" max="32" width="8.36"/>
    <col customWidth="1" hidden="1" min="33" max="34" width="8.45"/>
  </cols>
  <sheetData>
    <row r="1" hidden="1">
      <c r="A1" s="261" t="s">
        <v>645</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row>
    <row r="2" ht="36.0" customHeight="1">
      <c r="A2" s="145" t="s">
        <v>646</v>
      </c>
      <c r="B2" s="145"/>
      <c r="C2" s="145"/>
      <c r="D2" s="145"/>
      <c r="E2" s="145"/>
      <c r="F2" s="145"/>
      <c r="G2" s="145"/>
      <c r="H2" s="145"/>
      <c r="I2" s="147"/>
      <c r="J2" s="147" t="str">
        <f>'Auto Responses'!$A$36</f>
        <v>Version 4.04</v>
      </c>
      <c r="K2" s="147"/>
      <c r="L2" s="147"/>
      <c r="M2" s="147"/>
      <c r="N2" s="65"/>
      <c r="O2" s="65"/>
      <c r="P2" s="65"/>
      <c r="Q2" s="65"/>
      <c r="R2" s="65"/>
      <c r="S2" s="65"/>
      <c r="T2" s="65"/>
      <c r="U2" s="65"/>
      <c r="V2" s="65"/>
      <c r="W2" s="65"/>
      <c r="X2" s="65"/>
      <c r="Y2" s="65"/>
      <c r="Z2" s="65"/>
      <c r="AA2" s="65"/>
      <c r="AB2" s="65"/>
      <c r="AC2" s="65"/>
      <c r="AD2" s="65"/>
      <c r="AE2" s="65"/>
      <c r="AF2" s="65"/>
      <c r="AG2" s="65"/>
      <c r="AH2" s="65"/>
    </row>
    <row r="3" ht="22.5" customHeight="1">
      <c r="A3" s="149"/>
      <c r="B3" s="149"/>
      <c r="C3" s="149"/>
      <c r="D3" s="149"/>
      <c r="E3" s="149"/>
      <c r="F3" s="149"/>
      <c r="G3" s="149"/>
      <c r="H3" s="149"/>
      <c r="I3" s="149"/>
      <c r="J3" s="149"/>
      <c r="K3" s="149"/>
      <c r="L3" s="149"/>
      <c r="M3" s="149"/>
      <c r="N3" s="65"/>
      <c r="O3" s="65"/>
      <c r="P3" s="65"/>
      <c r="Q3" s="65"/>
      <c r="R3" s="65"/>
      <c r="S3" s="65"/>
      <c r="T3" s="65"/>
      <c r="U3" s="65"/>
      <c r="V3" s="65"/>
      <c r="W3" s="65"/>
      <c r="X3" s="65"/>
      <c r="Y3" s="65"/>
      <c r="Z3" s="65"/>
      <c r="AA3" s="65"/>
      <c r="AB3" s="65"/>
      <c r="AC3" s="65"/>
      <c r="AD3" s="65"/>
      <c r="AE3" s="65"/>
      <c r="AF3" s="65"/>
      <c r="AG3" s="65"/>
      <c r="AH3" s="65"/>
    </row>
    <row r="4" ht="36.0" customHeight="1">
      <c r="A4" s="150" t="s">
        <v>647</v>
      </c>
      <c r="B4" s="151"/>
      <c r="C4" s="151"/>
      <c r="D4" s="151"/>
      <c r="E4" s="151"/>
      <c r="F4" s="151"/>
      <c r="G4" s="151"/>
      <c r="H4" s="151"/>
      <c r="I4" s="151"/>
      <c r="J4" s="151"/>
      <c r="K4" s="151"/>
      <c r="L4" s="151"/>
      <c r="M4" s="151"/>
      <c r="N4" s="65"/>
      <c r="O4" s="65"/>
      <c r="P4" s="65"/>
      <c r="Q4" s="65"/>
      <c r="R4" s="65"/>
      <c r="S4" s="65"/>
      <c r="T4" s="65"/>
      <c r="U4" s="65"/>
      <c r="V4" s="65"/>
      <c r="W4" s="65"/>
      <c r="X4" s="65"/>
      <c r="Y4" s="65"/>
      <c r="Z4" s="65"/>
      <c r="AA4" s="65"/>
      <c r="AB4" s="65"/>
      <c r="AC4" s="65"/>
      <c r="AD4" s="65"/>
      <c r="AE4" s="65"/>
      <c r="AF4" s="65"/>
      <c r="AG4" s="65"/>
      <c r="AH4" s="65"/>
    </row>
    <row r="5" ht="19.5" customHeight="1">
      <c r="A5" s="23" t="str">
        <f>HLOOKUP($A$4,'Auto Responses'!$H$2:$H$5,2,0)&amp;""</f>
        <v>1. The scorecard below reflects those questions marked as "Critical Importance" or those where the "Non-Negotiable" box was checked. </v>
      </c>
      <c r="B5" s="24"/>
      <c r="C5" s="24"/>
      <c r="D5" s="24"/>
      <c r="E5" s="24"/>
      <c r="F5" s="24"/>
      <c r="G5" s="24"/>
      <c r="H5" s="24"/>
      <c r="I5" s="24"/>
      <c r="J5" s="155"/>
      <c r="K5" s="155"/>
      <c r="L5" s="155"/>
      <c r="M5" s="155"/>
      <c r="N5" s="65"/>
      <c r="O5" s="65"/>
      <c r="P5" s="65"/>
      <c r="Q5" s="65"/>
      <c r="R5" s="65"/>
      <c r="S5" s="65"/>
      <c r="T5" s="65"/>
      <c r="U5" s="65"/>
      <c r="V5" s="65"/>
      <c r="W5" s="65"/>
      <c r="X5" s="65"/>
      <c r="Y5" s="65"/>
      <c r="Z5" s="65"/>
      <c r="AA5" s="65"/>
      <c r="AB5" s="65"/>
      <c r="AC5" s="65"/>
      <c r="AD5" s="65"/>
      <c r="AE5" s="65"/>
      <c r="AF5" s="65"/>
      <c r="AG5" s="65"/>
      <c r="AH5" s="65"/>
    </row>
    <row r="6" ht="19.5" customHeight="1">
      <c r="A6" s="23" t="str">
        <f>HLOOKUP($A$4,'Auto Responses'!$H$2:$H$5,3,0)&amp;""</f>
        <v>2. Use these condensed, aggregated views to review those questions that pose the highest risk. </v>
      </c>
      <c r="B6" s="23"/>
      <c r="C6" s="23"/>
      <c r="D6" s="23"/>
      <c r="E6" s="23"/>
      <c r="F6" s="23"/>
      <c r="G6" s="23"/>
      <c r="H6" s="23"/>
      <c r="I6" s="23"/>
      <c r="J6" s="262"/>
      <c r="K6" s="262"/>
      <c r="L6" s="262"/>
      <c r="M6" s="262"/>
      <c r="N6" s="263"/>
      <c r="O6" s="263"/>
      <c r="P6" s="263"/>
      <c r="Q6" s="263"/>
      <c r="R6" s="263"/>
      <c r="S6" s="263"/>
      <c r="T6" s="263"/>
      <c r="U6" s="263"/>
      <c r="V6" s="263"/>
      <c r="W6" s="263"/>
      <c r="X6" s="263"/>
      <c r="Y6" s="263"/>
      <c r="Z6" s="263"/>
      <c r="AA6" s="263"/>
      <c r="AB6" s="263"/>
      <c r="AC6" s="263"/>
      <c r="AD6" s="263"/>
      <c r="AE6" s="263"/>
      <c r="AF6" s="263"/>
      <c r="AG6" s="263"/>
      <c r="AH6" s="263"/>
    </row>
    <row r="7" ht="19.5" customHeight="1">
      <c r="A7" s="23" t="str">
        <f>HLOOKUP($A$4,'Auto Responses'!$H$2:$H$5,4,0)&amp;""</f>
        <v>3. Changes cannot be made in this sheet. Please make changes in the appropriate "Evaluation" tab.</v>
      </c>
      <c r="B7" s="24"/>
      <c r="C7" s="24"/>
      <c r="D7" s="24"/>
      <c r="E7" s="24"/>
      <c r="F7" s="24"/>
      <c r="G7" s="24"/>
      <c r="H7" s="24"/>
      <c r="I7" s="24"/>
      <c r="J7" s="155"/>
      <c r="K7" s="155"/>
      <c r="L7" s="155"/>
      <c r="M7" s="155"/>
      <c r="N7" s="65"/>
      <c r="O7" s="65"/>
      <c r="P7" s="65"/>
      <c r="Q7" s="65"/>
      <c r="R7" s="65"/>
      <c r="S7" s="65"/>
      <c r="T7" s="65"/>
      <c r="U7" s="65"/>
      <c r="V7" s="65"/>
      <c r="W7" s="65"/>
      <c r="X7" s="65"/>
      <c r="Y7" s="65"/>
      <c r="Z7" s="65"/>
      <c r="AA7" s="65"/>
      <c r="AB7" s="65"/>
      <c r="AC7" s="65"/>
      <c r="AD7" s="65"/>
      <c r="AE7" s="65"/>
      <c r="AF7" s="65"/>
      <c r="AG7" s="65"/>
      <c r="AH7" s="65"/>
    </row>
    <row r="8" ht="19.5" customHeight="1">
      <c r="A8" s="264" t="s">
        <v>648</v>
      </c>
      <c r="B8" s="24"/>
      <c r="C8" s="24"/>
      <c r="D8" s="24"/>
      <c r="E8" s="24"/>
      <c r="F8" s="24"/>
      <c r="G8" s="24"/>
      <c r="H8" s="24"/>
      <c r="I8" s="24"/>
      <c r="J8" s="155"/>
      <c r="K8" s="155"/>
      <c r="L8" s="155"/>
      <c r="M8" s="155"/>
      <c r="N8" s="65"/>
      <c r="O8" s="65"/>
      <c r="P8" s="65"/>
      <c r="Q8" s="65"/>
      <c r="R8" s="65"/>
      <c r="S8" s="65"/>
      <c r="T8" s="65"/>
      <c r="U8" s="65"/>
      <c r="V8" s="65"/>
      <c r="W8" s="65"/>
      <c r="X8" s="65"/>
      <c r="Y8" s="65"/>
      <c r="Z8" s="65"/>
      <c r="AA8" s="65"/>
      <c r="AB8" s="65"/>
      <c r="AC8" s="65"/>
      <c r="AD8" s="65"/>
      <c r="AE8" s="65"/>
      <c r="AF8" s="65"/>
      <c r="AG8" s="65"/>
      <c r="AH8" s="65"/>
    </row>
    <row r="9" ht="25.5" customHeight="1">
      <c r="A9" s="156" t="str">
        <f>'START HERE'!$B$13</f>
        <v>Solution Provider Name</v>
      </c>
      <c r="B9" s="157"/>
      <c r="C9" s="158" t="str">
        <f>VLOOKUP($A9,'START HERE'!$B$13:$C$21,2,0)&amp;""</f>
        <v>Coursedog</v>
      </c>
      <c r="D9" s="159"/>
      <c r="E9" s="265"/>
      <c r="F9" s="162"/>
      <c r="G9" s="162"/>
      <c r="H9" s="163"/>
      <c r="I9" s="162"/>
      <c r="J9" s="162"/>
      <c r="K9" s="164"/>
      <c r="L9" s="164"/>
      <c r="M9" s="164"/>
      <c r="N9" s="164"/>
      <c r="O9" s="164"/>
      <c r="P9" s="164"/>
      <c r="Q9" s="164"/>
      <c r="R9" s="164"/>
      <c r="S9" s="164"/>
      <c r="T9" s="164"/>
      <c r="U9" s="164"/>
      <c r="V9" s="164"/>
      <c r="W9" s="164"/>
      <c r="X9" s="164"/>
      <c r="Y9" s="164"/>
      <c r="Z9" s="164"/>
      <c r="AA9" s="164"/>
      <c r="AB9" s="164"/>
      <c r="AC9" s="164"/>
      <c r="AD9" s="164"/>
      <c r="AE9" s="164"/>
      <c r="AF9" s="164"/>
      <c r="AG9" s="164"/>
      <c r="AH9" s="164"/>
    </row>
    <row r="10" ht="25.5" customHeight="1">
      <c r="A10" s="165" t="str">
        <f>'START HERE'!$B$16</f>
        <v>Solution Provider Contact Name</v>
      </c>
      <c r="B10" s="166"/>
      <c r="C10" s="167" t="str">
        <f>VLOOKUP($A10,'START HERE'!$B$13:$C$21,2,0)&amp;""</f>
        <v/>
      </c>
      <c r="D10" s="168"/>
      <c r="E10" s="266"/>
      <c r="F10" s="162"/>
      <c r="G10" s="162"/>
      <c r="H10" s="163"/>
      <c r="I10" s="162"/>
      <c r="J10" s="162"/>
      <c r="K10" s="164"/>
      <c r="L10" s="164"/>
      <c r="M10" s="164"/>
      <c r="N10" s="164"/>
      <c r="O10" s="164"/>
      <c r="P10" s="164"/>
      <c r="Q10" s="164"/>
      <c r="R10" s="164"/>
      <c r="S10" s="164"/>
      <c r="T10" s="164"/>
      <c r="U10" s="164"/>
      <c r="V10" s="164"/>
      <c r="W10" s="164"/>
      <c r="X10" s="164"/>
      <c r="Y10" s="164"/>
      <c r="Z10" s="164"/>
      <c r="AA10" s="164"/>
      <c r="AB10" s="164"/>
      <c r="AC10" s="164"/>
      <c r="AD10" s="164"/>
      <c r="AE10" s="164"/>
      <c r="AF10" s="164"/>
      <c r="AG10" s="164"/>
      <c r="AH10" s="164"/>
    </row>
    <row r="11" ht="25.5" customHeight="1">
      <c r="A11" s="165" t="str">
        <f>'START HERE'!$B$17</f>
        <v>Solution Provider Contact Title</v>
      </c>
      <c r="B11" s="166"/>
      <c r="C11" s="167" t="str">
        <f>VLOOKUP($A11,'START HERE'!$B$13:$C$21,2,0)&amp;""</f>
        <v/>
      </c>
      <c r="D11" s="168"/>
      <c r="E11" s="266"/>
      <c r="F11" s="162"/>
      <c r="G11" s="162"/>
      <c r="H11" s="163"/>
      <c r="I11" s="162"/>
      <c r="J11" s="162"/>
      <c r="K11" s="164"/>
      <c r="L11" s="164"/>
      <c r="M11" s="164"/>
      <c r="N11" s="164"/>
      <c r="O11" s="164"/>
      <c r="P11" s="164"/>
      <c r="Q11" s="164"/>
      <c r="R11" s="164"/>
      <c r="S11" s="164"/>
      <c r="T11" s="164"/>
      <c r="U11" s="164"/>
      <c r="V11" s="164"/>
      <c r="W11" s="164"/>
      <c r="X11" s="164"/>
      <c r="Y11" s="164"/>
      <c r="Z11" s="164"/>
      <c r="AA11" s="164"/>
      <c r="AB11" s="164"/>
      <c r="AC11" s="164"/>
      <c r="AD11" s="164"/>
      <c r="AE11" s="164"/>
      <c r="AF11" s="164"/>
      <c r="AG11" s="164"/>
      <c r="AH11" s="164"/>
    </row>
    <row r="12" ht="25.5" customHeight="1">
      <c r="A12" s="165" t="str">
        <f>'START HERE'!$B$18</f>
        <v>Solution Provider Contact Email</v>
      </c>
      <c r="B12" s="166"/>
      <c r="C12" s="167" t="str">
        <f>VLOOKUP($A12,'START HERE'!$B$13:$C$21,2,0)&amp;""</f>
        <v>contracts@coursedog.com</v>
      </c>
      <c r="D12" s="168"/>
      <c r="E12" s="266"/>
      <c r="F12" s="267"/>
      <c r="G12" s="164"/>
      <c r="H12" s="164"/>
      <c r="I12" s="164"/>
      <c r="J12" s="164"/>
      <c r="K12" s="164"/>
      <c r="L12" s="164"/>
      <c r="M12" s="164"/>
      <c r="N12" s="164"/>
      <c r="O12" s="164"/>
      <c r="P12" s="164"/>
      <c r="Q12" s="164"/>
      <c r="R12" s="164"/>
      <c r="S12" s="164"/>
      <c r="T12" s="164"/>
      <c r="U12" s="164"/>
      <c r="V12" s="164"/>
      <c r="W12" s="164"/>
      <c r="X12" s="164"/>
      <c r="Y12" s="164"/>
      <c r="Z12" s="164"/>
      <c r="AA12" s="164"/>
      <c r="AB12" s="164"/>
      <c r="AC12" s="164"/>
      <c r="AD12" s="164"/>
      <c r="AE12" s="164"/>
      <c r="AF12" s="164"/>
      <c r="AG12" s="164"/>
      <c r="AH12" s="164"/>
    </row>
    <row r="13" ht="25.5" customHeight="1">
      <c r="A13" s="165" t="str">
        <f>'START HERE'!$B$14</f>
        <v>Solution Name</v>
      </c>
      <c r="B13" s="166"/>
      <c r="C13" s="167" t="str">
        <f>VLOOKUP($A13,'START HERE'!$B$13:$C$21,2,0)&amp;""</f>
        <v>Coursedog</v>
      </c>
      <c r="D13" s="168"/>
      <c r="E13" s="266"/>
      <c r="F13" s="267"/>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164"/>
      <c r="AH13" s="164"/>
    </row>
    <row r="14" ht="25.5" customHeight="1">
      <c r="A14" s="165" t="str">
        <f>'START HERE'!$B$15</f>
        <v>Solution Description</v>
      </c>
      <c r="B14" s="166"/>
      <c r="C14" s="167" t="str">
        <f>VLOOKUP($A14,'START HERE'!$B$13:$C$21,2,0)&amp;""</f>
        <v>Coursedog is a SaaS platform designed to streamline curriculum, catalog, and scheduling management for higher education institutions, offering intuitive tools, insightful analytics, and seamless integration without requiring IT involvement.</v>
      </c>
      <c r="D14" s="168"/>
      <c r="E14" s="266"/>
      <c r="F14" s="267"/>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c r="AG14" s="164"/>
      <c r="AH14" s="164"/>
    </row>
    <row r="15" ht="25.5" customHeight="1">
      <c r="A15" s="171" t="s">
        <v>585</v>
      </c>
      <c r="B15" s="172"/>
      <c r="C15" s="173">
        <f>'START HERE'!$C$3</f>
        <v>45933</v>
      </c>
      <c r="D15" s="174"/>
      <c r="E15" s="268"/>
      <c r="F15" s="267"/>
      <c r="G15" s="164"/>
      <c r="H15" s="164"/>
      <c r="I15" s="164"/>
      <c r="J15" s="164"/>
      <c r="K15" s="164"/>
      <c r="L15" s="164"/>
      <c r="M15" s="164"/>
      <c r="N15" s="164"/>
      <c r="O15" s="164"/>
      <c r="P15" s="164"/>
      <c r="Q15" s="164"/>
      <c r="R15" s="164"/>
      <c r="S15" s="164"/>
      <c r="T15" s="164"/>
      <c r="U15" s="164"/>
      <c r="V15" s="164"/>
      <c r="W15" s="164"/>
      <c r="X15" s="164"/>
      <c r="Y15" s="164"/>
      <c r="Z15" s="164"/>
      <c r="AA15" s="164"/>
      <c r="AB15" s="164"/>
      <c r="AC15" s="164"/>
      <c r="AD15" s="164"/>
      <c r="AE15" s="164"/>
      <c r="AF15" s="164"/>
      <c r="AG15" s="164"/>
      <c r="AH15" s="164"/>
    </row>
    <row r="16">
      <c r="A16" s="129" t="s">
        <v>649</v>
      </c>
      <c r="B16" s="65"/>
      <c r="C16" s="269"/>
      <c r="D16" s="65"/>
      <c r="E16" s="65"/>
      <c r="F16" s="65"/>
      <c r="G16" s="65"/>
      <c r="H16" s="65"/>
      <c r="I16" s="65"/>
      <c r="J16" s="65"/>
      <c r="K16" s="65"/>
      <c r="L16" s="65"/>
      <c r="M16" s="65"/>
      <c r="N16" s="65"/>
      <c r="O16" s="65"/>
      <c r="P16" s="65"/>
      <c r="Q16" s="65"/>
      <c r="R16" s="65"/>
      <c r="S16" s="65"/>
      <c r="T16" s="65"/>
      <c r="U16" s="65"/>
      <c r="V16" s="65"/>
      <c r="W16" s="65"/>
      <c r="X16" s="65"/>
      <c r="Y16" s="65"/>
      <c r="Z16" s="65"/>
      <c r="AA16" s="65"/>
      <c r="AB16" s="65"/>
      <c r="AC16" s="65"/>
      <c r="AD16" s="65"/>
      <c r="AE16" s="65"/>
      <c r="AF16" s="65"/>
      <c r="AG16" s="65"/>
      <c r="AH16" s="65"/>
    </row>
    <row r="17" ht="24.0" customHeight="1">
      <c r="A17" s="178"/>
      <c r="B17" s="178"/>
      <c r="C17" s="178"/>
      <c r="D17" s="179"/>
      <c r="E17" s="179"/>
      <c r="F17" s="179"/>
      <c r="G17" s="179"/>
      <c r="H17" s="179"/>
      <c r="I17" s="179"/>
      <c r="J17" s="179"/>
      <c r="K17" s="179"/>
      <c r="L17" s="179"/>
      <c r="M17" s="179"/>
      <c r="N17" s="179"/>
      <c r="O17" s="179"/>
      <c r="P17" s="179"/>
      <c r="Q17" s="179"/>
      <c r="R17" s="179"/>
      <c r="S17" s="179"/>
      <c r="T17" s="179"/>
      <c r="U17" s="179"/>
      <c r="V17" s="179"/>
      <c r="W17" s="179"/>
      <c r="X17" s="179"/>
      <c r="Y17" s="179"/>
      <c r="Z17" s="179"/>
      <c r="AA17" s="179"/>
      <c r="AB17" s="179"/>
      <c r="AC17" s="179"/>
      <c r="AD17" s="179"/>
      <c r="AE17" s="179"/>
      <c r="AF17" s="179"/>
      <c r="AG17" s="179"/>
      <c r="AH17" s="179"/>
    </row>
    <row r="18" ht="36.75" customHeight="1">
      <c r="A18" s="65"/>
      <c r="B18" s="181" t="s">
        <v>587</v>
      </c>
      <c r="C18" s="182" t="s">
        <v>650</v>
      </c>
      <c r="D18" s="183" t="s">
        <v>589</v>
      </c>
      <c r="E18" s="184" t="s">
        <v>590</v>
      </c>
      <c r="F18" s="270" t="s">
        <v>591</v>
      </c>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row>
    <row r="19" ht="36.75" customHeight="1">
      <c r="A19" s="188"/>
      <c r="B19" s="271" t="s">
        <v>651</v>
      </c>
      <c r="C19" s="272">
        <f>SUM('(backend scoring)'!$Q$3:$Q$333)</f>
        <v>0</v>
      </c>
      <c r="D19" s="273">
        <f>SUMIF('(backend scoring)'!$Q$3:$Q$333,1,'(backend scoring)'!$O$3:$O$333)</f>
        <v>0</v>
      </c>
      <c r="E19" s="273">
        <f>SUMIF('(backend scoring)'!$Q$3:$Q$333,1,'(backend scoring)'!$P$3:$P$333)</f>
        <v>0</v>
      </c>
      <c r="F19" s="274" t="str">
        <f t="shared" ref="F19:F20" si="1">IF(D19=0,"N/A",E19/D19)</f>
        <v>N/A</v>
      </c>
      <c r="G19" s="188"/>
      <c r="H19" s="188"/>
      <c r="I19" s="188"/>
      <c r="J19" s="188"/>
      <c r="K19" s="188"/>
      <c r="L19" s="188"/>
      <c r="M19" s="188"/>
      <c r="N19" s="188"/>
      <c r="O19" s="188"/>
      <c r="P19" s="188"/>
      <c r="Q19" s="188"/>
      <c r="R19" s="188"/>
      <c r="S19" s="188"/>
      <c r="T19" s="188"/>
      <c r="U19" s="188"/>
      <c r="V19" s="188"/>
      <c r="W19" s="188"/>
      <c r="X19" s="188"/>
      <c r="Y19" s="188"/>
      <c r="Z19" s="188"/>
      <c r="AA19" s="188"/>
      <c r="AB19" s="188"/>
      <c r="AC19" s="188"/>
      <c r="AD19" s="188"/>
      <c r="AE19" s="188"/>
      <c r="AF19" s="188"/>
      <c r="AG19" s="188"/>
      <c r="AH19" s="188"/>
    </row>
    <row r="20" ht="36.75" customHeight="1">
      <c r="A20" s="188"/>
      <c r="B20" s="271" t="s">
        <v>652</v>
      </c>
      <c r="C20" s="272">
        <f>SUM('(backend scoring)'!$T$3:$T$333)</f>
        <v>90</v>
      </c>
      <c r="D20" s="273">
        <f>SUMIF('(backend scoring)'!$N$3:$N$333,1,'(backend scoring)'!$O$3:$O$333)</f>
        <v>1340</v>
      </c>
      <c r="E20" s="273">
        <f>SUMIF('(backend scoring)'!$N$3:$N$333,1,'(backend scoring)'!$P$3:$P$333)</f>
        <v>1080</v>
      </c>
      <c r="F20" s="274">
        <f t="shared" si="1"/>
        <v>0.8059701493</v>
      </c>
      <c r="G20" s="56" t="s">
        <v>34</v>
      </c>
      <c r="H20" s="188"/>
      <c r="I20" s="188"/>
      <c r="J20" s="188"/>
      <c r="K20" s="188"/>
      <c r="L20" s="188"/>
      <c r="M20" s="188"/>
      <c r="N20" s="188"/>
      <c r="O20" s="188"/>
      <c r="P20" s="188"/>
      <c r="Q20" s="188"/>
      <c r="R20" s="188"/>
      <c r="S20" s="188"/>
      <c r="T20" s="188"/>
      <c r="U20" s="188"/>
      <c r="V20" s="188"/>
      <c r="W20" s="188"/>
      <c r="X20" s="188"/>
      <c r="Y20" s="188"/>
      <c r="Z20" s="188"/>
      <c r="AA20" s="188"/>
      <c r="AB20" s="188"/>
      <c r="AC20" s="188"/>
      <c r="AD20" s="188"/>
      <c r="AE20" s="188"/>
      <c r="AF20" s="188"/>
      <c r="AG20" s="188"/>
      <c r="AH20" s="188"/>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row>
    <row r="23" ht="34.5" customHeight="1">
      <c r="A23" s="275" t="s">
        <v>653</v>
      </c>
      <c r="B23" s="276"/>
      <c r="C23" s="276"/>
      <c r="D23" s="276"/>
      <c r="E23" s="276"/>
      <c r="F23" s="277"/>
      <c r="G23" s="278"/>
      <c r="H23" s="275" t="s">
        <v>654</v>
      </c>
      <c r="I23" s="276"/>
      <c r="J23" s="276"/>
      <c r="K23" s="276"/>
      <c r="L23" s="276"/>
      <c r="M23" s="277"/>
      <c r="N23" s="7"/>
      <c r="O23" s="7"/>
      <c r="P23" s="7"/>
      <c r="Q23" s="7"/>
      <c r="R23" s="7"/>
      <c r="S23" s="7"/>
      <c r="T23" s="7"/>
      <c r="U23" s="7"/>
      <c r="V23" s="7"/>
      <c r="W23" s="7"/>
      <c r="X23" s="7"/>
      <c r="Y23" s="7"/>
      <c r="Z23" s="7"/>
      <c r="AA23" s="7"/>
      <c r="AB23" s="7"/>
      <c r="AC23" s="7"/>
      <c r="AD23" s="7"/>
      <c r="AE23" s="7"/>
      <c r="AF23" s="7"/>
      <c r="AG23" s="7"/>
      <c r="AH23" s="7"/>
    </row>
    <row r="24" ht="34.5" customHeight="1">
      <c r="A24" s="247"/>
      <c r="B24" s="279" t="s">
        <v>655</v>
      </c>
      <c r="C24" s="279" t="s">
        <v>637</v>
      </c>
      <c r="D24" s="279" t="s">
        <v>19</v>
      </c>
      <c r="E24" s="279" t="s">
        <v>20</v>
      </c>
      <c r="F24" s="280" t="s">
        <v>22</v>
      </c>
      <c r="G24" s="281"/>
      <c r="H24" s="247"/>
      <c r="I24" s="279" t="s">
        <v>655</v>
      </c>
      <c r="J24" s="279" t="s">
        <v>637</v>
      </c>
      <c r="K24" s="279" t="s">
        <v>19</v>
      </c>
      <c r="L24" s="279" t="s">
        <v>20</v>
      </c>
      <c r="M24" s="280" t="s">
        <v>22</v>
      </c>
      <c r="N24" s="7"/>
      <c r="O24" s="7"/>
      <c r="P24" s="7"/>
      <c r="Q24" s="7"/>
      <c r="R24" s="7"/>
      <c r="S24" s="7"/>
      <c r="T24" s="7"/>
      <c r="U24" s="7"/>
      <c r="V24" s="7"/>
      <c r="W24" s="7"/>
      <c r="X24" s="7"/>
      <c r="Y24" s="7"/>
      <c r="Z24" s="7"/>
      <c r="AA24" s="7"/>
      <c r="AB24" s="7"/>
      <c r="AC24" s="7"/>
      <c r="AD24" s="7"/>
      <c r="AE24" s="7"/>
      <c r="AF24" s="7"/>
      <c r="AG24" s="7"/>
      <c r="AH24" s="7"/>
    </row>
    <row r="25" ht="96.75" customHeight="1">
      <c r="A25" s="243">
        <v>1.0</v>
      </c>
      <c r="B25" s="243" t="str">
        <f t="array" ref="B25">XLOOKUP($A25,'(backend scoring)'!$V$2:$V$333,'(backend scoring)'!$A$2:$A$333,"")</f>
        <v>COMP-01</v>
      </c>
      <c r="C25" s="243" t="str">
        <f>IFERROR(VLOOKUP($B25,'Institution Evaluation'!$A$55:$F$346,2,0),IFERROR(VLOOKUP($B25,'Privacy Analyst Evaluation'!$A$46:$F$120,2,0),""))&amp;""</f>
        <v>Do you have a dedicated software and system development team(s) (e.g., customer support, implementation, product management, etc.)?*</v>
      </c>
      <c r="D25" s="243" t="str">
        <f>IFERROR(VLOOKUP($B25,'Institution Evaluation'!$A$55:$F$346,3,0),IFERROR(VLOOKUP($B25,'Privacy Analyst Evaluation'!$A$46:$F$120,3,0),""))&amp;""</f>
        <v>Yes</v>
      </c>
      <c r="E25" s="243" t="str">
        <f>IFERROR(VLOOKUP($B25,'Institution Evaluation'!$A$55:$F$346,4,0),IFERROR(VLOOKUP($B25,'Privacy Analyst Evaluation'!$A$46:$F$120,4,0),""))&amp;""</f>
        <v>Coursedog has a dedicated teams including Customer Success, Product Management, Customer Support, and Engineering.</v>
      </c>
      <c r="F25" s="243" t="str">
        <f>IFERROR(VLOOKUP($B25,'Institution Evaluation'!$A$55:$F$346,6,0),IFERROR(VLOOKUP($B25,'Privacy Analyst Evaluation'!$A$46:$F$120,6,0),""))&amp;""</f>
        <v/>
      </c>
      <c r="G25" s="282"/>
      <c r="H25" s="243">
        <v>1.0</v>
      </c>
      <c r="I25" s="243" t="str">
        <f t="array" ref="I25">XLOOKUP($H25,'(backend scoring)'!$S$2:$S$333,'(backend scoring)'!$A$2:$A$333,"")</f>
        <v/>
      </c>
      <c r="J25" s="243" t="str">
        <f>IFERROR(VLOOKUP($I25,'Institution Evaluation'!$A$55:$F$346,2,0),IFERROR(VLOOKUP($I25,'Privacy Analyst Evaluation'!$A$46:$F$120,2,0),""))&amp;""</f>
        <v/>
      </c>
      <c r="K25" s="243" t="str">
        <f>IFERROR(VLOOKUP($I25,'Institution Evaluation'!$A$55:$F$346,3,0),IFERROR(VLOOKUP($I25,'Privacy Analyst Evaluation'!$A$46:$F$120,3,0),""))&amp;""</f>
        <v/>
      </c>
      <c r="L25" s="243" t="str">
        <f>IFERROR(VLOOKUP($I25,'Institution Evaluation'!$A$55:$F$346,4,0),IFERROR(VLOOKUP($I25,'Privacy Analyst Evaluation'!$A$46:$F$120,4,0),""))&amp;""</f>
        <v/>
      </c>
      <c r="M25" s="243" t="str">
        <f>IFERROR(VLOOKUP($I25,'Institution Evaluation'!$A$55:$F$346,6,0),IFERROR(VLOOKUP($I25,'Privacy Analyst Evaluation'!$A$46:$F$120,6,0),""))&amp;""</f>
        <v/>
      </c>
      <c r="N25" s="7"/>
      <c r="O25" s="7"/>
      <c r="P25" s="7"/>
      <c r="Q25" s="7"/>
      <c r="R25" s="7"/>
      <c r="S25" s="7"/>
      <c r="T25" s="7"/>
      <c r="U25" s="7"/>
      <c r="V25" s="7"/>
      <c r="W25" s="7"/>
      <c r="X25" s="7"/>
      <c r="Y25" s="7"/>
      <c r="Z25" s="7"/>
      <c r="AA25" s="7"/>
      <c r="AB25" s="7"/>
      <c r="AC25" s="7"/>
      <c r="AD25" s="7"/>
      <c r="AE25" s="7"/>
      <c r="AF25" s="7"/>
      <c r="AG25" s="7"/>
      <c r="AH25" s="7"/>
    </row>
    <row r="26" ht="64.5" customHeight="1">
      <c r="A26" s="243">
        <f>IFERROR(IF($A25+1&gt;'(backend scoring)'!$T$335,"",$A25+1),"")</f>
        <v>2</v>
      </c>
      <c r="B26" s="243" t="str">
        <f t="array" ref="B26">XLOOKUP($A26,'(backend scoring)'!$V$2:$V$333,'(backend scoring)'!$A$2:$A$333,"")</f>
        <v>DOCU-01</v>
      </c>
      <c r="C26" s="243" t="str">
        <f>IFERROR(VLOOKUP($B26,'Institution Evaluation'!$A$55:$F$346,2,0),IFERROR(VLOOKUP($B26,'Privacy Analyst Evaluation'!$A$46:$F$120,2,0),""))&amp;""</f>
        <v>Do you have a well-documented business continuity plan (BCP), with a clear owner, that is tested annually?*</v>
      </c>
      <c r="D26" s="243" t="str">
        <f>IFERROR(VLOOKUP($B26,'Institution Evaluation'!$A$55:$F$346,3,0),IFERROR(VLOOKUP($B26,'Privacy Analyst Evaluation'!$A$46:$F$120,3,0),""))&amp;""</f>
        <v>Yes</v>
      </c>
      <c r="E26" s="243" t="str">
        <f>IFERROR(VLOOKUP($B26,'Institution Evaluation'!$A$55:$F$346,4,0),IFERROR(VLOOKUP($B26,'Privacy Analyst Evaluation'!$A$46:$F$120,4,0),""))&amp;""</f>
        <v/>
      </c>
      <c r="F26" s="243" t="str">
        <f>IFERROR(VLOOKUP($B26,'Institution Evaluation'!$A$55:$F$346,6,0),IFERROR(VLOOKUP($B26,'Privacy Analyst Evaluation'!$A$46:$F$120,6,0),""))&amp;""</f>
        <v/>
      </c>
      <c r="G26" s="282"/>
      <c r="H26" s="243" t="str">
        <f>IFERROR(IF($H25+1&gt;'(backend scoring)'!$Q$335,"",$H25+1),"")</f>
        <v/>
      </c>
      <c r="I26" s="243" t="str">
        <f t="array" ref="I26">XLOOKUP($H26,'(backend scoring)'!$S$2:$S$333,'(backend scoring)'!$A$2:$A$333,"")</f>
        <v/>
      </c>
      <c r="J26" s="243" t="str">
        <f>IFERROR(VLOOKUP($I26,'Institution Evaluation'!$A$55:$F$346,2,0),IFERROR(VLOOKUP($I26,'Privacy Analyst Evaluation'!$A$46:$F$120,2,0),""))</f>
        <v/>
      </c>
      <c r="K26" s="243" t="str">
        <f>IFERROR(VLOOKUP($I26,'Institution Evaluation'!$A$55:$F$346,3,0),IFERROR(VLOOKUP($I26,'Privacy Analyst Evaluation'!$A$46:$F$120,3,0),""))&amp;""</f>
        <v/>
      </c>
      <c r="L26" s="243" t="str">
        <f>IFERROR(VLOOKUP($I26,'Institution Evaluation'!$A$55:$F$346,4,0),IFERROR(VLOOKUP($I26,'Privacy Analyst Evaluation'!$A$46:$F$120,4,0),""))&amp;""</f>
        <v/>
      </c>
      <c r="M26" s="243" t="str">
        <f>IFERROR(VLOOKUP($I26,'Institution Evaluation'!$A$55:$F$346,6,0),IFERROR(VLOOKUP($I26,'Privacy Analyst Evaluation'!$A$46:$F$120,6,0),""))&amp;""</f>
        <v/>
      </c>
      <c r="N26" s="7"/>
      <c r="O26" s="7"/>
      <c r="P26" s="7"/>
      <c r="Q26" s="7"/>
      <c r="R26" s="7"/>
      <c r="S26" s="7"/>
      <c r="T26" s="7"/>
      <c r="U26" s="7"/>
      <c r="V26" s="7"/>
      <c r="W26" s="7"/>
      <c r="X26" s="7"/>
      <c r="Y26" s="7"/>
      <c r="Z26" s="7"/>
      <c r="AA26" s="7"/>
      <c r="AB26" s="7"/>
      <c r="AC26" s="7"/>
      <c r="AD26" s="7"/>
      <c r="AE26" s="7"/>
      <c r="AF26" s="7"/>
      <c r="AG26" s="7"/>
      <c r="AH26" s="7"/>
    </row>
    <row r="27" ht="66.75" customHeight="1">
      <c r="A27" s="243">
        <f>IFERROR(IF($A26+1&gt;'(backend scoring)'!$T$335,"",$A26+1),"")</f>
        <v>3</v>
      </c>
      <c r="B27" s="243" t="str">
        <f t="array" ref="B27">XLOOKUP($A27,'(backend scoring)'!$V$2:$V$333,'(backend scoring)'!$A$2:$A$333,"")</f>
        <v>DOCU-02</v>
      </c>
      <c r="C27" s="243" t="str">
        <f>IFERROR(VLOOKUP($B27,'Institution Evaluation'!$A$55:$F$346,2,0),IFERROR(VLOOKUP($B27,'Privacy Analyst Evaluation'!$A$46:$F$120,2,0),""))&amp;""</f>
        <v>Do you have a well-documented disaster recovery plan (DRP), with a clear owner, that is tested annually?*</v>
      </c>
      <c r="D27" s="243" t="str">
        <f>IFERROR(VLOOKUP($B27,'Institution Evaluation'!$A$55:$F$346,3,0),IFERROR(VLOOKUP($B27,'Privacy Analyst Evaluation'!$A$46:$F$120,3,0),""))&amp;""</f>
        <v>Yes</v>
      </c>
      <c r="E27" s="243" t="str">
        <f>IFERROR(VLOOKUP($B27,'Institution Evaluation'!$A$55:$F$346,4,0),IFERROR(VLOOKUP($B27,'Privacy Analyst Evaluation'!$A$46:$F$120,4,0),""))&amp;""</f>
        <v/>
      </c>
      <c r="F27" s="243" t="str">
        <f>IFERROR(VLOOKUP($B27,'Institution Evaluation'!$A$55:$F$346,6,0),IFERROR(VLOOKUP($B27,'Privacy Analyst Evaluation'!$A$46:$F$120,6,0),""))&amp;""</f>
        <v/>
      </c>
      <c r="G27" s="282"/>
      <c r="H27" s="243" t="str">
        <f>IFERROR(IF($H26+1&gt;'(backend scoring)'!$Q$335,"",$H26+1),"")</f>
        <v/>
      </c>
      <c r="I27" s="243" t="str">
        <f t="array" ref="I27">XLOOKUP($H27,'(backend scoring)'!$S$2:$S$333,'(backend scoring)'!$A$2:$A$333,"")</f>
        <v/>
      </c>
      <c r="J27" s="243" t="str">
        <f>IFERROR(VLOOKUP($I27,'Institution Evaluation'!$A$55:$F$346,2,0),IFERROR(VLOOKUP($I27,'Privacy Analyst Evaluation'!$A$46:$F$120,2,0),""))</f>
        <v/>
      </c>
      <c r="K27" s="243" t="str">
        <f>IFERROR(VLOOKUP($I27,'Institution Evaluation'!$A$55:$F$346,3,0),IFERROR(VLOOKUP($I27,'Privacy Analyst Evaluation'!$A$46:$F$120,3,0),""))&amp;""</f>
        <v/>
      </c>
      <c r="L27" s="243" t="str">
        <f>IFERROR(VLOOKUP($I27,'Institution Evaluation'!$A$55:$F$346,4,0),IFERROR(VLOOKUP($I27,'Privacy Analyst Evaluation'!$A$46:$F$120,4,0),""))&amp;""</f>
        <v/>
      </c>
      <c r="M27" s="243" t="str">
        <f>IFERROR(VLOOKUP($I27,'Institution Evaluation'!$A$55:$F$346,6,0),IFERROR(VLOOKUP($I27,'Privacy Analyst Evaluation'!$A$46:$F$120,6,0),""))&amp;""</f>
        <v/>
      </c>
      <c r="N27" s="7"/>
      <c r="O27" s="7"/>
      <c r="P27" s="7"/>
      <c r="Q27" s="7"/>
      <c r="R27" s="7"/>
      <c r="S27" s="7"/>
      <c r="T27" s="7"/>
      <c r="U27" s="7"/>
      <c r="V27" s="7"/>
      <c r="W27" s="7"/>
      <c r="X27" s="7"/>
      <c r="Y27" s="7"/>
      <c r="Z27" s="7"/>
      <c r="AA27" s="7"/>
      <c r="AB27" s="7"/>
      <c r="AC27" s="7"/>
      <c r="AD27" s="7"/>
      <c r="AE27" s="7"/>
      <c r="AF27" s="7"/>
      <c r="AG27" s="7"/>
      <c r="AH27" s="7"/>
    </row>
    <row r="28" ht="15.75" customHeight="1">
      <c r="A28" s="243">
        <f>IFERROR(IF($A27+1&gt;'(backend scoring)'!$T$335,"",$A27+1),"")</f>
        <v>4</v>
      </c>
      <c r="B28" s="243" t="str">
        <f t="array" ref="B28">XLOOKUP($A28,'(backend scoring)'!$V$2:$V$333,'(backend scoring)'!$A$2:$A$333,"")</f>
        <v>ITAC-06</v>
      </c>
      <c r="C28" s="243" t="str">
        <f>IFERROR(VLOOKUP($B28,'Institution Evaluation'!$A$55:$F$346,2,0),IFERROR(VLOOKUP($B28,'Privacy Analyst Evaluation'!$A$46:$F$120,2,0),""))&amp;""</f>
        <v>Has a VPAT or ACR been created or updated for the solution and version under consideration within the past 12 months?*</v>
      </c>
      <c r="D28" s="243" t="str">
        <f>IFERROR(VLOOKUP($B28,'Institution Evaluation'!$A$55:$F$346,3,0),IFERROR(VLOOKUP($B28,'Privacy Analyst Evaluation'!$A$46:$F$120,3,0),""))&amp;""</f>
        <v>Yes</v>
      </c>
      <c r="E28" s="258" t="str">
        <f>IFERROR(VLOOKUP($B28,'Institution Evaluation'!$A$55:$F$346,4,0),IFERROR(VLOOKUP($B28,'Privacy Analyst Evaluation'!$A$46:$F$120,4,0),""))&amp;""</f>
        <v>https://coursedog.my.site.com/support/s/article/CoursedogApplicationAccessibility67fda79f83ed9</v>
      </c>
      <c r="F28" s="243" t="str">
        <f>IFERROR(VLOOKUP($B28,'Institution Evaluation'!$A$55:$F$346,6,0),IFERROR(VLOOKUP($B28,'Privacy Analyst Evaluation'!$A$46:$F$120,6,0),""))&amp;""</f>
        <v/>
      </c>
      <c r="G28" s="282"/>
      <c r="H28" s="243" t="str">
        <f>IFERROR(IF($H27+1&gt;'(backend scoring)'!$Q$335,"",$H27+1),"")</f>
        <v/>
      </c>
      <c r="I28" s="243" t="str">
        <f t="array" ref="I28">XLOOKUP($H28,'(backend scoring)'!$S$2:$S$333,'(backend scoring)'!$A$2:$A$333,"")</f>
        <v/>
      </c>
      <c r="J28" s="243" t="str">
        <f>IFERROR(VLOOKUP($I28,'Institution Evaluation'!$A$55:$F$346,2,0),IFERROR(VLOOKUP($I28,'Privacy Analyst Evaluation'!$A$46:$F$120,2,0),""))</f>
        <v/>
      </c>
      <c r="K28" s="243" t="str">
        <f>IFERROR(VLOOKUP($I28,'Institution Evaluation'!$A$55:$F$346,3,0),IFERROR(VLOOKUP($I28,'Privacy Analyst Evaluation'!$A$46:$F$120,3,0),""))&amp;""</f>
        <v/>
      </c>
      <c r="L28" s="243" t="str">
        <f>IFERROR(VLOOKUP($I28,'Institution Evaluation'!$A$55:$F$346,4,0),IFERROR(VLOOKUP($I28,'Privacy Analyst Evaluation'!$A$46:$F$120,4,0),""))&amp;""</f>
        <v/>
      </c>
      <c r="M28" s="243" t="str">
        <f>IFERROR(VLOOKUP($I28,'Institution Evaluation'!$A$55:$F$346,6,0),IFERROR(VLOOKUP($I28,'Privacy Analyst Evaluation'!$A$46:$F$120,6,0),""))&amp;""</f>
        <v/>
      </c>
      <c r="N28" s="7"/>
      <c r="O28" s="7"/>
      <c r="P28" s="7"/>
      <c r="Q28" s="7"/>
      <c r="R28" s="7"/>
      <c r="S28" s="7"/>
      <c r="T28" s="7"/>
      <c r="U28" s="7"/>
      <c r="V28" s="7"/>
      <c r="W28" s="7"/>
      <c r="X28" s="7"/>
      <c r="Y28" s="7"/>
      <c r="Z28" s="7"/>
      <c r="AA28" s="7"/>
      <c r="AB28" s="7"/>
      <c r="AC28" s="7"/>
      <c r="AD28" s="7"/>
      <c r="AE28" s="7"/>
      <c r="AF28" s="7"/>
      <c r="AG28" s="7"/>
      <c r="AH28" s="7"/>
    </row>
    <row r="29" ht="15.75" customHeight="1">
      <c r="A29" s="243">
        <f>IFERROR(IF($A28+1&gt;'(backend scoring)'!$T$335,"",$A28+1),"")</f>
        <v>5</v>
      </c>
      <c r="B29" s="243" t="str">
        <f t="array" ref="B29">XLOOKUP($A29,'(backend scoring)'!$V$2:$V$333,'(backend scoring)'!$A$2:$A$333,"")</f>
        <v>ITAC-07</v>
      </c>
      <c r="C29" s="243" t="str">
        <f>IFERROR(VLOOKUP($B29,'Institution Evaluation'!$A$55:$F$346,2,0),IFERROR(VLOOKUP($B29,'Privacy Analyst Evaluation'!$A$46:$F$120,2,0),""))&amp;""</f>
        <v>Will your company agree to meet your stated accessibility standard or WCAG 2.1 AA as part of your contractual agreement for the solution?*</v>
      </c>
      <c r="D29" s="243" t="str">
        <f>IFERROR(VLOOKUP($B29,'Institution Evaluation'!$A$55:$F$346,3,0),IFERROR(VLOOKUP($B29,'Privacy Analyst Evaluation'!$A$46:$F$120,3,0),""))&amp;""</f>
        <v>Yes</v>
      </c>
      <c r="E29" s="243" t="str">
        <f>IFERROR(VLOOKUP($B29,'Institution Evaluation'!$A$55:$F$346,4,0),IFERROR(VLOOKUP($B29,'Privacy Analyst Evaluation'!$A$46:$F$120,4,0),""))&amp;""</f>
        <v/>
      </c>
      <c r="F29" s="243" t="str">
        <f>IFERROR(VLOOKUP($B29,'Institution Evaluation'!$A$55:$F$346,6,0),IFERROR(VLOOKUP($B29,'Privacy Analyst Evaluation'!$A$46:$F$120,6,0),""))&amp;""</f>
        <v/>
      </c>
      <c r="G29" s="282"/>
      <c r="H29" s="243" t="str">
        <f>IFERROR(IF($H28+1&gt;'(backend scoring)'!$Q$335,"",$H28+1),"")</f>
        <v/>
      </c>
      <c r="I29" s="243" t="str">
        <f t="array" ref="I29">XLOOKUP($H29,'(backend scoring)'!$S$2:$S$333,'(backend scoring)'!$A$2:$A$333,"")</f>
        <v/>
      </c>
      <c r="J29" s="243" t="str">
        <f>IFERROR(VLOOKUP($I29,'Institution Evaluation'!$A$55:$F$346,2,0),IFERROR(VLOOKUP($I29,'Privacy Analyst Evaluation'!$A$46:$F$120,2,0),""))</f>
        <v/>
      </c>
      <c r="K29" s="243" t="str">
        <f>IFERROR(VLOOKUP($I29,'Institution Evaluation'!$A$55:$F$346,3,0),IFERROR(VLOOKUP($I29,'Privacy Analyst Evaluation'!$A$46:$F$120,3,0),""))&amp;""</f>
        <v/>
      </c>
      <c r="L29" s="243" t="str">
        <f>IFERROR(VLOOKUP($I29,'Institution Evaluation'!$A$55:$F$346,4,0),IFERROR(VLOOKUP($I29,'Privacy Analyst Evaluation'!$A$46:$F$120,4,0),""))&amp;""</f>
        <v/>
      </c>
      <c r="M29" s="243" t="str">
        <f>IFERROR(VLOOKUP($I29,'Institution Evaluation'!$A$55:$F$346,6,0),IFERROR(VLOOKUP($I29,'Privacy Analyst Evaluation'!$A$46:$F$120,6,0),""))&amp;""</f>
        <v/>
      </c>
      <c r="N29" s="7"/>
      <c r="O29" s="7"/>
      <c r="P29" s="7"/>
      <c r="Q29" s="7"/>
      <c r="R29" s="7"/>
      <c r="S29" s="7"/>
      <c r="T29" s="7"/>
      <c r="U29" s="7"/>
      <c r="V29" s="7"/>
      <c r="W29" s="7"/>
      <c r="X29" s="7"/>
      <c r="Y29" s="7"/>
      <c r="Z29" s="7"/>
      <c r="AA29" s="7"/>
      <c r="AB29" s="7"/>
      <c r="AC29" s="7"/>
      <c r="AD29" s="7"/>
      <c r="AE29" s="7"/>
      <c r="AF29" s="7"/>
      <c r="AG29" s="7"/>
      <c r="AH29" s="7"/>
    </row>
    <row r="30" ht="15.75" customHeight="1">
      <c r="A30" s="243">
        <f>IFERROR(IF($A29+1&gt;'(backend scoring)'!$T$335,"",$A29+1),"")</f>
        <v>6</v>
      </c>
      <c r="B30" s="243" t="str">
        <f t="array" ref="B30">XLOOKUP($A30,'(backend scoring)'!$V$2:$V$333,'(backend scoring)'!$A$2:$A$333,"")</f>
        <v>ITAC-08</v>
      </c>
      <c r="C30" s="243" t="str">
        <f>IFERROR(VLOOKUP($B30,'Institution Evaluation'!$A$55:$F$346,2,0),IFERROR(VLOOKUP($B30,'Privacy Analyst Evaluation'!$A$46:$F$120,2,0),""))&amp;""</f>
        <v>Does the solution substantially conform to WCAG 2.1 AA?*</v>
      </c>
      <c r="D30" s="243" t="str">
        <f>IFERROR(VLOOKUP($B30,'Institution Evaluation'!$A$55:$F$346,3,0),IFERROR(VLOOKUP($B30,'Privacy Analyst Evaluation'!$A$46:$F$120,3,0),""))&amp;""</f>
        <v>Yes</v>
      </c>
      <c r="E30" s="243" t="str">
        <f>IFERROR(VLOOKUP($B30,'Institution Evaluation'!$A$55:$F$346,4,0),IFERROR(VLOOKUP($B30,'Privacy Analyst Evaluation'!$A$46:$F$120,4,0),""))&amp;""</f>
        <v/>
      </c>
      <c r="F30" s="243" t="str">
        <f>IFERROR(VLOOKUP($B30,'Institution Evaluation'!$A$55:$F$346,6,0),IFERROR(VLOOKUP($B30,'Privacy Analyst Evaluation'!$A$46:$F$120,6,0),""))&amp;""</f>
        <v/>
      </c>
      <c r="G30" s="282"/>
      <c r="H30" s="243" t="str">
        <f>IFERROR(IF($H29+1&gt;'(backend scoring)'!$Q$335,"",$H29+1),"")</f>
        <v/>
      </c>
      <c r="I30" s="243" t="str">
        <f t="array" ref="I30">XLOOKUP($H30,'(backend scoring)'!$S$2:$S$333,'(backend scoring)'!$A$2:$A$333,"")</f>
        <v/>
      </c>
      <c r="J30" s="243" t="str">
        <f>IFERROR(VLOOKUP($I30,'Institution Evaluation'!$A$55:$F$346,2,0),IFERROR(VLOOKUP($I30,'Privacy Analyst Evaluation'!$A$46:$F$120,2,0),""))</f>
        <v/>
      </c>
      <c r="K30" s="243" t="str">
        <f>IFERROR(VLOOKUP($I30,'Institution Evaluation'!$A$55:$F$346,3,0),IFERROR(VLOOKUP($I30,'Privacy Analyst Evaluation'!$A$46:$F$120,3,0),""))&amp;""</f>
        <v/>
      </c>
      <c r="L30" s="243" t="str">
        <f>IFERROR(VLOOKUP($I30,'Institution Evaluation'!$A$55:$F$346,4,0),IFERROR(VLOOKUP($I30,'Privacy Analyst Evaluation'!$A$46:$F$120,4,0),""))&amp;""</f>
        <v/>
      </c>
      <c r="M30" s="243" t="str">
        <f>IFERROR(VLOOKUP($I30,'Institution Evaluation'!$A$55:$F$346,6,0),IFERROR(VLOOKUP($I30,'Privacy Analyst Evaluation'!$A$46:$F$120,6,0),""))&amp;""</f>
        <v/>
      </c>
      <c r="N30" s="7"/>
      <c r="O30" s="7"/>
      <c r="P30" s="7"/>
      <c r="Q30" s="7"/>
      <c r="R30" s="7"/>
      <c r="S30" s="7"/>
      <c r="T30" s="7"/>
      <c r="U30" s="7"/>
      <c r="V30" s="7"/>
      <c r="W30" s="7"/>
      <c r="X30" s="7"/>
      <c r="Y30" s="7"/>
      <c r="Z30" s="7"/>
      <c r="AA30" s="7"/>
      <c r="AB30" s="7"/>
      <c r="AC30" s="7"/>
      <c r="AD30" s="7"/>
      <c r="AE30" s="7"/>
      <c r="AF30" s="7"/>
      <c r="AG30" s="7"/>
      <c r="AH30" s="7"/>
    </row>
    <row r="31" ht="15.75" customHeight="1">
      <c r="A31" s="243">
        <f>IFERROR(IF($A30+1&gt;'(backend scoring)'!$T$335,"",$A30+1),"")</f>
        <v>7</v>
      </c>
      <c r="B31" s="243" t="str">
        <f t="array" ref="B31">XLOOKUP($A31,'(backend scoring)'!$V$2:$V$333,'(backend scoring)'!$A$2:$A$333,"")</f>
        <v>ITAC-09</v>
      </c>
      <c r="C31" s="243" t="str">
        <f>IFERROR(VLOOKUP($B31,'Institution Evaluation'!$A$55:$F$346,2,0),IFERROR(VLOOKUP($B31,'Privacy Analyst Evaluation'!$A$46:$F$120,2,0),""))&amp;""</f>
        <v>Do you have a documented and implemented process for reporting and tracking accessibility issues?*</v>
      </c>
      <c r="D31" s="243" t="str">
        <f>IFERROR(VLOOKUP($B31,'Institution Evaluation'!$A$55:$F$346,3,0),IFERROR(VLOOKUP($B31,'Privacy Analyst Evaluation'!$A$46:$F$120,3,0),""))&amp;""</f>
        <v>Yes</v>
      </c>
      <c r="E31" s="243" t="str">
        <f>IFERROR(VLOOKUP($B31,'Institution Evaluation'!$A$55:$F$346,4,0),IFERROR(VLOOKUP($B31,'Privacy Analyst Evaluation'!$A$46:$F$120,4,0),""))&amp;""</f>
        <v>Coursedog has a documented and implemented process for reporting and tracking accessibility issues. Users can report accessibility issues by submitting a Feature Request or through the dedicated Customer Success Manager (CSM). These issues are re-evaluated internally and added to the engineering backlog if they impact site accessibility.</v>
      </c>
      <c r="F31" s="243" t="str">
        <f>IFERROR(VLOOKUP($B31,'Institution Evaluation'!$A$55:$F$346,6,0),IFERROR(VLOOKUP($B31,'Privacy Analyst Evaluation'!$A$46:$F$120,6,0),""))&amp;""</f>
        <v/>
      </c>
      <c r="G31" s="282"/>
      <c r="H31" s="243" t="str">
        <f>IFERROR(IF($H30+1&gt;'(backend scoring)'!$Q$335,"",$H30+1),"")</f>
        <v/>
      </c>
      <c r="I31" s="243" t="str">
        <f t="array" ref="I31">XLOOKUP($H31,'(backend scoring)'!$S$2:$S$333,'(backend scoring)'!$A$2:$A$333,"")</f>
        <v/>
      </c>
      <c r="J31" s="243" t="str">
        <f>IFERROR(VLOOKUP($I31,'Institution Evaluation'!$A$55:$F$346,2,0),IFERROR(VLOOKUP($I31,'Privacy Analyst Evaluation'!$A$46:$F$120,2,0),""))</f>
        <v/>
      </c>
      <c r="K31" s="243" t="str">
        <f>IFERROR(VLOOKUP($I31,'Institution Evaluation'!$A$55:$F$346,3,0),IFERROR(VLOOKUP($I31,'Privacy Analyst Evaluation'!$A$46:$F$120,3,0),""))&amp;""</f>
        <v/>
      </c>
      <c r="L31" s="243" t="str">
        <f>IFERROR(VLOOKUP($I31,'Institution Evaluation'!$A$55:$F$346,4,0),IFERROR(VLOOKUP($I31,'Privacy Analyst Evaluation'!$A$46:$F$120,4,0),""))&amp;""</f>
        <v/>
      </c>
      <c r="M31" s="243" t="str">
        <f>IFERROR(VLOOKUP($I31,'Institution Evaluation'!$A$55:$F$346,6,0),IFERROR(VLOOKUP($I31,'Privacy Analyst Evaluation'!$A$46:$F$120,6,0),""))&amp;""</f>
        <v/>
      </c>
      <c r="N31" s="7"/>
      <c r="O31" s="7"/>
      <c r="P31" s="7"/>
      <c r="Q31" s="7"/>
      <c r="R31" s="7"/>
      <c r="S31" s="7"/>
      <c r="T31" s="7"/>
      <c r="U31" s="7"/>
      <c r="V31" s="7"/>
      <c r="W31" s="7"/>
      <c r="X31" s="7"/>
      <c r="Y31" s="7"/>
      <c r="Z31" s="7"/>
      <c r="AA31" s="7"/>
      <c r="AB31" s="7"/>
      <c r="AC31" s="7"/>
      <c r="AD31" s="7"/>
      <c r="AE31" s="7"/>
      <c r="AF31" s="7"/>
      <c r="AG31" s="7"/>
      <c r="AH31" s="7"/>
    </row>
    <row r="32" ht="15.75" customHeight="1">
      <c r="A32" s="243">
        <f>IFERROR(IF($A31+1&gt;'(backend scoring)'!$T$335,"",$A31+1),"")</f>
        <v>8</v>
      </c>
      <c r="B32" s="243" t="str">
        <f t="array" ref="B32">XLOOKUP($A32,'(backend scoring)'!$V$2:$V$333,'(backend scoring)'!$A$2:$A$333,"")</f>
        <v>THRD-02</v>
      </c>
      <c r="C32" s="243" t="str">
        <f>IFERROR(VLOOKUP($B32,'Institution Evaluation'!$A$55:$F$346,2,0),IFERROR(VLOOKUP($B32,'Privacy Analyst Evaluation'!$A$46:$F$120,2,0),""))&amp;""</f>
        <v>Do you have contractual language in place with third parties governing access to institutional data?*</v>
      </c>
      <c r="D32" s="243" t="str">
        <f>IFERROR(VLOOKUP($B32,'Institution Evaluation'!$A$55:$F$346,3,0),IFERROR(VLOOKUP($B32,'Privacy Analyst Evaluation'!$A$46:$F$120,3,0),""))&amp;""</f>
        <v>Yes</v>
      </c>
      <c r="E32" s="243" t="str">
        <f>IFERROR(VLOOKUP($B32,'Institution Evaluation'!$A$55:$F$346,4,0),IFERROR(VLOOKUP($B32,'Privacy Analyst Evaluation'!$A$46:$F$120,4,0),""))&amp;""</f>
        <v/>
      </c>
      <c r="F32" s="243" t="str">
        <f>IFERROR(VLOOKUP($B32,'Institution Evaluation'!$A$55:$F$346,6,0),IFERROR(VLOOKUP($B32,'Privacy Analyst Evaluation'!$A$46:$F$120,6,0),""))&amp;""</f>
        <v/>
      </c>
      <c r="G32" s="282"/>
      <c r="H32" s="243" t="str">
        <f>IFERROR(IF($H31+1&gt;'(backend scoring)'!$Q$335,"",$H31+1),"")</f>
        <v/>
      </c>
      <c r="I32" s="243" t="str">
        <f t="array" ref="I32">XLOOKUP($H32,'(backend scoring)'!$S$2:$S$333,'(backend scoring)'!$A$2:$A$333,"")</f>
        <v/>
      </c>
      <c r="J32" s="243" t="str">
        <f>IFERROR(VLOOKUP($I32,'Institution Evaluation'!$A$55:$F$346,2,0),IFERROR(VLOOKUP($I32,'Privacy Analyst Evaluation'!$A$46:$F$120,2,0),""))</f>
        <v/>
      </c>
      <c r="K32" s="243" t="str">
        <f>IFERROR(VLOOKUP($I32,'Institution Evaluation'!$A$55:$F$346,3,0),IFERROR(VLOOKUP($I32,'Privacy Analyst Evaluation'!$A$46:$F$120,3,0),""))&amp;""</f>
        <v/>
      </c>
      <c r="L32" s="243" t="str">
        <f>IFERROR(VLOOKUP($I32,'Institution Evaluation'!$A$55:$F$346,4,0),IFERROR(VLOOKUP($I32,'Privacy Analyst Evaluation'!$A$46:$F$120,4,0),""))&amp;""</f>
        <v/>
      </c>
      <c r="M32" s="243" t="str">
        <f>IFERROR(VLOOKUP($I32,'Institution Evaluation'!$A$55:$F$346,6,0),IFERROR(VLOOKUP($I32,'Privacy Analyst Evaluation'!$A$46:$F$120,6,0),""))&amp;""</f>
        <v/>
      </c>
      <c r="N32" s="7"/>
      <c r="O32" s="7"/>
      <c r="P32" s="7"/>
      <c r="Q32" s="7"/>
      <c r="R32" s="7"/>
      <c r="S32" s="7"/>
      <c r="T32" s="7"/>
      <c r="U32" s="7"/>
      <c r="V32" s="7"/>
      <c r="W32" s="7"/>
      <c r="X32" s="7"/>
      <c r="Y32" s="7"/>
      <c r="Z32" s="7"/>
      <c r="AA32" s="7"/>
      <c r="AB32" s="7"/>
      <c r="AC32" s="7"/>
      <c r="AD32" s="7"/>
      <c r="AE32" s="7"/>
      <c r="AF32" s="7"/>
      <c r="AG32" s="7"/>
      <c r="AH32" s="7"/>
    </row>
    <row r="33" ht="15.75" customHeight="1">
      <c r="A33" s="243">
        <f>IFERROR(IF($A32+1&gt;'(backend scoring)'!$T$335,"",$A32+1),"")</f>
        <v>9</v>
      </c>
      <c r="B33" s="243" t="str">
        <f t="array" ref="B33">XLOOKUP($A33,'(backend scoring)'!$V$2:$V$333,'(backend scoring)'!$A$2:$A$333,"")</f>
        <v>THRD-01</v>
      </c>
      <c r="C33" s="243" t="str">
        <f>IFERROR(VLOOKUP($B33,'Institution Evaluation'!$A$55:$F$346,2,0),IFERROR(VLOOKUP($B33,'Privacy Analyst Evaluation'!$A$46:$F$120,2,0),""))&amp;""</f>
        <v>Do you perform security assessments of third-party companies with which you share data (e.g., hosting providers, cloud services, PaaS, IaaS, SaaS)?*</v>
      </c>
      <c r="D33" s="243" t="str">
        <f>IFERROR(VLOOKUP($B33,'Institution Evaluation'!$A$55:$F$346,3,0),IFERROR(VLOOKUP($B33,'Privacy Analyst Evaluation'!$A$46:$F$120,3,0),""))&amp;""</f>
        <v>Yes</v>
      </c>
      <c r="E33" s="243" t="str">
        <f>IFERROR(VLOOKUP($B33,'Institution Evaluation'!$A$55:$F$346,4,0),IFERROR(VLOOKUP($B33,'Privacy Analyst Evaluation'!$A$46:$F$120,4,0),""))&amp;""</f>
        <v/>
      </c>
      <c r="F33" s="243" t="str">
        <f>IFERROR(VLOOKUP($B33,'Institution Evaluation'!$A$55:$F$346,6,0),IFERROR(VLOOKUP($B33,'Privacy Analyst Evaluation'!$A$46:$F$120,6,0),""))&amp;""</f>
        <v/>
      </c>
      <c r="G33" s="282"/>
      <c r="H33" s="243" t="str">
        <f>IFERROR(IF($H32+1&gt;'(backend scoring)'!$Q$335,"",$H32+1),"")</f>
        <v/>
      </c>
      <c r="I33" s="243" t="str">
        <f t="array" ref="I33">XLOOKUP($H33,'(backend scoring)'!$S$2:$S$333,'(backend scoring)'!$A$2:$A$333,"")</f>
        <v/>
      </c>
      <c r="J33" s="243" t="str">
        <f>IFERROR(VLOOKUP($I33,'Institution Evaluation'!$A$55:$F$346,2,0),IFERROR(VLOOKUP($I33,'Privacy Analyst Evaluation'!$A$46:$F$120,2,0),""))</f>
        <v/>
      </c>
      <c r="K33" s="243" t="str">
        <f>IFERROR(VLOOKUP($I33,'Institution Evaluation'!$A$55:$F$346,3,0),IFERROR(VLOOKUP($I33,'Privacy Analyst Evaluation'!$A$46:$F$120,3,0),""))&amp;""</f>
        <v/>
      </c>
      <c r="L33" s="243" t="str">
        <f>IFERROR(VLOOKUP($I33,'Institution Evaluation'!$A$55:$F$346,4,0),IFERROR(VLOOKUP($I33,'Privacy Analyst Evaluation'!$A$46:$F$120,4,0),""))&amp;""</f>
        <v/>
      </c>
      <c r="M33" s="243" t="str">
        <f>IFERROR(VLOOKUP($I33,'Institution Evaluation'!$A$55:$F$346,6,0),IFERROR(VLOOKUP($I33,'Privacy Analyst Evaluation'!$A$46:$F$120,6,0),""))&amp;""</f>
        <v/>
      </c>
      <c r="N33" s="7"/>
      <c r="O33" s="7"/>
      <c r="P33" s="7"/>
      <c r="Q33" s="7"/>
      <c r="R33" s="7"/>
      <c r="S33" s="7"/>
      <c r="T33" s="7"/>
      <c r="U33" s="7"/>
      <c r="V33" s="7"/>
      <c r="W33" s="7"/>
      <c r="X33" s="7"/>
      <c r="Y33" s="7"/>
      <c r="Z33" s="7"/>
      <c r="AA33" s="7"/>
      <c r="AB33" s="7"/>
      <c r="AC33" s="7"/>
      <c r="AD33" s="7"/>
      <c r="AE33" s="7"/>
      <c r="AF33" s="7"/>
      <c r="AG33" s="7"/>
      <c r="AH33" s="7"/>
    </row>
    <row r="34" ht="15.75" customHeight="1">
      <c r="A34" s="243">
        <f>IFERROR(IF($A33+1&gt;'(backend scoring)'!$T$335,"",$A33+1),"")</f>
        <v>10</v>
      </c>
      <c r="B34" s="243" t="str">
        <f t="array" ref="B34">XLOOKUP($A34,'(backend scoring)'!$V$2:$V$333,'(backend scoring)'!$A$2:$A$333,"")</f>
        <v>THRD-03</v>
      </c>
      <c r="C34" s="243" t="str">
        <f>IFERROR(VLOOKUP($B34,'Institution Evaluation'!$A$55:$F$346,2,0),IFERROR(VLOOKUP($B34,'Privacy Analyst Evaluation'!$A$46:$F$120,2,0),""))&amp;""</f>
        <v>Do the contracts in place with these third parties address liability in the event of a data breach?*</v>
      </c>
      <c r="D34" s="243" t="str">
        <f>IFERROR(VLOOKUP($B34,'Institution Evaluation'!$A$55:$F$346,3,0),IFERROR(VLOOKUP($B34,'Privacy Analyst Evaluation'!$A$46:$F$120,3,0),""))&amp;""</f>
        <v>Yes</v>
      </c>
      <c r="E34" s="243" t="str">
        <f>IFERROR(VLOOKUP($B34,'Institution Evaluation'!$A$55:$F$346,4,0),IFERROR(VLOOKUP($B34,'Privacy Analyst Evaluation'!$A$46:$F$120,4,0),""))&amp;""</f>
        <v/>
      </c>
      <c r="F34" s="243" t="str">
        <f>IFERROR(VLOOKUP($B34,'Institution Evaluation'!$A$55:$F$346,6,0),IFERROR(VLOOKUP($B34,'Privacy Analyst Evaluation'!$A$46:$F$120,6,0),""))&amp;""</f>
        <v/>
      </c>
      <c r="G34" s="282"/>
      <c r="H34" s="243" t="str">
        <f>IFERROR(IF($H33+1&gt;'(backend scoring)'!$Q$335,"",$H33+1),"")</f>
        <v/>
      </c>
      <c r="I34" s="243" t="str">
        <f t="array" ref="I34">XLOOKUP($H34,'(backend scoring)'!$S$2:$S$333,'(backend scoring)'!$A$2:$A$333,"")</f>
        <v/>
      </c>
      <c r="J34" s="243" t="str">
        <f>IFERROR(VLOOKUP($I34,'Institution Evaluation'!$A$55:$F$346,2,0),IFERROR(VLOOKUP($I34,'Privacy Analyst Evaluation'!$A$46:$F$120,2,0),""))</f>
        <v/>
      </c>
      <c r="K34" s="243" t="str">
        <f>IFERROR(VLOOKUP($I34,'Institution Evaluation'!$A$55:$F$346,3,0),IFERROR(VLOOKUP($I34,'Privacy Analyst Evaluation'!$A$46:$F$120,3,0),""))&amp;""</f>
        <v/>
      </c>
      <c r="L34" s="243" t="str">
        <f>IFERROR(VLOOKUP($I34,'Institution Evaluation'!$A$55:$F$346,4,0),IFERROR(VLOOKUP($I34,'Privacy Analyst Evaluation'!$A$46:$F$120,4,0),""))&amp;""</f>
        <v/>
      </c>
      <c r="M34" s="243" t="str">
        <f>IFERROR(VLOOKUP($I34,'Institution Evaluation'!$A$55:$F$346,6,0),IFERROR(VLOOKUP($I34,'Privacy Analyst Evaluation'!$A$46:$F$120,6,0),""))&amp;""</f>
        <v/>
      </c>
      <c r="N34" s="7"/>
      <c r="O34" s="7"/>
      <c r="P34" s="7"/>
      <c r="Q34" s="7"/>
      <c r="R34" s="7"/>
      <c r="S34" s="7"/>
      <c r="T34" s="7"/>
      <c r="U34" s="7"/>
      <c r="V34" s="7"/>
      <c r="W34" s="7"/>
      <c r="X34" s="7"/>
      <c r="Y34" s="7"/>
      <c r="Z34" s="7"/>
      <c r="AA34" s="7"/>
      <c r="AB34" s="7"/>
      <c r="AC34" s="7"/>
      <c r="AD34" s="7"/>
      <c r="AE34" s="7"/>
      <c r="AF34" s="7"/>
      <c r="AG34" s="7"/>
      <c r="AH34" s="7"/>
    </row>
    <row r="35" ht="15.75" customHeight="1">
      <c r="A35" s="243">
        <f>IFERROR(IF($A34+1&gt;'(backend scoring)'!$T$335,"",$A34+1),"")</f>
        <v>11</v>
      </c>
      <c r="B35" s="243" t="str">
        <f t="array" ref="B35">XLOOKUP($A35,'(backend scoring)'!$V$2:$V$333,'(backend scoring)'!$A$2:$A$333,"")</f>
        <v>THRD-04</v>
      </c>
      <c r="C35" s="243" t="str">
        <f>IFERROR(VLOOKUP($B35,'Institution Evaluation'!$A$55:$F$346,2,0),IFERROR(VLOOKUP($B35,'Privacy Analyst Evaluation'!$A$46:$F$120,2,0),""))&amp;""</f>
        <v>Do you have an implemented third-party management strategy?*</v>
      </c>
      <c r="D35" s="243" t="str">
        <f>IFERROR(VLOOKUP($B35,'Institution Evaluation'!$A$55:$F$346,3,0),IFERROR(VLOOKUP($B35,'Privacy Analyst Evaluation'!$A$46:$F$120,3,0),""))&amp;""</f>
        <v>Yes</v>
      </c>
      <c r="E35" s="243" t="str">
        <f>IFERROR(VLOOKUP($B35,'Institution Evaluation'!$A$55:$F$346,4,0),IFERROR(VLOOKUP($B35,'Privacy Analyst Evaluation'!$A$46:$F$120,4,0),""))&amp;""</f>
        <v>See Coursedog Architecture for more information.</v>
      </c>
      <c r="F35" s="243" t="str">
        <f>IFERROR(VLOOKUP($B35,'Institution Evaluation'!$A$55:$F$346,6,0),IFERROR(VLOOKUP($B35,'Privacy Analyst Evaluation'!$A$46:$F$120,6,0),""))&amp;""</f>
        <v/>
      </c>
      <c r="G35" s="282"/>
      <c r="H35" s="243" t="str">
        <f>IFERROR(IF($H34+1&gt;'(backend scoring)'!$Q$335,"",$H34+1),"")</f>
        <v/>
      </c>
      <c r="I35" s="243" t="str">
        <f t="array" ref="I35">XLOOKUP($H35,'(backend scoring)'!$S$2:$S$333,'(backend scoring)'!$A$2:$A$333,"")</f>
        <v/>
      </c>
      <c r="J35" s="243" t="str">
        <f>IFERROR(VLOOKUP($I35,'Institution Evaluation'!$A$55:$F$346,2,0),IFERROR(VLOOKUP($I35,'Privacy Analyst Evaluation'!$A$46:$F$120,2,0),""))</f>
        <v/>
      </c>
      <c r="K35" s="243" t="str">
        <f>IFERROR(VLOOKUP($I35,'Institution Evaluation'!$A$55:$F$346,3,0),IFERROR(VLOOKUP($I35,'Privacy Analyst Evaluation'!$A$46:$F$120,3,0),""))&amp;""</f>
        <v/>
      </c>
      <c r="L35" s="243" t="str">
        <f>IFERROR(VLOOKUP($I35,'Institution Evaluation'!$A$55:$F$346,4,0),IFERROR(VLOOKUP($I35,'Privacy Analyst Evaluation'!$A$46:$F$120,4,0),""))&amp;""</f>
        <v/>
      </c>
      <c r="M35" s="243" t="str">
        <f>IFERROR(VLOOKUP($I35,'Institution Evaluation'!$A$55:$F$346,6,0),IFERROR(VLOOKUP($I35,'Privacy Analyst Evaluation'!$A$46:$F$120,6,0),""))&amp;""</f>
        <v/>
      </c>
      <c r="N35" s="7"/>
      <c r="O35" s="7"/>
      <c r="P35" s="7"/>
      <c r="Q35" s="7"/>
      <c r="R35" s="7"/>
      <c r="S35" s="7"/>
      <c r="T35" s="7"/>
      <c r="U35" s="7"/>
      <c r="V35" s="7"/>
      <c r="W35" s="7"/>
      <c r="X35" s="7"/>
      <c r="Y35" s="7"/>
      <c r="Z35" s="7"/>
      <c r="AA35" s="7"/>
      <c r="AB35" s="7"/>
      <c r="AC35" s="7"/>
      <c r="AD35" s="7"/>
      <c r="AE35" s="7"/>
      <c r="AF35" s="7"/>
      <c r="AG35" s="7"/>
      <c r="AH35" s="7"/>
    </row>
    <row r="36" ht="15.75" customHeight="1">
      <c r="A36" s="243">
        <f>IFERROR(IF($A35+1&gt;'(backend scoring)'!$T$335,"",$A35+1),"")</f>
        <v>12</v>
      </c>
      <c r="B36" s="243" t="str">
        <f t="array" ref="B36">XLOOKUP($A36,'(backend scoring)'!$V$2:$V$333,'(backend scoring)'!$A$2:$A$333,"")</f>
        <v>CONS-01</v>
      </c>
      <c r="C36" s="243" t="str">
        <f>IFERROR(VLOOKUP($B36,'Institution Evaluation'!$A$55:$F$346,2,0),IFERROR(VLOOKUP($B36,'Privacy Analyst Evaluation'!$A$46:$F$120,2,0),""))&amp;""</f>
        <v>Will the consultant require access to the institution's network resources?*</v>
      </c>
      <c r="D36" s="243" t="str">
        <f>IFERROR(VLOOKUP($B36,'Institution Evaluation'!$A$55:$F$346,3,0),IFERROR(VLOOKUP($B36,'Privacy Analyst Evaluation'!$A$46:$F$120,3,0),""))&amp;""</f>
        <v>No</v>
      </c>
      <c r="E36" s="243" t="str">
        <f>IFERROR(VLOOKUP($B36,'Institution Evaluation'!$A$55:$F$346,4,0),IFERROR(VLOOKUP($B36,'Privacy Analyst Evaluation'!$A$46:$F$120,4,0),""))&amp;""</f>
        <v/>
      </c>
      <c r="F36" s="243" t="str">
        <f>IFERROR(VLOOKUP($B36,'Institution Evaluation'!$A$55:$F$346,6,0),IFERROR(VLOOKUP($B36,'Privacy Analyst Evaluation'!$A$46:$F$120,6,0),""))&amp;""</f>
        <v/>
      </c>
      <c r="G36" s="282"/>
      <c r="H36" s="243" t="str">
        <f>IFERROR(IF($H35+1&gt;'(backend scoring)'!$Q$335,"",$H35+1),"")</f>
        <v/>
      </c>
      <c r="I36" s="243" t="str">
        <f t="array" ref="I36">XLOOKUP($H36,'(backend scoring)'!$S$2:$S$333,'(backend scoring)'!$A$2:$A$333,"")</f>
        <v/>
      </c>
      <c r="J36" s="243" t="str">
        <f>IFERROR(VLOOKUP($I36,'Institution Evaluation'!$A$55:$F$346,2,0),IFERROR(VLOOKUP($I36,'Privacy Analyst Evaluation'!$A$46:$F$120,2,0),""))</f>
        <v/>
      </c>
      <c r="K36" s="243" t="str">
        <f>IFERROR(VLOOKUP($I36,'Institution Evaluation'!$A$55:$F$346,3,0),IFERROR(VLOOKUP($I36,'Privacy Analyst Evaluation'!$A$46:$F$120,3,0),""))&amp;""</f>
        <v/>
      </c>
      <c r="L36" s="243" t="str">
        <f>IFERROR(VLOOKUP($I36,'Institution Evaluation'!$A$55:$F$346,4,0),IFERROR(VLOOKUP($I36,'Privacy Analyst Evaluation'!$A$46:$F$120,4,0),""))&amp;""</f>
        <v/>
      </c>
      <c r="M36" s="243" t="str">
        <f>IFERROR(VLOOKUP($I36,'Institution Evaluation'!$A$55:$F$346,6,0),IFERROR(VLOOKUP($I36,'Privacy Analyst Evaluation'!$A$46:$F$120,6,0),""))&amp;""</f>
        <v/>
      </c>
      <c r="N36" s="7"/>
      <c r="O36" s="7"/>
      <c r="P36" s="7"/>
      <c r="Q36" s="7"/>
      <c r="R36" s="7"/>
      <c r="S36" s="7"/>
      <c r="T36" s="7"/>
      <c r="U36" s="7"/>
      <c r="V36" s="7"/>
      <c r="W36" s="7"/>
      <c r="X36" s="7"/>
      <c r="Y36" s="7"/>
      <c r="Z36" s="7"/>
      <c r="AA36" s="7"/>
      <c r="AB36" s="7"/>
      <c r="AC36" s="7"/>
      <c r="AD36" s="7"/>
      <c r="AE36" s="7"/>
      <c r="AF36" s="7"/>
      <c r="AG36" s="7"/>
      <c r="AH36" s="7"/>
    </row>
    <row r="37" ht="15.75" customHeight="1">
      <c r="A37" s="243">
        <f>IFERROR(IF($A36+1&gt;'(backend scoring)'!$T$335,"",$A36+1),"")</f>
        <v>13</v>
      </c>
      <c r="B37" s="243" t="str">
        <f t="array" ref="B37">XLOOKUP($A37,'(backend scoring)'!$V$2:$V$333,'(backend scoring)'!$A$2:$A$333,"")</f>
        <v>CONS-02</v>
      </c>
      <c r="C37" s="243" t="str">
        <f>IFERROR(VLOOKUP($B37,'Institution Evaluation'!$A$55:$F$346,2,0),IFERROR(VLOOKUP($B37,'Privacy Analyst Evaluation'!$A$46:$F$120,2,0),""))&amp;""</f>
        <v>Has the consultant received training on (sensitive, HIPAA, PCI, etc.) data handling?*</v>
      </c>
      <c r="D37" s="243" t="str">
        <f>IFERROR(VLOOKUP($B37,'Institution Evaluation'!$A$55:$F$346,3,0),IFERROR(VLOOKUP($B37,'Privacy Analyst Evaluation'!$A$46:$F$120,3,0),""))&amp;""</f>
        <v>No</v>
      </c>
      <c r="E37" s="243" t="str">
        <f>IFERROR(VLOOKUP($B37,'Institution Evaluation'!$A$55:$F$346,4,0),IFERROR(VLOOKUP($B37,'Privacy Analyst Evaluation'!$A$46:$F$120,4,0),""))&amp;""</f>
        <v/>
      </c>
      <c r="F37" s="243" t="str">
        <f>IFERROR(VLOOKUP($B37,'Institution Evaluation'!$A$55:$F$346,6,0),IFERROR(VLOOKUP($B37,'Privacy Analyst Evaluation'!$A$46:$F$120,6,0),""))&amp;""</f>
        <v/>
      </c>
      <c r="G37" s="282"/>
      <c r="H37" s="243" t="str">
        <f>IFERROR(IF($H36+1&gt;'(backend scoring)'!$Q$335,"",$H36+1),"")</f>
        <v/>
      </c>
      <c r="I37" s="243" t="str">
        <f t="array" ref="I37">XLOOKUP($H37,'(backend scoring)'!$S$2:$S$333,'(backend scoring)'!$A$2:$A$333,"")</f>
        <v/>
      </c>
      <c r="J37" s="243" t="str">
        <f>IFERROR(VLOOKUP($I37,'Institution Evaluation'!$A$55:$F$346,2,0),IFERROR(VLOOKUP($I37,'Privacy Analyst Evaluation'!$A$46:$F$120,2,0),""))</f>
        <v/>
      </c>
      <c r="K37" s="243" t="str">
        <f>IFERROR(VLOOKUP($I37,'Institution Evaluation'!$A$55:$F$346,3,0),IFERROR(VLOOKUP($I37,'Privacy Analyst Evaluation'!$A$46:$F$120,3,0),""))&amp;""</f>
        <v/>
      </c>
      <c r="L37" s="243" t="str">
        <f>IFERROR(VLOOKUP($I37,'Institution Evaluation'!$A$55:$F$346,4,0),IFERROR(VLOOKUP($I37,'Privacy Analyst Evaluation'!$A$46:$F$120,4,0),""))&amp;""</f>
        <v/>
      </c>
      <c r="M37" s="243" t="str">
        <f>IFERROR(VLOOKUP($I37,'Institution Evaluation'!$A$55:$F$346,6,0),IFERROR(VLOOKUP($I37,'Privacy Analyst Evaluation'!$A$46:$F$120,6,0),""))&amp;""</f>
        <v/>
      </c>
      <c r="N37" s="7"/>
      <c r="O37" s="7"/>
      <c r="P37" s="7"/>
      <c r="Q37" s="7"/>
      <c r="R37" s="7"/>
      <c r="S37" s="7"/>
      <c r="T37" s="7"/>
      <c r="U37" s="7"/>
      <c r="V37" s="7"/>
      <c r="W37" s="7"/>
      <c r="X37" s="7"/>
      <c r="Y37" s="7"/>
      <c r="Z37" s="7"/>
      <c r="AA37" s="7"/>
      <c r="AB37" s="7"/>
      <c r="AC37" s="7"/>
      <c r="AD37" s="7"/>
      <c r="AE37" s="7"/>
      <c r="AF37" s="7"/>
      <c r="AG37" s="7"/>
      <c r="AH37" s="7"/>
    </row>
    <row r="38" ht="53.25" customHeight="1">
      <c r="A38" s="243">
        <f>IFERROR(IF($A37+1&gt;'(backend scoring)'!$T$335,"",$A37+1),"")</f>
        <v>14</v>
      </c>
      <c r="B38" s="243" t="str">
        <f t="array" ref="B38">XLOOKUP($A38,'(backend scoring)'!$V$2:$V$333,'(backend scoring)'!$A$2:$A$333,"")</f>
        <v>CONS-03</v>
      </c>
      <c r="C38" s="243" t="str">
        <f>IFERROR(VLOOKUP($B38,'Institution Evaluation'!$A$55:$F$346,2,0),IFERROR(VLOOKUP($B38,'Privacy Analyst Evaluation'!$A$46:$F$120,2,0),""))&amp;""</f>
        <v>Is the data encrypted (at rest) while in the consultant's possession?*</v>
      </c>
      <c r="D38" s="243" t="str">
        <f>IFERROR(VLOOKUP($B38,'Institution Evaluation'!$A$55:$F$346,3,0),IFERROR(VLOOKUP($B38,'Privacy Analyst Evaluation'!$A$46:$F$120,3,0),""))&amp;""</f>
        <v>No</v>
      </c>
      <c r="E38" s="243" t="str">
        <f>IFERROR(VLOOKUP($B38,'Institution Evaluation'!$A$55:$F$346,4,0),IFERROR(VLOOKUP($B38,'Privacy Analyst Evaluation'!$A$46:$F$120,4,0),""))&amp;""</f>
        <v/>
      </c>
      <c r="F38" s="243" t="str">
        <f>IFERROR(VLOOKUP($B38,'Institution Evaluation'!$A$55:$F$346,6,0),IFERROR(VLOOKUP($B38,'Privacy Analyst Evaluation'!$A$46:$F$120,6,0),""))&amp;""</f>
        <v/>
      </c>
      <c r="G38" s="282"/>
      <c r="H38" s="243" t="str">
        <f>IFERROR(IF($H37+1&gt;'(backend scoring)'!$Q$335,"",$H37+1),"")</f>
        <v/>
      </c>
      <c r="I38" s="243" t="str">
        <f t="array" ref="I38">XLOOKUP($H38,'(backend scoring)'!$S$2:$S$333,'(backend scoring)'!$A$2:$A$333,"")</f>
        <v/>
      </c>
      <c r="J38" s="243" t="str">
        <f>IFERROR(VLOOKUP($I38,'Institution Evaluation'!$A$55:$F$346,2,0),IFERROR(VLOOKUP($I38,'Privacy Analyst Evaluation'!$A$46:$F$120,2,0),""))</f>
        <v/>
      </c>
      <c r="K38" s="243" t="str">
        <f>IFERROR(VLOOKUP($I38,'Institution Evaluation'!$A$55:$F$346,3,0),IFERROR(VLOOKUP($I38,'Privacy Analyst Evaluation'!$A$46:$F$120,3,0),""))&amp;""</f>
        <v/>
      </c>
      <c r="L38" s="243" t="str">
        <f>IFERROR(VLOOKUP($I38,'Institution Evaluation'!$A$55:$F$346,4,0),IFERROR(VLOOKUP($I38,'Privacy Analyst Evaluation'!$A$46:$F$120,4,0),""))&amp;""</f>
        <v/>
      </c>
      <c r="M38" s="243" t="str">
        <f>IFERROR(VLOOKUP($I38,'Institution Evaluation'!$A$55:$F$346,6,0),IFERROR(VLOOKUP($I38,'Privacy Analyst Evaluation'!$A$46:$F$120,6,0),""))&amp;""</f>
        <v/>
      </c>
      <c r="N38" s="7"/>
      <c r="O38" s="7"/>
      <c r="P38" s="7"/>
      <c r="Q38" s="7"/>
      <c r="R38" s="7"/>
      <c r="S38" s="7"/>
      <c r="T38" s="7"/>
      <c r="U38" s="7"/>
      <c r="V38" s="7"/>
      <c r="W38" s="7"/>
      <c r="X38" s="7"/>
      <c r="Y38" s="7"/>
      <c r="Z38" s="7"/>
      <c r="AA38" s="7"/>
      <c r="AB38" s="7"/>
      <c r="AC38" s="7"/>
      <c r="AD38" s="7"/>
      <c r="AE38" s="7"/>
      <c r="AF38" s="7"/>
      <c r="AG38" s="7"/>
      <c r="AH38" s="7"/>
    </row>
    <row r="39" ht="15.75" customHeight="1">
      <c r="A39" s="243">
        <f>IFERROR(IF($A38+1&gt;'(backend scoring)'!$T$335,"",$A38+1),"")</f>
        <v>15</v>
      </c>
      <c r="B39" s="243" t="str">
        <f t="array" ref="B39">XLOOKUP($A39,'(backend scoring)'!$V$2:$V$333,'(backend scoring)'!$A$2:$A$333,"")</f>
        <v>CONS-04</v>
      </c>
      <c r="C39" s="243" t="str">
        <f>IFERROR(VLOOKUP($B39,'Institution Evaluation'!$A$55:$F$346,2,0),IFERROR(VLOOKUP($B39,'Privacy Analyst Evaluation'!$A$46:$F$120,2,0),""))&amp;""</f>
        <v>Can access be restricted based on source IP address?*</v>
      </c>
      <c r="D39" s="243" t="str">
        <f>IFERROR(VLOOKUP($B39,'Institution Evaluation'!$A$55:$F$346,3,0),IFERROR(VLOOKUP($B39,'Privacy Analyst Evaluation'!$A$46:$F$120,3,0),""))&amp;""</f>
        <v>No</v>
      </c>
      <c r="E39" s="243" t="str">
        <f>IFERROR(VLOOKUP($B39,'Institution Evaluation'!$A$55:$F$346,4,0),IFERROR(VLOOKUP($B39,'Privacy Analyst Evaluation'!$A$46:$F$120,4,0),""))&amp;""</f>
        <v/>
      </c>
      <c r="F39" s="243" t="str">
        <f>IFERROR(VLOOKUP($B39,'Institution Evaluation'!$A$55:$F$346,6,0),IFERROR(VLOOKUP($B39,'Privacy Analyst Evaluation'!$A$46:$F$120,6,0),""))&amp;""</f>
        <v/>
      </c>
      <c r="G39" s="282"/>
      <c r="H39" s="243" t="str">
        <f>IFERROR(IF($H38+1&gt;'(backend scoring)'!$Q$335,"",$H38+1),"")</f>
        <v/>
      </c>
      <c r="I39" s="243" t="str">
        <f t="array" ref="I39">XLOOKUP($H39,'(backend scoring)'!$S$2:$S$333,'(backend scoring)'!$A$2:$A$333,"")</f>
        <v/>
      </c>
      <c r="J39" s="243" t="str">
        <f>IFERROR(VLOOKUP($I39,'Institution Evaluation'!$A$55:$F$346,2,0),IFERROR(VLOOKUP($I39,'Privacy Analyst Evaluation'!$A$46:$F$120,2,0),""))</f>
        <v/>
      </c>
      <c r="K39" s="243" t="str">
        <f>IFERROR(VLOOKUP($I39,'Institution Evaluation'!$A$55:$F$346,3,0),IFERROR(VLOOKUP($I39,'Privacy Analyst Evaluation'!$A$46:$F$120,3,0),""))&amp;""</f>
        <v/>
      </c>
      <c r="L39" s="243" t="str">
        <f>IFERROR(VLOOKUP($I39,'Institution Evaluation'!$A$55:$F$346,4,0),IFERROR(VLOOKUP($I39,'Privacy Analyst Evaluation'!$A$46:$F$120,4,0),""))&amp;""</f>
        <v/>
      </c>
      <c r="M39" s="243" t="str">
        <f>IFERROR(VLOOKUP($I39,'Institution Evaluation'!$A$55:$F$346,6,0),IFERROR(VLOOKUP($I39,'Privacy Analyst Evaluation'!$A$46:$F$120,6,0),""))&amp;""</f>
        <v/>
      </c>
      <c r="N39" s="7"/>
      <c r="O39" s="7"/>
      <c r="P39" s="7"/>
      <c r="Q39" s="7"/>
      <c r="R39" s="7"/>
      <c r="S39" s="7"/>
      <c r="T39" s="7"/>
      <c r="U39" s="7"/>
      <c r="V39" s="7"/>
      <c r="W39" s="7"/>
      <c r="X39" s="7"/>
      <c r="Y39" s="7"/>
      <c r="Z39" s="7"/>
      <c r="AA39" s="7"/>
      <c r="AB39" s="7"/>
      <c r="AC39" s="7"/>
      <c r="AD39" s="7"/>
      <c r="AE39" s="7"/>
      <c r="AF39" s="7"/>
      <c r="AG39" s="7"/>
      <c r="AH39" s="7"/>
    </row>
    <row r="40" ht="15.75" customHeight="1">
      <c r="A40" s="243">
        <f>IFERROR(IF($A39+1&gt;'(backend scoring)'!$T$335,"",$A39+1),"")</f>
        <v>16</v>
      </c>
      <c r="B40" s="243" t="str">
        <f t="array" ref="B40">XLOOKUP($A40,'(backend scoring)'!$V$2:$V$333,'(backend scoring)'!$A$2:$A$333,"")</f>
        <v>APPL-01</v>
      </c>
      <c r="C40" s="243" t="str">
        <f>IFERROR(VLOOKUP($B40,'Institution Evaluation'!$A$55:$F$346,2,0),IFERROR(VLOOKUP($B40,'Privacy Analyst Evaluation'!$A$46:$F$120,2,0),""))&amp;""</f>
        <v>Are access controls for institutional accounts based on structured rules, such as role-based access control (RBAC), attribute-based access control (ABAC), or policy-based access control (PBAC)?*</v>
      </c>
      <c r="D40" s="243" t="str">
        <f>IFERROR(VLOOKUP($B40,'Institution Evaluation'!$A$55:$F$346,3,0),IFERROR(VLOOKUP($B40,'Privacy Analyst Evaluation'!$A$46:$F$120,3,0),""))&amp;""</f>
        <v>Yes</v>
      </c>
      <c r="E40" s="243" t="str">
        <f>IFERROR(VLOOKUP($B40,'Institution Evaluation'!$A$55:$F$346,4,0),IFERROR(VLOOKUP($B40,'Privacy Analyst Evaluation'!$A$46:$F$120,4,0),""))&amp;""</f>
        <v>Coursedog supports role-based access control (RBAC). You can create, manage, and remove permissions for various roles. Products come pre-loaded with a set of roles, but you can also create custom roles and set different permissions for each role. Permissions can be set on a product-wide level, with additional role-based permissions available on the field-level.</v>
      </c>
      <c r="F40" s="243" t="str">
        <f>IFERROR(VLOOKUP($B40,'Institution Evaluation'!$A$55:$F$346,6,0),IFERROR(VLOOKUP($B40,'Privacy Analyst Evaluation'!$A$46:$F$120,6,0),""))&amp;""</f>
        <v/>
      </c>
      <c r="G40" s="282"/>
      <c r="H40" s="243" t="str">
        <f>IFERROR(IF($H39+1&gt;'(backend scoring)'!$Q$335,"",$H39+1),"")</f>
        <v/>
      </c>
      <c r="I40" s="243" t="str">
        <f t="array" ref="I40">XLOOKUP($H40,'(backend scoring)'!$S$2:$S$333,'(backend scoring)'!$A$2:$A$333,"")</f>
        <v/>
      </c>
      <c r="J40" s="243" t="str">
        <f>IFERROR(VLOOKUP($I40,'Institution Evaluation'!$A$55:$F$346,2,0),IFERROR(VLOOKUP($I40,'Privacy Analyst Evaluation'!$A$46:$F$120,2,0),""))</f>
        <v/>
      </c>
      <c r="K40" s="243" t="str">
        <f>IFERROR(VLOOKUP($I40,'Institution Evaluation'!$A$55:$F$346,3,0),IFERROR(VLOOKUP($I40,'Privacy Analyst Evaluation'!$A$46:$F$120,3,0),""))&amp;""</f>
        <v/>
      </c>
      <c r="L40" s="243" t="str">
        <f>IFERROR(VLOOKUP($I40,'Institution Evaluation'!$A$55:$F$346,4,0),IFERROR(VLOOKUP($I40,'Privacy Analyst Evaluation'!$A$46:$F$120,4,0),""))&amp;""</f>
        <v/>
      </c>
      <c r="M40" s="243" t="str">
        <f>IFERROR(VLOOKUP($I40,'Institution Evaluation'!$A$55:$F$346,6,0),IFERROR(VLOOKUP($I40,'Privacy Analyst Evaluation'!$A$46:$F$120,6,0),""))&amp;""</f>
        <v/>
      </c>
      <c r="N40" s="7"/>
      <c r="O40" s="7"/>
      <c r="P40" s="7"/>
      <c r="Q40" s="7"/>
      <c r="R40" s="7"/>
      <c r="S40" s="7"/>
      <c r="T40" s="7"/>
      <c r="U40" s="7"/>
      <c r="V40" s="7"/>
      <c r="W40" s="7"/>
      <c r="X40" s="7"/>
      <c r="Y40" s="7"/>
      <c r="Z40" s="7"/>
      <c r="AA40" s="7"/>
      <c r="AB40" s="7"/>
      <c r="AC40" s="7"/>
      <c r="AD40" s="7"/>
      <c r="AE40" s="7"/>
      <c r="AF40" s="7"/>
      <c r="AG40" s="7"/>
      <c r="AH40" s="7"/>
    </row>
    <row r="41" ht="15.75" customHeight="1">
      <c r="A41" s="243">
        <f>IFERROR(IF($A40+1&gt;'(backend scoring)'!$T$335,"",$A40+1),"")</f>
        <v>17</v>
      </c>
      <c r="B41" s="243" t="str">
        <f t="array" ref="B41">XLOOKUP($A41,'(backend scoring)'!$V$2:$V$333,'(backend scoring)'!$A$2:$A$333,"")</f>
        <v>APPL-02</v>
      </c>
      <c r="C41" s="243" t="str">
        <f>IFERROR(VLOOKUP($B41,'Institution Evaluation'!$A$55:$F$346,2,0),IFERROR(VLOOKUP($B41,'Privacy Analyst Evaluation'!$A$46:$F$120,2,0),""))&amp;""</f>
        <v>Are you using a web application firewall (WAF)?*</v>
      </c>
      <c r="D41" s="243" t="str">
        <f>IFERROR(VLOOKUP($B41,'Institution Evaluation'!$A$55:$F$346,3,0),IFERROR(VLOOKUP($B41,'Privacy Analyst Evaluation'!$A$46:$F$120,3,0),""))&amp;""</f>
        <v>Yes</v>
      </c>
      <c r="E41" s="243" t="str">
        <f>IFERROR(VLOOKUP($B41,'Institution Evaluation'!$A$55:$F$346,4,0),IFERROR(VLOOKUP($B41,'Privacy Analyst Evaluation'!$A$46:$F$120,4,0),""))&amp;""</f>
        <v>See AWS firewall documentation</v>
      </c>
      <c r="F41" s="243" t="str">
        <f>IFERROR(VLOOKUP($B41,'Institution Evaluation'!$A$55:$F$346,6,0),IFERROR(VLOOKUP($B41,'Privacy Analyst Evaluation'!$A$46:$F$120,6,0),""))&amp;""</f>
        <v/>
      </c>
      <c r="G41" s="282"/>
      <c r="H41" s="243" t="str">
        <f>IFERROR(IF($H40+1&gt;'(backend scoring)'!$Q$335,"",$H40+1),"")</f>
        <v/>
      </c>
      <c r="I41" s="243" t="str">
        <f t="array" ref="I41">XLOOKUP($H41,'(backend scoring)'!$S$2:$S$333,'(backend scoring)'!$A$2:$A$333,"")</f>
        <v/>
      </c>
      <c r="J41" s="243" t="str">
        <f>IFERROR(VLOOKUP($I41,'Institution Evaluation'!$A$55:$F$346,2,0),IFERROR(VLOOKUP($I41,'Privacy Analyst Evaluation'!$A$46:$F$120,2,0),""))</f>
        <v/>
      </c>
      <c r="K41" s="243" t="str">
        <f>IFERROR(VLOOKUP($I41,'Institution Evaluation'!$A$55:$F$346,3,0),IFERROR(VLOOKUP($I41,'Privacy Analyst Evaluation'!$A$46:$F$120,3,0),""))&amp;""</f>
        <v/>
      </c>
      <c r="L41" s="243" t="str">
        <f>IFERROR(VLOOKUP($I41,'Institution Evaluation'!$A$55:$F$346,4,0),IFERROR(VLOOKUP($I41,'Privacy Analyst Evaluation'!$A$46:$F$120,4,0),""))&amp;""</f>
        <v/>
      </c>
      <c r="M41" s="243" t="str">
        <f>IFERROR(VLOOKUP($I41,'Institution Evaluation'!$A$55:$F$346,6,0),IFERROR(VLOOKUP($I41,'Privacy Analyst Evaluation'!$A$46:$F$120,6,0),""))&amp;""</f>
        <v/>
      </c>
      <c r="N41" s="7"/>
      <c r="O41" s="7"/>
      <c r="P41" s="7"/>
      <c r="Q41" s="7"/>
      <c r="R41" s="7"/>
      <c r="S41" s="7"/>
      <c r="T41" s="7"/>
      <c r="U41" s="7"/>
      <c r="V41" s="7"/>
      <c r="W41" s="7"/>
      <c r="X41" s="7"/>
      <c r="Y41" s="7"/>
      <c r="Z41" s="7"/>
      <c r="AA41" s="7"/>
      <c r="AB41" s="7"/>
      <c r="AC41" s="7"/>
      <c r="AD41" s="7"/>
      <c r="AE41" s="7"/>
      <c r="AF41" s="7"/>
      <c r="AG41" s="7"/>
      <c r="AH41" s="7"/>
    </row>
    <row r="42" ht="15.75" customHeight="1">
      <c r="A42" s="243">
        <f>IFERROR(IF($A41+1&gt;'(backend scoring)'!$T$335,"",$A41+1),"")</f>
        <v>18</v>
      </c>
      <c r="B42" s="243" t="str">
        <f t="array" ref="B42">XLOOKUP($A42,'(backend scoring)'!$V$2:$V$333,'(backend scoring)'!$A$2:$A$333,"")</f>
        <v>APPL-03</v>
      </c>
      <c r="C42" s="243" t="str">
        <f>IFERROR(VLOOKUP($B42,'Institution Evaluation'!$A$55:$F$346,2,0),IFERROR(VLOOKUP($B42,'Privacy Analyst Evaluation'!$A$46:$F$120,2,0),""))&amp;""</f>
        <v>Are only currently supported operating system(s), software, and libraries leveraged by the system(s)/application(s) that will have access to institution's data?*</v>
      </c>
      <c r="D42" s="243" t="str">
        <f>IFERROR(VLOOKUP($B42,'Institution Evaluation'!$A$55:$F$346,3,0),IFERROR(VLOOKUP($B42,'Privacy Analyst Evaluation'!$A$46:$F$120,3,0),""))&amp;""</f>
        <v>Yes</v>
      </c>
      <c r="E42" s="243" t="str">
        <f>IFERROR(VLOOKUP($B42,'Institution Evaluation'!$A$55:$F$346,4,0),IFERROR(VLOOKUP($B42,'Privacy Analyst Evaluation'!$A$46:$F$120,4,0),""))&amp;""</f>
        <v/>
      </c>
      <c r="F42" s="243" t="str">
        <f>IFERROR(VLOOKUP($B42,'Institution Evaluation'!$A$55:$F$346,6,0),IFERROR(VLOOKUP($B42,'Privacy Analyst Evaluation'!$A$46:$F$120,6,0),""))&amp;""</f>
        <v/>
      </c>
      <c r="G42" s="282"/>
      <c r="H42" s="243" t="str">
        <f>IFERROR(IF($H41+1&gt;'(backend scoring)'!$Q$335,"",$H41+1),"")</f>
        <v/>
      </c>
      <c r="I42" s="243" t="str">
        <f t="array" ref="I42">XLOOKUP($H42,'(backend scoring)'!$S$2:$S$333,'(backend scoring)'!$A$2:$A$333,"")</f>
        <v/>
      </c>
      <c r="J42" s="243" t="str">
        <f>IFERROR(VLOOKUP($I42,'Institution Evaluation'!$A$55:$F$346,2,0),IFERROR(VLOOKUP($I42,'Privacy Analyst Evaluation'!$A$46:$F$120,2,0),""))</f>
        <v/>
      </c>
      <c r="K42" s="243" t="str">
        <f>IFERROR(VLOOKUP($I42,'Institution Evaluation'!$A$55:$F$346,3,0),IFERROR(VLOOKUP($I42,'Privacy Analyst Evaluation'!$A$46:$F$120,3,0),""))&amp;""</f>
        <v/>
      </c>
      <c r="L42" s="243" t="str">
        <f>IFERROR(VLOOKUP($I42,'Institution Evaluation'!$A$55:$F$346,4,0),IFERROR(VLOOKUP($I42,'Privacy Analyst Evaluation'!$A$46:$F$120,4,0),""))&amp;""</f>
        <v/>
      </c>
      <c r="M42" s="243" t="str">
        <f>IFERROR(VLOOKUP($I42,'Institution Evaluation'!$A$55:$F$346,6,0),IFERROR(VLOOKUP($I42,'Privacy Analyst Evaluation'!$A$46:$F$120,6,0),""))&amp;""</f>
        <v/>
      </c>
      <c r="N42" s="7"/>
      <c r="O42" s="7"/>
      <c r="P42" s="7"/>
      <c r="Q42" s="7"/>
      <c r="R42" s="7"/>
      <c r="S42" s="7"/>
      <c r="T42" s="7"/>
      <c r="U42" s="7"/>
      <c r="V42" s="7"/>
      <c r="W42" s="7"/>
      <c r="X42" s="7"/>
      <c r="Y42" s="7"/>
      <c r="Z42" s="7"/>
      <c r="AA42" s="7"/>
      <c r="AB42" s="7"/>
      <c r="AC42" s="7"/>
      <c r="AD42" s="7"/>
      <c r="AE42" s="7"/>
      <c r="AF42" s="7"/>
      <c r="AG42" s="7"/>
      <c r="AH42" s="7"/>
    </row>
    <row r="43" ht="15.75" customHeight="1">
      <c r="A43" s="243">
        <f>IFERROR(IF($A42+1&gt;'(backend scoring)'!$T$335,"",$A42+1),"")</f>
        <v>19</v>
      </c>
      <c r="B43" s="243" t="str">
        <f t="array" ref="B43">XLOOKUP($A43,'(backend scoring)'!$V$2:$V$333,'(backend scoring)'!$A$2:$A$333,"")</f>
        <v>APPL-04</v>
      </c>
      <c r="C43" s="243" t="str">
        <f>IFERROR(VLOOKUP($B43,'Institution Evaluation'!$A$55:$F$346,2,0),IFERROR(VLOOKUP($B43,'Privacy Analyst Evaluation'!$A$46:$F$120,2,0),""))&amp;""</f>
        <v>Does your application require access to location or GPS data?</v>
      </c>
      <c r="D43" s="243" t="str">
        <f>IFERROR(VLOOKUP($B43,'Institution Evaluation'!$A$55:$F$346,3,0),IFERROR(VLOOKUP($B43,'Privacy Analyst Evaluation'!$A$46:$F$120,3,0),""))&amp;""</f>
        <v>No</v>
      </c>
      <c r="E43" s="243" t="str">
        <f>IFERROR(VLOOKUP($B43,'Institution Evaluation'!$A$55:$F$346,4,0),IFERROR(VLOOKUP($B43,'Privacy Analyst Evaluation'!$A$46:$F$120,4,0),""))&amp;""</f>
        <v>Can be leveraged but not required. See our support article for more information</v>
      </c>
      <c r="F43" s="243" t="str">
        <f>IFERROR(VLOOKUP($B43,'Institution Evaluation'!$A$55:$F$346,6,0),IFERROR(VLOOKUP($B43,'Privacy Analyst Evaluation'!$A$46:$F$120,6,0),""))&amp;""</f>
        <v/>
      </c>
      <c r="G43" s="282"/>
      <c r="H43" s="243" t="str">
        <f>IFERROR(IF($H42+1&gt;'(backend scoring)'!$Q$335,"",$H42+1),"")</f>
        <v/>
      </c>
      <c r="I43" s="243" t="str">
        <f t="array" ref="I43">XLOOKUP($H43,'(backend scoring)'!$S$2:$S$333,'(backend scoring)'!$A$2:$A$333,"")</f>
        <v/>
      </c>
      <c r="J43" s="243" t="str">
        <f>IFERROR(VLOOKUP($I43,'Institution Evaluation'!$A$55:$F$346,2,0),IFERROR(VLOOKUP($I43,'Privacy Analyst Evaluation'!$A$46:$F$120,2,0),""))</f>
        <v/>
      </c>
      <c r="K43" s="243" t="str">
        <f>IFERROR(VLOOKUP($I43,'Institution Evaluation'!$A$55:$F$346,3,0),IFERROR(VLOOKUP($I43,'Privacy Analyst Evaluation'!$A$46:$F$120,3,0),""))&amp;""</f>
        <v/>
      </c>
      <c r="L43" s="243" t="str">
        <f>IFERROR(VLOOKUP($I43,'Institution Evaluation'!$A$55:$F$346,4,0),IFERROR(VLOOKUP($I43,'Privacy Analyst Evaluation'!$A$46:$F$120,4,0),""))&amp;""</f>
        <v/>
      </c>
      <c r="M43" s="243" t="str">
        <f>IFERROR(VLOOKUP($I43,'Institution Evaluation'!$A$55:$F$346,6,0),IFERROR(VLOOKUP($I43,'Privacy Analyst Evaluation'!$A$46:$F$120,6,0),""))&amp;""</f>
        <v/>
      </c>
      <c r="N43" s="7"/>
      <c r="O43" s="7"/>
      <c r="P43" s="7"/>
      <c r="Q43" s="7"/>
      <c r="R43" s="7"/>
      <c r="S43" s="7"/>
      <c r="T43" s="7"/>
      <c r="U43" s="7"/>
      <c r="V43" s="7"/>
      <c r="W43" s="7"/>
      <c r="X43" s="7"/>
      <c r="Y43" s="7"/>
      <c r="Z43" s="7"/>
      <c r="AA43" s="7"/>
      <c r="AB43" s="7"/>
      <c r="AC43" s="7"/>
      <c r="AD43" s="7"/>
      <c r="AE43" s="7"/>
      <c r="AF43" s="7"/>
      <c r="AG43" s="7"/>
      <c r="AH43" s="7"/>
    </row>
    <row r="44" ht="15.75" customHeight="1">
      <c r="A44" s="243">
        <f>IFERROR(IF($A43+1&gt;'(backend scoring)'!$T$335,"",$A43+1),"")</f>
        <v>20</v>
      </c>
      <c r="B44" s="243" t="str">
        <f t="array" ref="B44">XLOOKUP($A44,'(backend scoring)'!$V$2:$V$333,'(backend scoring)'!$A$2:$A$333,"")</f>
        <v>APPL-05</v>
      </c>
      <c r="C44" s="243" t="str">
        <f>IFERROR(VLOOKUP($B44,'Institution Evaluation'!$A$55:$F$346,2,0),IFERROR(VLOOKUP($B44,'Privacy Analyst Evaluation'!$A$46:$F$120,2,0),""))&amp;""</f>
        <v>Does your application provide separation of duties between security administration, system administration, and standard user functions?*</v>
      </c>
      <c r="D44" s="243" t="str">
        <f>IFERROR(VLOOKUP($B44,'Institution Evaluation'!$A$55:$F$346,3,0),IFERROR(VLOOKUP($B44,'Privacy Analyst Evaluation'!$A$46:$F$120,3,0),""))&amp;""</f>
        <v>Yes</v>
      </c>
      <c r="E44" s="243" t="str">
        <f>IFERROR(VLOOKUP($B44,'Institution Evaluation'!$A$55:$F$346,4,0),IFERROR(VLOOKUP($B44,'Privacy Analyst Evaluation'!$A$46:$F$120,4,0),""))&amp;""</f>
        <v/>
      </c>
      <c r="F44" s="243" t="str">
        <f>IFERROR(VLOOKUP($B44,'Institution Evaluation'!$A$55:$F$346,6,0),IFERROR(VLOOKUP($B44,'Privacy Analyst Evaluation'!$A$46:$F$120,6,0),""))&amp;""</f>
        <v/>
      </c>
      <c r="G44" s="282"/>
      <c r="H44" s="243" t="str">
        <f>IFERROR(IF($H43+1&gt;'(backend scoring)'!$Q$335,"",$H43+1),"")</f>
        <v/>
      </c>
      <c r="I44" s="243" t="str">
        <f t="array" ref="I44">XLOOKUP($H44,'(backend scoring)'!$S$2:$S$333,'(backend scoring)'!$A$2:$A$333,"")</f>
        <v/>
      </c>
      <c r="J44" s="243" t="str">
        <f>IFERROR(VLOOKUP($I44,'Institution Evaluation'!$A$55:$F$346,2,0),IFERROR(VLOOKUP($I44,'Privacy Analyst Evaluation'!$A$46:$F$120,2,0),""))</f>
        <v/>
      </c>
      <c r="K44" s="243" t="str">
        <f>IFERROR(VLOOKUP($I44,'Institution Evaluation'!$A$55:$F$346,3,0),IFERROR(VLOOKUP($I44,'Privacy Analyst Evaluation'!$A$46:$F$120,3,0),""))&amp;""</f>
        <v/>
      </c>
      <c r="L44" s="243" t="str">
        <f>IFERROR(VLOOKUP($I44,'Institution Evaluation'!$A$55:$F$346,4,0),IFERROR(VLOOKUP($I44,'Privacy Analyst Evaluation'!$A$46:$F$120,4,0),""))&amp;""</f>
        <v/>
      </c>
      <c r="M44" s="243" t="str">
        <f>IFERROR(VLOOKUP($I44,'Institution Evaluation'!$A$55:$F$346,6,0),IFERROR(VLOOKUP($I44,'Privacy Analyst Evaluation'!$A$46:$F$120,6,0),""))&amp;""</f>
        <v/>
      </c>
      <c r="N44" s="7"/>
      <c r="O44" s="7"/>
      <c r="P44" s="7"/>
      <c r="Q44" s="7"/>
      <c r="R44" s="7"/>
      <c r="S44" s="7"/>
      <c r="T44" s="7"/>
      <c r="U44" s="7"/>
      <c r="V44" s="7"/>
      <c r="W44" s="7"/>
      <c r="X44" s="7"/>
      <c r="Y44" s="7"/>
      <c r="Z44" s="7"/>
      <c r="AA44" s="7"/>
      <c r="AB44" s="7"/>
      <c r="AC44" s="7"/>
      <c r="AD44" s="7"/>
      <c r="AE44" s="7"/>
      <c r="AF44" s="7"/>
      <c r="AG44" s="7"/>
      <c r="AH44" s="7"/>
    </row>
    <row r="45" ht="15.75" customHeight="1">
      <c r="A45" s="243">
        <f>IFERROR(IF($A44+1&gt;'(backend scoring)'!$T$335,"",$A44+1),"")</f>
        <v>21</v>
      </c>
      <c r="B45" s="243" t="str">
        <f t="array" ref="B45">XLOOKUP($A45,'(backend scoring)'!$V$2:$V$333,'(backend scoring)'!$A$2:$A$333,"")</f>
        <v>APPL-06</v>
      </c>
      <c r="C45" s="243" t="str">
        <f>IFERROR(VLOOKUP($B45,'Institution Evaluation'!$A$55:$F$346,2,0),IFERROR(VLOOKUP($B45,'Privacy Analyst Evaluation'!$A$46:$F$120,2,0),""))&amp;""</f>
        <v>Do you subject your code to static code analysis and/or static application security testing prior to release?*</v>
      </c>
      <c r="D45" s="243" t="str">
        <f>IFERROR(VLOOKUP($B45,'Institution Evaluation'!$A$55:$F$346,3,0),IFERROR(VLOOKUP($B45,'Privacy Analyst Evaluation'!$A$46:$F$120,3,0),""))&amp;""</f>
        <v>Yes</v>
      </c>
      <c r="E45" s="243" t="str">
        <f>IFERROR(VLOOKUP($B45,'Institution Evaluation'!$A$55:$F$346,4,0),IFERROR(VLOOKUP($B45,'Privacy Analyst Evaluation'!$A$46:$F$120,4,0),""))&amp;""</f>
        <v>Eslint</v>
      </c>
      <c r="F45" s="243" t="str">
        <f>IFERROR(VLOOKUP($B45,'Institution Evaluation'!$A$55:$F$346,6,0),IFERROR(VLOOKUP($B45,'Privacy Analyst Evaluation'!$A$46:$F$120,6,0),""))&amp;""</f>
        <v/>
      </c>
      <c r="G45" s="282"/>
      <c r="H45" s="243" t="str">
        <f>IFERROR(IF($H44+1&gt;'(backend scoring)'!$Q$335,"",$H44+1),"")</f>
        <v/>
      </c>
      <c r="I45" s="243" t="str">
        <f t="array" ref="I45">XLOOKUP($H45,'(backend scoring)'!$S$2:$S$333,'(backend scoring)'!$A$2:$A$333,"")</f>
        <v/>
      </c>
      <c r="J45" s="243" t="str">
        <f>IFERROR(VLOOKUP($I45,'Institution Evaluation'!$A$55:$F$346,2,0),IFERROR(VLOOKUP($I45,'Privacy Analyst Evaluation'!$A$46:$F$120,2,0),""))</f>
        <v/>
      </c>
      <c r="K45" s="243" t="str">
        <f>IFERROR(VLOOKUP($I45,'Institution Evaluation'!$A$55:$F$346,3,0),IFERROR(VLOOKUP($I45,'Privacy Analyst Evaluation'!$A$46:$F$120,3,0),""))&amp;""</f>
        <v/>
      </c>
      <c r="L45" s="243" t="str">
        <f>IFERROR(VLOOKUP($I45,'Institution Evaluation'!$A$55:$F$346,4,0),IFERROR(VLOOKUP($I45,'Privacy Analyst Evaluation'!$A$46:$F$120,4,0),""))&amp;""</f>
        <v/>
      </c>
      <c r="M45" s="243" t="str">
        <f>IFERROR(VLOOKUP($I45,'Institution Evaluation'!$A$55:$F$346,6,0),IFERROR(VLOOKUP($I45,'Privacy Analyst Evaluation'!$A$46:$F$120,6,0),""))&amp;""</f>
        <v/>
      </c>
      <c r="N45" s="7"/>
      <c r="O45" s="7"/>
      <c r="P45" s="7"/>
      <c r="Q45" s="7"/>
      <c r="R45" s="7"/>
      <c r="S45" s="7"/>
      <c r="T45" s="7"/>
      <c r="U45" s="7"/>
      <c r="V45" s="7"/>
      <c r="W45" s="7"/>
      <c r="X45" s="7"/>
      <c r="Y45" s="7"/>
      <c r="Z45" s="7"/>
      <c r="AA45" s="7"/>
      <c r="AB45" s="7"/>
      <c r="AC45" s="7"/>
      <c r="AD45" s="7"/>
      <c r="AE45" s="7"/>
      <c r="AF45" s="7"/>
      <c r="AG45" s="7"/>
      <c r="AH45" s="7"/>
    </row>
    <row r="46" ht="15.75" customHeight="1">
      <c r="A46" s="243">
        <f>IFERROR(IF($A45+1&gt;'(backend scoring)'!$T$335,"",$A45+1),"")</f>
        <v>22</v>
      </c>
      <c r="B46" s="243" t="str">
        <f t="array" ref="B46">XLOOKUP($A46,'(backend scoring)'!$V$2:$V$333,'(backend scoring)'!$A$2:$A$333,"")</f>
        <v>APPL-07</v>
      </c>
      <c r="C46" s="243" t="str">
        <f>IFERROR(VLOOKUP($B46,'Institution Evaluation'!$A$55:$F$346,2,0),IFERROR(VLOOKUP($B46,'Privacy Analyst Evaluation'!$A$46:$F$120,2,0),""))&amp;""</f>
        <v>Do you have software testing processes (dynamic or static) that are established and followed?*</v>
      </c>
      <c r="D46" s="243" t="str">
        <f>IFERROR(VLOOKUP($B46,'Institution Evaluation'!$A$55:$F$346,3,0),IFERROR(VLOOKUP($B46,'Privacy Analyst Evaluation'!$A$46:$F$120,3,0),""))&amp;""</f>
        <v>Yes</v>
      </c>
      <c r="E46" s="243" t="str">
        <f>IFERROR(VLOOKUP($B46,'Institution Evaluation'!$A$55:$F$346,4,0),IFERROR(VLOOKUP($B46,'Privacy Analyst Evaluation'!$A$46:$F$120,4,0),""))&amp;""</f>
        <v>Coursedog practices a two week agile development process with test driven deployment (TDD). Developers build the specification to the test and push changes to a QA system where it is thoroughly tested. Updates are then moved to a staging environment where they can be tested by active implementations before they are pushed to production, where they are gated behind role based access control and admins can opt into using the functionality. We provide change logs to end users and admins when new functionality is deployed. Any end user is able to provide feedback through our public bug tracking tool if a bug is found in the production.</v>
      </c>
      <c r="F46" s="243" t="str">
        <f>IFERROR(VLOOKUP($B46,'Institution Evaluation'!$A$55:$F$346,6,0),IFERROR(VLOOKUP($B46,'Privacy Analyst Evaluation'!$A$46:$F$120,6,0),""))&amp;""</f>
        <v/>
      </c>
      <c r="G46" s="282"/>
      <c r="H46" s="243" t="str">
        <f>IFERROR(IF($H45+1&gt;'(backend scoring)'!$Q$335,"",$H45+1),"")</f>
        <v/>
      </c>
      <c r="I46" s="243" t="str">
        <f t="array" ref="I46">XLOOKUP($H46,'(backend scoring)'!$S$2:$S$333,'(backend scoring)'!$A$2:$A$333,"")</f>
        <v/>
      </c>
      <c r="J46" s="243" t="str">
        <f>IFERROR(VLOOKUP($I46,'Institution Evaluation'!$A$55:$F$346,2,0),IFERROR(VLOOKUP($I46,'Privacy Analyst Evaluation'!$A$46:$F$120,2,0),""))</f>
        <v/>
      </c>
      <c r="K46" s="243" t="str">
        <f>IFERROR(VLOOKUP($I46,'Institution Evaluation'!$A$55:$F$346,3,0),IFERROR(VLOOKUP($I46,'Privacy Analyst Evaluation'!$A$46:$F$120,3,0),""))&amp;""</f>
        <v/>
      </c>
      <c r="L46" s="243" t="str">
        <f>IFERROR(VLOOKUP($I46,'Institution Evaluation'!$A$55:$F$346,4,0),IFERROR(VLOOKUP($I46,'Privacy Analyst Evaluation'!$A$46:$F$120,4,0),""))&amp;""</f>
        <v/>
      </c>
      <c r="M46" s="243" t="str">
        <f>IFERROR(VLOOKUP($I46,'Institution Evaluation'!$A$55:$F$346,6,0),IFERROR(VLOOKUP($I46,'Privacy Analyst Evaluation'!$A$46:$F$120,6,0),""))&amp;""</f>
        <v/>
      </c>
      <c r="N46" s="7"/>
      <c r="O46" s="7"/>
      <c r="P46" s="7"/>
      <c r="Q46" s="7"/>
      <c r="R46" s="7"/>
      <c r="S46" s="7"/>
      <c r="T46" s="7"/>
      <c r="U46" s="7"/>
      <c r="V46" s="7"/>
      <c r="W46" s="7"/>
      <c r="X46" s="7"/>
      <c r="Y46" s="7"/>
      <c r="Z46" s="7"/>
      <c r="AA46" s="7"/>
      <c r="AB46" s="7"/>
      <c r="AC46" s="7"/>
      <c r="AD46" s="7"/>
      <c r="AE46" s="7"/>
      <c r="AF46" s="7"/>
      <c r="AG46" s="7"/>
      <c r="AH46" s="7"/>
    </row>
    <row r="47" ht="15.75" customHeight="1">
      <c r="A47" s="243">
        <f>IFERROR(IF($A46+1&gt;'(backend scoring)'!$T$335,"",$A46+1),"")</f>
        <v>23</v>
      </c>
      <c r="B47" s="243" t="str">
        <f t="array" ref="B47">XLOOKUP($A47,'(backend scoring)'!$V$2:$V$333,'(backend scoring)'!$A$2:$A$333,"")</f>
        <v>AAAI-01</v>
      </c>
      <c r="C47" s="243" t="str">
        <f>IFERROR(VLOOKUP($B47,'Institution Evaluation'!$A$55:$F$346,2,0),IFERROR(VLOOKUP($B47,'Privacy Analyst Evaluation'!$A$46:$F$120,2,0),""))&amp;""</f>
        <v>Does your solution support single sign-on (SSO) protocols for user and administrator authentication?*</v>
      </c>
      <c r="D47" s="243" t="str">
        <f>IFERROR(VLOOKUP($B47,'Institution Evaluation'!$A$55:$F$346,3,0),IFERROR(VLOOKUP($B47,'Privacy Analyst Evaluation'!$A$46:$F$120,3,0),""))&amp;""</f>
        <v>Yes</v>
      </c>
      <c r="E47" s="243" t="str">
        <f>IFERROR(VLOOKUP($B47,'Institution Evaluation'!$A$55:$F$346,4,0),IFERROR(VLOOKUP($B47,'Privacy Analyst Evaluation'!$A$46:$F$120,4,0),""))&amp;""</f>
        <v>Yes, Coursedog supports SSO for authentication and provisioning purposes.
Read More about SSO</v>
      </c>
      <c r="F47" s="243" t="str">
        <f>IFERROR(VLOOKUP($B47,'Institution Evaluation'!$A$55:$F$346,6,0),IFERROR(VLOOKUP($B47,'Privacy Analyst Evaluation'!$A$46:$F$120,6,0),""))&amp;""</f>
        <v/>
      </c>
      <c r="G47" s="282"/>
      <c r="H47" s="243" t="str">
        <f>IFERROR(IF($H46+1&gt;'(backend scoring)'!$Q$335,"",$H46+1),"")</f>
        <v/>
      </c>
      <c r="I47" s="243" t="str">
        <f t="array" ref="I47">XLOOKUP($H47,'(backend scoring)'!$S$2:$S$333,'(backend scoring)'!$A$2:$A$333,"")</f>
        <v/>
      </c>
      <c r="J47" s="243" t="str">
        <f>IFERROR(VLOOKUP($I47,'Institution Evaluation'!$A$55:$F$346,2,0),IFERROR(VLOOKUP($I47,'Privacy Analyst Evaluation'!$A$46:$F$120,2,0),""))</f>
        <v/>
      </c>
      <c r="K47" s="243" t="str">
        <f>IFERROR(VLOOKUP($I47,'Institution Evaluation'!$A$55:$F$346,3,0),IFERROR(VLOOKUP($I47,'Privacy Analyst Evaluation'!$A$46:$F$120,3,0),""))&amp;""</f>
        <v/>
      </c>
      <c r="L47" s="243" t="str">
        <f>IFERROR(VLOOKUP($I47,'Institution Evaluation'!$A$55:$F$346,4,0),IFERROR(VLOOKUP($I47,'Privacy Analyst Evaluation'!$A$46:$F$120,4,0),""))&amp;""</f>
        <v/>
      </c>
      <c r="M47" s="243" t="str">
        <f>IFERROR(VLOOKUP($I47,'Institution Evaluation'!$A$55:$F$346,6,0),IFERROR(VLOOKUP($I47,'Privacy Analyst Evaluation'!$A$46:$F$120,6,0),""))&amp;""</f>
        <v/>
      </c>
      <c r="N47" s="7"/>
      <c r="O47" s="7"/>
      <c r="P47" s="7"/>
      <c r="Q47" s="7"/>
      <c r="R47" s="7"/>
      <c r="S47" s="7"/>
      <c r="T47" s="7"/>
      <c r="U47" s="7"/>
      <c r="V47" s="7"/>
      <c r="W47" s="7"/>
      <c r="X47" s="7"/>
      <c r="Y47" s="7"/>
      <c r="Z47" s="7"/>
      <c r="AA47" s="7"/>
      <c r="AB47" s="7"/>
      <c r="AC47" s="7"/>
      <c r="AD47" s="7"/>
      <c r="AE47" s="7"/>
      <c r="AF47" s="7"/>
      <c r="AG47" s="7"/>
      <c r="AH47" s="7"/>
    </row>
    <row r="48" ht="15.75" customHeight="1">
      <c r="A48" s="243">
        <f>IFERROR(IF($A47+1&gt;'(backend scoring)'!$T$335,"",$A47+1),"")</f>
        <v>24</v>
      </c>
      <c r="B48" s="243" t="str">
        <f t="array" ref="B48">XLOOKUP($A48,'(backend scoring)'!$V$2:$V$333,'(backend scoring)'!$A$2:$A$333,"")</f>
        <v>AAAI-02</v>
      </c>
      <c r="C48" s="243" t="str">
        <f>IFERROR(VLOOKUP($B48,'Institution Evaluation'!$A$55:$F$346,2,0),IFERROR(VLOOKUP($B48,'Privacy Analyst Evaluation'!$A$46:$F$120,2,0),""))&amp;""</f>
        <v>Does your solution support local authentication protocols for user and administrator authentication?*</v>
      </c>
      <c r="D48" s="243" t="str">
        <f>IFERROR(VLOOKUP($B48,'Institution Evaluation'!$A$55:$F$346,3,0),IFERROR(VLOOKUP($B48,'Privacy Analyst Evaluation'!$A$46:$F$120,3,0),""))&amp;""</f>
        <v>Yes</v>
      </c>
      <c r="E48" s="243" t="str">
        <f>IFERROR(VLOOKUP($B48,'Institution Evaluation'!$A$55:$F$346,4,0),IFERROR(VLOOKUP($B48,'Privacy Analyst Evaluation'!$A$46:$F$120,4,0),""))&amp;""</f>
        <v>See user Authentification documentation for more information.</v>
      </c>
      <c r="F48" s="243" t="str">
        <f>IFERROR(VLOOKUP($B48,'Institution Evaluation'!$A$55:$F$346,6,0),IFERROR(VLOOKUP($B48,'Privacy Analyst Evaluation'!$A$46:$F$120,6,0),""))&amp;""</f>
        <v/>
      </c>
      <c r="G48" s="282"/>
      <c r="H48" s="243" t="str">
        <f>IFERROR(IF($H47+1&gt;'(backend scoring)'!$Q$335,"",$H47+1),"")</f>
        <v/>
      </c>
      <c r="I48" s="243" t="str">
        <f t="array" ref="I48">XLOOKUP($H48,'(backend scoring)'!$S$2:$S$333,'(backend scoring)'!$A$2:$A$333,"")</f>
        <v/>
      </c>
      <c r="J48" s="243" t="str">
        <f>IFERROR(VLOOKUP($I48,'Institution Evaluation'!$A$55:$F$346,2,0),IFERROR(VLOOKUP($I48,'Privacy Analyst Evaluation'!$A$46:$F$120,2,0),""))</f>
        <v/>
      </c>
      <c r="K48" s="243" t="str">
        <f>IFERROR(VLOOKUP($I48,'Institution Evaluation'!$A$55:$F$346,3,0),IFERROR(VLOOKUP($I48,'Privacy Analyst Evaluation'!$A$46:$F$120,3,0),""))&amp;""</f>
        <v/>
      </c>
      <c r="L48" s="243" t="str">
        <f>IFERROR(VLOOKUP($I48,'Institution Evaluation'!$A$55:$F$346,4,0),IFERROR(VLOOKUP($I48,'Privacy Analyst Evaluation'!$A$46:$F$120,4,0),""))&amp;""</f>
        <v/>
      </c>
      <c r="M48" s="243" t="str">
        <f>IFERROR(VLOOKUP($I48,'Institution Evaluation'!$A$55:$F$346,6,0),IFERROR(VLOOKUP($I48,'Privacy Analyst Evaluation'!$A$46:$F$120,6,0),""))&amp;""</f>
        <v/>
      </c>
      <c r="N48" s="7"/>
      <c r="O48" s="7"/>
      <c r="P48" s="7"/>
      <c r="Q48" s="7"/>
      <c r="R48" s="7"/>
      <c r="S48" s="7"/>
      <c r="T48" s="7"/>
      <c r="U48" s="7"/>
      <c r="V48" s="7"/>
      <c r="W48" s="7"/>
      <c r="X48" s="7"/>
      <c r="Y48" s="7"/>
      <c r="Z48" s="7"/>
      <c r="AA48" s="7"/>
      <c r="AB48" s="7"/>
      <c r="AC48" s="7"/>
      <c r="AD48" s="7"/>
      <c r="AE48" s="7"/>
      <c r="AF48" s="7"/>
      <c r="AG48" s="7"/>
      <c r="AH48" s="7"/>
    </row>
    <row r="49" ht="15.75" customHeight="1">
      <c r="A49" s="243">
        <f>IFERROR(IF($A48+1&gt;'(backend scoring)'!$T$335,"",$A48+1),"")</f>
        <v>25</v>
      </c>
      <c r="B49" s="243" t="str">
        <f t="array" ref="B49">XLOOKUP($A49,'(backend scoring)'!$V$2:$V$333,'(backend scoring)'!$A$2:$A$333,"")</f>
        <v>AAAI-03</v>
      </c>
      <c r="C49" s="243" t="str">
        <f>IFERROR(VLOOKUP($B49,'Institution Evaluation'!$A$55:$F$346,2,0),IFERROR(VLOOKUP($B49,'Privacy Analyst Evaluation'!$A$46:$F$120,2,0),""))&amp;""</f>
        <v>Can you enforce password/passphrase complexity requirements (provided by the institution)?*</v>
      </c>
      <c r="D49" s="243" t="str">
        <f>IFERROR(VLOOKUP($B49,'Institution Evaluation'!$A$55:$F$346,3,0),IFERROR(VLOOKUP($B49,'Privacy Analyst Evaluation'!$A$46:$F$120,3,0),""))&amp;""</f>
        <v>Yes</v>
      </c>
      <c r="E49" s="243" t="str">
        <f>IFERROR(VLOOKUP($B49,'Institution Evaluation'!$A$55:$F$346,4,0),IFERROR(VLOOKUP($B49,'Privacy Analyst Evaluation'!$A$46:$F$120,4,0),""))&amp;""</f>
        <v>Coursedog recommends you use single sign on (SSO) for all admin access to Coursedog. That said, Coursedog has password aging on our near term roadmap.</v>
      </c>
      <c r="F49" s="243" t="str">
        <f>IFERROR(VLOOKUP($B49,'Institution Evaluation'!$A$55:$F$346,6,0),IFERROR(VLOOKUP($B49,'Privacy Analyst Evaluation'!$A$46:$F$120,6,0),""))&amp;""</f>
        <v/>
      </c>
      <c r="G49" s="282"/>
      <c r="H49" s="243" t="str">
        <f>IFERROR(IF($H48+1&gt;'(backend scoring)'!$Q$335,"",$H48+1),"")</f>
        <v/>
      </c>
      <c r="I49" s="243" t="str">
        <f t="array" ref="I49">XLOOKUP($H49,'(backend scoring)'!$S$2:$S$333,'(backend scoring)'!$A$2:$A$333,"")</f>
        <v/>
      </c>
      <c r="J49" s="243" t="str">
        <f>IFERROR(VLOOKUP($I49,'Institution Evaluation'!$A$55:$F$346,2,0),IFERROR(VLOOKUP($I49,'Privacy Analyst Evaluation'!$A$46:$F$120,2,0),""))</f>
        <v/>
      </c>
      <c r="K49" s="243" t="str">
        <f>IFERROR(VLOOKUP($I49,'Institution Evaluation'!$A$55:$F$346,3,0),IFERROR(VLOOKUP($I49,'Privacy Analyst Evaluation'!$A$46:$F$120,3,0),""))&amp;""</f>
        <v/>
      </c>
      <c r="L49" s="243" t="str">
        <f>IFERROR(VLOOKUP($I49,'Institution Evaluation'!$A$55:$F$346,4,0),IFERROR(VLOOKUP($I49,'Privacy Analyst Evaluation'!$A$46:$F$120,4,0),""))&amp;""</f>
        <v/>
      </c>
      <c r="M49" s="243" t="str">
        <f>IFERROR(VLOOKUP($I49,'Institution Evaluation'!$A$55:$F$346,6,0),IFERROR(VLOOKUP($I49,'Privacy Analyst Evaluation'!$A$46:$F$120,6,0),""))&amp;""</f>
        <v/>
      </c>
      <c r="N49" s="7"/>
      <c r="O49" s="7"/>
      <c r="P49" s="7"/>
      <c r="Q49" s="7"/>
      <c r="R49" s="7"/>
      <c r="S49" s="7"/>
      <c r="T49" s="7"/>
      <c r="U49" s="7"/>
      <c r="V49" s="7"/>
      <c r="W49" s="7"/>
      <c r="X49" s="7"/>
      <c r="Y49" s="7"/>
      <c r="Z49" s="7"/>
      <c r="AA49" s="7"/>
      <c r="AB49" s="7"/>
      <c r="AC49" s="7"/>
      <c r="AD49" s="7"/>
      <c r="AE49" s="7"/>
      <c r="AF49" s="7"/>
      <c r="AG49" s="7"/>
      <c r="AH49" s="7"/>
    </row>
    <row r="50" ht="15.75" customHeight="1">
      <c r="A50" s="243">
        <f>IFERROR(IF($A49+1&gt;'(backend scoring)'!$T$335,"",$A49+1),"")</f>
        <v>26</v>
      </c>
      <c r="B50" s="243" t="str">
        <f t="array" ref="B50">XLOOKUP($A50,'(backend scoring)'!$V$2:$V$333,'(backend scoring)'!$A$2:$A$333,"")</f>
        <v>AAAI-04</v>
      </c>
      <c r="C50" s="243" t="str">
        <f>IFERROR(VLOOKUP($B50,'Institution Evaluation'!$A$55:$F$346,2,0),IFERROR(VLOOKUP($B50,'Privacy Analyst Evaluation'!$A$46:$F$120,2,0),""))&amp;""</f>
        <v>Does the system have password complexity or length limitations and/or restrictions?*</v>
      </c>
      <c r="D50" s="243" t="str">
        <f>IFERROR(VLOOKUP($B50,'Institution Evaluation'!$A$55:$F$346,3,0),IFERROR(VLOOKUP($B50,'Privacy Analyst Evaluation'!$A$46:$F$120,3,0),""))&amp;""</f>
        <v>Yes</v>
      </c>
      <c r="E50" s="243" t="str">
        <f>IFERROR(VLOOKUP($B50,'Institution Evaluation'!$A$55:$F$346,4,0),IFERROR(VLOOKUP($B50,'Privacy Analyst Evaluation'!$A$46:$F$120,4,0),""))&amp;""</f>
        <v>Coursedog recommends you use single sign on (SSO) for all admin access to Coursedog. That said, Coursedog has password aging on our near term roadmap.</v>
      </c>
      <c r="F50" s="243" t="str">
        <f>IFERROR(VLOOKUP($B50,'Institution Evaluation'!$A$55:$F$346,6,0),IFERROR(VLOOKUP($B50,'Privacy Analyst Evaluation'!$A$46:$F$120,6,0),""))&amp;""</f>
        <v/>
      </c>
      <c r="G50" s="282"/>
      <c r="H50" s="243" t="str">
        <f>IFERROR(IF($H49+1&gt;'(backend scoring)'!$Q$335,"",$H49+1),"")</f>
        <v/>
      </c>
      <c r="I50" s="243" t="str">
        <f t="array" ref="I50">XLOOKUP($H50,'(backend scoring)'!$S$2:$S$333,'(backend scoring)'!$A$2:$A$333,"")</f>
        <v/>
      </c>
      <c r="J50" s="243" t="str">
        <f>IFERROR(VLOOKUP($I50,'Institution Evaluation'!$A$55:$F$346,2,0),IFERROR(VLOOKUP($I50,'Privacy Analyst Evaluation'!$A$46:$F$120,2,0),""))</f>
        <v/>
      </c>
      <c r="K50" s="243" t="str">
        <f>IFERROR(VLOOKUP($I50,'Institution Evaluation'!$A$55:$F$346,3,0),IFERROR(VLOOKUP($I50,'Privacy Analyst Evaluation'!$A$46:$F$120,3,0),""))&amp;""</f>
        <v/>
      </c>
      <c r="L50" s="243" t="str">
        <f>IFERROR(VLOOKUP($I50,'Institution Evaluation'!$A$55:$F$346,4,0),IFERROR(VLOOKUP($I50,'Privacy Analyst Evaluation'!$A$46:$F$120,4,0),""))&amp;""</f>
        <v/>
      </c>
      <c r="M50" s="243" t="str">
        <f>IFERROR(VLOOKUP($I50,'Institution Evaluation'!$A$55:$F$346,6,0),IFERROR(VLOOKUP($I50,'Privacy Analyst Evaluation'!$A$46:$F$120,6,0),""))&amp;""</f>
        <v/>
      </c>
      <c r="N50" s="7"/>
      <c r="O50" s="7"/>
      <c r="P50" s="7"/>
      <c r="Q50" s="7"/>
      <c r="R50" s="7"/>
      <c r="S50" s="7"/>
      <c r="T50" s="7"/>
      <c r="U50" s="7"/>
      <c r="V50" s="7"/>
      <c r="W50" s="7"/>
      <c r="X50" s="7"/>
      <c r="Y50" s="7"/>
      <c r="Z50" s="7"/>
      <c r="AA50" s="7"/>
      <c r="AB50" s="7"/>
      <c r="AC50" s="7"/>
      <c r="AD50" s="7"/>
      <c r="AE50" s="7"/>
      <c r="AF50" s="7"/>
      <c r="AG50" s="7"/>
      <c r="AH50" s="7"/>
    </row>
    <row r="51" ht="15.75" customHeight="1">
      <c r="A51" s="243">
        <f>IFERROR(IF($A50+1&gt;'(backend scoring)'!$T$335,"",$A50+1),"")</f>
        <v>27</v>
      </c>
      <c r="B51" s="243" t="str">
        <f t="array" ref="B51">XLOOKUP($A51,'(backend scoring)'!$V$2:$V$333,'(backend scoring)'!$A$2:$A$333,"")</f>
        <v>AAAI-05</v>
      </c>
      <c r="C51" s="243" t="str">
        <f>IFERROR(VLOOKUP($B51,'Institution Evaluation'!$A$55:$F$346,2,0),IFERROR(VLOOKUP($B51,'Privacy Analyst Evaluation'!$A$46:$F$120,2,0),""))&amp;""</f>
        <v>Do you have documented password/passphrase reset procedures that are currently implemented in the system and/or customer support?*</v>
      </c>
      <c r="D51" s="243" t="str">
        <f>IFERROR(VLOOKUP($B51,'Institution Evaluation'!$A$55:$F$346,3,0),IFERROR(VLOOKUP($B51,'Privacy Analyst Evaluation'!$A$46:$F$120,3,0),""))&amp;""</f>
        <v>Yes</v>
      </c>
      <c r="E51" s="243" t="str">
        <f>IFERROR(VLOOKUP($B51,'Institution Evaluation'!$A$55:$F$346,4,0),IFERROR(VLOOKUP($B51,'Privacy Analyst Evaluation'!$A$46:$F$120,4,0),""))&amp;""</f>
        <v>Coursedog reccomends using Single Sign On (SSO) for authentication. However, users can reset their passwords by following the steps on the sign-in page or through "Account Settings" if they know their current password.
Read More about Resetting Passwords</v>
      </c>
      <c r="F51" s="243" t="str">
        <f>IFERROR(VLOOKUP($B51,'Institution Evaluation'!$A$55:$F$346,6,0),IFERROR(VLOOKUP($B51,'Privacy Analyst Evaluation'!$A$46:$F$120,6,0),""))&amp;""</f>
        <v/>
      </c>
      <c r="G51" s="282"/>
      <c r="H51" s="243" t="str">
        <f>IFERROR(IF($H50+1&gt;'(backend scoring)'!$Q$335,"",$H50+1),"")</f>
        <v/>
      </c>
      <c r="I51" s="243" t="str">
        <f t="array" ref="I51">XLOOKUP($H51,'(backend scoring)'!$S$2:$S$333,'(backend scoring)'!$A$2:$A$333,"")</f>
        <v/>
      </c>
      <c r="J51" s="243" t="str">
        <f>IFERROR(VLOOKUP($I51,'Institution Evaluation'!$A$55:$F$346,2,0),IFERROR(VLOOKUP($I51,'Privacy Analyst Evaluation'!$A$46:$F$120,2,0),""))</f>
        <v/>
      </c>
      <c r="K51" s="243" t="str">
        <f>IFERROR(VLOOKUP($I51,'Institution Evaluation'!$A$55:$F$346,3,0),IFERROR(VLOOKUP($I51,'Privacy Analyst Evaluation'!$A$46:$F$120,3,0),""))&amp;""</f>
        <v/>
      </c>
      <c r="L51" s="243" t="str">
        <f>IFERROR(VLOOKUP($I51,'Institution Evaluation'!$A$55:$F$346,4,0),IFERROR(VLOOKUP($I51,'Privacy Analyst Evaluation'!$A$46:$F$120,4,0),""))&amp;""</f>
        <v/>
      </c>
      <c r="M51" s="243" t="str">
        <f>IFERROR(VLOOKUP($I51,'Institution Evaluation'!$A$55:$F$346,6,0),IFERROR(VLOOKUP($I51,'Privacy Analyst Evaluation'!$A$46:$F$120,6,0),""))&amp;""</f>
        <v/>
      </c>
      <c r="N51" s="7"/>
      <c r="O51" s="7"/>
      <c r="P51" s="7"/>
      <c r="Q51" s="7"/>
      <c r="R51" s="7"/>
      <c r="S51" s="7"/>
      <c r="T51" s="7"/>
      <c r="U51" s="7"/>
      <c r="V51" s="7"/>
      <c r="W51" s="7"/>
      <c r="X51" s="7"/>
      <c r="Y51" s="7"/>
      <c r="Z51" s="7"/>
      <c r="AA51" s="7"/>
      <c r="AB51" s="7"/>
      <c r="AC51" s="7"/>
      <c r="AD51" s="7"/>
      <c r="AE51" s="7"/>
      <c r="AF51" s="7"/>
      <c r="AG51" s="7"/>
      <c r="AH51" s="7"/>
    </row>
    <row r="52" ht="15.75" customHeight="1">
      <c r="A52" s="243">
        <f>IFERROR(IF($A51+1&gt;'(backend scoring)'!$T$335,"",$A51+1),"")</f>
        <v>28</v>
      </c>
      <c r="B52" s="243" t="str">
        <f t="array" ref="B52">XLOOKUP($A52,'(backend scoring)'!$V$2:$V$333,'(backend scoring)'!$A$2:$A$333,"")</f>
        <v>AAAI-06</v>
      </c>
      <c r="C52" s="243" t="str">
        <f>IFERROR(VLOOKUP($B52,'Institution Evaluation'!$A$55:$F$346,2,0),IFERROR(VLOOKUP($B52,'Privacy Analyst Evaluation'!$A$46:$F$120,2,0),""))&amp;""</f>
        <v>Does your organization participate in InCommon or another eduGAIN-affiliated trust federation?*</v>
      </c>
      <c r="D52" s="243" t="str">
        <f>IFERROR(VLOOKUP($B52,'Institution Evaluation'!$A$55:$F$346,3,0),IFERROR(VLOOKUP($B52,'Privacy Analyst Evaluation'!$A$46:$F$120,3,0),""))&amp;""</f>
        <v>Yes</v>
      </c>
      <c r="E52" s="243" t="str">
        <f>IFERROR(VLOOKUP($B52,'Institution Evaluation'!$A$55:$F$346,4,0),IFERROR(VLOOKUP($B52,'Privacy Analyst Evaluation'!$A$46:$F$120,4,0),""))&amp;""</f>
        <v>Coursedog supports SAML and CAS for single sign on (SSO)</v>
      </c>
      <c r="F52" s="243" t="str">
        <f>IFERROR(VLOOKUP($B52,'Institution Evaluation'!$A$55:$F$346,6,0),IFERROR(VLOOKUP($B52,'Privacy Analyst Evaluation'!$A$46:$F$120,6,0),""))&amp;""</f>
        <v/>
      </c>
      <c r="G52" s="282"/>
      <c r="H52" s="243" t="str">
        <f>IFERROR(IF($H51+1&gt;'(backend scoring)'!$Q$335,"",$H51+1),"")</f>
        <v/>
      </c>
      <c r="I52" s="243" t="str">
        <f t="array" ref="I52">XLOOKUP($H52,'(backend scoring)'!$S$2:$S$333,'(backend scoring)'!$A$2:$A$333,"")</f>
        <v/>
      </c>
      <c r="J52" s="243" t="str">
        <f>IFERROR(VLOOKUP($I52,'Institution Evaluation'!$A$55:$F$346,2,0),IFERROR(VLOOKUP($I52,'Privacy Analyst Evaluation'!$A$46:$F$120,2,0),""))</f>
        <v/>
      </c>
      <c r="K52" s="243" t="str">
        <f>IFERROR(VLOOKUP($I52,'Institution Evaluation'!$A$55:$F$346,3,0),IFERROR(VLOOKUP($I52,'Privacy Analyst Evaluation'!$A$46:$F$120,3,0),""))&amp;""</f>
        <v/>
      </c>
      <c r="L52" s="243" t="str">
        <f>IFERROR(VLOOKUP($I52,'Institution Evaluation'!$A$55:$F$346,4,0),IFERROR(VLOOKUP($I52,'Privacy Analyst Evaluation'!$A$46:$F$120,4,0),""))&amp;""</f>
        <v/>
      </c>
      <c r="M52" s="243" t="str">
        <f>IFERROR(VLOOKUP($I52,'Institution Evaluation'!$A$55:$F$346,6,0),IFERROR(VLOOKUP($I52,'Privacy Analyst Evaluation'!$A$46:$F$120,6,0),""))&amp;""</f>
        <v/>
      </c>
      <c r="N52" s="7"/>
      <c r="O52" s="7"/>
      <c r="P52" s="7"/>
      <c r="Q52" s="7"/>
      <c r="R52" s="7"/>
      <c r="S52" s="7"/>
      <c r="T52" s="7"/>
      <c r="U52" s="7"/>
      <c r="V52" s="7"/>
      <c r="W52" s="7"/>
      <c r="X52" s="7"/>
      <c r="Y52" s="7"/>
      <c r="Z52" s="7"/>
      <c r="AA52" s="7"/>
      <c r="AB52" s="7"/>
      <c r="AC52" s="7"/>
      <c r="AD52" s="7"/>
      <c r="AE52" s="7"/>
      <c r="AF52" s="7"/>
      <c r="AG52" s="7"/>
      <c r="AH52" s="7"/>
    </row>
    <row r="53" ht="15.75" customHeight="1">
      <c r="A53" s="243">
        <f>IFERROR(IF($A52+1&gt;'(backend scoring)'!$T$335,"",$A52+1),"")</f>
        <v>29</v>
      </c>
      <c r="B53" s="243" t="str">
        <f t="array" ref="B53">XLOOKUP($A53,'(backend scoring)'!$V$2:$V$333,'(backend scoring)'!$A$2:$A$333,"")</f>
        <v>AAAI-07</v>
      </c>
      <c r="C53" s="243" t="str">
        <f>IFERROR(VLOOKUP($B53,'Institution Evaluation'!$A$55:$F$346,2,0),IFERROR(VLOOKUP($B53,'Privacy Analyst Evaluation'!$A$46:$F$120,2,0),""))&amp;""</f>
        <v>Are there any passwords/passphrases hard-coded into your systems or solutions?*</v>
      </c>
      <c r="D53" s="243" t="str">
        <f>IFERROR(VLOOKUP($B53,'Institution Evaluation'!$A$55:$F$346,3,0),IFERROR(VLOOKUP($B53,'Privacy Analyst Evaluation'!$A$46:$F$120,3,0),""))&amp;""</f>
        <v>No</v>
      </c>
      <c r="E53" s="243" t="str">
        <f>IFERROR(VLOOKUP($B53,'Institution Evaluation'!$A$55:$F$346,4,0),IFERROR(VLOOKUP($B53,'Privacy Analyst Evaluation'!$A$46:$F$120,4,0),""))&amp;""</f>
        <v/>
      </c>
      <c r="F53" s="243" t="str">
        <f>IFERROR(VLOOKUP($B53,'Institution Evaluation'!$A$55:$F$346,6,0),IFERROR(VLOOKUP($B53,'Privacy Analyst Evaluation'!$A$46:$F$120,6,0),""))&amp;""</f>
        <v/>
      </c>
      <c r="G53" s="282"/>
      <c r="H53" s="243" t="str">
        <f>IFERROR(IF($H52+1&gt;'(backend scoring)'!$Q$335,"",$H52+1),"")</f>
        <v/>
      </c>
      <c r="I53" s="243" t="str">
        <f t="array" ref="I53">XLOOKUP($H53,'(backend scoring)'!$S$2:$S$333,'(backend scoring)'!$A$2:$A$333,"")</f>
        <v/>
      </c>
      <c r="J53" s="243" t="str">
        <f>IFERROR(VLOOKUP($I53,'Institution Evaluation'!$A$55:$F$346,2,0),IFERROR(VLOOKUP($I53,'Privacy Analyst Evaluation'!$A$46:$F$120,2,0),""))</f>
        <v/>
      </c>
      <c r="K53" s="243" t="str">
        <f>IFERROR(VLOOKUP($I53,'Institution Evaluation'!$A$55:$F$346,3,0),IFERROR(VLOOKUP($I53,'Privacy Analyst Evaluation'!$A$46:$F$120,3,0),""))&amp;""</f>
        <v/>
      </c>
      <c r="L53" s="243" t="str">
        <f>IFERROR(VLOOKUP($I53,'Institution Evaluation'!$A$55:$F$346,4,0),IFERROR(VLOOKUP($I53,'Privacy Analyst Evaluation'!$A$46:$F$120,4,0),""))&amp;""</f>
        <v/>
      </c>
      <c r="M53" s="243" t="str">
        <f>IFERROR(VLOOKUP($I53,'Institution Evaluation'!$A$55:$F$346,6,0),IFERROR(VLOOKUP($I53,'Privacy Analyst Evaluation'!$A$46:$F$120,6,0),""))&amp;""</f>
        <v/>
      </c>
      <c r="N53" s="7"/>
      <c r="O53" s="7"/>
      <c r="P53" s="7"/>
      <c r="Q53" s="7"/>
      <c r="R53" s="7"/>
      <c r="S53" s="7"/>
      <c r="T53" s="7"/>
      <c r="U53" s="7"/>
      <c r="V53" s="7"/>
      <c r="W53" s="7"/>
      <c r="X53" s="7"/>
      <c r="Y53" s="7"/>
      <c r="Z53" s="7"/>
      <c r="AA53" s="7"/>
      <c r="AB53" s="7"/>
      <c r="AC53" s="7"/>
      <c r="AD53" s="7"/>
      <c r="AE53" s="7"/>
      <c r="AF53" s="7"/>
      <c r="AG53" s="7"/>
      <c r="AH53" s="7"/>
    </row>
    <row r="54" ht="15.75" customHeight="1">
      <c r="A54" s="243">
        <f>IFERROR(IF($A53+1&gt;'(backend scoring)'!$T$335,"",$A53+1),"")</f>
        <v>30</v>
      </c>
      <c r="B54" s="243" t="str">
        <f t="array" ref="B54">XLOOKUP($A54,'(backend scoring)'!$V$2:$V$333,'(backend scoring)'!$A$2:$A$333,"")</f>
        <v>AAAI-08</v>
      </c>
      <c r="C54" s="243" t="str">
        <f>IFERROR(VLOOKUP($B54,'Institution Evaluation'!$A$55:$F$346,2,0),IFERROR(VLOOKUP($B54,'Privacy Analyst Evaluation'!$A$46:$F$120,2,0),""))&amp;""</f>
        <v>Are you storing any passwords in plaintext?*</v>
      </c>
      <c r="D54" s="243" t="str">
        <f>IFERROR(VLOOKUP($B54,'Institution Evaluation'!$A$55:$F$346,3,0),IFERROR(VLOOKUP($B54,'Privacy Analyst Evaluation'!$A$46:$F$120,3,0),""))&amp;""</f>
        <v>No</v>
      </c>
      <c r="E54" s="243" t="str">
        <f>IFERROR(VLOOKUP($B54,'Institution Evaluation'!$A$55:$F$346,4,0),IFERROR(VLOOKUP($B54,'Privacy Analyst Evaluation'!$A$46:$F$120,4,0),""))&amp;""</f>
        <v/>
      </c>
      <c r="F54" s="243" t="str">
        <f>IFERROR(VLOOKUP($B54,'Institution Evaluation'!$A$55:$F$346,6,0),IFERROR(VLOOKUP($B54,'Privacy Analyst Evaluation'!$A$46:$F$120,6,0),""))&amp;""</f>
        <v/>
      </c>
      <c r="G54" s="282"/>
      <c r="H54" s="243" t="str">
        <f>IFERROR(IF($H53+1&gt;'(backend scoring)'!$Q$335,"",$H53+1),"")</f>
        <v/>
      </c>
      <c r="I54" s="243" t="str">
        <f t="array" ref="I54">XLOOKUP($H54,'(backend scoring)'!$S$2:$S$333,'(backend scoring)'!$A$2:$A$333,"")</f>
        <v/>
      </c>
      <c r="J54" s="243" t="str">
        <f>IFERROR(VLOOKUP($I54,'Institution Evaluation'!$A$55:$F$346,2,0),IFERROR(VLOOKUP($I54,'Privacy Analyst Evaluation'!$A$46:$F$120,2,0),""))</f>
        <v/>
      </c>
      <c r="K54" s="243" t="str">
        <f>IFERROR(VLOOKUP($I54,'Institution Evaluation'!$A$55:$F$346,3,0),IFERROR(VLOOKUP($I54,'Privacy Analyst Evaluation'!$A$46:$F$120,3,0),""))&amp;""</f>
        <v/>
      </c>
      <c r="L54" s="243" t="str">
        <f>IFERROR(VLOOKUP($I54,'Institution Evaluation'!$A$55:$F$346,4,0),IFERROR(VLOOKUP($I54,'Privacy Analyst Evaluation'!$A$46:$F$120,4,0),""))&amp;""</f>
        <v/>
      </c>
      <c r="M54" s="243" t="str">
        <f>IFERROR(VLOOKUP($I54,'Institution Evaluation'!$A$55:$F$346,6,0),IFERROR(VLOOKUP($I54,'Privacy Analyst Evaluation'!$A$46:$F$120,6,0),""))&amp;""</f>
        <v/>
      </c>
      <c r="N54" s="7"/>
      <c r="O54" s="7"/>
      <c r="P54" s="7"/>
      <c r="Q54" s="7"/>
      <c r="R54" s="7"/>
      <c r="S54" s="7"/>
      <c r="T54" s="7"/>
      <c r="U54" s="7"/>
      <c r="V54" s="7"/>
      <c r="W54" s="7"/>
      <c r="X54" s="7"/>
      <c r="Y54" s="7"/>
      <c r="Z54" s="7"/>
      <c r="AA54" s="7"/>
      <c r="AB54" s="7"/>
      <c r="AC54" s="7"/>
      <c r="AD54" s="7"/>
      <c r="AE54" s="7"/>
      <c r="AF54" s="7"/>
      <c r="AG54" s="7"/>
      <c r="AH54" s="7"/>
    </row>
    <row r="55" ht="15.75" customHeight="1">
      <c r="A55" s="243">
        <f>IFERROR(IF($A54+1&gt;'(backend scoring)'!$T$335,"",$A54+1),"")</f>
        <v>31</v>
      </c>
      <c r="B55" s="243" t="str">
        <f t="array" ref="B55">XLOOKUP($A55,'(backend scoring)'!$V$2:$V$333,'(backend scoring)'!$A$2:$A$333,"")</f>
        <v>AAAI-09</v>
      </c>
      <c r="C55" s="243" t="str">
        <f>IFERROR(VLOOKUP($B55,'Institution Evaluation'!$A$55:$F$346,2,0),IFERROR(VLOOKUP($B55,'Privacy Analyst Evaluation'!$A$46:$F$120,2,0),""))&amp;""</f>
        <v>Are audit logs available that include AT LEAST all of the following: login, logout, actions performed, and source IP address?*</v>
      </c>
      <c r="D55" s="243" t="str">
        <f>IFERROR(VLOOKUP($B55,'Institution Evaluation'!$A$55:$F$346,3,0),IFERROR(VLOOKUP($B55,'Privacy Analyst Evaluation'!$A$46:$F$120,3,0),""))&amp;""</f>
        <v>Yes</v>
      </c>
      <c r="E55" s="243" t="str">
        <f>IFERROR(VLOOKUP($B55,'Institution Evaluation'!$A$55:$F$346,4,0),IFERROR(VLOOKUP($B55,'Privacy Analyst Evaluation'!$A$46:$F$120,4,0),""))&amp;""</f>
        <v/>
      </c>
      <c r="F55" s="243" t="str">
        <f>IFERROR(VLOOKUP($B55,'Institution Evaluation'!$A$55:$F$346,6,0),IFERROR(VLOOKUP($B55,'Privacy Analyst Evaluation'!$A$46:$F$120,6,0),""))&amp;""</f>
        <v/>
      </c>
      <c r="G55" s="282"/>
      <c r="H55" s="243" t="str">
        <f>IFERROR(IF($H54+1&gt;'(backend scoring)'!$Q$335,"",$H54+1),"")</f>
        <v/>
      </c>
      <c r="I55" s="243" t="str">
        <f t="array" ref="I55">XLOOKUP($H55,'(backend scoring)'!$S$2:$S$333,'(backend scoring)'!$A$2:$A$333,"")</f>
        <v/>
      </c>
      <c r="J55" s="243" t="str">
        <f>IFERROR(VLOOKUP($I55,'Institution Evaluation'!$A$55:$F$346,2,0),IFERROR(VLOOKUP($I55,'Privacy Analyst Evaluation'!$A$46:$F$120,2,0),""))</f>
        <v/>
      </c>
      <c r="K55" s="243" t="str">
        <f>IFERROR(VLOOKUP($I55,'Institution Evaluation'!$A$55:$F$346,3,0),IFERROR(VLOOKUP($I55,'Privacy Analyst Evaluation'!$A$46:$F$120,3,0),""))&amp;""</f>
        <v/>
      </c>
      <c r="L55" s="243" t="str">
        <f>IFERROR(VLOOKUP($I55,'Institution Evaluation'!$A$55:$F$346,4,0),IFERROR(VLOOKUP($I55,'Privacy Analyst Evaluation'!$A$46:$F$120,4,0),""))&amp;""</f>
        <v/>
      </c>
      <c r="M55" s="243" t="str">
        <f>IFERROR(VLOOKUP($I55,'Institution Evaluation'!$A$55:$F$346,6,0),IFERROR(VLOOKUP($I55,'Privacy Analyst Evaluation'!$A$46:$F$120,6,0),""))&amp;""</f>
        <v/>
      </c>
      <c r="N55" s="7"/>
      <c r="O55" s="7"/>
      <c r="P55" s="7"/>
      <c r="Q55" s="7"/>
      <c r="R55" s="7"/>
      <c r="S55" s="7"/>
      <c r="T55" s="7"/>
      <c r="U55" s="7"/>
      <c r="V55" s="7"/>
      <c r="W55" s="7"/>
      <c r="X55" s="7"/>
      <c r="Y55" s="7"/>
      <c r="Z55" s="7"/>
      <c r="AA55" s="7"/>
      <c r="AB55" s="7"/>
      <c r="AC55" s="7"/>
      <c r="AD55" s="7"/>
      <c r="AE55" s="7"/>
      <c r="AF55" s="7"/>
      <c r="AG55" s="7"/>
      <c r="AH55" s="7"/>
    </row>
    <row r="56" ht="15.75" customHeight="1">
      <c r="A56" s="243">
        <f>IFERROR(IF($A55+1&gt;'(backend scoring)'!$T$335,"",$A55+1),"")</f>
        <v>32</v>
      </c>
      <c r="B56" s="243" t="str">
        <f t="array" ref="B56">XLOOKUP($A56,'(backend scoring)'!$V$2:$V$333,'(backend scoring)'!$A$2:$A$333,"")</f>
        <v>AAAI-10</v>
      </c>
      <c r="C56" s="243" t="str">
        <f>IFERROR(VLOOKUP($B56,'Institution Evaluation'!$A$55:$F$346,2,0),IFERROR(VLOOKUP($B56,'Privacy Analyst Evaluation'!$A$46:$F$120,2,0),""))&amp;""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D56" s="243" t="str">
        <f>IFERROR(VLOOKUP($B56,'Institution Evaluation'!$A$55:$F$346,3,0),IFERROR(VLOOKUP($B56,'Privacy Analyst Evaluation'!$A$46:$F$120,3,0),""))&amp;""</f>
        <v>All logs for security changes and user security are implemented and stored via AWS: https://docs.aws.amazon.com/elasticloadbalancing/latest/classic/access-log-collection.html https://docs.aws.amazon.com/organizations/latest/userguide/orgs_monitoring.html#orgs_cloudtrail-integration</v>
      </c>
      <c r="E56" s="243" t="str">
        <f>IFERROR(VLOOKUP($B56,'Institution Evaluation'!$A$55:$F$346,4,0),IFERROR(VLOOKUP($B56,'Privacy Analyst Evaluation'!$A$46:$F$120,4,0),""))&amp;""</f>
        <v/>
      </c>
      <c r="F56" s="243" t="str">
        <f>IFERROR(VLOOKUP($B56,'Institution Evaluation'!$A$55:$F$346,6,0),IFERROR(VLOOKUP($B56,'Privacy Analyst Evaluation'!$A$46:$F$120,6,0),""))&amp;""</f>
        <v/>
      </c>
      <c r="G56" s="282"/>
      <c r="H56" s="243" t="str">
        <f>IFERROR(IF($H55+1&gt;'(backend scoring)'!$Q$335,"",$H55+1),"")</f>
        <v/>
      </c>
      <c r="I56" s="243" t="str">
        <f t="array" ref="I56">XLOOKUP($H56,'(backend scoring)'!$S$2:$S$333,'(backend scoring)'!$A$2:$A$333,"")</f>
        <v/>
      </c>
      <c r="J56" s="243" t="str">
        <f>IFERROR(VLOOKUP($I56,'Institution Evaluation'!$A$55:$F$346,2,0),IFERROR(VLOOKUP($I56,'Privacy Analyst Evaluation'!$A$46:$F$120,2,0),""))</f>
        <v/>
      </c>
      <c r="K56" s="243" t="str">
        <f>IFERROR(VLOOKUP($I56,'Institution Evaluation'!$A$55:$F$346,3,0),IFERROR(VLOOKUP($I56,'Privacy Analyst Evaluation'!$A$46:$F$120,3,0),""))&amp;""</f>
        <v/>
      </c>
      <c r="L56" s="243" t="str">
        <f>IFERROR(VLOOKUP($I56,'Institution Evaluation'!$A$55:$F$346,4,0),IFERROR(VLOOKUP($I56,'Privacy Analyst Evaluation'!$A$46:$F$120,4,0),""))&amp;""</f>
        <v/>
      </c>
      <c r="M56" s="243" t="str">
        <f>IFERROR(VLOOKUP($I56,'Institution Evaluation'!$A$55:$F$346,6,0),IFERROR(VLOOKUP($I56,'Privacy Analyst Evaluation'!$A$46:$F$120,6,0),""))&amp;""</f>
        <v/>
      </c>
      <c r="N56" s="7"/>
      <c r="O56" s="7"/>
      <c r="P56" s="7"/>
      <c r="Q56" s="7"/>
      <c r="R56" s="7"/>
      <c r="S56" s="7"/>
      <c r="T56" s="7"/>
      <c r="U56" s="7"/>
      <c r="V56" s="7"/>
      <c r="W56" s="7"/>
      <c r="X56" s="7"/>
      <c r="Y56" s="7"/>
      <c r="Z56" s="7"/>
      <c r="AA56" s="7"/>
      <c r="AB56" s="7"/>
      <c r="AC56" s="7"/>
      <c r="AD56" s="7"/>
      <c r="AE56" s="7"/>
      <c r="AF56" s="7"/>
      <c r="AG56" s="7"/>
      <c r="AH56" s="7"/>
    </row>
    <row r="57" ht="15.75" customHeight="1">
      <c r="A57" s="243">
        <f>IFERROR(IF($A56+1&gt;'(backend scoring)'!$T$335,"",$A56+1),"")</f>
        <v>33</v>
      </c>
      <c r="B57" s="243" t="str">
        <f t="array" ref="B57">XLOOKUP($A57,'(backend scoring)'!$V$2:$V$333,'(backend scoring)'!$A$2:$A$333,"")</f>
        <v>AAAI-11</v>
      </c>
      <c r="C57" s="243" t="str">
        <f>IFERROR(VLOOKUP($B57,'Institution Evaluation'!$A$55:$F$346,2,0),IFERROR(VLOOKUP($B57,'Privacy Analyst Evaluation'!$A$46:$F$120,2,0),""))&amp;""</f>
        <v>Can you provide the institution documentation regarding the retention period for those logs, how logs are protected, and whether they are accessible to the customer (and if so, how)?*</v>
      </c>
      <c r="D57" s="243" t="str">
        <f>IFERROR(VLOOKUP($B57,'Institution Evaluation'!$A$55:$F$346,3,0),IFERROR(VLOOKUP($B57,'Privacy Analyst Evaluation'!$A$46:$F$120,3,0),""))&amp;""</f>
        <v>Yes</v>
      </c>
      <c r="E57" s="243" t="str">
        <f>IFERROR(VLOOKUP($B57,'Institution Evaluation'!$A$55:$F$346,4,0),IFERROR(VLOOKUP($B57,'Privacy Analyst Evaluation'!$A$46:$F$120,4,0),""))&amp;""</f>
        <v/>
      </c>
      <c r="F57" s="243" t="str">
        <f>IFERROR(VLOOKUP($B57,'Institution Evaluation'!$A$55:$F$346,6,0),IFERROR(VLOOKUP($B57,'Privacy Analyst Evaluation'!$A$46:$F$120,6,0),""))&amp;""</f>
        <v/>
      </c>
      <c r="G57" s="282"/>
      <c r="H57" s="243" t="str">
        <f>IFERROR(IF($H56+1&gt;'(backend scoring)'!$Q$335,"",$H56+1),"")</f>
        <v/>
      </c>
      <c r="I57" s="243" t="str">
        <f t="array" ref="I57">XLOOKUP($H57,'(backend scoring)'!$S$2:$S$333,'(backend scoring)'!$A$2:$A$333,"")</f>
        <v/>
      </c>
      <c r="J57" s="243" t="str">
        <f>IFERROR(VLOOKUP($I57,'Institution Evaluation'!$A$55:$F$346,2,0),IFERROR(VLOOKUP($I57,'Privacy Analyst Evaluation'!$A$46:$F$120,2,0),""))</f>
        <v/>
      </c>
      <c r="K57" s="243" t="str">
        <f>IFERROR(VLOOKUP($I57,'Institution Evaluation'!$A$55:$F$346,3,0),IFERROR(VLOOKUP($I57,'Privacy Analyst Evaluation'!$A$46:$F$120,3,0),""))&amp;""</f>
        <v/>
      </c>
      <c r="L57" s="243" t="str">
        <f>IFERROR(VLOOKUP($I57,'Institution Evaluation'!$A$55:$F$346,4,0),IFERROR(VLOOKUP($I57,'Privacy Analyst Evaluation'!$A$46:$F$120,4,0),""))&amp;""</f>
        <v/>
      </c>
      <c r="M57" s="243" t="str">
        <f>IFERROR(VLOOKUP($I57,'Institution Evaluation'!$A$55:$F$346,6,0),IFERROR(VLOOKUP($I57,'Privacy Analyst Evaluation'!$A$46:$F$120,6,0),""))&amp;""</f>
        <v/>
      </c>
      <c r="N57" s="7"/>
      <c r="O57" s="7"/>
      <c r="P57" s="7"/>
      <c r="Q57" s="7"/>
      <c r="R57" s="7"/>
      <c r="S57" s="7"/>
      <c r="T57" s="7"/>
      <c r="U57" s="7"/>
      <c r="V57" s="7"/>
      <c r="W57" s="7"/>
      <c r="X57" s="7"/>
      <c r="Y57" s="7"/>
      <c r="Z57" s="7"/>
      <c r="AA57" s="7"/>
      <c r="AB57" s="7"/>
      <c r="AC57" s="7"/>
      <c r="AD57" s="7"/>
      <c r="AE57" s="7"/>
      <c r="AF57" s="7"/>
      <c r="AG57" s="7"/>
      <c r="AH57" s="7"/>
    </row>
    <row r="58" ht="15.75" customHeight="1">
      <c r="A58" s="243">
        <f>IFERROR(IF($A57+1&gt;'(backend scoring)'!$T$335,"",$A57+1),"")</f>
        <v>34</v>
      </c>
      <c r="B58" s="243" t="str">
        <f t="array" ref="B58">XLOOKUP($A58,'(backend scoring)'!$V$2:$V$333,'(backend scoring)'!$A$2:$A$333,"")</f>
        <v>CHNG-01</v>
      </c>
      <c r="C58" s="243" t="str">
        <f>IFERROR(VLOOKUP($B58,'Institution Evaluation'!$A$55:$F$346,2,0),IFERROR(VLOOKUP($B58,'Privacy Analyst Evaluation'!$A$46:$F$120,2,0),""))&amp;""</f>
        <v>Will the institution be notified of major changes to your environment that could impact the institution's security posture?*</v>
      </c>
      <c r="D58" s="243" t="str">
        <f>IFERROR(VLOOKUP($B58,'Institution Evaluation'!$A$55:$F$346,3,0),IFERROR(VLOOKUP($B58,'Privacy Analyst Evaluation'!$A$46:$F$120,3,0),""))&amp;""</f>
        <v>Yes</v>
      </c>
      <c r="E58" s="243" t="str">
        <f>IFERROR(VLOOKUP($B58,'Institution Evaluation'!$A$55:$F$346,4,0),IFERROR(VLOOKUP($B58,'Privacy Analyst Evaluation'!$A$46:$F$120,4,0),""))&amp;""</f>
        <v>Institutions will be notified within 24 hours</v>
      </c>
      <c r="F58" s="243" t="str">
        <f>IFERROR(VLOOKUP($B58,'Institution Evaluation'!$A$55:$F$346,6,0),IFERROR(VLOOKUP($B58,'Privacy Analyst Evaluation'!$A$46:$F$120,6,0),""))&amp;""</f>
        <v/>
      </c>
      <c r="G58" s="282"/>
      <c r="H58" s="243" t="str">
        <f>IFERROR(IF($H57+1&gt;'(backend scoring)'!$Q$335,"",$H57+1),"")</f>
        <v/>
      </c>
      <c r="I58" s="243" t="str">
        <f t="array" ref="I58">XLOOKUP($H58,'(backend scoring)'!$S$2:$S$333,'(backend scoring)'!$A$2:$A$333,"")</f>
        <v/>
      </c>
      <c r="J58" s="243" t="str">
        <f>IFERROR(VLOOKUP($I58,'Institution Evaluation'!$A$55:$F$346,2,0),IFERROR(VLOOKUP($I58,'Privacy Analyst Evaluation'!$A$46:$F$120,2,0),""))</f>
        <v/>
      </c>
      <c r="K58" s="243" t="str">
        <f>IFERROR(VLOOKUP($I58,'Institution Evaluation'!$A$55:$F$346,3,0),IFERROR(VLOOKUP($I58,'Privacy Analyst Evaluation'!$A$46:$F$120,3,0),""))&amp;""</f>
        <v/>
      </c>
      <c r="L58" s="243" t="str">
        <f>IFERROR(VLOOKUP($I58,'Institution Evaluation'!$A$55:$F$346,4,0),IFERROR(VLOOKUP($I58,'Privacy Analyst Evaluation'!$A$46:$F$120,4,0),""))&amp;""</f>
        <v/>
      </c>
      <c r="M58" s="243" t="str">
        <f>IFERROR(VLOOKUP($I58,'Institution Evaluation'!$A$55:$F$346,6,0),IFERROR(VLOOKUP($I58,'Privacy Analyst Evaluation'!$A$46:$F$120,6,0),""))&amp;""</f>
        <v/>
      </c>
      <c r="N58" s="7"/>
      <c r="O58" s="7"/>
      <c r="P58" s="7"/>
      <c r="Q58" s="7"/>
      <c r="R58" s="7"/>
      <c r="S58" s="7"/>
      <c r="T58" s="7"/>
      <c r="U58" s="7"/>
      <c r="V58" s="7"/>
      <c r="W58" s="7"/>
      <c r="X58" s="7"/>
      <c r="Y58" s="7"/>
      <c r="Z58" s="7"/>
      <c r="AA58" s="7"/>
      <c r="AB58" s="7"/>
      <c r="AC58" s="7"/>
      <c r="AD58" s="7"/>
      <c r="AE58" s="7"/>
      <c r="AF58" s="7"/>
      <c r="AG58" s="7"/>
      <c r="AH58" s="7"/>
    </row>
    <row r="59" ht="15.75" customHeight="1">
      <c r="A59" s="243">
        <f>IFERROR(IF($A58+1&gt;'(backend scoring)'!$T$335,"",$A58+1),"")</f>
        <v>35</v>
      </c>
      <c r="B59" s="243" t="str">
        <f t="array" ref="B59">XLOOKUP($A59,'(backend scoring)'!$V$2:$V$333,'(backend scoring)'!$A$2:$A$333,"")</f>
        <v>CHNG-02</v>
      </c>
      <c r="C59" s="243" t="str">
        <f>IFERROR(VLOOKUP($B59,'Institution Evaluation'!$A$55:$F$346,2,0),IFERROR(VLOOKUP($B59,'Privacy Analyst Evaluation'!$A$46:$F$120,2,0),""))&amp;""</f>
        <v>Does the system support client customizations from one release to another?*</v>
      </c>
      <c r="D59" s="243" t="str">
        <f>IFERROR(VLOOKUP($B59,'Institution Evaluation'!$A$55:$F$346,3,0),IFERROR(VLOOKUP($B59,'Privacy Analyst Evaluation'!$A$46:$F$120,3,0),""))&amp;""</f>
        <v>Yes</v>
      </c>
      <c r="E59" s="243" t="str">
        <f>IFERROR(VLOOKUP($B59,'Institution Evaluation'!$A$55:$F$346,4,0),IFERROR(VLOOKUP($B59,'Privacy Analyst Evaluation'!$A$46:$F$120,4,0),""))&amp;""</f>
        <v>Coursedog is a software as a service (SaaS) solution and therefore all usrs operate within the same version. See answer to CHNG-04 for more details on feature specific items.</v>
      </c>
      <c r="F59" s="243" t="str">
        <f>IFERROR(VLOOKUP($B59,'Institution Evaluation'!$A$55:$F$346,6,0),IFERROR(VLOOKUP($B59,'Privacy Analyst Evaluation'!$A$46:$F$120,6,0),""))&amp;""</f>
        <v/>
      </c>
      <c r="G59" s="282"/>
      <c r="H59" s="243" t="str">
        <f>IFERROR(IF($H58+1&gt;'(backend scoring)'!$Q$335,"",$H58+1),"")</f>
        <v/>
      </c>
      <c r="I59" s="243" t="str">
        <f t="array" ref="I59">XLOOKUP($H59,'(backend scoring)'!$S$2:$S$333,'(backend scoring)'!$A$2:$A$333,"")</f>
        <v/>
      </c>
      <c r="J59" s="243" t="str">
        <f>IFERROR(VLOOKUP($I59,'Institution Evaluation'!$A$55:$F$346,2,0),IFERROR(VLOOKUP($I59,'Privacy Analyst Evaluation'!$A$46:$F$120,2,0),""))</f>
        <v/>
      </c>
      <c r="K59" s="243" t="str">
        <f>IFERROR(VLOOKUP($I59,'Institution Evaluation'!$A$55:$F$346,3,0),IFERROR(VLOOKUP($I59,'Privacy Analyst Evaluation'!$A$46:$F$120,3,0),""))&amp;""</f>
        <v/>
      </c>
      <c r="L59" s="243" t="str">
        <f>IFERROR(VLOOKUP($I59,'Institution Evaluation'!$A$55:$F$346,4,0),IFERROR(VLOOKUP($I59,'Privacy Analyst Evaluation'!$A$46:$F$120,4,0),""))&amp;""</f>
        <v/>
      </c>
      <c r="M59" s="243" t="str">
        <f>IFERROR(VLOOKUP($I59,'Institution Evaluation'!$A$55:$F$346,6,0),IFERROR(VLOOKUP($I59,'Privacy Analyst Evaluation'!$A$46:$F$120,6,0),""))&amp;""</f>
        <v/>
      </c>
      <c r="N59" s="7"/>
      <c r="O59" s="7"/>
      <c r="P59" s="7"/>
      <c r="Q59" s="7"/>
      <c r="R59" s="7"/>
      <c r="S59" s="7"/>
      <c r="T59" s="7"/>
      <c r="U59" s="7"/>
      <c r="V59" s="7"/>
      <c r="W59" s="7"/>
      <c r="X59" s="7"/>
      <c r="Y59" s="7"/>
      <c r="Z59" s="7"/>
      <c r="AA59" s="7"/>
      <c r="AB59" s="7"/>
      <c r="AC59" s="7"/>
      <c r="AD59" s="7"/>
      <c r="AE59" s="7"/>
      <c r="AF59" s="7"/>
      <c r="AG59" s="7"/>
      <c r="AH59" s="7"/>
    </row>
    <row r="60" ht="15.75" customHeight="1">
      <c r="A60" s="243">
        <f>IFERROR(IF($A59+1&gt;'(backend scoring)'!$T$335,"",$A59+1),"")</f>
        <v>36</v>
      </c>
      <c r="B60" s="243" t="str">
        <f t="array" ref="B60">XLOOKUP($A60,'(backend scoring)'!$V$2:$V$333,'(backend scoring)'!$A$2:$A$333,"")</f>
        <v>CHNG-03</v>
      </c>
      <c r="C60" s="243" t="str">
        <f>IFERROR(VLOOKUP($B60,'Institution Evaluation'!$A$55:$F$346,2,0),IFERROR(VLOOKUP($B60,'Privacy Analyst Evaluation'!$A$46:$F$120,2,0),""))&amp;""</f>
        <v>Do you have an implemented system configuration management process (e.g.,secure "gold" images, etc.)?*</v>
      </c>
      <c r="D60" s="243" t="str">
        <f>IFERROR(VLOOKUP($B60,'Institution Evaluation'!$A$55:$F$346,3,0),IFERROR(VLOOKUP($B60,'Privacy Analyst Evaluation'!$A$46:$F$120,3,0),""))&amp;""</f>
        <v>Yes</v>
      </c>
      <c r="E60" s="243" t="str">
        <f>IFERROR(VLOOKUP($B60,'Institution Evaluation'!$A$55:$F$346,4,0),IFERROR(VLOOKUP($B60,'Privacy Analyst Evaluation'!$A$46:$F$120,4,0),""))&amp;""</f>
        <v>AWS</v>
      </c>
      <c r="F60" s="243" t="str">
        <f>IFERROR(VLOOKUP($B60,'Institution Evaluation'!$A$55:$F$346,6,0),IFERROR(VLOOKUP($B60,'Privacy Analyst Evaluation'!$A$46:$F$120,6,0),""))&amp;""</f>
        <v/>
      </c>
      <c r="G60" s="282"/>
      <c r="H60" s="243" t="str">
        <f>IFERROR(IF($H59+1&gt;'(backend scoring)'!$Q$335,"",$H59+1),"")</f>
        <v/>
      </c>
      <c r="I60" s="243" t="str">
        <f t="array" ref="I60">XLOOKUP($H60,'(backend scoring)'!$S$2:$S$333,'(backend scoring)'!$A$2:$A$333,"")</f>
        <v/>
      </c>
      <c r="J60" s="243" t="str">
        <f>IFERROR(VLOOKUP($I60,'Institution Evaluation'!$A$55:$F$346,2,0),IFERROR(VLOOKUP($I60,'Privacy Analyst Evaluation'!$A$46:$F$120,2,0),""))</f>
        <v/>
      </c>
      <c r="K60" s="243" t="str">
        <f>IFERROR(VLOOKUP($I60,'Institution Evaluation'!$A$55:$F$346,3,0),IFERROR(VLOOKUP($I60,'Privacy Analyst Evaluation'!$A$46:$F$120,3,0),""))&amp;""</f>
        <v/>
      </c>
      <c r="L60" s="243" t="str">
        <f>IFERROR(VLOOKUP($I60,'Institution Evaluation'!$A$55:$F$346,4,0),IFERROR(VLOOKUP($I60,'Privacy Analyst Evaluation'!$A$46:$F$120,4,0),""))&amp;""</f>
        <v/>
      </c>
      <c r="M60" s="243" t="str">
        <f>IFERROR(VLOOKUP($I60,'Institution Evaluation'!$A$55:$F$346,6,0),IFERROR(VLOOKUP($I60,'Privacy Analyst Evaluation'!$A$46:$F$120,6,0),""))&amp;""</f>
        <v/>
      </c>
      <c r="N60" s="7"/>
      <c r="O60" s="7"/>
      <c r="P60" s="7"/>
      <c r="Q60" s="7"/>
      <c r="R60" s="7"/>
      <c r="S60" s="7"/>
      <c r="T60" s="7"/>
      <c r="U60" s="7"/>
      <c r="V60" s="7"/>
      <c r="W60" s="7"/>
      <c r="X60" s="7"/>
      <c r="Y60" s="7"/>
      <c r="Z60" s="7"/>
      <c r="AA60" s="7"/>
      <c r="AB60" s="7"/>
      <c r="AC60" s="7"/>
      <c r="AD60" s="7"/>
      <c r="AE60" s="7"/>
      <c r="AF60" s="7"/>
      <c r="AG60" s="7"/>
      <c r="AH60" s="7"/>
    </row>
    <row r="61" ht="15.75" customHeight="1">
      <c r="A61" s="243">
        <f>IFERROR(IF($A60+1&gt;'(backend scoring)'!$T$335,"",$A60+1),"")</f>
        <v>37</v>
      </c>
      <c r="B61" s="243" t="str">
        <f t="array" ref="B61">XLOOKUP($A61,'(backend scoring)'!$V$2:$V$333,'(backend scoring)'!$A$2:$A$333,"")</f>
        <v>DATA-01</v>
      </c>
      <c r="C61" s="243" t="str">
        <f>IFERROR(VLOOKUP($B61,'Institution Evaluation'!$A$55:$F$346,2,0),IFERROR(VLOOKUP($B61,'Privacy Analyst Evaluation'!$A$46:$F$120,2,0),""))&amp;""</f>
        <v>Will the institution's data be stored on any devices (database servers, file servers, SAN, NAS, etc.) configured with non-RFC 1918/4193 (i.e., publicly routable) IP addresses?*</v>
      </c>
      <c r="D61" s="243" t="str">
        <f>IFERROR(VLOOKUP($B61,'Institution Evaluation'!$A$55:$F$346,3,0),IFERROR(VLOOKUP($B61,'Privacy Analyst Evaluation'!$A$46:$F$120,3,0),""))&amp;""</f>
        <v>No</v>
      </c>
      <c r="E61" s="243" t="str">
        <f>IFERROR(VLOOKUP($B61,'Institution Evaluation'!$A$55:$F$346,4,0),IFERROR(VLOOKUP($B61,'Privacy Analyst Evaluation'!$A$46:$F$120,4,0),""))&amp;""</f>
        <v/>
      </c>
      <c r="F61" s="243" t="str">
        <f>IFERROR(VLOOKUP($B61,'Institution Evaluation'!$A$55:$F$346,6,0),IFERROR(VLOOKUP($B61,'Privacy Analyst Evaluation'!$A$46:$F$120,6,0),""))&amp;""</f>
        <v/>
      </c>
      <c r="G61" s="282"/>
      <c r="H61" s="243" t="str">
        <f>IFERROR(IF($H60+1&gt;'(backend scoring)'!$Q$335,"",$H60+1),"")</f>
        <v/>
      </c>
      <c r="I61" s="243" t="str">
        <f t="array" ref="I61">XLOOKUP($H61,'(backend scoring)'!$S$2:$S$333,'(backend scoring)'!$A$2:$A$333,"")</f>
        <v/>
      </c>
      <c r="J61" s="243" t="str">
        <f>IFERROR(VLOOKUP($I61,'Institution Evaluation'!$A$55:$F$346,2,0),IFERROR(VLOOKUP($I61,'Privacy Analyst Evaluation'!$A$46:$F$120,2,0),""))</f>
        <v/>
      </c>
      <c r="K61" s="243" t="str">
        <f>IFERROR(VLOOKUP($I61,'Institution Evaluation'!$A$55:$F$346,3,0),IFERROR(VLOOKUP($I61,'Privacy Analyst Evaluation'!$A$46:$F$120,3,0),""))&amp;""</f>
        <v/>
      </c>
      <c r="L61" s="243" t="str">
        <f>IFERROR(VLOOKUP($I61,'Institution Evaluation'!$A$55:$F$346,4,0),IFERROR(VLOOKUP($I61,'Privacy Analyst Evaluation'!$A$46:$F$120,4,0),""))&amp;""</f>
        <v/>
      </c>
      <c r="M61" s="243" t="str">
        <f>IFERROR(VLOOKUP($I61,'Institution Evaluation'!$A$55:$F$346,6,0),IFERROR(VLOOKUP($I61,'Privacy Analyst Evaluation'!$A$46:$F$120,6,0),""))&amp;""</f>
        <v/>
      </c>
      <c r="N61" s="7"/>
      <c r="O61" s="7"/>
      <c r="P61" s="7"/>
      <c r="Q61" s="7"/>
      <c r="R61" s="7"/>
      <c r="S61" s="7"/>
      <c r="T61" s="7"/>
      <c r="U61" s="7"/>
      <c r="V61" s="7"/>
      <c r="W61" s="7"/>
      <c r="X61" s="7"/>
      <c r="Y61" s="7"/>
      <c r="Z61" s="7"/>
      <c r="AA61" s="7"/>
      <c r="AB61" s="7"/>
      <c r="AC61" s="7"/>
      <c r="AD61" s="7"/>
      <c r="AE61" s="7"/>
      <c r="AF61" s="7"/>
      <c r="AG61" s="7"/>
      <c r="AH61" s="7"/>
    </row>
    <row r="62" ht="15.75" customHeight="1">
      <c r="A62" s="243">
        <f>IFERROR(IF($A61+1&gt;'(backend scoring)'!$T$335,"",$A61+1),"")</f>
        <v>38</v>
      </c>
      <c r="B62" s="243" t="str">
        <f t="array" ref="B62">XLOOKUP($A62,'(backend scoring)'!$V$2:$V$333,'(backend scoring)'!$A$2:$A$333,"")</f>
        <v>DATA-02</v>
      </c>
      <c r="C62" s="243" t="str">
        <f>IFERROR(VLOOKUP($B62,'Institution Evaluation'!$A$55:$F$346,2,0),IFERROR(VLOOKUP($B62,'Privacy Analyst Evaluation'!$A$46:$F$120,2,0),""))&amp;""</f>
        <v>Is the transport of sensitive data encrypted using security protocols/algorithms (e.g., system-to-client)?*</v>
      </c>
      <c r="D62" s="243" t="str">
        <f>IFERROR(VLOOKUP($B62,'Institution Evaluation'!$A$55:$F$346,3,0),IFERROR(VLOOKUP($B62,'Privacy Analyst Evaluation'!$A$46:$F$120,3,0),""))&amp;""</f>
        <v>Yes</v>
      </c>
      <c r="E62" s="243" t="str">
        <f>IFERROR(VLOOKUP($B62,'Institution Evaluation'!$A$55:$F$346,4,0),IFERROR(VLOOKUP($B62,'Privacy Analyst Evaluation'!$A$46:$F$120,4,0),""))&amp;""</f>
        <v>See our security overview for more information.</v>
      </c>
      <c r="F62" s="243" t="str">
        <f>IFERROR(VLOOKUP($B62,'Institution Evaluation'!$A$55:$F$346,6,0),IFERROR(VLOOKUP($B62,'Privacy Analyst Evaluation'!$A$46:$F$120,6,0),""))&amp;""</f>
        <v/>
      </c>
      <c r="G62" s="282"/>
      <c r="H62" s="243" t="str">
        <f>IFERROR(IF($H61+1&gt;'(backend scoring)'!$Q$335,"",$H61+1),"")</f>
        <v/>
      </c>
      <c r="I62" s="243" t="str">
        <f t="array" ref="I62">XLOOKUP($H62,'(backend scoring)'!$S$2:$S$333,'(backend scoring)'!$A$2:$A$333,"")</f>
        <v/>
      </c>
      <c r="J62" s="243" t="str">
        <f>IFERROR(VLOOKUP($I62,'Institution Evaluation'!$A$55:$F$346,2,0),IFERROR(VLOOKUP($I62,'Privacy Analyst Evaluation'!$A$46:$F$120,2,0),""))</f>
        <v/>
      </c>
      <c r="K62" s="243" t="str">
        <f>IFERROR(VLOOKUP($I62,'Institution Evaluation'!$A$55:$F$346,3,0),IFERROR(VLOOKUP($I62,'Privacy Analyst Evaluation'!$A$46:$F$120,3,0),""))&amp;""</f>
        <v/>
      </c>
      <c r="L62" s="243" t="str">
        <f>IFERROR(VLOOKUP($I62,'Institution Evaluation'!$A$55:$F$346,4,0),IFERROR(VLOOKUP($I62,'Privacy Analyst Evaluation'!$A$46:$F$120,4,0),""))&amp;""</f>
        <v/>
      </c>
      <c r="M62" s="243" t="str">
        <f>IFERROR(VLOOKUP($I62,'Institution Evaluation'!$A$55:$F$346,6,0),IFERROR(VLOOKUP($I62,'Privacy Analyst Evaluation'!$A$46:$F$120,6,0),""))&amp;""</f>
        <v/>
      </c>
      <c r="N62" s="7"/>
      <c r="O62" s="7"/>
      <c r="P62" s="7"/>
      <c r="Q62" s="7"/>
      <c r="R62" s="7"/>
      <c r="S62" s="7"/>
      <c r="T62" s="7"/>
      <c r="U62" s="7"/>
      <c r="V62" s="7"/>
      <c r="W62" s="7"/>
      <c r="X62" s="7"/>
      <c r="Y62" s="7"/>
      <c r="Z62" s="7"/>
      <c r="AA62" s="7"/>
      <c r="AB62" s="7"/>
      <c r="AC62" s="7"/>
      <c r="AD62" s="7"/>
      <c r="AE62" s="7"/>
      <c r="AF62" s="7"/>
      <c r="AG62" s="7"/>
      <c r="AH62" s="7"/>
    </row>
    <row r="63" ht="15.75" customHeight="1">
      <c r="A63" s="243">
        <f>IFERROR(IF($A62+1&gt;'(backend scoring)'!$T$335,"",$A62+1),"")</f>
        <v>39</v>
      </c>
      <c r="B63" s="243" t="str">
        <f t="array" ref="B63">XLOOKUP($A63,'(backend scoring)'!$V$2:$V$333,'(backend scoring)'!$A$2:$A$333,"")</f>
        <v>DATA-03</v>
      </c>
      <c r="C63" s="243" t="str">
        <f>IFERROR(VLOOKUP($B63,'Institution Evaluation'!$A$55:$F$346,2,0),IFERROR(VLOOKUP($B63,'Privacy Analyst Evaluation'!$A$46:$F$120,2,0),""))&amp;""</f>
        <v>Is the storage of sensitive data encrypted using security protocols/algorithms (e.g., disk encryption, at-rest, files, and within a running database)?*</v>
      </c>
      <c r="D63" s="243" t="str">
        <f>IFERROR(VLOOKUP($B63,'Institution Evaluation'!$A$55:$F$346,3,0),IFERROR(VLOOKUP($B63,'Privacy Analyst Evaluation'!$A$46:$F$120,3,0),""))&amp;""</f>
        <v>Yes</v>
      </c>
      <c r="E63" s="243" t="str">
        <f>IFERROR(VLOOKUP($B63,'Institution Evaluation'!$A$55:$F$346,4,0),IFERROR(VLOOKUP($B63,'Privacy Analyst Evaluation'!$A$46:$F$120,4,0),""))&amp;""</f>
        <v>See our security overview for more information.</v>
      </c>
      <c r="F63" s="243" t="str">
        <f>IFERROR(VLOOKUP($B63,'Institution Evaluation'!$A$55:$F$346,6,0),IFERROR(VLOOKUP($B63,'Privacy Analyst Evaluation'!$A$46:$F$120,6,0),""))&amp;""</f>
        <v/>
      </c>
      <c r="G63" s="282"/>
      <c r="H63" s="243" t="str">
        <f>IFERROR(IF($H62+1&gt;'(backend scoring)'!$Q$335,"",$H62+1),"")</f>
        <v/>
      </c>
      <c r="I63" s="243" t="str">
        <f t="array" ref="I63">XLOOKUP($H63,'(backend scoring)'!$S$2:$S$333,'(backend scoring)'!$A$2:$A$333,"")</f>
        <v/>
      </c>
      <c r="J63" s="243" t="str">
        <f>IFERROR(VLOOKUP($I63,'Institution Evaluation'!$A$55:$F$346,2,0),IFERROR(VLOOKUP($I63,'Privacy Analyst Evaluation'!$A$46:$F$120,2,0),""))</f>
        <v/>
      </c>
      <c r="K63" s="243" t="str">
        <f>IFERROR(VLOOKUP($I63,'Institution Evaluation'!$A$55:$F$346,3,0),IFERROR(VLOOKUP($I63,'Privacy Analyst Evaluation'!$A$46:$F$120,3,0),""))&amp;""</f>
        <v/>
      </c>
      <c r="L63" s="243" t="str">
        <f>IFERROR(VLOOKUP($I63,'Institution Evaluation'!$A$55:$F$346,4,0),IFERROR(VLOOKUP($I63,'Privacy Analyst Evaluation'!$A$46:$F$120,4,0),""))&amp;""</f>
        <v/>
      </c>
      <c r="M63" s="243" t="str">
        <f>IFERROR(VLOOKUP($I63,'Institution Evaluation'!$A$55:$F$346,6,0),IFERROR(VLOOKUP($I63,'Privacy Analyst Evaluation'!$A$46:$F$120,6,0),""))&amp;""</f>
        <v/>
      </c>
      <c r="N63" s="7"/>
      <c r="O63" s="7"/>
      <c r="P63" s="7"/>
      <c r="Q63" s="7"/>
      <c r="R63" s="7"/>
      <c r="S63" s="7"/>
      <c r="T63" s="7"/>
      <c r="U63" s="7"/>
      <c r="V63" s="7"/>
      <c r="W63" s="7"/>
      <c r="X63" s="7"/>
      <c r="Y63" s="7"/>
      <c r="Z63" s="7"/>
      <c r="AA63" s="7"/>
      <c r="AB63" s="7"/>
      <c r="AC63" s="7"/>
      <c r="AD63" s="7"/>
      <c r="AE63" s="7"/>
      <c r="AF63" s="7"/>
      <c r="AG63" s="7"/>
      <c r="AH63" s="7"/>
    </row>
    <row r="64" ht="15.75" customHeight="1">
      <c r="A64" s="243">
        <f>IFERROR(IF($A63+1&gt;'(backend scoring)'!$T$335,"",$A63+1),"")</f>
        <v>40</v>
      </c>
      <c r="B64" s="243" t="str">
        <f t="array" ref="B64">XLOOKUP($A64,'(backend scoring)'!$V$2:$V$333,'(backend scoring)'!$A$2:$A$333,"")</f>
        <v>DATA-04</v>
      </c>
      <c r="C64" s="243" t="str">
        <f>IFERROR(VLOOKUP($B64,'Institution Evaluation'!$A$55:$F$346,2,0),IFERROR(VLOOKUP($B64,'Privacy Analyst Evaluation'!$A$46:$F$120,2,0),""))&amp;""</f>
        <v>Do all cryptographic modules in use in your solution conform to the Federal Information Processing Standards (FIPS PUB 140-2 or 140-3)?*</v>
      </c>
      <c r="D64" s="243" t="str">
        <f>IFERROR(VLOOKUP($B64,'Institution Evaluation'!$A$55:$F$346,3,0),IFERROR(VLOOKUP($B64,'Privacy Analyst Evaluation'!$A$46:$F$120,3,0),""))&amp;""</f>
        <v>Yes</v>
      </c>
      <c r="E64" s="243" t="str">
        <f>IFERROR(VLOOKUP($B64,'Institution Evaluation'!$A$55:$F$346,4,0),IFERROR(VLOOKUP($B64,'Privacy Analyst Evaluation'!$A$46:$F$120,4,0),""))&amp;""</f>
        <v>Coursedog is a schedule and curriculum planning tool and therefore does not store any sensitive data (e.g. FERPA, PII, credit cards, etc.). That said, Coursedog follows best practices such as FIPS PUB 140-3. 
See our security overview for more information.</v>
      </c>
      <c r="F64" s="243" t="str">
        <f>IFERROR(VLOOKUP($B64,'Institution Evaluation'!$A$55:$F$346,6,0),IFERROR(VLOOKUP($B64,'Privacy Analyst Evaluation'!$A$46:$F$120,6,0),""))&amp;""</f>
        <v/>
      </c>
      <c r="G64" s="282"/>
      <c r="H64" s="243" t="str">
        <f>IFERROR(IF($H63+1&gt;'(backend scoring)'!$Q$335,"",$H63+1),"")</f>
        <v/>
      </c>
      <c r="I64" s="243" t="str">
        <f t="array" ref="I64">XLOOKUP($H64,'(backend scoring)'!$S$2:$S$333,'(backend scoring)'!$A$2:$A$333,"")</f>
        <v/>
      </c>
      <c r="J64" s="243" t="str">
        <f>IFERROR(VLOOKUP($I64,'Institution Evaluation'!$A$55:$F$346,2,0),IFERROR(VLOOKUP($I64,'Privacy Analyst Evaluation'!$A$46:$F$120,2,0),""))</f>
        <v/>
      </c>
      <c r="K64" s="243" t="str">
        <f>IFERROR(VLOOKUP($I64,'Institution Evaluation'!$A$55:$F$346,3,0),IFERROR(VLOOKUP($I64,'Privacy Analyst Evaluation'!$A$46:$F$120,3,0),""))&amp;""</f>
        <v/>
      </c>
      <c r="L64" s="243" t="str">
        <f>IFERROR(VLOOKUP($I64,'Institution Evaluation'!$A$55:$F$346,4,0),IFERROR(VLOOKUP($I64,'Privacy Analyst Evaluation'!$A$46:$F$120,4,0),""))&amp;""</f>
        <v/>
      </c>
      <c r="M64" s="243" t="str">
        <f>IFERROR(VLOOKUP($I64,'Institution Evaluation'!$A$55:$F$346,6,0),IFERROR(VLOOKUP($I64,'Privacy Analyst Evaluation'!$A$46:$F$120,6,0),""))&amp;""</f>
        <v/>
      </c>
      <c r="N64" s="7"/>
      <c r="O64" s="7"/>
      <c r="P64" s="7"/>
      <c r="Q64" s="7"/>
      <c r="R64" s="7"/>
      <c r="S64" s="7"/>
      <c r="T64" s="7"/>
      <c r="U64" s="7"/>
      <c r="V64" s="7"/>
      <c r="W64" s="7"/>
      <c r="X64" s="7"/>
      <c r="Y64" s="7"/>
      <c r="Z64" s="7"/>
      <c r="AA64" s="7"/>
      <c r="AB64" s="7"/>
      <c r="AC64" s="7"/>
      <c r="AD64" s="7"/>
      <c r="AE64" s="7"/>
      <c r="AF64" s="7"/>
      <c r="AG64" s="7"/>
      <c r="AH64" s="7"/>
    </row>
    <row r="65" ht="15.75" customHeight="1">
      <c r="A65" s="243">
        <f>IFERROR(IF($A64+1&gt;'(backend scoring)'!$T$335,"",$A64+1),"")</f>
        <v>41</v>
      </c>
      <c r="B65" s="243" t="str">
        <f t="array" ref="B65">XLOOKUP($A65,'(backend scoring)'!$V$2:$V$333,'(backend scoring)'!$A$2:$A$333,"")</f>
        <v>DATA-05</v>
      </c>
      <c r="C65" s="243" t="str">
        <f>IFERROR(VLOOKUP($B65,'Institution Evaluation'!$A$55:$F$346,2,0),IFERROR(VLOOKUP($B65,'Privacy Analyst Evaluation'!$A$46:$F$120,2,0),""))&amp;""</f>
        <v>Will the institution's data be available within the system for a period of time at the completion of this contract?*</v>
      </c>
      <c r="D65" s="243" t="str">
        <f>IFERROR(VLOOKUP($B65,'Institution Evaluation'!$A$55:$F$346,3,0),IFERROR(VLOOKUP($B65,'Privacy Analyst Evaluation'!$A$46:$F$120,3,0),""))&amp;""</f>
        <v>Yes</v>
      </c>
      <c r="E65" s="243" t="str">
        <f>IFERROR(VLOOKUP($B65,'Institution Evaluation'!$A$55:$F$346,4,0),IFERROR(VLOOKUP($B65,'Privacy Analyst Evaluation'!$A$46:$F$120,4,0),""))&amp;""</f>
        <v>All relevant data structures can be returned upon request for an agreed upon time period upon contract completion</v>
      </c>
      <c r="F65" s="243" t="str">
        <f>IFERROR(VLOOKUP($B65,'Institution Evaluation'!$A$55:$F$346,6,0),IFERROR(VLOOKUP($B65,'Privacy Analyst Evaluation'!$A$46:$F$120,6,0),""))&amp;""</f>
        <v/>
      </c>
      <c r="G65" s="282"/>
      <c r="H65" s="243" t="str">
        <f>IFERROR(IF($H64+1&gt;'(backend scoring)'!$Q$335,"",$H64+1),"")</f>
        <v/>
      </c>
      <c r="I65" s="243" t="str">
        <f t="array" ref="I65">XLOOKUP($H65,'(backend scoring)'!$S$2:$S$333,'(backend scoring)'!$A$2:$A$333,"")</f>
        <v/>
      </c>
      <c r="J65" s="243" t="str">
        <f>IFERROR(VLOOKUP($I65,'Institution Evaluation'!$A$55:$F$346,2,0),IFERROR(VLOOKUP($I65,'Privacy Analyst Evaluation'!$A$46:$F$120,2,0),""))</f>
        <v/>
      </c>
      <c r="K65" s="243" t="str">
        <f>IFERROR(VLOOKUP($I65,'Institution Evaluation'!$A$55:$F$346,3,0),IFERROR(VLOOKUP($I65,'Privacy Analyst Evaluation'!$A$46:$F$120,3,0),""))&amp;""</f>
        <v/>
      </c>
      <c r="L65" s="243" t="str">
        <f>IFERROR(VLOOKUP($I65,'Institution Evaluation'!$A$55:$F$346,4,0),IFERROR(VLOOKUP($I65,'Privacy Analyst Evaluation'!$A$46:$F$120,4,0),""))&amp;""</f>
        <v/>
      </c>
      <c r="M65" s="243" t="str">
        <f>IFERROR(VLOOKUP($I65,'Institution Evaluation'!$A$55:$F$346,6,0),IFERROR(VLOOKUP($I65,'Privacy Analyst Evaluation'!$A$46:$F$120,6,0),""))&amp;""</f>
        <v/>
      </c>
      <c r="N65" s="7"/>
      <c r="O65" s="7"/>
      <c r="P65" s="7"/>
      <c r="Q65" s="7"/>
      <c r="R65" s="7"/>
      <c r="S65" s="7"/>
      <c r="T65" s="7"/>
      <c r="U65" s="7"/>
      <c r="V65" s="7"/>
      <c r="W65" s="7"/>
      <c r="X65" s="7"/>
      <c r="Y65" s="7"/>
      <c r="Z65" s="7"/>
      <c r="AA65" s="7"/>
      <c r="AB65" s="7"/>
      <c r="AC65" s="7"/>
      <c r="AD65" s="7"/>
      <c r="AE65" s="7"/>
      <c r="AF65" s="7"/>
      <c r="AG65" s="7"/>
      <c r="AH65" s="7"/>
    </row>
    <row r="66" ht="15.75" customHeight="1">
      <c r="A66" s="243">
        <f>IFERROR(IF($A65+1&gt;'(backend scoring)'!$T$335,"",$A65+1),"")</f>
        <v>42</v>
      </c>
      <c r="B66" s="243" t="str">
        <f t="array" ref="B66">XLOOKUP($A66,'(backend scoring)'!$V$2:$V$333,'(backend scoring)'!$A$2:$A$333,"")</f>
        <v>DATA-06</v>
      </c>
      <c r="C66" s="243" t="str">
        <f>IFERROR(VLOOKUP($B66,'Institution Evaluation'!$A$55:$F$346,2,0),IFERROR(VLOOKUP($B66,'Privacy Analyst Evaluation'!$A$46:$F$120,2,0),""))&amp;""</f>
        <v>Are these rights retained even through a provider acquisition or bankruptcy event?*</v>
      </c>
      <c r="D66" s="243" t="str">
        <f>IFERROR(VLOOKUP($B66,'Institution Evaluation'!$A$55:$F$346,3,0),IFERROR(VLOOKUP($B66,'Privacy Analyst Evaluation'!$A$46:$F$120,3,0),""))&amp;""</f>
        <v>Yes</v>
      </c>
      <c r="E66" s="243" t="str">
        <f>IFERROR(VLOOKUP($B66,'Institution Evaluation'!$A$55:$F$346,4,0),IFERROR(VLOOKUP($B66,'Privacy Analyst Evaluation'!$A$46:$F$120,4,0),""))&amp;""</f>
        <v>It is Coursedog's intention, although there is no contract behind this.  </v>
      </c>
      <c r="F66" s="243" t="str">
        <f>IFERROR(VLOOKUP($B66,'Institution Evaluation'!$A$55:$F$346,6,0),IFERROR(VLOOKUP($B66,'Privacy Analyst Evaluation'!$A$46:$F$120,6,0),""))&amp;""</f>
        <v/>
      </c>
      <c r="G66" s="282"/>
      <c r="H66" s="243" t="str">
        <f>IFERROR(IF($H65+1&gt;'(backend scoring)'!$Q$335,"",$H65+1),"")</f>
        <v/>
      </c>
      <c r="I66" s="243" t="str">
        <f t="array" ref="I66">XLOOKUP($H66,'(backend scoring)'!$S$2:$S$333,'(backend scoring)'!$A$2:$A$333,"")</f>
        <v/>
      </c>
      <c r="J66" s="243" t="str">
        <f>IFERROR(VLOOKUP($I66,'Institution Evaluation'!$A$55:$F$346,2,0),IFERROR(VLOOKUP($I66,'Privacy Analyst Evaluation'!$A$46:$F$120,2,0),""))</f>
        <v/>
      </c>
      <c r="K66" s="243" t="str">
        <f>IFERROR(VLOOKUP($I66,'Institution Evaluation'!$A$55:$F$346,3,0),IFERROR(VLOOKUP($I66,'Privacy Analyst Evaluation'!$A$46:$F$120,3,0),""))&amp;""</f>
        <v/>
      </c>
      <c r="L66" s="243" t="str">
        <f>IFERROR(VLOOKUP($I66,'Institution Evaluation'!$A$55:$F$346,4,0),IFERROR(VLOOKUP($I66,'Privacy Analyst Evaluation'!$A$46:$F$120,4,0),""))&amp;""</f>
        <v/>
      </c>
      <c r="M66" s="243" t="str">
        <f>IFERROR(VLOOKUP($I66,'Institution Evaluation'!$A$55:$F$346,6,0),IFERROR(VLOOKUP($I66,'Privacy Analyst Evaluation'!$A$46:$F$120,6,0),""))&amp;""</f>
        <v/>
      </c>
      <c r="N66" s="7"/>
      <c r="O66" s="7"/>
      <c r="P66" s="7"/>
      <c r="Q66" s="7"/>
      <c r="R66" s="7"/>
      <c r="S66" s="7"/>
      <c r="T66" s="7"/>
      <c r="U66" s="7"/>
      <c r="V66" s="7"/>
      <c r="W66" s="7"/>
      <c r="X66" s="7"/>
      <c r="Y66" s="7"/>
      <c r="Z66" s="7"/>
      <c r="AA66" s="7"/>
      <c r="AB66" s="7"/>
      <c r="AC66" s="7"/>
      <c r="AD66" s="7"/>
      <c r="AE66" s="7"/>
      <c r="AF66" s="7"/>
      <c r="AG66" s="7"/>
      <c r="AH66" s="7"/>
    </row>
    <row r="67" ht="15.75" customHeight="1">
      <c r="A67" s="243">
        <f>IFERROR(IF($A66+1&gt;'(backend scoring)'!$T$335,"",$A66+1),"")</f>
        <v>43</v>
      </c>
      <c r="B67" s="243" t="str">
        <f t="array" ref="B67">XLOOKUP($A67,'(backend scoring)'!$V$2:$V$333,'(backend scoring)'!$A$2:$A$333,"")</f>
        <v>DATA-07</v>
      </c>
      <c r="C67" s="243" t="str">
        <f>IFERROR(VLOOKUP($B67,'Institution Evaluation'!$A$55:$F$346,2,0),IFERROR(VLOOKUP($B67,'Privacy Analyst Evaluation'!$A$46:$F$120,2,0),""))&amp;""</f>
        <v>Do backups containing the institution's data ever leave the institution's data zone either physically or via network routing?*</v>
      </c>
      <c r="D67" s="243" t="str">
        <f>IFERROR(VLOOKUP($B67,'Institution Evaluation'!$A$55:$F$346,3,0),IFERROR(VLOOKUP($B67,'Privacy Analyst Evaluation'!$A$46:$F$120,3,0),""))&amp;""</f>
        <v>Yes</v>
      </c>
      <c r="E67" s="243" t="str">
        <f>IFERROR(VLOOKUP($B67,'Institution Evaluation'!$A$55:$F$346,4,0),IFERROR(VLOOKUP($B67,'Privacy Analyst Evaluation'!$A$46:$F$120,4,0),""))&amp;""</f>
        <v>See AWS backup documentation</v>
      </c>
      <c r="F67" s="243" t="str">
        <f>IFERROR(VLOOKUP($B67,'Institution Evaluation'!$A$55:$F$346,6,0),IFERROR(VLOOKUP($B67,'Privacy Analyst Evaluation'!$A$46:$F$120,6,0),""))&amp;""</f>
        <v/>
      </c>
      <c r="G67" s="282"/>
      <c r="H67" s="243" t="str">
        <f>IFERROR(IF($H66+1&gt;'(backend scoring)'!$Q$335,"",$H66+1),"")</f>
        <v/>
      </c>
      <c r="I67" s="243" t="str">
        <f t="array" ref="I67">XLOOKUP($H67,'(backend scoring)'!$S$2:$S$333,'(backend scoring)'!$A$2:$A$333,"")</f>
        <v/>
      </c>
      <c r="J67" s="243" t="str">
        <f>IFERROR(VLOOKUP($I67,'Institution Evaluation'!$A$55:$F$346,2,0),IFERROR(VLOOKUP($I67,'Privacy Analyst Evaluation'!$A$46:$F$120,2,0),""))</f>
        <v/>
      </c>
      <c r="K67" s="243" t="str">
        <f>IFERROR(VLOOKUP($I67,'Institution Evaluation'!$A$55:$F$346,3,0),IFERROR(VLOOKUP($I67,'Privacy Analyst Evaluation'!$A$46:$F$120,3,0),""))&amp;""</f>
        <v/>
      </c>
      <c r="L67" s="243" t="str">
        <f>IFERROR(VLOOKUP($I67,'Institution Evaluation'!$A$55:$F$346,4,0),IFERROR(VLOOKUP($I67,'Privacy Analyst Evaluation'!$A$46:$F$120,4,0),""))&amp;""</f>
        <v/>
      </c>
      <c r="M67" s="243" t="str">
        <f>IFERROR(VLOOKUP($I67,'Institution Evaluation'!$A$55:$F$346,6,0),IFERROR(VLOOKUP($I67,'Privacy Analyst Evaluation'!$A$46:$F$120,6,0),""))&amp;""</f>
        <v/>
      </c>
      <c r="N67" s="7"/>
      <c r="O67" s="7"/>
      <c r="P67" s="7"/>
      <c r="Q67" s="7"/>
      <c r="R67" s="7"/>
      <c r="S67" s="7"/>
      <c r="T67" s="7"/>
      <c r="U67" s="7"/>
      <c r="V67" s="7"/>
      <c r="W67" s="7"/>
      <c r="X67" s="7"/>
      <c r="Y67" s="7"/>
      <c r="Z67" s="7"/>
      <c r="AA67" s="7"/>
      <c r="AB67" s="7"/>
      <c r="AC67" s="7"/>
      <c r="AD67" s="7"/>
      <c r="AE67" s="7"/>
      <c r="AF67" s="7"/>
      <c r="AG67" s="7"/>
      <c r="AH67" s="7"/>
    </row>
    <row r="68" ht="15.75" customHeight="1">
      <c r="A68" s="243">
        <f>IFERROR(IF($A67+1&gt;'(backend scoring)'!$T$335,"",$A67+1),"")</f>
        <v>44</v>
      </c>
      <c r="B68" s="243" t="str">
        <f t="array" ref="B68">XLOOKUP($A68,'(backend scoring)'!$V$2:$V$333,'(backend scoring)'!$A$2:$A$333,"")</f>
        <v>DATA-08</v>
      </c>
      <c r="C68" s="243" t="str">
        <f>IFERROR(VLOOKUP($B68,'Institution Evaluation'!$A$55:$F$346,2,0),IFERROR(VLOOKUP($B68,'Privacy Analyst Evaluation'!$A$46:$F$120,2,0),""))&amp;""</f>
        <v>Is media used for long-term retention of business data and archival purposes stored in a secure, environmentally protected area?*</v>
      </c>
      <c r="D68" s="243" t="str">
        <f>IFERROR(VLOOKUP($B68,'Institution Evaluation'!$A$55:$F$346,3,0),IFERROR(VLOOKUP($B68,'Privacy Analyst Evaluation'!$A$46:$F$120,3,0),""))&amp;""</f>
        <v>Yes</v>
      </c>
      <c r="E68" s="243" t="str">
        <f>IFERROR(VLOOKUP($B68,'Institution Evaluation'!$A$55:$F$346,4,0),IFERROR(VLOOKUP($B68,'Privacy Analyst Evaluation'!$A$46:$F$120,4,0),""))&amp;""</f>
        <v>Included in our SLA</v>
      </c>
      <c r="F68" s="243" t="str">
        <f>IFERROR(VLOOKUP($B68,'Institution Evaluation'!$A$55:$F$346,6,0),IFERROR(VLOOKUP($B68,'Privacy Analyst Evaluation'!$A$46:$F$120,6,0),""))&amp;""</f>
        <v/>
      </c>
      <c r="G68" s="282"/>
      <c r="H68" s="243" t="str">
        <f>IFERROR(IF($H67+1&gt;'(backend scoring)'!$Q$335,"",$H67+1),"")</f>
        <v/>
      </c>
      <c r="I68" s="243" t="str">
        <f t="array" ref="I68">XLOOKUP($H68,'(backend scoring)'!$S$2:$S$333,'(backend scoring)'!$A$2:$A$333,"")</f>
        <v/>
      </c>
      <c r="J68" s="243" t="str">
        <f>IFERROR(VLOOKUP($I68,'Institution Evaluation'!$A$55:$F$346,2,0),IFERROR(VLOOKUP($I68,'Privacy Analyst Evaluation'!$A$46:$F$120,2,0),""))</f>
        <v/>
      </c>
      <c r="K68" s="243" t="str">
        <f>IFERROR(VLOOKUP($I68,'Institution Evaluation'!$A$55:$F$346,3,0),IFERROR(VLOOKUP($I68,'Privacy Analyst Evaluation'!$A$46:$F$120,3,0),""))&amp;""</f>
        <v/>
      </c>
      <c r="L68" s="243" t="str">
        <f>IFERROR(VLOOKUP($I68,'Institution Evaluation'!$A$55:$F$346,4,0),IFERROR(VLOOKUP($I68,'Privacy Analyst Evaluation'!$A$46:$F$120,4,0),""))&amp;""</f>
        <v/>
      </c>
      <c r="M68" s="243" t="str">
        <f>IFERROR(VLOOKUP($I68,'Institution Evaluation'!$A$55:$F$346,6,0),IFERROR(VLOOKUP($I68,'Privacy Analyst Evaluation'!$A$46:$F$120,6,0),""))&amp;""</f>
        <v/>
      </c>
      <c r="N68" s="7"/>
      <c r="O68" s="7"/>
      <c r="P68" s="7"/>
      <c r="Q68" s="7"/>
      <c r="R68" s="7"/>
      <c r="S68" s="7"/>
      <c r="T68" s="7"/>
      <c r="U68" s="7"/>
      <c r="V68" s="7"/>
      <c r="W68" s="7"/>
      <c r="X68" s="7"/>
      <c r="Y68" s="7"/>
      <c r="Z68" s="7"/>
      <c r="AA68" s="7"/>
      <c r="AB68" s="7"/>
      <c r="AC68" s="7"/>
      <c r="AD68" s="7"/>
      <c r="AE68" s="7"/>
      <c r="AF68" s="7"/>
      <c r="AG68" s="7"/>
      <c r="AH68" s="7"/>
    </row>
    <row r="69" ht="15.75" customHeight="1">
      <c r="A69" s="243">
        <f>IFERROR(IF($A68+1&gt;'(backend scoring)'!$T$335,"",$A68+1),"")</f>
        <v>45</v>
      </c>
      <c r="B69" s="243" t="str">
        <f t="array" ref="B69">XLOOKUP($A69,'(backend scoring)'!$V$2:$V$333,'(backend scoring)'!$A$2:$A$333,"")</f>
        <v>DCTR-06</v>
      </c>
      <c r="C69" s="243" t="str">
        <f>IFERROR(VLOOKUP($B69,'Institution Evaluation'!$A$55:$F$346,2,0),IFERROR(VLOOKUP($B69,'Privacy Analyst Evaluation'!$A$46:$F$120,2,0),""))&amp;""</f>
        <v>Does a physical barrier fully enclose the physical space, preventing unauthorized physical contact with any of your devices?*</v>
      </c>
      <c r="D69" s="243" t="str">
        <f>IFERROR(VLOOKUP($B69,'Institution Evaluation'!$A$55:$F$346,3,0),IFERROR(VLOOKUP($B69,'Privacy Analyst Evaluation'!$A$46:$F$120,3,0),""))&amp;""</f>
        <v>Yes</v>
      </c>
      <c r="E69" s="243" t="str">
        <f>IFERROR(VLOOKUP($B69,'Institution Evaluation'!$A$55:$F$346,4,0),IFERROR(VLOOKUP($B69,'Privacy Analyst Evaluation'!$A$46:$F$120,4,0),""))&amp;""</f>
        <v>See AWS overview</v>
      </c>
      <c r="F69" s="243" t="str">
        <f>IFERROR(VLOOKUP($B69,'Institution Evaluation'!$A$55:$F$346,6,0),IFERROR(VLOOKUP($B69,'Privacy Analyst Evaluation'!$A$46:$F$120,6,0),""))&amp;""</f>
        <v/>
      </c>
      <c r="G69" s="282"/>
      <c r="H69" s="243" t="str">
        <f>IFERROR(IF($H68+1&gt;'(backend scoring)'!$Q$335,"",$H68+1),"")</f>
        <v/>
      </c>
      <c r="I69" s="243" t="str">
        <f t="array" ref="I69">XLOOKUP($H69,'(backend scoring)'!$S$2:$S$333,'(backend scoring)'!$A$2:$A$333,"")</f>
        <v/>
      </c>
      <c r="J69" s="243" t="str">
        <f>IFERROR(VLOOKUP($I69,'Institution Evaluation'!$A$55:$F$346,2,0),IFERROR(VLOOKUP($I69,'Privacy Analyst Evaluation'!$A$46:$F$120,2,0),""))</f>
        <v/>
      </c>
      <c r="K69" s="243" t="str">
        <f>IFERROR(VLOOKUP($I69,'Institution Evaluation'!$A$55:$F$346,3,0),IFERROR(VLOOKUP($I69,'Privacy Analyst Evaluation'!$A$46:$F$120,3,0),""))&amp;""</f>
        <v/>
      </c>
      <c r="L69" s="243" t="str">
        <f>IFERROR(VLOOKUP($I69,'Institution Evaluation'!$A$55:$F$346,4,0),IFERROR(VLOOKUP($I69,'Privacy Analyst Evaluation'!$A$46:$F$120,4,0),""))&amp;""</f>
        <v/>
      </c>
      <c r="M69" s="243" t="str">
        <f>IFERROR(VLOOKUP($I69,'Institution Evaluation'!$A$55:$F$346,6,0),IFERROR(VLOOKUP($I69,'Privacy Analyst Evaluation'!$A$46:$F$120,6,0),""))&amp;""</f>
        <v/>
      </c>
      <c r="N69" s="7"/>
      <c r="O69" s="7"/>
      <c r="P69" s="7"/>
      <c r="Q69" s="7"/>
      <c r="R69" s="7"/>
      <c r="S69" s="7"/>
      <c r="T69" s="7"/>
      <c r="U69" s="7"/>
      <c r="V69" s="7"/>
      <c r="W69" s="7"/>
      <c r="X69" s="7"/>
      <c r="Y69" s="7"/>
      <c r="Z69" s="7"/>
      <c r="AA69" s="7"/>
      <c r="AB69" s="7"/>
      <c r="AC69" s="7"/>
      <c r="AD69" s="7"/>
      <c r="AE69" s="7"/>
      <c r="AF69" s="7"/>
      <c r="AG69" s="7"/>
      <c r="AH69" s="7"/>
    </row>
    <row r="70" ht="15.75" customHeight="1">
      <c r="A70" s="243">
        <f>IFERROR(IF($A69+1&gt;'(backend scoring)'!$T$335,"",$A69+1),"")</f>
        <v>46</v>
      </c>
      <c r="B70" s="243" t="str">
        <f t="array" ref="B70">XLOOKUP($A70,'(backend scoring)'!$V$2:$V$333,'(backend scoring)'!$A$2:$A$333,"")</f>
        <v>DCTR-10</v>
      </c>
      <c r="C70" s="243" t="str">
        <f>IFERROR(VLOOKUP($B70,'Institution Evaluation'!$A$55:$F$346,2,0),IFERROR(VLOOKUP($B70,'Privacy Analyst Evaluation'!$A$46:$F$120,2,0),""))&amp;""</f>
        <v>Are redundant power strategies tested?*</v>
      </c>
      <c r="D70" s="243" t="str">
        <f>IFERROR(VLOOKUP($B70,'Institution Evaluation'!$A$55:$F$346,3,0),IFERROR(VLOOKUP($B70,'Privacy Analyst Evaluation'!$A$46:$F$120,3,0),""))&amp;""</f>
        <v>Yes</v>
      </c>
      <c r="E70" s="243" t="str">
        <f>IFERROR(VLOOKUP($B70,'Institution Evaluation'!$A$55:$F$346,4,0),IFERROR(VLOOKUP($B70,'Privacy Analyst Evaluation'!$A$46:$F$120,4,0),""))&amp;""</f>
        <v>See AWS disaster recovery procedure</v>
      </c>
      <c r="F70" s="243" t="str">
        <f>IFERROR(VLOOKUP($B70,'Institution Evaluation'!$A$55:$F$346,6,0),IFERROR(VLOOKUP($B70,'Privacy Analyst Evaluation'!$A$46:$F$120,6,0),""))&amp;""</f>
        <v/>
      </c>
      <c r="G70" s="282"/>
      <c r="H70" s="243" t="str">
        <f>IFERROR(IF($H69+1&gt;'(backend scoring)'!$Q$335,"",$H69+1),"")</f>
        <v/>
      </c>
      <c r="I70" s="243" t="str">
        <f t="array" ref="I70">XLOOKUP($H70,'(backend scoring)'!$S$2:$S$333,'(backend scoring)'!$A$2:$A$333,"")</f>
        <v/>
      </c>
      <c r="J70" s="243" t="str">
        <f>IFERROR(VLOOKUP($I70,'Institution Evaluation'!$A$55:$F$346,2,0),IFERROR(VLOOKUP($I70,'Privacy Analyst Evaluation'!$A$46:$F$120,2,0),""))</f>
        <v/>
      </c>
      <c r="K70" s="243" t="str">
        <f>IFERROR(VLOOKUP($I70,'Institution Evaluation'!$A$55:$F$346,3,0),IFERROR(VLOOKUP($I70,'Privacy Analyst Evaluation'!$A$46:$F$120,3,0),""))&amp;""</f>
        <v/>
      </c>
      <c r="L70" s="243" t="str">
        <f>IFERROR(VLOOKUP($I70,'Institution Evaluation'!$A$55:$F$346,4,0),IFERROR(VLOOKUP($I70,'Privacy Analyst Evaluation'!$A$46:$F$120,4,0),""))&amp;""</f>
        <v/>
      </c>
      <c r="M70" s="243" t="str">
        <f>IFERROR(VLOOKUP($I70,'Institution Evaluation'!$A$55:$F$346,6,0),IFERROR(VLOOKUP($I70,'Privacy Analyst Evaluation'!$A$46:$F$120,6,0),""))&amp;""</f>
        <v/>
      </c>
      <c r="N70" s="7"/>
      <c r="O70" s="7"/>
      <c r="P70" s="7"/>
      <c r="Q70" s="7"/>
      <c r="R70" s="7"/>
      <c r="S70" s="7"/>
      <c r="T70" s="7"/>
      <c r="U70" s="7"/>
      <c r="V70" s="7"/>
      <c r="W70" s="7"/>
      <c r="X70" s="7"/>
      <c r="Y70" s="7"/>
      <c r="Z70" s="7"/>
      <c r="AA70" s="7"/>
      <c r="AB70" s="7"/>
      <c r="AC70" s="7"/>
      <c r="AD70" s="7"/>
      <c r="AE70" s="7"/>
      <c r="AF70" s="7"/>
      <c r="AG70" s="7"/>
      <c r="AH70" s="7"/>
    </row>
    <row r="71" ht="15.75" customHeight="1">
      <c r="A71" s="243">
        <f>IFERROR(IF($A70+1&gt;'(backend scoring)'!$T$335,"",$A70+1),"")</f>
        <v>47</v>
      </c>
      <c r="B71" s="243" t="str">
        <f t="array" ref="B71">XLOOKUP($A71,'(backend scoring)'!$V$2:$V$333,'(backend scoring)'!$A$2:$A$333,"")</f>
        <v>FIDP-01</v>
      </c>
      <c r="C71" s="243" t="str">
        <f>IFERROR(VLOOKUP($B71,'Institution Evaluation'!$A$55:$F$346,2,0),IFERROR(VLOOKUP($B71,'Privacy Analyst Evaluation'!$A$46:$F$120,2,0),""))&amp;""</f>
        <v>Are you utilizing a stateful packet inspection (SPI) firewall?*</v>
      </c>
      <c r="D71" s="243" t="str">
        <f>IFERROR(VLOOKUP($B71,'Institution Evaluation'!$A$55:$F$346,3,0),IFERROR(VLOOKUP($B71,'Privacy Analyst Evaluation'!$A$46:$F$120,3,0),""))&amp;""</f>
        <v>Yes</v>
      </c>
      <c r="E71" s="243" t="str">
        <f>IFERROR(VLOOKUP($B71,'Institution Evaluation'!$A$55:$F$346,4,0),IFERROR(VLOOKUP($B71,'Privacy Analyst Evaluation'!$A$46:$F$120,4,0),""))&amp;""</f>
        <v>See AWS firewall documentation</v>
      </c>
      <c r="F71" s="243" t="str">
        <f>IFERROR(VLOOKUP($B71,'Institution Evaluation'!$A$55:$F$346,6,0),IFERROR(VLOOKUP($B71,'Privacy Analyst Evaluation'!$A$46:$F$120,6,0),""))&amp;""</f>
        <v/>
      </c>
      <c r="G71" s="282"/>
      <c r="H71" s="243" t="str">
        <f>IFERROR(IF($H70+1&gt;'(backend scoring)'!$Q$335,"",$H70+1),"")</f>
        <v/>
      </c>
      <c r="I71" s="243" t="str">
        <f t="array" ref="I71">XLOOKUP($H71,'(backend scoring)'!$S$2:$S$333,'(backend scoring)'!$A$2:$A$333,"")</f>
        <v/>
      </c>
      <c r="J71" s="243" t="str">
        <f>IFERROR(VLOOKUP($I71,'Institution Evaluation'!$A$55:$F$346,2,0),IFERROR(VLOOKUP($I71,'Privacy Analyst Evaluation'!$A$46:$F$120,2,0),""))</f>
        <v/>
      </c>
      <c r="K71" s="243" t="str">
        <f>IFERROR(VLOOKUP($I71,'Institution Evaluation'!$A$55:$F$346,3,0),IFERROR(VLOOKUP($I71,'Privacy Analyst Evaluation'!$A$46:$F$120,3,0),""))&amp;""</f>
        <v/>
      </c>
      <c r="L71" s="243" t="str">
        <f>IFERROR(VLOOKUP($I71,'Institution Evaluation'!$A$55:$F$346,4,0),IFERROR(VLOOKUP($I71,'Privacy Analyst Evaluation'!$A$46:$F$120,4,0),""))&amp;""</f>
        <v/>
      </c>
      <c r="M71" s="243" t="str">
        <f>IFERROR(VLOOKUP($I71,'Institution Evaluation'!$A$55:$F$346,6,0),IFERROR(VLOOKUP($I71,'Privacy Analyst Evaluation'!$A$46:$F$120,6,0),""))&amp;""</f>
        <v/>
      </c>
      <c r="N71" s="7"/>
      <c r="O71" s="7"/>
      <c r="P71" s="7"/>
      <c r="Q71" s="7"/>
      <c r="R71" s="7"/>
      <c r="S71" s="7"/>
      <c r="T71" s="7"/>
      <c r="U71" s="7"/>
      <c r="V71" s="7"/>
      <c r="W71" s="7"/>
      <c r="X71" s="7"/>
      <c r="Y71" s="7"/>
      <c r="Z71" s="7"/>
      <c r="AA71" s="7"/>
      <c r="AB71" s="7"/>
      <c r="AC71" s="7"/>
      <c r="AD71" s="7"/>
      <c r="AE71" s="7"/>
      <c r="AF71" s="7"/>
      <c r="AG71" s="7"/>
      <c r="AH71" s="7"/>
    </row>
    <row r="72" ht="15.75" customHeight="1">
      <c r="A72" s="243">
        <f>IFERROR(IF($A71+1&gt;'(backend scoring)'!$T$335,"",$A71+1),"")</f>
        <v>48</v>
      </c>
      <c r="B72" s="243" t="str">
        <f t="array" ref="B72">XLOOKUP($A72,'(backend scoring)'!$V$2:$V$333,'(backend scoring)'!$A$2:$A$333,"")</f>
        <v>FIDP-02</v>
      </c>
      <c r="C72" s="243" t="str">
        <f>IFERROR(VLOOKUP($B72,'Institution Evaluation'!$A$55:$F$346,2,0),IFERROR(VLOOKUP($B72,'Privacy Analyst Evaluation'!$A$46:$F$120,2,0),""))&amp;""</f>
        <v>Do you have a documented policy for firewall change requests?*</v>
      </c>
      <c r="D72" s="243" t="str">
        <f>IFERROR(VLOOKUP($B72,'Institution Evaluation'!$A$55:$F$346,3,0),IFERROR(VLOOKUP($B72,'Privacy Analyst Evaluation'!$A$46:$F$120,3,0),""))&amp;""</f>
        <v>Yes</v>
      </c>
      <c r="E72" s="243" t="str">
        <f>IFERROR(VLOOKUP($B72,'Institution Evaluation'!$A$55:$F$346,4,0),IFERROR(VLOOKUP($B72,'Privacy Analyst Evaluation'!$A$46:$F$120,4,0),""))&amp;""</f>
        <v>All changes must recieve approval from all engineering managers and system architects. Additionally, should be presented to AWS techical team for review. </v>
      </c>
      <c r="F72" s="243" t="str">
        <f>IFERROR(VLOOKUP($B72,'Institution Evaluation'!$A$55:$F$346,6,0),IFERROR(VLOOKUP($B72,'Privacy Analyst Evaluation'!$A$46:$F$120,6,0),""))&amp;""</f>
        <v/>
      </c>
      <c r="G72" s="282"/>
      <c r="H72" s="243" t="str">
        <f>IFERROR(IF($H71+1&gt;'(backend scoring)'!$Q$335,"",$H71+1),"")</f>
        <v/>
      </c>
      <c r="I72" s="243" t="str">
        <f t="array" ref="I72">XLOOKUP($H72,'(backend scoring)'!$S$2:$S$333,'(backend scoring)'!$A$2:$A$333,"")</f>
        <v/>
      </c>
      <c r="J72" s="243" t="str">
        <f>IFERROR(VLOOKUP($I72,'Institution Evaluation'!$A$55:$F$346,2,0),IFERROR(VLOOKUP($I72,'Privacy Analyst Evaluation'!$A$46:$F$120,2,0),""))</f>
        <v/>
      </c>
      <c r="K72" s="243" t="str">
        <f>IFERROR(VLOOKUP($I72,'Institution Evaluation'!$A$55:$F$346,3,0),IFERROR(VLOOKUP($I72,'Privacy Analyst Evaluation'!$A$46:$F$120,3,0),""))&amp;""</f>
        <v/>
      </c>
      <c r="L72" s="243" t="str">
        <f>IFERROR(VLOOKUP($I72,'Institution Evaluation'!$A$55:$F$346,4,0),IFERROR(VLOOKUP($I72,'Privacy Analyst Evaluation'!$A$46:$F$120,4,0),""))&amp;""</f>
        <v/>
      </c>
      <c r="M72" s="243" t="str">
        <f>IFERROR(VLOOKUP($I72,'Institution Evaluation'!$A$55:$F$346,6,0),IFERROR(VLOOKUP($I72,'Privacy Analyst Evaluation'!$A$46:$F$120,6,0),""))&amp;""</f>
        <v/>
      </c>
      <c r="N72" s="7"/>
      <c r="O72" s="7"/>
      <c r="P72" s="7"/>
      <c r="Q72" s="7"/>
      <c r="R72" s="7"/>
      <c r="S72" s="7"/>
      <c r="T72" s="7"/>
      <c r="U72" s="7"/>
      <c r="V72" s="7"/>
      <c r="W72" s="7"/>
      <c r="X72" s="7"/>
      <c r="Y72" s="7"/>
      <c r="Z72" s="7"/>
      <c r="AA72" s="7"/>
      <c r="AB72" s="7"/>
      <c r="AC72" s="7"/>
      <c r="AD72" s="7"/>
      <c r="AE72" s="7"/>
      <c r="AF72" s="7"/>
      <c r="AG72" s="7"/>
      <c r="AH72" s="7"/>
    </row>
    <row r="73" ht="15.75" customHeight="1">
      <c r="A73" s="243">
        <f>IFERROR(IF($A72+1&gt;'(backend scoring)'!$T$335,"",$A72+1),"")</f>
        <v>49</v>
      </c>
      <c r="B73" s="243" t="str">
        <f t="array" ref="B73">XLOOKUP($A73,'(backend scoring)'!$V$2:$V$333,'(backend scoring)'!$A$2:$A$333,"")</f>
        <v>FIDP-03</v>
      </c>
      <c r="C73" s="243" t="str">
        <f>IFERROR(VLOOKUP($B73,'Institution Evaluation'!$A$55:$F$346,2,0),IFERROR(VLOOKUP($B73,'Privacy Analyst Evaluation'!$A$46:$F$120,2,0),""))&amp;""</f>
        <v>Have you implemented an intrusion detection system (network-based)?*</v>
      </c>
      <c r="D73" s="243" t="str">
        <f>IFERROR(VLOOKUP($B73,'Institution Evaluation'!$A$55:$F$346,3,0),IFERROR(VLOOKUP($B73,'Privacy Analyst Evaluation'!$A$46:$F$120,3,0),""))&amp;""</f>
        <v>Yes</v>
      </c>
      <c r="E73" s="243" t="str">
        <f>IFERROR(VLOOKUP($B73,'Institution Evaluation'!$A$55:$F$346,4,0),IFERROR(VLOOKUP($B73,'Privacy Analyst Evaluation'!$A$46:$F$120,4,0),""))&amp;""</f>
        <v>Coursedog uses AWS Guard​Duty, AWS Shield, AWS IDS</v>
      </c>
      <c r="F73" s="243" t="str">
        <f>IFERROR(VLOOKUP($B73,'Institution Evaluation'!$A$55:$F$346,6,0),IFERROR(VLOOKUP($B73,'Privacy Analyst Evaluation'!$A$46:$F$120,6,0),""))&amp;""</f>
        <v/>
      </c>
      <c r="G73" s="282"/>
      <c r="H73" s="243" t="str">
        <f>IFERROR(IF($H72+1&gt;'(backend scoring)'!$Q$335,"",$H72+1),"")</f>
        <v/>
      </c>
      <c r="I73" s="243" t="str">
        <f t="array" ref="I73">XLOOKUP($H73,'(backend scoring)'!$S$2:$S$333,'(backend scoring)'!$A$2:$A$333,"")</f>
        <v/>
      </c>
      <c r="J73" s="243" t="str">
        <f>IFERROR(VLOOKUP($I73,'Institution Evaluation'!$A$55:$F$346,2,0),IFERROR(VLOOKUP($I73,'Privacy Analyst Evaluation'!$A$46:$F$120,2,0),""))</f>
        <v/>
      </c>
      <c r="K73" s="243" t="str">
        <f>IFERROR(VLOOKUP($I73,'Institution Evaluation'!$A$55:$F$346,3,0),IFERROR(VLOOKUP($I73,'Privacy Analyst Evaluation'!$A$46:$F$120,3,0),""))&amp;""</f>
        <v/>
      </c>
      <c r="L73" s="243" t="str">
        <f>IFERROR(VLOOKUP($I73,'Institution Evaluation'!$A$55:$F$346,4,0),IFERROR(VLOOKUP($I73,'Privacy Analyst Evaluation'!$A$46:$F$120,4,0),""))&amp;""</f>
        <v/>
      </c>
      <c r="M73" s="243" t="str">
        <f>IFERROR(VLOOKUP($I73,'Institution Evaluation'!$A$55:$F$346,6,0),IFERROR(VLOOKUP($I73,'Privacy Analyst Evaluation'!$A$46:$F$120,6,0),""))&amp;""</f>
        <v/>
      </c>
      <c r="N73" s="7"/>
      <c r="O73" s="7"/>
      <c r="P73" s="7"/>
      <c r="Q73" s="7"/>
      <c r="R73" s="7"/>
      <c r="S73" s="7"/>
      <c r="T73" s="7"/>
      <c r="U73" s="7"/>
      <c r="V73" s="7"/>
      <c r="W73" s="7"/>
      <c r="X73" s="7"/>
      <c r="Y73" s="7"/>
      <c r="Z73" s="7"/>
      <c r="AA73" s="7"/>
      <c r="AB73" s="7"/>
      <c r="AC73" s="7"/>
      <c r="AD73" s="7"/>
      <c r="AE73" s="7"/>
      <c r="AF73" s="7"/>
      <c r="AG73" s="7"/>
      <c r="AH73" s="7"/>
    </row>
    <row r="74" ht="15.75" customHeight="1">
      <c r="A74" s="243">
        <f>IFERROR(IF($A73+1&gt;'(backend scoring)'!$T$335,"",$A73+1),"")</f>
        <v>50</v>
      </c>
      <c r="B74" s="243" t="str">
        <f t="array" ref="B74">XLOOKUP($A74,'(backend scoring)'!$V$2:$V$333,'(backend scoring)'!$A$2:$A$333,"")</f>
        <v>FIDP-04</v>
      </c>
      <c r="C74" s="243" t="str">
        <f>IFERROR(VLOOKUP($B74,'Institution Evaluation'!$A$55:$F$346,2,0),IFERROR(VLOOKUP($B74,'Privacy Analyst Evaluation'!$A$46:$F$120,2,0),""))&amp;""</f>
        <v>Do you employ host-based intrusion detection?*</v>
      </c>
      <c r="D74" s="243" t="str">
        <f>IFERROR(VLOOKUP($B74,'Institution Evaluation'!$A$55:$F$346,3,0),IFERROR(VLOOKUP($B74,'Privacy Analyst Evaluation'!$A$46:$F$120,3,0),""))&amp;""</f>
        <v>Yes</v>
      </c>
      <c r="E74" s="243" t="str">
        <f>IFERROR(VLOOKUP($B74,'Institution Evaluation'!$A$55:$F$346,4,0),IFERROR(VLOOKUP($B74,'Privacy Analyst Evaluation'!$A$46:$F$120,4,0),""))&amp;""</f>
        <v>Coursedog uses AWS Guard​Duty, AWS Shield, AWS IDS</v>
      </c>
      <c r="F74" s="243" t="str">
        <f>IFERROR(VLOOKUP($B74,'Institution Evaluation'!$A$55:$F$346,6,0),IFERROR(VLOOKUP($B74,'Privacy Analyst Evaluation'!$A$46:$F$120,6,0),""))&amp;""</f>
        <v/>
      </c>
      <c r="G74" s="282"/>
      <c r="H74" s="243" t="str">
        <f>IFERROR(IF($H73+1&gt;'(backend scoring)'!$Q$335,"",$H73+1),"")</f>
        <v/>
      </c>
      <c r="I74" s="243" t="str">
        <f t="array" ref="I74">XLOOKUP($H74,'(backend scoring)'!$S$2:$S$333,'(backend scoring)'!$A$2:$A$333,"")</f>
        <v/>
      </c>
      <c r="J74" s="243" t="str">
        <f>IFERROR(VLOOKUP($I74,'Institution Evaluation'!$A$55:$F$346,2,0),IFERROR(VLOOKUP($I74,'Privacy Analyst Evaluation'!$A$46:$F$120,2,0),""))</f>
        <v/>
      </c>
      <c r="K74" s="243" t="str">
        <f>IFERROR(VLOOKUP($I74,'Institution Evaluation'!$A$55:$F$346,3,0),IFERROR(VLOOKUP($I74,'Privacy Analyst Evaluation'!$A$46:$F$120,3,0),""))&amp;""</f>
        <v/>
      </c>
      <c r="L74" s="243" t="str">
        <f>IFERROR(VLOOKUP($I74,'Institution Evaluation'!$A$55:$F$346,4,0),IFERROR(VLOOKUP($I74,'Privacy Analyst Evaluation'!$A$46:$F$120,4,0),""))&amp;""</f>
        <v/>
      </c>
      <c r="M74" s="243" t="str">
        <f>IFERROR(VLOOKUP($I74,'Institution Evaluation'!$A$55:$F$346,6,0),IFERROR(VLOOKUP($I74,'Privacy Analyst Evaluation'!$A$46:$F$120,6,0),""))&amp;""</f>
        <v/>
      </c>
      <c r="N74" s="7"/>
      <c r="O74" s="7"/>
      <c r="P74" s="7"/>
      <c r="Q74" s="7"/>
      <c r="R74" s="7"/>
      <c r="S74" s="7"/>
      <c r="T74" s="7"/>
      <c r="U74" s="7"/>
      <c r="V74" s="7"/>
      <c r="W74" s="7"/>
      <c r="X74" s="7"/>
      <c r="Y74" s="7"/>
      <c r="Z74" s="7"/>
      <c r="AA74" s="7"/>
      <c r="AB74" s="7"/>
      <c r="AC74" s="7"/>
      <c r="AD74" s="7"/>
      <c r="AE74" s="7"/>
      <c r="AF74" s="7"/>
      <c r="AG74" s="7"/>
      <c r="AH74" s="7"/>
    </row>
    <row r="75" ht="15.75" customHeight="1">
      <c r="A75" s="243">
        <f>IFERROR(IF($A74+1&gt;'(backend scoring)'!$T$335,"",$A74+1),"")</f>
        <v>51</v>
      </c>
      <c r="B75" s="243" t="str">
        <f t="array" ref="B75">XLOOKUP($A75,'(backend scoring)'!$V$2:$V$333,'(backend scoring)'!$A$2:$A$333,"")</f>
        <v>FIDP-05</v>
      </c>
      <c r="C75" s="243" t="str">
        <f>IFERROR(VLOOKUP($B75,'Institution Evaluation'!$A$55:$F$346,2,0),IFERROR(VLOOKUP($B75,'Privacy Analyst Evaluation'!$A$46:$F$120,2,0),""))&amp;""</f>
        <v>Are audit logs available for all changes to the network, firewall, IDS, and IPS systems?*</v>
      </c>
      <c r="D75" s="243" t="str">
        <f>IFERROR(VLOOKUP($B75,'Institution Evaluation'!$A$55:$F$346,3,0),IFERROR(VLOOKUP($B75,'Privacy Analyst Evaluation'!$A$46:$F$120,3,0),""))&amp;""</f>
        <v>Yes</v>
      </c>
      <c r="E75" s="243" t="str">
        <f>IFERROR(VLOOKUP($B75,'Institution Evaluation'!$A$55:$F$346,4,0),IFERROR(VLOOKUP($B75,'Privacy Analyst Evaluation'!$A$46:$F$120,4,0),""))&amp;""</f>
        <v>Logged via AWS Cloudtrail</v>
      </c>
      <c r="F75" s="243" t="str">
        <f>IFERROR(VLOOKUP($B75,'Institution Evaluation'!$A$55:$F$346,6,0),IFERROR(VLOOKUP($B75,'Privacy Analyst Evaluation'!$A$46:$F$120,6,0),""))&amp;""</f>
        <v/>
      </c>
      <c r="G75" s="282"/>
      <c r="H75" s="243" t="str">
        <f>IFERROR(IF($H74+1&gt;'(backend scoring)'!$Q$335,"",$H74+1),"")</f>
        <v/>
      </c>
      <c r="I75" s="243" t="str">
        <f t="array" ref="I75">XLOOKUP($H75,'(backend scoring)'!$S$2:$S$333,'(backend scoring)'!$A$2:$A$333,"")</f>
        <v/>
      </c>
      <c r="J75" s="243" t="str">
        <f>IFERROR(VLOOKUP($I75,'Institution Evaluation'!$A$55:$F$346,2,0),IFERROR(VLOOKUP($I75,'Privacy Analyst Evaluation'!$A$46:$F$120,2,0),""))</f>
        <v/>
      </c>
      <c r="K75" s="243" t="str">
        <f>IFERROR(VLOOKUP($I75,'Institution Evaluation'!$A$55:$F$346,3,0),IFERROR(VLOOKUP($I75,'Privacy Analyst Evaluation'!$A$46:$F$120,3,0),""))&amp;""</f>
        <v/>
      </c>
      <c r="L75" s="243" t="str">
        <f>IFERROR(VLOOKUP($I75,'Institution Evaluation'!$A$55:$F$346,4,0),IFERROR(VLOOKUP($I75,'Privacy Analyst Evaluation'!$A$46:$F$120,4,0),""))&amp;""</f>
        <v/>
      </c>
      <c r="M75" s="243" t="str">
        <f>IFERROR(VLOOKUP($I75,'Institution Evaluation'!$A$55:$F$346,6,0),IFERROR(VLOOKUP($I75,'Privacy Analyst Evaluation'!$A$46:$F$120,6,0),""))&amp;""</f>
        <v/>
      </c>
      <c r="N75" s="7"/>
      <c r="O75" s="7"/>
      <c r="P75" s="7"/>
      <c r="Q75" s="7"/>
      <c r="R75" s="7"/>
      <c r="S75" s="7"/>
      <c r="T75" s="7"/>
      <c r="U75" s="7"/>
      <c r="V75" s="7"/>
      <c r="W75" s="7"/>
      <c r="X75" s="7"/>
      <c r="Y75" s="7"/>
      <c r="Z75" s="7"/>
      <c r="AA75" s="7"/>
      <c r="AB75" s="7"/>
      <c r="AC75" s="7"/>
      <c r="AD75" s="7"/>
      <c r="AE75" s="7"/>
      <c r="AF75" s="7"/>
      <c r="AG75" s="7"/>
      <c r="AH75" s="7"/>
    </row>
    <row r="76" ht="15.75" customHeight="1">
      <c r="A76" s="243">
        <f>IFERROR(IF($A75+1&gt;'(backend scoring)'!$T$335,"",$A75+1),"")</f>
        <v>52</v>
      </c>
      <c r="B76" s="243" t="str">
        <f t="array" ref="B76">XLOOKUP($A76,'(backend scoring)'!$V$2:$V$333,'(backend scoring)'!$A$2:$A$333,"")</f>
        <v>PPPR-01</v>
      </c>
      <c r="C76" s="243" t="str">
        <f>IFERROR(VLOOKUP($B76,'Institution Evaluation'!$A$55:$F$346,2,0),IFERROR(VLOOKUP($B76,'Privacy Analyst Evaluation'!$A$46:$F$120,2,0),""))&amp;""</f>
        <v>Do you have a documented patch management process?*</v>
      </c>
      <c r="D76" s="243" t="str">
        <f>IFERROR(VLOOKUP($B76,'Institution Evaluation'!$A$55:$F$346,3,0),IFERROR(VLOOKUP($B76,'Privacy Analyst Evaluation'!$A$46:$F$120,3,0),""))&amp;""</f>
        <v>Yes</v>
      </c>
      <c r="E76" s="243" t="str">
        <f>IFERROR(VLOOKUP($B76,'Institution Evaluation'!$A$55:$F$346,4,0),IFERROR(VLOOKUP($B76,'Privacy Analyst Evaluation'!$A$46:$F$120,4,0),""))&amp;""</f>
        <v/>
      </c>
      <c r="F76" s="243" t="str">
        <f>IFERROR(VLOOKUP($B76,'Institution Evaluation'!$A$55:$F$346,6,0),IFERROR(VLOOKUP($B76,'Privacy Analyst Evaluation'!$A$46:$F$120,6,0),""))&amp;""</f>
        <v/>
      </c>
      <c r="G76" s="282"/>
      <c r="H76" s="243" t="str">
        <f>IFERROR(IF($H75+1&gt;'(backend scoring)'!$Q$335,"",$H75+1),"")</f>
        <v/>
      </c>
      <c r="I76" s="243" t="str">
        <f t="array" ref="I76">XLOOKUP($H76,'(backend scoring)'!$S$2:$S$333,'(backend scoring)'!$A$2:$A$333,"")</f>
        <v/>
      </c>
      <c r="J76" s="243" t="str">
        <f>IFERROR(VLOOKUP($I76,'Institution Evaluation'!$A$55:$F$346,2,0),IFERROR(VLOOKUP($I76,'Privacy Analyst Evaluation'!$A$46:$F$120,2,0),""))</f>
        <v/>
      </c>
      <c r="K76" s="243" t="str">
        <f>IFERROR(VLOOKUP($I76,'Institution Evaluation'!$A$55:$F$346,3,0),IFERROR(VLOOKUP($I76,'Privacy Analyst Evaluation'!$A$46:$F$120,3,0),""))&amp;""</f>
        <v/>
      </c>
      <c r="L76" s="243" t="str">
        <f>IFERROR(VLOOKUP($I76,'Institution Evaluation'!$A$55:$F$346,4,0),IFERROR(VLOOKUP($I76,'Privacy Analyst Evaluation'!$A$46:$F$120,4,0),""))&amp;""</f>
        <v/>
      </c>
      <c r="M76" s="243" t="str">
        <f>IFERROR(VLOOKUP($I76,'Institution Evaluation'!$A$55:$F$346,6,0),IFERROR(VLOOKUP($I76,'Privacy Analyst Evaluation'!$A$46:$F$120,6,0),""))&amp;""</f>
        <v/>
      </c>
      <c r="N76" s="7"/>
      <c r="O76" s="7"/>
      <c r="P76" s="7"/>
      <c r="Q76" s="7"/>
      <c r="R76" s="7"/>
      <c r="S76" s="7"/>
      <c r="T76" s="7"/>
      <c r="U76" s="7"/>
      <c r="V76" s="7"/>
      <c r="W76" s="7"/>
      <c r="X76" s="7"/>
      <c r="Y76" s="7"/>
      <c r="Z76" s="7"/>
      <c r="AA76" s="7"/>
      <c r="AB76" s="7"/>
      <c r="AC76" s="7"/>
      <c r="AD76" s="7"/>
      <c r="AE76" s="7"/>
      <c r="AF76" s="7"/>
      <c r="AG76" s="7"/>
      <c r="AH76" s="7"/>
    </row>
    <row r="77" ht="15.75" customHeight="1">
      <c r="A77" s="243">
        <f>IFERROR(IF($A76+1&gt;'(backend scoring)'!$T$335,"",$A76+1),"")</f>
        <v>53</v>
      </c>
      <c r="B77" s="243" t="str">
        <f t="array" ref="B77">XLOOKUP($A77,'(backend scoring)'!$V$2:$V$333,'(backend scoring)'!$A$2:$A$333,"")</f>
        <v>PPPR-02</v>
      </c>
      <c r="C77" s="243" t="str">
        <f>IFERROR(VLOOKUP($B77,'Institution Evaluation'!$A$55:$F$346,2,0),IFERROR(VLOOKUP($B77,'Privacy Analyst Evaluation'!$A$46:$F$120,2,0),""))&amp;""</f>
        <v>Can your organization comply with institutional policies on privacy and data protection with regard to users of institutional systems, if required?*</v>
      </c>
      <c r="D77" s="243" t="str">
        <f>IFERROR(VLOOKUP($B77,'Institution Evaluation'!$A$55:$F$346,3,0),IFERROR(VLOOKUP($B77,'Privacy Analyst Evaluation'!$A$46:$F$120,3,0),""))&amp;""</f>
        <v>No</v>
      </c>
      <c r="E77" s="243" t="str">
        <f>IFERROR(VLOOKUP($B77,'Institution Evaluation'!$A$55:$F$346,4,0),IFERROR(VLOOKUP($B77,'Privacy Analyst Evaluation'!$A$46:$F$120,4,0),""))&amp;""</f>
        <v>Coursedog followes industry standard security policies and is willing to discuss the specific policy.</v>
      </c>
      <c r="F77" s="243" t="str">
        <f>IFERROR(VLOOKUP($B77,'Institution Evaluation'!$A$55:$F$346,6,0),IFERROR(VLOOKUP($B77,'Privacy Analyst Evaluation'!$A$46:$F$120,6,0),""))&amp;""</f>
        <v/>
      </c>
      <c r="G77" s="282"/>
      <c r="H77" s="243" t="str">
        <f>IFERROR(IF($H76+1&gt;'(backend scoring)'!$Q$335,"",$H76+1),"")</f>
        <v/>
      </c>
      <c r="I77" s="243" t="str">
        <f t="array" ref="I77">XLOOKUP($H77,'(backend scoring)'!$S$2:$S$333,'(backend scoring)'!$A$2:$A$333,"")</f>
        <v/>
      </c>
      <c r="J77" s="243" t="str">
        <f>IFERROR(VLOOKUP($I77,'Institution Evaluation'!$A$55:$F$346,2,0),IFERROR(VLOOKUP($I77,'Privacy Analyst Evaluation'!$A$46:$F$120,2,0),""))</f>
        <v/>
      </c>
      <c r="K77" s="243" t="str">
        <f>IFERROR(VLOOKUP($I77,'Institution Evaluation'!$A$55:$F$346,3,0),IFERROR(VLOOKUP($I77,'Privacy Analyst Evaluation'!$A$46:$F$120,3,0),""))&amp;""</f>
        <v/>
      </c>
      <c r="L77" s="243" t="str">
        <f>IFERROR(VLOOKUP($I77,'Institution Evaluation'!$A$55:$F$346,4,0),IFERROR(VLOOKUP($I77,'Privacy Analyst Evaluation'!$A$46:$F$120,4,0),""))&amp;""</f>
        <v/>
      </c>
      <c r="M77" s="243" t="str">
        <f>IFERROR(VLOOKUP($I77,'Institution Evaluation'!$A$55:$F$346,6,0),IFERROR(VLOOKUP($I77,'Privacy Analyst Evaluation'!$A$46:$F$120,6,0),""))&amp;""</f>
        <v/>
      </c>
      <c r="N77" s="7"/>
      <c r="O77" s="7"/>
      <c r="P77" s="7"/>
      <c r="Q77" s="7"/>
      <c r="R77" s="7"/>
      <c r="S77" s="7"/>
      <c r="T77" s="7"/>
      <c r="U77" s="7"/>
      <c r="V77" s="7"/>
      <c r="W77" s="7"/>
      <c r="X77" s="7"/>
      <c r="Y77" s="7"/>
      <c r="Z77" s="7"/>
      <c r="AA77" s="7"/>
      <c r="AB77" s="7"/>
      <c r="AC77" s="7"/>
      <c r="AD77" s="7"/>
      <c r="AE77" s="7"/>
      <c r="AF77" s="7"/>
      <c r="AG77" s="7"/>
      <c r="AH77" s="7"/>
    </row>
    <row r="78" ht="15.75" customHeight="1">
      <c r="A78" s="243">
        <f>IFERROR(IF($A77+1&gt;'(backend scoring)'!$T$335,"",$A77+1),"")</f>
        <v>54</v>
      </c>
      <c r="B78" s="243" t="str">
        <f t="array" ref="B78">XLOOKUP($A78,'(backend scoring)'!$V$2:$V$333,'(backend scoring)'!$A$2:$A$333,"")</f>
        <v>PPPR-03</v>
      </c>
      <c r="C78" s="243" t="str">
        <f>IFERROR(VLOOKUP($B78,'Institution Evaluation'!$A$55:$F$346,2,0),IFERROR(VLOOKUP($B78,'Privacy Analyst Evaluation'!$A$46:$F$120,2,0),""))&amp;""</f>
        <v>Is your company subject to the institution's geographic region's laws and regulations?*</v>
      </c>
      <c r="D78" s="243" t="str">
        <f>IFERROR(VLOOKUP($B78,'Institution Evaluation'!$A$55:$F$346,3,0),IFERROR(VLOOKUP($B78,'Privacy Analyst Evaluation'!$A$46:$F$120,3,0),""))&amp;""</f>
        <v>Yes</v>
      </c>
      <c r="E78" s="243" t="str">
        <f>IFERROR(VLOOKUP($B78,'Institution Evaluation'!$A$55:$F$346,4,0),IFERROR(VLOOKUP($B78,'Privacy Analyst Evaluation'!$A$46:$F$120,4,0),""))&amp;""</f>
        <v/>
      </c>
      <c r="F78" s="243" t="str">
        <f>IFERROR(VLOOKUP($B78,'Institution Evaluation'!$A$55:$F$346,6,0),IFERROR(VLOOKUP($B78,'Privacy Analyst Evaluation'!$A$46:$F$120,6,0),""))&amp;""</f>
        <v/>
      </c>
      <c r="G78" s="282"/>
      <c r="H78" s="243" t="str">
        <f>IFERROR(IF($H77+1&gt;'(backend scoring)'!$Q$335,"",$H77+1),"")</f>
        <v/>
      </c>
      <c r="I78" s="243" t="str">
        <f t="array" ref="I78">XLOOKUP($H78,'(backend scoring)'!$S$2:$S$333,'(backend scoring)'!$A$2:$A$333,"")</f>
        <v/>
      </c>
      <c r="J78" s="243" t="str">
        <f>IFERROR(VLOOKUP($I78,'Institution Evaluation'!$A$55:$F$346,2,0),IFERROR(VLOOKUP($I78,'Privacy Analyst Evaluation'!$A$46:$F$120,2,0),""))</f>
        <v/>
      </c>
      <c r="K78" s="243" t="str">
        <f>IFERROR(VLOOKUP($I78,'Institution Evaluation'!$A$55:$F$346,3,0),IFERROR(VLOOKUP($I78,'Privacy Analyst Evaluation'!$A$46:$F$120,3,0),""))&amp;""</f>
        <v/>
      </c>
      <c r="L78" s="243" t="str">
        <f>IFERROR(VLOOKUP($I78,'Institution Evaluation'!$A$55:$F$346,4,0),IFERROR(VLOOKUP($I78,'Privacy Analyst Evaluation'!$A$46:$F$120,4,0),""))&amp;""</f>
        <v/>
      </c>
      <c r="M78" s="243" t="str">
        <f>IFERROR(VLOOKUP($I78,'Institution Evaluation'!$A$55:$F$346,6,0),IFERROR(VLOOKUP($I78,'Privacy Analyst Evaluation'!$A$46:$F$120,6,0),""))&amp;""</f>
        <v/>
      </c>
      <c r="N78" s="7"/>
      <c r="O78" s="7"/>
      <c r="P78" s="7"/>
      <c r="Q78" s="7"/>
      <c r="R78" s="7"/>
      <c r="S78" s="7"/>
      <c r="T78" s="7"/>
      <c r="U78" s="7"/>
      <c r="V78" s="7"/>
      <c r="W78" s="7"/>
      <c r="X78" s="7"/>
      <c r="Y78" s="7"/>
      <c r="Z78" s="7"/>
      <c r="AA78" s="7"/>
      <c r="AB78" s="7"/>
      <c r="AC78" s="7"/>
      <c r="AD78" s="7"/>
      <c r="AE78" s="7"/>
      <c r="AF78" s="7"/>
      <c r="AG78" s="7"/>
      <c r="AH78" s="7"/>
    </row>
    <row r="79" ht="15.75" customHeight="1">
      <c r="A79" s="243">
        <f>IFERROR(IF($A78+1&gt;'(backend scoring)'!$T$335,"",$A78+1),"")</f>
        <v>55</v>
      </c>
      <c r="B79" s="243" t="str">
        <f t="array" ref="B79">XLOOKUP($A79,'(backend scoring)'!$V$2:$V$333,'(backend scoring)'!$A$2:$A$333,"")</f>
        <v>VULN-01</v>
      </c>
      <c r="C79" s="243" t="str">
        <f>IFERROR(VLOOKUP($B79,'Institution Evaluation'!$A$55:$F$346,2,0),IFERROR(VLOOKUP($B79,'Privacy Analyst Evaluation'!$A$46:$F$120,2,0),""))&amp;""</f>
        <v>Are your systems and applications scanned with an authenticated user account for vulnerabilities (that are remediated) prior to new releases?*</v>
      </c>
      <c r="D79" s="243" t="str">
        <f>IFERROR(VLOOKUP($B79,'Institution Evaluation'!$A$55:$F$346,3,0),IFERROR(VLOOKUP($B79,'Privacy Analyst Evaluation'!$A$46:$F$120,3,0),""))&amp;""</f>
        <v>Yes</v>
      </c>
      <c r="E79" s="243" t="str">
        <f>IFERROR(VLOOKUP($B79,'Institution Evaluation'!$A$55:$F$346,4,0),IFERROR(VLOOKUP($B79,'Privacy Analyst Evaluation'!$A$46:$F$120,4,0),""))&amp;""</f>
        <v>Updates are thoroughly tested in a QA system before being moved to a staging environment and then to production. This process ensures that any vulnerabilities are addressed before the new releases.</v>
      </c>
      <c r="F79" s="243" t="str">
        <f>IFERROR(VLOOKUP($B79,'Institution Evaluation'!$A$55:$F$346,6,0),IFERROR(VLOOKUP($B79,'Privacy Analyst Evaluation'!$A$46:$F$120,6,0),""))&amp;""</f>
        <v/>
      </c>
      <c r="G79" s="282"/>
      <c r="H79" s="243" t="str">
        <f>IFERROR(IF($H78+1&gt;'(backend scoring)'!$Q$335,"",$H78+1),"")</f>
        <v/>
      </c>
      <c r="I79" s="243" t="str">
        <f t="array" ref="I79">XLOOKUP($H79,'(backend scoring)'!$S$2:$S$333,'(backend scoring)'!$A$2:$A$333,"")</f>
        <v/>
      </c>
      <c r="J79" s="243" t="str">
        <f>IFERROR(VLOOKUP($I79,'Institution Evaluation'!$A$55:$F$346,2,0),IFERROR(VLOOKUP($I79,'Privacy Analyst Evaluation'!$A$46:$F$120,2,0),""))</f>
        <v/>
      </c>
      <c r="K79" s="243" t="str">
        <f>IFERROR(VLOOKUP($I79,'Institution Evaluation'!$A$55:$F$346,3,0),IFERROR(VLOOKUP($I79,'Privacy Analyst Evaluation'!$A$46:$F$120,3,0),""))&amp;""</f>
        <v/>
      </c>
      <c r="L79" s="243" t="str">
        <f>IFERROR(VLOOKUP($I79,'Institution Evaluation'!$A$55:$F$346,4,0),IFERROR(VLOOKUP($I79,'Privacy Analyst Evaluation'!$A$46:$F$120,4,0),""))&amp;""</f>
        <v/>
      </c>
      <c r="M79" s="243" t="str">
        <f>IFERROR(VLOOKUP($I79,'Institution Evaluation'!$A$55:$F$346,6,0),IFERROR(VLOOKUP($I79,'Privacy Analyst Evaluation'!$A$46:$F$120,6,0),""))&amp;""</f>
        <v/>
      </c>
      <c r="N79" s="7"/>
      <c r="O79" s="7"/>
      <c r="P79" s="7"/>
      <c r="Q79" s="7"/>
      <c r="R79" s="7"/>
      <c r="S79" s="7"/>
      <c r="T79" s="7"/>
      <c r="U79" s="7"/>
      <c r="V79" s="7"/>
      <c r="W79" s="7"/>
      <c r="X79" s="7"/>
      <c r="Y79" s="7"/>
      <c r="Z79" s="7"/>
      <c r="AA79" s="7"/>
      <c r="AB79" s="7"/>
      <c r="AC79" s="7"/>
      <c r="AD79" s="7"/>
      <c r="AE79" s="7"/>
      <c r="AF79" s="7"/>
      <c r="AG79" s="7"/>
      <c r="AH79" s="7"/>
    </row>
    <row r="80" ht="15.75" customHeight="1">
      <c r="A80" s="243">
        <f>IFERROR(IF($A79+1&gt;'(backend scoring)'!$T$335,"",$A79+1),"")</f>
        <v>56</v>
      </c>
      <c r="B80" s="243" t="str">
        <f t="array" ref="B80">XLOOKUP($A80,'(backend scoring)'!$V$2:$V$333,'(backend scoring)'!$A$2:$A$333,"")</f>
        <v>VULN-02</v>
      </c>
      <c r="C80" s="243" t="str">
        <f>IFERROR(VLOOKUP($B80,'Institution Evaluation'!$A$55:$F$346,2,0),IFERROR(VLOOKUP($B80,'Privacy Analyst Evaluation'!$A$46:$F$120,2,0),""))&amp;""</f>
        <v>Will you provide results of application and system vulnerability scans to the institution?*</v>
      </c>
      <c r="D80" s="243" t="str">
        <f>IFERROR(VLOOKUP($B80,'Institution Evaluation'!$A$55:$F$346,3,0),IFERROR(VLOOKUP($B80,'Privacy Analyst Evaluation'!$A$46:$F$120,3,0),""))&amp;""</f>
        <v>Yes</v>
      </c>
      <c r="E80" s="243" t="str">
        <f>IFERROR(VLOOKUP($B80,'Institution Evaluation'!$A$55:$F$346,4,0),IFERROR(VLOOKUP($B80,'Privacy Analyst Evaluation'!$A$46:$F$120,4,0),""))&amp;""</f>
        <v>Available upon request</v>
      </c>
      <c r="F80" s="243" t="str">
        <f>IFERROR(VLOOKUP($B80,'Institution Evaluation'!$A$55:$F$346,6,0),IFERROR(VLOOKUP($B80,'Privacy Analyst Evaluation'!$A$46:$F$120,6,0),""))&amp;""</f>
        <v/>
      </c>
      <c r="G80" s="282"/>
      <c r="H80" s="243" t="str">
        <f>IFERROR(IF($H79+1&gt;'(backend scoring)'!$Q$335,"",$H79+1),"")</f>
        <v/>
      </c>
      <c r="I80" s="243" t="str">
        <f t="array" ref="I80">XLOOKUP($H80,'(backend scoring)'!$S$2:$S$333,'(backend scoring)'!$A$2:$A$333,"")</f>
        <v/>
      </c>
      <c r="J80" s="243" t="str">
        <f>IFERROR(VLOOKUP($I80,'Institution Evaluation'!$A$55:$F$346,2,0),IFERROR(VLOOKUP($I80,'Privacy Analyst Evaluation'!$A$46:$F$120,2,0),""))</f>
        <v/>
      </c>
      <c r="K80" s="243" t="str">
        <f>IFERROR(VLOOKUP($I80,'Institution Evaluation'!$A$55:$F$346,3,0),IFERROR(VLOOKUP($I80,'Privacy Analyst Evaluation'!$A$46:$F$120,3,0),""))&amp;""</f>
        <v/>
      </c>
      <c r="L80" s="243" t="str">
        <f>IFERROR(VLOOKUP($I80,'Institution Evaluation'!$A$55:$F$346,4,0),IFERROR(VLOOKUP($I80,'Privacy Analyst Evaluation'!$A$46:$F$120,4,0),""))&amp;""</f>
        <v/>
      </c>
      <c r="M80" s="243" t="str">
        <f>IFERROR(VLOOKUP($I80,'Institution Evaluation'!$A$55:$F$346,6,0),IFERROR(VLOOKUP($I80,'Privacy Analyst Evaluation'!$A$46:$F$120,6,0),""))&amp;""</f>
        <v/>
      </c>
      <c r="N80" s="7"/>
      <c r="O80" s="7"/>
      <c r="P80" s="7"/>
      <c r="Q80" s="7"/>
      <c r="R80" s="7"/>
      <c r="S80" s="7"/>
      <c r="T80" s="7"/>
      <c r="U80" s="7"/>
      <c r="V80" s="7"/>
      <c r="W80" s="7"/>
      <c r="X80" s="7"/>
      <c r="Y80" s="7"/>
      <c r="Z80" s="7"/>
      <c r="AA80" s="7"/>
      <c r="AB80" s="7"/>
      <c r="AC80" s="7"/>
      <c r="AD80" s="7"/>
      <c r="AE80" s="7"/>
      <c r="AF80" s="7"/>
      <c r="AG80" s="7"/>
      <c r="AH80" s="7"/>
    </row>
    <row r="81" ht="15.75" customHeight="1">
      <c r="A81" s="243">
        <f>IFERROR(IF($A80+1&gt;'(backend scoring)'!$T$335,"",$A80+1),"")</f>
        <v>57</v>
      </c>
      <c r="B81" s="243" t="str">
        <f t="array" ref="B81">XLOOKUP($A81,'(backend scoring)'!$V$2:$V$333,'(backend scoring)'!$A$2:$A$333,"")</f>
        <v>VULN-03</v>
      </c>
      <c r="C81" s="243" t="str">
        <f>IFERROR(VLOOKUP($B81,'Institution Evaluation'!$A$55:$F$346,2,0),IFERROR(VLOOKUP($B81,'Privacy Analyst Evaluation'!$A$46:$F$120,2,0),""))&amp;""</f>
        <v>Will you allow the institution to perform its own vulnerability testing and/or scanning of your systems and/or application, provided that testing is performed at a mutually agreed upon time and date?*</v>
      </c>
      <c r="D81" s="243" t="str">
        <f>IFERROR(VLOOKUP($B81,'Institution Evaluation'!$A$55:$F$346,3,0),IFERROR(VLOOKUP($B81,'Privacy Analyst Evaluation'!$A$46:$F$120,3,0),""))&amp;""</f>
        <v>Yes</v>
      </c>
      <c r="E81" s="243" t="str">
        <f>IFERROR(VLOOKUP($B81,'Institution Evaluation'!$A$55:$F$346,4,0),IFERROR(VLOOKUP($B81,'Privacy Analyst Evaluation'!$A$46:$F$120,4,0),""))&amp;""</f>
        <v>Coursedog prefers to avoid undue load on the system and is more than happy to provide documentation to satisfy the requirement.</v>
      </c>
      <c r="F81" s="243" t="str">
        <f>IFERROR(VLOOKUP($B81,'Institution Evaluation'!$A$55:$F$346,6,0),IFERROR(VLOOKUP($B81,'Privacy Analyst Evaluation'!$A$46:$F$120,6,0),""))&amp;""</f>
        <v/>
      </c>
      <c r="G81" s="282"/>
      <c r="H81" s="243" t="str">
        <f>IFERROR(IF($H80+1&gt;'(backend scoring)'!$Q$335,"",$H80+1),"")</f>
        <v/>
      </c>
      <c r="I81" s="243" t="str">
        <f t="array" ref="I81">XLOOKUP($H81,'(backend scoring)'!$S$2:$S$333,'(backend scoring)'!$A$2:$A$333,"")</f>
        <v/>
      </c>
      <c r="J81" s="243" t="str">
        <f>IFERROR(VLOOKUP($I81,'Institution Evaluation'!$A$55:$F$346,2,0),IFERROR(VLOOKUP($I81,'Privacy Analyst Evaluation'!$A$46:$F$120,2,0),""))</f>
        <v/>
      </c>
      <c r="K81" s="243" t="str">
        <f>IFERROR(VLOOKUP($I81,'Institution Evaluation'!$A$55:$F$346,3,0),IFERROR(VLOOKUP($I81,'Privacy Analyst Evaluation'!$A$46:$F$120,3,0),""))&amp;""</f>
        <v/>
      </c>
      <c r="L81" s="243" t="str">
        <f>IFERROR(VLOOKUP($I81,'Institution Evaluation'!$A$55:$F$346,4,0),IFERROR(VLOOKUP($I81,'Privacy Analyst Evaluation'!$A$46:$F$120,4,0),""))&amp;""</f>
        <v/>
      </c>
      <c r="M81" s="243" t="str">
        <f>IFERROR(VLOOKUP($I81,'Institution Evaluation'!$A$55:$F$346,6,0),IFERROR(VLOOKUP($I81,'Privacy Analyst Evaluation'!$A$46:$F$120,6,0),""))&amp;""</f>
        <v/>
      </c>
      <c r="N81" s="7"/>
      <c r="O81" s="7"/>
      <c r="P81" s="7"/>
      <c r="Q81" s="7"/>
      <c r="R81" s="7"/>
      <c r="S81" s="7"/>
      <c r="T81" s="7"/>
      <c r="U81" s="7"/>
      <c r="V81" s="7"/>
      <c r="W81" s="7"/>
      <c r="X81" s="7"/>
      <c r="Y81" s="7"/>
      <c r="Z81" s="7"/>
      <c r="AA81" s="7"/>
      <c r="AB81" s="7"/>
      <c r="AC81" s="7"/>
      <c r="AD81" s="7"/>
      <c r="AE81" s="7"/>
      <c r="AF81" s="7"/>
      <c r="AG81" s="7"/>
      <c r="AH81" s="7"/>
    </row>
    <row r="82" ht="15.75" customHeight="1">
      <c r="A82" s="243">
        <f>IFERROR(IF($A81+1&gt;'(backend scoring)'!$T$335,"",$A81+1),"")</f>
        <v>58</v>
      </c>
      <c r="B82" s="243" t="str">
        <f t="array" ref="B82">XLOOKUP($A82,'(backend scoring)'!$V$2:$V$333,'(backend scoring)'!$A$2:$A$333,"")</f>
        <v>HIPA-01</v>
      </c>
      <c r="C82" s="243" t="str">
        <f>IFERROR(VLOOKUP($B82,'Institution Evaluation'!$A$55:$F$346,2,0),IFERROR(VLOOKUP($B82,'Privacy Analyst Evaluation'!$A$46:$F$120,2,0),""))&amp;""</f>
        <v>Do your workforce members receive regular training related to the Health Insurance Portability and Accountability Act (HIPAA) Privacy and Security Rules and the HITECH Act?*</v>
      </c>
      <c r="D82" s="243" t="str">
        <f>IFERROR(VLOOKUP($B82,'Institution Evaluation'!$A$55:$F$346,3,0),IFERROR(VLOOKUP($B82,'Privacy Analyst Evaluation'!$A$46:$F$120,3,0),""))&amp;""</f>
        <v>No</v>
      </c>
      <c r="E82" s="243" t="str">
        <f>IFERROR(VLOOKUP($B82,'Institution Evaluation'!$A$55:$F$346,4,0),IFERROR(VLOOKUP($B82,'Privacy Analyst Evaluation'!$A$46:$F$120,4,0),""))&amp;""</f>
        <v>Coursedog does not have or require access to any HIPAA related data.</v>
      </c>
      <c r="F82" s="243" t="str">
        <f>IFERROR(VLOOKUP($B82,'Institution Evaluation'!$A$55:$F$346,6,0),IFERROR(VLOOKUP($B82,'Privacy Analyst Evaluation'!$A$46:$F$120,6,0),""))&amp;""</f>
        <v/>
      </c>
      <c r="G82" s="282"/>
      <c r="H82" s="243" t="str">
        <f>IFERROR(IF($H81+1&gt;'(backend scoring)'!$Q$335,"",$H81+1),"")</f>
        <v/>
      </c>
      <c r="I82" s="243" t="str">
        <f t="array" ref="I82">XLOOKUP($H82,'(backend scoring)'!$S$2:$S$333,'(backend scoring)'!$A$2:$A$333,"")</f>
        <v/>
      </c>
      <c r="J82" s="243" t="str">
        <f>IFERROR(VLOOKUP($I82,'Institution Evaluation'!$A$55:$F$346,2,0),IFERROR(VLOOKUP($I82,'Privacy Analyst Evaluation'!$A$46:$F$120,2,0),""))</f>
        <v/>
      </c>
      <c r="K82" s="243" t="str">
        <f>IFERROR(VLOOKUP($I82,'Institution Evaluation'!$A$55:$F$346,3,0),IFERROR(VLOOKUP($I82,'Privacy Analyst Evaluation'!$A$46:$F$120,3,0),""))&amp;""</f>
        <v/>
      </c>
      <c r="L82" s="243" t="str">
        <f>IFERROR(VLOOKUP($I82,'Institution Evaluation'!$A$55:$F$346,4,0),IFERROR(VLOOKUP($I82,'Privacy Analyst Evaluation'!$A$46:$F$120,4,0),""))&amp;""</f>
        <v/>
      </c>
      <c r="M82" s="243" t="str">
        <f>IFERROR(VLOOKUP($I82,'Institution Evaluation'!$A$55:$F$346,6,0),IFERROR(VLOOKUP($I82,'Privacy Analyst Evaluation'!$A$46:$F$120,6,0),""))&amp;""</f>
        <v/>
      </c>
      <c r="N82" s="7"/>
      <c r="O82" s="7"/>
      <c r="P82" s="7"/>
      <c r="Q82" s="7"/>
      <c r="R82" s="7"/>
      <c r="S82" s="7"/>
      <c r="T82" s="7"/>
      <c r="U82" s="7"/>
      <c r="V82" s="7"/>
      <c r="W82" s="7"/>
      <c r="X82" s="7"/>
      <c r="Y82" s="7"/>
      <c r="Z82" s="7"/>
      <c r="AA82" s="7"/>
      <c r="AB82" s="7"/>
      <c r="AC82" s="7"/>
      <c r="AD82" s="7"/>
      <c r="AE82" s="7"/>
      <c r="AF82" s="7"/>
      <c r="AG82" s="7"/>
      <c r="AH82" s="7"/>
    </row>
    <row r="83" ht="15.75" customHeight="1">
      <c r="A83" s="243">
        <f>IFERROR(IF($A82+1&gt;'(backend scoring)'!$T$335,"",$A82+1),"")</f>
        <v>59</v>
      </c>
      <c r="B83" s="243" t="str">
        <f t="array" ref="B83">XLOOKUP($A83,'(backend scoring)'!$V$2:$V$333,'(backend scoring)'!$A$2:$A$333,"")</f>
        <v>HIPA-02</v>
      </c>
      <c r="C83" s="243" t="str">
        <f>IFERROR(VLOOKUP($B83,'Institution Evaluation'!$A$55:$F$346,2,0),IFERROR(VLOOKUP($B83,'Privacy Analyst Evaluation'!$A$46:$F$120,2,0),""))&amp;""</f>
        <v>Have you identified areas of risk?*</v>
      </c>
      <c r="D83" s="243" t="str">
        <f>IFERROR(VLOOKUP($B83,'Institution Evaluation'!$A$55:$F$346,3,0),IFERROR(VLOOKUP($B83,'Privacy Analyst Evaluation'!$A$46:$F$120,3,0),""))&amp;""</f>
        <v>No</v>
      </c>
      <c r="E83" s="243" t="str">
        <f>IFERROR(VLOOKUP($B83,'Institution Evaluation'!$A$55:$F$346,4,0),IFERROR(VLOOKUP($B83,'Privacy Analyst Evaluation'!$A$46:$F$120,4,0),""))&amp;""</f>
        <v>Coursedog does not have or require access to any HIPAA related data.</v>
      </c>
      <c r="F83" s="243" t="str">
        <f>IFERROR(VLOOKUP($B83,'Institution Evaluation'!$A$55:$F$346,6,0),IFERROR(VLOOKUP($B83,'Privacy Analyst Evaluation'!$A$46:$F$120,6,0),""))&amp;""</f>
        <v/>
      </c>
      <c r="G83" s="282"/>
      <c r="H83" s="243" t="str">
        <f>IFERROR(IF($H82+1&gt;'(backend scoring)'!$Q$335,"",$H82+1),"")</f>
        <v/>
      </c>
      <c r="I83" s="243" t="str">
        <f t="array" ref="I83">XLOOKUP($H83,'(backend scoring)'!$S$2:$S$333,'(backend scoring)'!$A$2:$A$333,"")</f>
        <v/>
      </c>
      <c r="J83" s="243" t="str">
        <f>IFERROR(VLOOKUP($I83,'Institution Evaluation'!$A$55:$F$346,2,0),IFERROR(VLOOKUP($I83,'Privacy Analyst Evaluation'!$A$46:$F$120,2,0),""))</f>
        <v/>
      </c>
      <c r="K83" s="243" t="str">
        <f>IFERROR(VLOOKUP($I83,'Institution Evaluation'!$A$55:$F$346,3,0),IFERROR(VLOOKUP($I83,'Privacy Analyst Evaluation'!$A$46:$F$120,3,0),""))&amp;""</f>
        <v/>
      </c>
      <c r="L83" s="243" t="str">
        <f>IFERROR(VLOOKUP($I83,'Institution Evaluation'!$A$55:$F$346,4,0),IFERROR(VLOOKUP($I83,'Privacy Analyst Evaluation'!$A$46:$F$120,4,0),""))&amp;""</f>
        <v/>
      </c>
      <c r="M83" s="243" t="str">
        <f>IFERROR(VLOOKUP($I83,'Institution Evaluation'!$A$55:$F$346,6,0),IFERROR(VLOOKUP($I83,'Privacy Analyst Evaluation'!$A$46:$F$120,6,0),""))&amp;""</f>
        <v/>
      </c>
      <c r="N83" s="7"/>
      <c r="O83" s="7"/>
      <c r="P83" s="7"/>
      <c r="Q83" s="7"/>
      <c r="R83" s="7"/>
      <c r="S83" s="7"/>
      <c r="T83" s="7"/>
      <c r="U83" s="7"/>
      <c r="V83" s="7"/>
      <c r="W83" s="7"/>
      <c r="X83" s="7"/>
      <c r="Y83" s="7"/>
      <c r="Z83" s="7"/>
      <c r="AA83" s="7"/>
      <c r="AB83" s="7"/>
      <c r="AC83" s="7"/>
      <c r="AD83" s="7"/>
      <c r="AE83" s="7"/>
      <c r="AF83" s="7"/>
      <c r="AG83" s="7"/>
      <c r="AH83" s="7"/>
    </row>
    <row r="84" ht="15.75" customHeight="1">
      <c r="A84" s="243">
        <f>IFERROR(IF($A83+1&gt;'(backend scoring)'!$T$335,"",$A83+1),"")</f>
        <v>60</v>
      </c>
      <c r="B84" s="243" t="str">
        <f t="array" ref="B84">XLOOKUP($A84,'(backend scoring)'!$V$2:$V$333,'(backend scoring)'!$A$2:$A$333,"")</f>
        <v>HIPA-03</v>
      </c>
      <c r="C84" s="243" t="str">
        <f>IFERROR(VLOOKUP($B84,'Institution Evaluation'!$A$55:$F$346,2,0),IFERROR(VLOOKUP($B84,'Privacy Analyst Evaluation'!$A$46:$F$120,2,0),""))&amp;""</f>
        <v>Have the relevant policies/plans been tested?*</v>
      </c>
      <c r="D84" s="243" t="str">
        <f>IFERROR(VLOOKUP($B84,'Institution Evaluation'!$A$55:$F$346,3,0),IFERROR(VLOOKUP($B84,'Privacy Analyst Evaluation'!$A$46:$F$120,3,0),""))&amp;""</f>
        <v>No</v>
      </c>
      <c r="E84" s="243" t="str">
        <f>IFERROR(VLOOKUP($B84,'Institution Evaluation'!$A$55:$F$346,4,0),IFERROR(VLOOKUP($B84,'Privacy Analyst Evaluation'!$A$46:$F$120,4,0),""))&amp;""</f>
        <v>Coursedog does not have or require access to any HIPAA related data.</v>
      </c>
      <c r="F84" s="243" t="str">
        <f>IFERROR(VLOOKUP($B84,'Institution Evaluation'!$A$55:$F$346,6,0),IFERROR(VLOOKUP($B84,'Privacy Analyst Evaluation'!$A$46:$F$120,6,0),""))&amp;""</f>
        <v/>
      </c>
      <c r="G84" s="282"/>
      <c r="H84" s="243" t="str">
        <f>IFERROR(IF($H83+1&gt;'(backend scoring)'!$Q$335,"",$H83+1),"")</f>
        <v/>
      </c>
      <c r="I84" s="243" t="str">
        <f t="array" ref="I84">XLOOKUP($H84,'(backend scoring)'!$S$2:$S$333,'(backend scoring)'!$A$2:$A$333,"")</f>
        <v/>
      </c>
      <c r="J84" s="243" t="str">
        <f>IFERROR(VLOOKUP($I84,'Institution Evaluation'!$A$55:$F$346,2,0),IFERROR(VLOOKUP($I84,'Privacy Analyst Evaluation'!$A$46:$F$120,2,0),""))</f>
        <v/>
      </c>
      <c r="K84" s="243" t="str">
        <f>IFERROR(VLOOKUP($I84,'Institution Evaluation'!$A$55:$F$346,3,0),IFERROR(VLOOKUP($I84,'Privacy Analyst Evaluation'!$A$46:$F$120,3,0),""))&amp;""</f>
        <v/>
      </c>
      <c r="L84" s="243" t="str">
        <f>IFERROR(VLOOKUP($I84,'Institution Evaluation'!$A$55:$F$346,4,0),IFERROR(VLOOKUP($I84,'Privacy Analyst Evaluation'!$A$46:$F$120,4,0),""))&amp;""</f>
        <v/>
      </c>
      <c r="M84" s="243" t="str">
        <f>IFERROR(VLOOKUP($I84,'Institution Evaluation'!$A$55:$F$346,6,0),IFERROR(VLOOKUP($I84,'Privacy Analyst Evaluation'!$A$46:$F$120,6,0),""))&amp;""</f>
        <v/>
      </c>
      <c r="N84" s="7"/>
      <c r="O84" s="7"/>
      <c r="P84" s="7"/>
      <c r="Q84" s="7"/>
      <c r="R84" s="7"/>
      <c r="S84" s="7"/>
      <c r="T84" s="7"/>
      <c r="U84" s="7"/>
      <c r="V84" s="7"/>
      <c r="W84" s="7"/>
      <c r="X84" s="7"/>
      <c r="Y84" s="7"/>
      <c r="Z84" s="7"/>
      <c r="AA84" s="7"/>
      <c r="AB84" s="7"/>
      <c r="AC84" s="7"/>
      <c r="AD84" s="7"/>
      <c r="AE84" s="7"/>
      <c r="AF84" s="7"/>
      <c r="AG84" s="7"/>
      <c r="AH84" s="7"/>
    </row>
    <row r="85" ht="15.75" customHeight="1">
      <c r="A85" s="243">
        <f>IFERROR(IF($A84+1&gt;'(backend scoring)'!$T$335,"",$A84+1),"")</f>
        <v>61</v>
      </c>
      <c r="B85" s="243" t="str">
        <f t="array" ref="B85">XLOOKUP($A85,'(backend scoring)'!$V$2:$V$333,'(backend scoring)'!$A$2:$A$333,"")</f>
        <v>HIPA-04</v>
      </c>
      <c r="C85" s="243" t="str">
        <f>IFERROR(VLOOKUP($B85,'Institution Evaluation'!$A$55:$F$346,2,0),IFERROR(VLOOKUP($B85,'Privacy Analyst Evaluation'!$A$46:$F$120,2,0),""))&amp;""</f>
        <v>Have you entered into a Business Associate Agreements with all subcontractors who may have access to protected health information (PHI)?*</v>
      </c>
      <c r="D85" s="243" t="str">
        <f>IFERROR(VLOOKUP($B85,'Institution Evaluation'!$A$55:$F$346,3,0),IFERROR(VLOOKUP($B85,'Privacy Analyst Evaluation'!$A$46:$F$120,3,0),""))&amp;""</f>
        <v>No</v>
      </c>
      <c r="E85" s="243" t="str">
        <f>IFERROR(VLOOKUP($B85,'Institution Evaluation'!$A$55:$F$346,4,0),IFERROR(VLOOKUP($B85,'Privacy Analyst Evaluation'!$A$46:$F$120,4,0),""))&amp;""</f>
        <v>Coursedog does not have or require access to any HIPAA related data.</v>
      </c>
      <c r="F85" s="243" t="str">
        <f>IFERROR(VLOOKUP($B85,'Institution Evaluation'!$A$55:$F$346,6,0),IFERROR(VLOOKUP($B85,'Privacy Analyst Evaluation'!$A$46:$F$120,6,0),""))&amp;""</f>
        <v/>
      </c>
      <c r="G85" s="282"/>
      <c r="H85" s="243" t="str">
        <f>IFERROR(IF($H84+1&gt;'(backend scoring)'!$Q$335,"",$H84+1),"")</f>
        <v/>
      </c>
      <c r="I85" s="243" t="str">
        <f t="array" ref="I85">XLOOKUP($H85,'(backend scoring)'!$S$2:$S$333,'(backend scoring)'!$A$2:$A$333,"")</f>
        <v/>
      </c>
      <c r="J85" s="243" t="str">
        <f>IFERROR(VLOOKUP($I85,'Institution Evaluation'!$A$55:$F$346,2,0),IFERROR(VLOOKUP($I85,'Privacy Analyst Evaluation'!$A$46:$F$120,2,0),""))</f>
        <v/>
      </c>
      <c r="K85" s="243" t="str">
        <f>IFERROR(VLOOKUP($I85,'Institution Evaluation'!$A$55:$F$346,3,0),IFERROR(VLOOKUP($I85,'Privacy Analyst Evaluation'!$A$46:$F$120,3,0),""))&amp;""</f>
        <v/>
      </c>
      <c r="L85" s="243" t="str">
        <f>IFERROR(VLOOKUP($I85,'Institution Evaluation'!$A$55:$F$346,4,0),IFERROR(VLOOKUP($I85,'Privacy Analyst Evaluation'!$A$46:$F$120,4,0),""))&amp;""</f>
        <v/>
      </c>
      <c r="M85" s="243" t="str">
        <f>IFERROR(VLOOKUP($I85,'Institution Evaluation'!$A$55:$F$346,6,0),IFERROR(VLOOKUP($I85,'Privacy Analyst Evaluation'!$A$46:$F$120,6,0),""))&amp;""</f>
        <v/>
      </c>
      <c r="N85" s="7"/>
      <c r="O85" s="7"/>
      <c r="P85" s="7"/>
      <c r="Q85" s="7"/>
      <c r="R85" s="7"/>
      <c r="S85" s="7"/>
      <c r="T85" s="7"/>
      <c r="U85" s="7"/>
      <c r="V85" s="7"/>
      <c r="W85" s="7"/>
      <c r="X85" s="7"/>
      <c r="Y85" s="7"/>
      <c r="Z85" s="7"/>
      <c r="AA85" s="7"/>
      <c r="AB85" s="7"/>
      <c r="AC85" s="7"/>
      <c r="AD85" s="7"/>
      <c r="AE85" s="7"/>
      <c r="AF85" s="7"/>
      <c r="AG85" s="7"/>
      <c r="AH85" s="7"/>
    </row>
    <row r="86" ht="15.75" customHeight="1">
      <c r="A86" s="243">
        <f>IFERROR(IF($A85+1&gt;'(backend scoring)'!$T$335,"",$A85+1),"")</f>
        <v>62</v>
      </c>
      <c r="B86" s="243" t="str">
        <f t="array" ref="B86">XLOOKUP($A86,'(backend scoring)'!$V$2:$V$333,'(backend scoring)'!$A$2:$A$333,"")</f>
        <v>PCID-01</v>
      </c>
      <c r="C86" s="243" t="str">
        <f>IFERROR(VLOOKUP($B86,'Institution Evaluation'!$A$55:$F$346,2,0),IFERROR(VLOOKUP($B86,'Privacy Analyst Evaluation'!$A$46:$F$120,2,0),""))&amp;""</f>
        <v>Do you have a current, executed within the past year, Attestation of Compliance (AoC) or Report on Compliance (RoC)?*</v>
      </c>
      <c r="D86" s="243" t="str">
        <f>IFERROR(VLOOKUP($B86,'Institution Evaluation'!$A$55:$F$346,3,0),IFERROR(VLOOKUP($B86,'Privacy Analyst Evaluation'!$A$46:$F$120,3,0),""))&amp;""</f>
        <v>No</v>
      </c>
      <c r="E86" s="243" t="str">
        <f>IFERROR(VLOOKUP($B86,'Institution Evaluation'!$A$55:$F$346,4,0),IFERROR(VLOOKUP($B86,'Privacy Analyst Evaluation'!$A$46:$F$120,4,0),""))&amp;""</f>
        <v>Coursedog does not process Credit Card payments.</v>
      </c>
      <c r="F86" s="243" t="str">
        <f>IFERROR(VLOOKUP($B86,'Institution Evaluation'!$A$55:$F$346,6,0),IFERROR(VLOOKUP($B86,'Privacy Analyst Evaluation'!$A$46:$F$120,6,0),""))&amp;""</f>
        <v/>
      </c>
      <c r="G86" s="282"/>
      <c r="H86" s="243" t="str">
        <f>IFERROR(IF($H85+1&gt;'(backend scoring)'!$Q$335,"",$H85+1),"")</f>
        <v/>
      </c>
      <c r="I86" s="243" t="str">
        <f t="array" ref="I86">XLOOKUP($H86,'(backend scoring)'!$S$2:$S$333,'(backend scoring)'!$A$2:$A$333,"")</f>
        <v/>
      </c>
      <c r="J86" s="243" t="str">
        <f>IFERROR(VLOOKUP($I86,'Institution Evaluation'!$A$55:$F$346,2,0),IFERROR(VLOOKUP($I86,'Privacy Analyst Evaluation'!$A$46:$F$120,2,0),""))</f>
        <v/>
      </c>
      <c r="K86" s="243" t="str">
        <f>IFERROR(VLOOKUP($I86,'Institution Evaluation'!$A$55:$F$346,3,0),IFERROR(VLOOKUP($I86,'Privacy Analyst Evaluation'!$A$46:$F$120,3,0),""))&amp;""</f>
        <v/>
      </c>
      <c r="L86" s="243" t="str">
        <f>IFERROR(VLOOKUP($I86,'Institution Evaluation'!$A$55:$F$346,4,0),IFERROR(VLOOKUP($I86,'Privacy Analyst Evaluation'!$A$46:$F$120,4,0),""))&amp;""</f>
        <v/>
      </c>
      <c r="M86" s="243" t="str">
        <f>IFERROR(VLOOKUP($I86,'Institution Evaluation'!$A$55:$F$346,6,0),IFERROR(VLOOKUP($I86,'Privacy Analyst Evaluation'!$A$46:$F$120,6,0),""))&amp;""</f>
        <v/>
      </c>
      <c r="N86" s="7"/>
      <c r="O86" s="7"/>
      <c r="P86" s="7"/>
      <c r="Q86" s="7"/>
      <c r="R86" s="7"/>
      <c r="S86" s="7"/>
      <c r="T86" s="7"/>
      <c r="U86" s="7"/>
      <c r="V86" s="7"/>
      <c r="W86" s="7"/>
      <c r="X86" s="7"/>
      <c r="Y86" s="7"/>
      <c r="Z86" s="7"/>
      <c r="AA86" s="7"/>
      <c r="AB86" s="7"/>
      <c r="AC86" s="7"/>
      <c r="AD86" s="7"/>
      <c r="AE86" s="7"/>
      <c r="AF86" s="7"/>
      <c r="AG86" s="7"/>
      <c r="AH86" s="7"/>
    </row>
    <row r="87" ht="15.75" customHeight="1">
      <c r="A87" s="243">
        <f>IFERROR(IF($A86+1&gt;'(backend scoring)'!$T$335,"",$A86+1),"")</f>
        <v>63</v>
      </c>
      <c r="B87" s="243" t="str">
        <f t="array" ref="B87">XLOOKUP($A87,'(backend scoring)'!$V$2:$V$333,'(backend scoring)'!$A$2:$A$333,"")</f>
        <v>PCID-02</v>
      </c>
      <c r="C87" s="243" t="str">
        <f>IFERROR(VLOOKUP($B87,'Institution Evaluation'!$A$55:$F$346,2,0),IFERROR(VLOOKUP($B87,'Privacy Analyst Evaluation'!$A$46:$F$120,2,0),""))&amp;""</f>
        <v>Is the application listed as an approved Payment Application Data Security Standard (PA-DSS) application?*</v>
      </c>
      <c r="D87" s="243" t="str">
        <f>IFERROR(VLOOKUP($B87,'Institution Evaluation'!$A$55:$F$346,3,0),IFERROR(VLOOKUP($B87,'Privacy Analyst Evaluation'!$A$46:$F$120,3,0),""))&amp;""</f>
        <v>No</v>
      </c>
      <c r="E87" s="243" t="str">
        <f>IFERROR(VLOOKUP($B87,'Institution Evaluation'!$A$55:$F$346,4,0),IFERROR(VLOOKUP($B87,'Privacy Analyst Evaluation'!$A$46:$F$120,4,0),""))&amp;""</f>
        <v>Coursedog does not process Credit Card payments.</v>
      </c>
      <c r="F87" s="243" t="str">
        <f>IFERROR(VLOOKUP($B87,'Institution Evaluation'!$A$55:$F$346,6,0),IFERROR(VLOOKUP($B87,'Privacy Analyst Evaluation'!$A$46:$F$120,6,0),""))&amp;""</f>
        <v/>
      </c>
      <c r="G87" s="282"/>
      <c r="H87" s="243" t="str">
        <f>IFERROR(IF($H86+1&gt;'(backend scoring)'!$Q$335,"",$H86+1),"")</f>
        <v/>
      </c>
      <c r="I87" s="243" t="str">
        <f t="array" ref="I87">XLOOKUP($H87,'(backend scoring)'!$S$2:$S$333,'(backend scoring)'!$A$2:$A$333,"")</f>
        <v/>
      </c>
      <c r="J87" s="243" t="str">
        <f>IFERROR(VLOOKUP($I87,'Institution Evaluation'!$A$55:$F$346,2,0),IFERROR(VLOOKUP($I87,'Privacy Analyst Evaluation'!$A$46:$F$120,2,0),""))</f>
        <v/>
      </c>
      <c r="K87" s="243" t="str">
        <f>IFERROR(VLOOKUP($I87,'Institution Evaluation'!$A$55:$F$346,3,0),IFERROR(VLOOKUP($I87,'Privacy Analyst Evaluation'!$A$46:$F$120,3,0),""))&amp;""</f>
        <v/>
      </c>
      <c r="L87" s="243" t="str">
        <f>IFERROR(VLOOKUP($I87,'Institution Evaluation'!$A$55:$F$346,4,0),IFERROR(VLOOKUP($I87,'Privacy Analyst Evaluation'!$A$46:$F$120,4,0),""))&amp;""</f>
        <v/>
      </c>
      <c r="M87" s="243" t="str">
        <f>IFERROR(VLOOKUP($I87,'Institution Evaluation'!$A$55:$F$346,6,0),IFERROR(VLOOKUP($I87,'Privacy Analyst Evaluation'!$A$46:$F$120,6,0),""))&amp;""</f>
        <v/>
      </c>
      <c r="N87" s="7"/>
      <c r="O87" s="7"/>
      <c r="P87" s="7"/>
      <c r="Q87" s="7"/>
      <c r="R87" s="7"/>
      <c r="S87" s="7"/>
      <c r="T87" s="7"/>
      <c r="U87" s="7"/>
      <c r="V87" s="7"/>
      <c r="W87" s="7"/>
      <c r="X87" s="7"/>
      <c r="Y87" s="7"/>
      <c r="Z87" s="7"/>
      <c r="AA87" s="7"/>
      <c r="AB87" s="7"/>
      <c r="AC87" s="7"/>
      <c r="AD87" s="7"/>
      <c r="AE87" s="7"/>
      <c r="AF87" s="7"/>
      <c r="AG87" s="7"/>
      <c r="AH87" s="7"/>
    </row>
    <row r="88" ht="15.75" customHeight="1">
      <c r="A88" s="243">
        <f>IFERROR(IF($A87+1&gt;'(backend scoring)'!$T$335,"",$A87+1),"")</f>
        <v>64</v>
      </c>
      <c r="B88" s="243" t="str">
        <f t="array" ref="B88">XLOOKUP($A88,'(backend scoring)'!$V$2:$V$333,'(backend scoring)'!$A$2:$A$333,"")</f>
        <v>PCID-03</v>
      </c>
      <c r="C88" s="243" t="str">
        <f>IFERROR(VLOOKUP($B88,'Institution Evaluation'!$A$55:$F$346,2,0),IFERROR(VLOOKUP($B88,'Privacy Analyst Evaluation'!$A$46:$F$120,2,0),""))&amp;""</f>
        <v>Does the system or solutions use a third party to collect, store, process, or transmit cardholder (payment/credit/debt card) data?*</v>
      </c>
      <c r="D88" s="243" t="str">
        <f>IFERROR(VLOOKUP($B88,'Institution Evaluation'!$A$55:$F$346,3,0),IFERROR(VLOOKUP($B88,'Privacy Analyst Evaluation'!$A$46:$F$120,3,0),""))&amp;""</f>
        <v>No</v>
      </c>
      <c r="E88" s="243" t="str">
        <f>IFERROR(VLOOKUP($B88,'Institution Evaluation'!$A$55:$F$346,4,0),IFERROR(VLOOKUP($B88,'Privacy Analyst Evaluation'!$A$46:$F$120,4,0),""))&amp;""</f>
        <v>Coursedog does not process Credit Card payments.</v>
      </c>
      <c r="F88" s="243" t="str">
        <f>IFERROR(VLOOKUP($B88,'Institution Evaluation'!$A$55:$F$346,6,0),IFERROR(VLOOKUP($B88,'Privacy Analyst Evaluation'!$A$46:$F$120,6,0),""))&amp;""</f>
        <v/>
      </c>
      <c r="G88" s="282"/>
      <c r="H88" s="243" t="str">
        <f>IFERROR(IF($H87+1&gt;'(backend scoring)'!$Q$335,"",$H87+1),"")</f>
        <v/>
      </c>
      <c r="I88" s="243" t="str">
        <f t="array" ref="I88">XLOOKUP($H88,'(backend scoring)'!$S$2:$S$333,'(backend scoring)'!$A$2:$A$333,"")</f>
        <v/>
      </c>
      <c r="J88" s="243" t="str">
        <f>IFERROR(VLOOKUP($I88,'Institution Evaluation'!$A$55:$F$346,2,0),IFERROR(VLOOKUP($I88,'Privacy Analyst Evaluation'!$A$46:$F$120,2,0),""))</f>
        <v/>
      </c>
      <c r="K88" s="243" t="str">
        <f>IFERROR(VLOOKUP($I88,'Institution Evaluation'!$A$55:$F$346,3,0),IFERROR(VLOOKUP($I88,'Privacy Analyst Evaluation'!$A$46:$F$120,3,0),""))&amp;""</f>
        <v/>
      </c>
      <c r="L88" s="243" t="str">
        <f>IFERROR(VLOOKUP($I88,'Institution Evaluation'!$A$55:$F$346,4,0),IFERROR(VLOOKUP($I88,'Privacy Analyst Evaluation'!$A$46:$F$120,4,0),""))&amp;""</f>
        <v/>
      </c>
      <c r="M88" s="243" t="str">
        <f>IFERROR(VLOOKUP($I88,'Institution Evaluation'!$A$55:$F$346,6,0),IFERROR(VLOOKUP($I88,'Privacy Analyst Evaluation'!$A$46:$F$120,6,0),""))&amp;""</f>
        <v/>
      </c>
      <c r="N88" s="7"/>
      <c r="O88" s="7"/>
      <c r="P88" s="7"/>
      <c r="Q88" s="7"/>
      <c r="R88" s="7"/>
      <c r="S88" s="7"/>
      <c r="T88" s="7"/>
      <c r="U88" s="7"/>
      <c r="V88" s="7"/>
      <c r="W88" s="7"/>
      <c r="X88" s="7"/>
      <c r="Y88" s="7"/>
      <c r="Z88" s="7"/>
      <c r="AA88" s="7"/>
      <c r="AB88" s="7"/>
      <c r="AC88" s="7"/>
      <c r="AD88" s="7"/>
      <c r="AE88" s="7"/>
      <c r="AF88" s="7"/>
      <c r="AG88" s="7"/>
      <c r="AH88" s="7"/>
    </row>
    <row r="89" ht="15.75" customHeight="1">
      <c r="A89" s="243">
        <f>IFERROR(IF($A88+1&gt;'(backend scoring)'!$T$335,"",$A88+1),"")</f>
        <v>65</v>
      </c>
      <c r="B89" s="243" t="str">
        <f t="array" ref="B89">XLOOKUP($A89,'(backend scoring)'!$V$2:$V$333,'(backend scoring)'!$A$2:$A$333,"")</f>
        <v>PCOM-01</v>
      </c>
      <c r="C89" s="243" t="str">
        <f>IFERROR(VLOOKUP($B89,'Institution Evaluation'!$A$55:$F$346,2,0),IFERROR(VLOOKUP($B89,'Privacy Analyst Evaluation'!$A$46:$F$120,2,0),""))&amp;""</f>
        <v>Have you had a personal data breach in the past three years that involved reporting to a governmental agency, notice to individuals (including voluntary notice), or notice to another organization or institution?*</v>
      </c>
      <c r="D89" s="243" t="str">
        <f>IFERROR(VLOOKUP($B89,'Institution Evaluation'!$A$55:$F$346,3,0),IFERROR(VLOOKUP($B89,'Privacy Analyst Evaluation'!$A$46:$F$120,3,0),""))&amp;""</f>
        <v>No</v>
      </c>
      <c r="E89" s="243" t="str">
        <f>IFERROR(VLOOKUP($B89,'Institution Evaluation'!$A$55:$F$346,4,0),IFERROR(VLOOKUP($B89,'Privacy Analyst Evaluation'!$A$46:$F$120,4,0),""))&amp;""</f>
        <v/>
      </c>
      <c r="F89" s="243" t="str">
        <f>IFERROR(VLOOKUP($B89,'Institution Evaluation'!$A$55:$F$346,6,0),IFERROR(VLOOKUP($B89,'Privacy Analyst Evaluation'!$A$46:$F$120,6,0),""))&amp;""</f>
        <v/>
      </c>
      <c r="G89" s="282"/>
      <c r="H89" s="243" t="str">
        <f>IFERROR(IF($H88+1&gt;'(backend scoring)'!$Q$335,"",$H88+1),"")</f>
        <v/>
      </c>
      <c r="I89" s="243" t="str">
        <f t="array" ref="I89">XLOOKUP($H89,'(backend scoring)'!$S$2:$S$333,'(backend scoring)'!$A$2:$A$333,"")</f>
        <v/>
      </c>
      <c r="J89" s="243" t="str">
        <f>IFERROR(VLOOKUP($I89,'Institution Evaluation'!$A$55:$F$346,2,0),IFERROR(VLOOKUP($I89,'Privacy Analyst Evaluation'!$A$46:$F$120,2,0),""))</f>
        <v/>
      </c>
      <c r="K89" s="243" t="str">
        <f>IFERROR(VLOOKUP($I89,'Institution Evaluation'!$A$55:$F$346,3,0),IFERROR(VLOOKUP($I89,'Privacy Analyst Evaluation'!$A$46:$F$120,3,0),""))&amp;""</f>
        <v/>
      </c>
      <c r="L89" s="243" t="str">
        <f>IFERROR(VLOOKUP($I89,'Institution Evaluation'!$A$55:$F$346,4,0),IFERROR(VLOOKUP($I89,'Privacy Analyst Evaluation'!$A$46:$F$120,4,0),""))&amp;""</f>
        <v/>
      </c>
      <c r="M89" s="243" t="str">
        <f>IFERROR(VLOOKUP($I89,'Institution Evaluation'!$A$55:$F$346,6,0),IFERROR(VLOOKUP($I89,'Privacy Analyst Evaluation'!$A$46:$F$120,6,0),""))&amp;""</f>
        <v/>
      </c>
      <c r="N89" s="7"/>
      <c r="O89" s="7"/>
      <c r="P89" s="7"/>
      <c r="Q89" s="7"/>
      <c r="R89" s="7"/>
      <c r="S89" s="7"/>
      <c r="T89" s="7"/>
      <c r="U89" s="7"/>
      <c r="V89" s="7"/>
      <c r="W89" s="7"/>
      <c r="X89" s="7"/>
      <c r="Y89" s="7"/>
      <c r="Z89" s="7"/>
      <c r="AA89" s="7"/>
      <c r="AB89" s="7"/>
      <c r="AC89" s="7"/>
      <c r="AD89" s="7"/>
      <c r="AE89" s="7"/>
      <c r="AF89" s="7"/>
      <c r="AG89" s="7"/>
      <c r="AH89" s="7"/>
    </row>
    <row r="90" ht="15.75" customHeight="1">
      <c r="A90" s="243">
        <f>IFERROR(IF($A89+1&gt;'(backend scoring)'!$T$335,"",$A89+1),"")</f>
        <v>66</v>
      </c>
      <c r="B90" s="243" t="str">
        <f t="array" ref="B90">XLOOKUP($A90,'(backend scoring)'!$V$2:$V$333,'(backend scoring)'!$A$2:$A$333,"")</f>
        <v>PCOM-02</v>
      </c>
      <c r="C90" s="243" t="str">
        <f>IFERROR(VLOOKUP($B90,'Institution Evaluation'!$A$55:$F$346,2,0),IFERROR(VLOOKUP($B90,'Privacy Analyst Evaluation'!$A$46:$F$120,2,0),""))&amp;""</f>
        <v>Use this area to share information about your privacy practices that will assist those who are assessing your company data privacy program.*</v>
      </c>
      <c r="D90" s="243" t="str">
        <f>IFERROR(VLOOKUP($B90,'Institution Evaluation'!$A$55:$F$346,3,0),IFERROR(VLOOKUP($B90,'Privacy Analyst Evaluation'!$A$46:$F$120,3,0),""))&amp;""</f>
        <v/>
      </c>
      <c r="E90" s="243" t="str">
        <f>IFERROR(VLOOKUP($B90,'Institution Evaluation'!$A$55:$F$346,4,0),IFERROR(VLOOKUP($B90,'Privacy Analyst Evaluation'!$A$46:$F$120,4,0),""))&amp;""</f>
        <v>Coursedog collects personal data including email, name, phone, address. Uses third-party service providers like Google Analytics. Transfers data to US. Implements security measures though acknowledges no method is 100% secure. Does not knowingly collect data from children under 18. Contact: 228 Park Avenue S, PMB 70159, New York, NY 10003</v>
      </c>
      <c r="F90" s="243" t="str">
        <f>IFERROR(VLOOKUP($B90,'Institution Evaluation'!$A$55:$F$346,6,0),IFERROR(VLOOKUP($B90,'Privacy Analyst Evaluation'!$A$46:$F$120,6,0),""))&amp;""</f>
        <v/>
      </c>
      <c r="G90" s="282"/>
      <c r="H90" s="243" t="str">
        <f>IFERROR(IF($H89+1&gt;'(backend scoring)'!$Q$335,"",$H89+1),"")</f>
        <v/>
      </c>
      <c r="I90" s="243" t="str">
        <f t="array" ref="I90">XLOOKUP($H90,'(backend scoring)'!$S$2:$S$333,'(backend scoring)'!$A$2:$A$333,"")</f>
        <v/>
      </c>
      <c r="J90" s="243" t="str">
        <f>IFERROR(VLOOKUP($I90,'Institution Evaluation'!$A$55:$F$346,2,0),IFERROR(VLOOKUP($I90,'Privacy Analyst Evaluation'!$A$46:$F$120,2,0),""))</f>
        <v/>
      </c>
      <c r="K90" s="243" t="str">
        <f>IFERROR(VLOOKUP($I90,'Institution Evaluation'!$A$55:$F$346,3,0),IFERROR(VLOOKUP($I90,'Privacy Analyst Evaluation'!$A$46:$F$120,3,0),""))&amp;""</f>
        <v/>
      </c>
      <c r="L90" s="243" t="str">
        <f>IFERROR(VLOOKUP($I90,'Institution Evaluation'!$A$55:$F$346,4,0),IFERROR(VLOOKUP($I90,'Privacy Analyst Evaluation'!$A$46:$F$120,4,0),""))&amp;""</f>
        <v/>
      </c>
      <c r="M90" s="243" t="str">
        <f>IFERROR(VLOOKUP($I90,'Institution Evaluation'!$A$55:$F$346,6,0),IFERROR(VLOOKUP($I90,'Privacy Analyst Evaluation'!$A$46:$F$120,6,0),""))&amp;""</f>
        <v/>
      </c>
      <c r="N90" s="7"/>
      <c r="O90" s="7"/>
      <c r="P90" s="7"/>
      <c r="Q90" s="7"/>
      <c r="R90" s="7"/>
      <c r="S90" s="7"/>
      <c r="T90" s="7"/>
      <c r="U90" s="7"/>
      <c r="V90" s="7"/>
      <c r="W90" s="7"/>
      <c r="X90" s="7"/>
      <c r="Y90" s="7"/>
      <c r="Z90" s="7"/>
      <c r="AA90" s="7"/>
      <c r="AB90" s="7"/>
      <c r="AC90" s="7"/>
      <c r="AD90" s="7"/>
      <c r="AE90" s="7"/>
      <c r="AF90" s="7"/>
      <c r="AG90" s="7"/>
      <c r="AH90" s="7"/>
    </row>
    <row r="91" ht="15.75" customHeight="1">
      <c r="A91" s="243">
        <f>IFERROR(IF($A90+1&gt;'(backend scoring)'!$T$335,"",$A90+1),"")</f>
        <v>67</v>
      </c>
      <c r="B91" s="243" t="str">
        <f t="array" ref="B91">XLOOKUP($A91,'(backend scoring)'!$V$2:$V$333,'(backend scoring)'!$A$2:$A$333,"")</f>
        <v>PTHP-01</v>
      </c>
      <c r="C91" s="243" t="str">
        <f>IFERROR(VLOOKUP($B91,'Institution Evaluation'!$A$55:$F$346,2,0),IFERROR(VLOOKUP($B91,'Privacy Analyst Evaluation'!$A$46:$F$120,2,0),""))&amp;""</f>
        <v>Do you have contractual agreements with third parties that require them to maintain standards and to comply with all regulatory requirements?*</v>
      </c>
      <c r="D91" s="243" t="str">
        <f>IFERROR(VLOOKUP($B91,'Institution Evaluation'!$A$55:$F$346,3,0),IFERROR(VLOOKUP($B91,'Privacy Analyst Evaluation'!$A$46:$F$120,3,0),""))&amp;""</f>
        <v>Yes</v>
      </c>
      <c r="E91" s="243" t="str">
        <f>IFERROR(VLOOKUP($B91,'Institution Evaluation'!$A$55:$F$346,4,0),IFERROR(VLOOKUP($B91,'Privacy Analyst Evaluation'!$A$46:$F$120,4,0),""))&amp;""</f>
        <v/>
      </c>
      <c r="F91" s="243" t="str">
        <f>IFERROR(VLOOKUP($B91,'Institution Evaluation'!$A$55:$F$346,6,0),IFERROR(VLOOKUP($B91,'Privacy Analyst Evaluation'!$A$46:$F$120,6,0),""))&amp;""</f>
        <v/>
      </c>
      <c r="G91" s="282"/>
      <c r="H91" s="243" t="str">
        <f>IFERROR(IF($H90+1&gt;'(backend scoring)'!$Q$335,"",$H90+1),"")</f>
        <v/>
      </c>
      <c r="I91" s="243" t="str">
        <f t="array" ref="I91">XLOOKUP($H91,'(backend scoring)'!$S$2:$S$333,'(backend scoring)'!$A$2:$A$333,"")</f>
        <v/>
      </c>
      <c r="J91" s="243" t="str">
        <f>IFERROR(VLOOKUP($I91,'Institution Evaluation'!$A$55:$F$346,2,0),IFERROR(VLOOKUP($I91,'Privacy Analyst Evaluation'!$A$46:$F$120,2,0),""))</f>
        <v/>
      </c>
      <c r="K91" s="243" t="str">
        <f>IFERROR(VLOOKUP($I91,'Institution Evaluation'!$A$55:$F$346,3,0),IFERROR(VLOOKUP($I91,'Privacy Analyst Evaluation'!$A$46:$F$120,3,0),""))&amp;""</f>
        <v/>
      </c>
      <c r="L91" s="243" t="str">
        <f>IFERROR(VLOOKUP($I91,'Institution Evaluation'!$A$55:$F$346,4,0),IFERROR(VLOOKUP($I91,'Privacy Analyst Evaluation'!$A$46:$F$120,4,0),""))&amp;""</f>
        <v/>
      </c>
      <c r="M91" s="243" t="str">
        <f>IFERROR(VLOOKUP($I91,'Institution Evaluation'!$A$55:$F$346,6,0),IFERROR(VLOOKUP($I91,'Privacy Analyst Evaluation'!$A$46:$F$120,6,0),""))&amp;""</f>
        <v/>
      </c>
      <c r="N91" s="7"/>
      <c r="O91" s="7"/>
      <c r="P91" s="7"/>
      <c r="Q91" s="7"/>
      <c r="R91" s="7"/>
      <c r="S91" s="7"/>
      <c r="T91" s="7"/>
      <c r="U91" s="7"/>
      <c r="V91" s="7"/>
      <c r="W91" s="7"/>
      <c r="X91" s="7"/>
      <c r="Y91" s="7"/>
      <c r="Z91" s="7"/>
      <c r="AA91" s="7"/>
      <c r="AB91" s="7"/>
      <c r="AC91" s="7"/>
      <c r="AD91" s="7"/>
      <c r="AE91" s="7"/>
      <c r="AF91" s="7"/>
      <c r="AG91" s="7"/>
      <c r="AH91" s="7"/>
    </row>
    <row r="92" ht="15.75" customHeight="1">
      <c r="A92" s="243">
        <f>IFERROR(IF($A91+1&gt;'(backend scoring)'!$T$335,"",$A91+1),"")</f>
        <v>68</v>
      </c>
      <c r="B92" s="243" t="str">
        <f t="array" ref="B92">XLOOKUP($A92,'(backend scoring)'!$V$2:$V$333,'(backend scoring)'!$A$2:$A$333,"")</f>
        <v>PDAT-01</v>
      </c>
      <c r="C92" s="243" t="str">
        <f>IFERROR(VLOOKUP($B92,'Institution Evaluation'!$A$55:$F$346,2,0),IFERROR(VLOOKUP($B92,'Privacy Analyst Evaluation'!$A$46:$F$120,2,0),""))&amp;""</f>
        <v>Do you collect, process, or store demographic information?*</v>
      </c>
      <c r="D92" s="243" t="str">
        <f>IFERROR(VLOOKUP($B92,'Institution Evaluation'!$A$55:$F$346,3,0),IFERROR(VLOOKUP($B92,'Privacy Analyst Evaluation'!$A$46:$F$120,3,0),""))&amp;""</f>
        <v>No</v>
      </c>
      <c r="E92" s="243" t="str">
        <f>IFERROR(VLOOKUP($B92,'Institution Evaluation'!$A$55:$F$346,4,0),IFERROR(VLOOKUP($B92,'Privacy Analyst Evaluation'!$A$46:$F$120,4,0),""))&amp;""</f>
        <v/>
      </c>
      <c r="F92" s="243" t="str">
        <f>IFERROR(VLOOKUP($B92,'Institution Evaluation'!$A$55:$F$346,6,0),IFERROR(VLOOKUP($B92,'Privacy Analyst Evaluation'!$A$46:$F$120,6,0),""))&amp;""</f>
        <v/>
      </c>
      <c r="G92" s="282"/>
      <c r="H92" s="243" t="str">
        <f>IFERROR(IF($H91+1&gt;'(backend scoring)'!$Q$335,"",$H91+1),"")</f>
        <v/>
      </c>
      <c r="I92" s="243" t="str">
        <f t="array" ref="I92">XLOOKUP($H92,'(backend scoring)'!$S$2:$S$333,'(backend scoring)'!$A$2:$A$333,"")</f>
        <v/>
      </c>
      <c r="J92" s="243" t="str">
        <f>IFERROR(VLOOKUP($I92,'Institution Evaluation'!$A$55:$F$346,2,0),IFERROR(VLOOKUP($I92,'Privacy Analyst Evaluation'!$A$46:$F$120,2,0),""))</f>
        <v/>
      </c>
      <c r="K92" s="243" t="str">
        <f>IFERROR(VLOOKUP($I92,'Institution Evaluation'!$A$55:$F$346,3,0),IFERROR(VLOOKUP($I92,'Privacy Analyst Evaluation'!$A$46:$F$120,3,0),""))&amp;""</f>
        <v/>
      </c>
      <c r="L92" s="243" t="str">
        <f>IFERROR(VLOOKUP($I92,'Institution Evaluation'!$A$55:$F$346,4,0),IFERROR(VLOOKUP($I92,'Privacy Analyst Evaluation'!$A$46:$F$120,4,0),""))&amp;""</f>
        <v/>
      </c>
      <c r="M92" s="243" t="str">
        <f>IFERROR(VLOOKUP($I92,'Institution Evaluation'!$A$55:$F$346,6,0),IFERROR(VLOOKUP($I92,'Privacy Analyst Evaluation'!$A$46:$F$120,6,0),""))&amp;""</f>
        <v/>
      </c>
      <c r="N92" s="7"/>
      <c r="O92" s="7"/>
      <c r="P92" s="7"/>
      <c r="Q92" s="7"/>
      <c r="R92" s="7"/>
      <c r="S92" s="7"/>
      <c r="T92" s="7"/>
      <c r="U92" s="7"/>
      <c r="V92" s="7"/>
      <c r="W92" s="7"/>
      <c r="X92" s="7"/>
      <c r="Y92" s="7"/>
      <c r="Z92" s="7"/>
      <c r="AA92" s="7"/>
      <c r="AB92" s="7"/>
      <c r="AC92" s="7"/>
      <c r="AD92" s="7"/>
      <c r="AE92" s="7"/>
      <c r="AF92" s="7"/>
      <c r="AG92" s="7"/>
      <c r="AH92" s="7"/>
    </row>
    <row r="93" ht="15.75" customHeight="1">
      <c r="A93" s="243">
        <f>IFERROR(IF($A92+1&gt;'(backend scoring)'!$T$335,"",$A92+1),"")</f>
        <v>69</v>
      </c>
      <c r="B93" s="243" t="str">
        <f t="array" ref="B93">XLOOKUP($A93,'(backend scoring)'!$V$2:$V$333,'(backend scoring)'!$A$2:$A$333,"")</f>
        <v>PDAT-02</v>
      </c>
      <c r="C93" s="243" t="str">
        <f>IFERROR(VLOOKUP($B93,'Institution Evaluation'!$A$55:$F$346,2,0),IFERROR(VLOOKUP($B93,'Privacy Analyst Evaluation'!$A$46:$F$120,2,0),""))&amp;""</f>
        <v>Do you capture or create genetic, biometric, or behaviometric information (e.g.,  facial recognition or fingerprints)?*</v>
      </c>
      <c r="D93" s="243" t="str">
        <f>IFERROR(VLOOKUP($B93,'Institution Evaluation'!$A$55:$F$346,3,0),IFERROR(VLOOKUP($B93,'Privacy Analyst Evaluation'!$A$46:$F$120,3,0),""))&amp;""</f>
        <v>No</v>
      </c>
      <c r="E93" s="243" t="str">
        <f>IFERROR(VLOOKUP($B93,'Institution Evaluation'!$A$55:$F$346,4,0),IFERROR(VLOOKUP($B93,'Privacy Analyst Evaluation'!$A$46:$F$120,4,0),""))&amp;""</f>
        <v/>
      </c>
      <c r="F93" s="243" t="str">
        <f>IFERROR(VLOOKUP($B93,'Institution Evaluation'!$A$55:$F$346,6,0),IFERROR(VLOOKUP($B93,'Privacy Analyst Evaluation'!$A$46:$F$120,6,0),""))&amp;""</f>
        <v/>
      </c>
      <c r="G93" s="282"/>
      <c r="H93" s="243" t="str">
        <f>IFERROR(IF($H92+1&gt;'(backend scoring)'!$Q$335,"",$H92+1),"")</f>
        <v/>
      </c>
      <c r="I93" s="243" t="str">
        <f t="array" ref="I93">XLOOKUP($H93,'(backend scoring)'!$S$2:$S$333,'(backend scoring)'!$A$2:$A$333,"")</f>
        <v/>
      </c>
      <c r="J93" s="243" t="str">
        <f>IFERROR(VLOOKUP($I93,'Institution Evaluation'!$A$55:$F$346,2,0),IFERROR(VLOOKUP($I93,'Privacy Analyst Evaluation'!$A$46:$F$120,2,0),""))</f>
        <v/>
      </c>
      <c r="K93" s="243" t="str">
        <f>IFERROR(VLOOKUP($I93,'Institution Evaluation'!$A$55:$F$346,3,0),IFERROR(VLOOKUP($I93,'Privacy Analyst Evaluation'!$A$46:$F$120,3,0),""))&amp;""</f>
        <v/>
      </c>
      <c r="L93" s="243" t="str">
        <f>IFERROR(VLOOKUP($I93,'Institution Evaluation'!$A$55:$F$346,4,0),IFERROR(VLOOKUP($I93,'Privacy Analyst Evaluation'!$A$46:$F$120,4,0),""))&amp;""</f>
        <v/>
      </c>
      <c r="M93" s="243" t="str">
        <f>IFERROR(VLOOKUP($I93,'Institution Evaluation'!$A$55:$F$346,6,0),IFERROR(VLOOKUP($I93,'Privacy Analyst Evaluation'!$A$46:$F$120,6,0),""))&amp;""</f>
        <v/>
      </c>
      <c r="N93" s="7"/>
      <c r="O93" s="7"/>
      <c r="P93" s="7"/>
      <c r="Q93" s="7"/>
      <c r="R93" s="7"/>
      <c r="S93" s="7"/>
      <c r="T93" s="7"/>
      <c r="U93" s="7"/>
      <c r="V93" s="7"/>
      <c r="W93" s="7"/>
      <c r="X93" s="7"/>
      <c r="Y93" s="7"/>
      <c r="Z93" s="7"/>
      <c r="AA93" s="7"/>
      <c r="AB93" s="7"/>
      <c r="AC93" s="7"/>
      <c r="AD93" s="7"/>
      <c r="AE93" s="7"/>
      <c r="AF93" s="7"/>
      <c r="AG93" s="7"/>
      <c r="AH93" s="7"/>
    </row>
    <row r="94" ht="15.75" customHeight="1">
      <c r="A94" s="243">
        <f>IFERROR(IF($A93+1&gt;'(backend scoring)'!$T$335,"",$A93+1),"")</f>
        <v>70</v>
      </c>
      <c r="B94" s="243" t="str">
        <f t="array" ref="B94">XLOOKUP($A94,'(backend scoring)'!$V$2:$V$333,'(backend scoring)'!$A$2:$A$333,"")</f>
        <v>PDAT-03</v>
      </c>
      <c r="C94" s="243" t="str">
        <f>IFERROR(VLOOKUP($B94,'Institution Evaluation'!$A$55:$F$346,2,0),IFERROR(VLOOKUP($B94,'Privacy Analyst Evaluation'!$A$46:$F$120,2,0),""))&amp;""</f>
        <v>Do you combine institutional data (including "de-identified," "anonymized," or otherwise masked data) with personal data from any other sources?*</v>
      </c>
      <c r="D94" s="243" t="str">
        <f>IFERROR(VLOOKUP($B94,'Institution Evaluation'!$A$55:$F$346,3,0),IFERROR(VLOOKUP($B94,'Privacy Analyst Evaluation'!$A$46:$F$120,3,0),""))&amp;""</f>
        <v>No</v>
      </c>
      <c r="E94" s="243" t="str">
        <f>IFERROR(VLOOKUP($B94,'Institution Evaluation'!$A$55:$F$346,4,0),IFERROR(VLOOKUP($B94,'Privacy Analyst Evaluation'!$A$46:$F$120,4,0),""))&amp;""</f>
        <v/>
      </c>
      <c r="F94" s="243" t="str">
        <f>IFERROR(VLOOKUP($B94,'Institution Evaluation'!$A$55:$F$346,6,0),IFERROR(VLOOKUP($B94,'Privacy Analyst Evaluation'!$A$46:$F$120,6,0),""))&amp;""</f>
        <v/>
      </c>
      <c r="G94" s="282"/>
      <c r="H94" s="243" t="str">
        <f>IFERROR(IF($H93+1&gt;'(backend scoring)'!$Q$335,"",$H93+1),"")</f>
        <v/>
      </c>
      <c r="I94" s="243" t="str">
        <f t="array" ref="I94">XLOOKUP($H94,'(backend scoring)'!$S$2:$S$333,'(backend scoring)'!$A$2:$A$333,"")</f>
        <v/>
      </c>
      <c r="J94" s="243" t="str">
        <f>IFERROR(VLOOKUP($I94,'Institution Evaluation'!$A$55:$F$346,2,0),IFERROR(VLOOKUP($I94,'Privacy Analyst Evaluation'!$A$46:$F$120,2,0),""))</f>
        <v/>
      </c>
      <c r="K94" s="243" t="str">
        <f>IFERROR(VLOOKUP($I94,'Institution Evaluation'!$A$55:$F$346,3,0),IFERROR(VLOOKUP($I94,'Privacy Analyst Evaluation'!$A$46:$F$120,3,0),""))&amp;""</f>
        <v/>
      </c>
      <c r="L94" s="243" t="str">
        <f>IFERROR(VLOOKUP($I94,'Institution Evaluation'!$A$55:$F$346,4,0),IFERROR(VLOOKUP($I94,'Privacy Analyst Evaluation'!$A$46:$F$120,4,0),""))&amp;""</f>
        <v/>
      </c>
      <c r="M94" s="243" t="str">
        <f>IFERROR(VLOOKUP($I94,'Institution Evaluation'!$A$55:$F$346,6,0),IFERROR(VLOOKUP($I94,'Privacy Analyst Evaluation'!$A$46:$F$120,6,0),""))&amp;""</f>
        <v/>
      </c>
      <c r="N94" s="7"/>
      <c r="O94" s="7"/>
      <c r="P94" s="7"/>
      <c r="Q94" s="7"/>
      <c r="R94" s="7"/>
      <c r="S94" s="7"/>
      <c r="T94" s="7"/>
      <c r="U94" s="7"/>
      <c r="V94" s="7"/>
      <c r="W94" s="7"/>
      <c r="X94" s="7"/>
      <c r="Y94" s="7"/>
      <c r="Z94" s="7"/>
      <c r="AA94" s="7"/>
      <c r="AB94" s="7"/>
      <c r="AC94" s="7"/>
      <c r="AD94" s="7"/>
      <c r="AE94" s="7"/>
      <c r="AF94" s="7"/>
      <c r="AG94" s="7"/>
      <c r="AH94" s="7"/>
    </row>
    <row r="95" ht="15.75" customHeight="1">
      <c r="A95" s="243">
        <f>IFERROR(IF($A94+1&gt;'(backend scoring)'!$T$335,"",$A94+1),"")</f>
        <v>71</v>
      </c>
      <c r="B95" s="243" t="str">
        <f t="array" ref="B95">XLOOKUP($A95,'(backend scoring)'!$V$2:$V$333,'(backend scoring)'!$A$2:$A$333,"")</f>
        <v>PRPO-06</v>
      </c>
      <c r="C95" s="243" t="str">
        <f>IFERROR(VLOOKUP($B95,'Institution Evaluation'!$A$55:$F$346,2,0),IFERROR(VLOOKUP($B95,'Privacy Analyst Evaluation'!$A$46:$F$120,2,0),""))&amp;""</f>
        <v>Do you have a privacy awareness/training program?*</v>
      </c>
      <c r="D95" s="243" t="str">
        <f>IFERROR(VLOOKUP($B95,'Institution Evaluation'!$A$55:$F$346,3,0),IFERROR(VLOOKUP($B95,'Privacy Analyst Evaluation'!$A$46:$F$120,3,0),""))&amp;""</f>
        <v>Yes</v>
      </c>
      <c r="E95" s="243" t="str">
        <f>IFERROR(VLOOKUP($B95,'Institution Evaluation'!$A$55:$F$346,4,0),IFERROR(VLOOKUP($B95,'Privacy Analyst Evaluation'!$A$46:$F$120,4,0),""))&amp;""</f>
        <v/>
      </c>
      <c r="F95" s="243" t="str">
        <f>IFERROR(VLOOKUP($B95,'Institution Evaluation'!$A$55:$F$346,6,0),IFERROR(VLOOKUP($B95,'Privacy Analyst Evaluation'!$A$46:$F$120,6,0),""))&amp;""</f>
        <v/>
      </c>
      <c r="G95" s="282"/>
      <c r="H95" s="243" t="str">
        <f>IFERROR(IF($H94+1&gt;'(backend scoring)'!$Q$335,"",$H94+1),"")</f>
        <v/>
      </c>
      <c r="I95" s="243" t="str">
        <f t="array" ref="I95">XLOOKUP($H95,'(backend scoring)'!$S$2:$S$333,'(backend scoring)'!$A$2:$A$333,"")</f>
        <v/>
      </c>
      <c r="J95" s="243" t="str">
        <f>IFERROR(VLOOKUP($I95,'Institution Evaluation'!$A$55:$F$346,2,0),IFERROR(VLOOKUP($I95,'Privacy Analyst Evaluation'!$A$46:$F$120,2,0),""))</f>
        <v/>
      </c>
      <c r="K95" s="243" t="str">
        <f>IFERROR(VLOOKUP($I95,'Institution Evaluation'!$A$55:$F$346,3,0),IFERROR(VLOOKUP($I95,'Privacy Analyst Evaluation'!$A$46:$F$120,3,0),""))&amp;""</f>
        <v/>
      </c>
      <c r="L95" s="243" t="str">
        <f>IFERROR(VLOOKUP($I95,'Institution Evaluation'!$A$55:$F$346,4,0),IFERROR(VLOOKUP($I95,'Privacy Analyst Evaluation'!$A$46:$F$120,4,0),""))&amp;""</f>
        <v/>
      </c>
      <c r="M95" s="243" t="str">
        <f>IFERROR(VLOOKUP($I95,'Institution Evaluation'!$A$55:$F$346,6,0),IFERROR(VLOOKUP($I95,'Privacy Analyst Evaluation'!$A$46:$F$120,6,0),""))&amp;""</f>
        <v/>
      </c>
      <c r="N95" s="7"/>
      <c r="O95" s="7"/>
      <c r="P95" s="7"/>
      <c r="Q95" s="7"/>
      <c r="R95" s="7"/>
      <c r="S95" s="7"/>
      <c r="T95" s="7"/>
      <c r="U95" s="7"/>
      <c r="V95" s="7"/>
      <c r="W95" s="7"/>
      <c r="X95" s="7"/>
      <c r="Y95" s="7"/>
      <c r="Z95" s="7"/>
      <c r="AA95" s="7"/>
      <c r="AB95" s="7"/>
      <c r="AC95" s="7"/>
      <c r="AD95" s="7"/>
      <c r="AE95" s="7"/>
      <c r="AF95" s="7"/>
      <c r="AG95" s="7"/>
      <c r="AH95" s="7"/>
    </row>
    <row r="96" ht="15.75" customHeight="1">
      <c r="A96" s="243">
        <f>IFERROR(IF($A95+1&gt;'(backend scoring)'!$T$335,"",$A95+1),"")</f>
        <v>72</v>
      </c>
      <c r="B96" s="243" t="str">
        <f t="array" ref="B96">XLOOKUP($A96,'(backend scoring)'!$V$2:$V$333,'(backend scoring)'!$A$2:$A$333,"")</f>
        <v>PRPO-12</v>
      </c>
      <c r="C96" s="243" t="str">
        <f>IFERROR(VLOOKUP($B96,'Institution Evaluation'!$A$55:$F$346,2,0),IFERROR(VLOOKUP($B96,'Privacy Analyst Evaluation'!$A$46:$F$120,2,0),""))&amp;""</f>
        <v>Do you share any institutional data with law enforcement without a valid warrant?*</v>
      </c>
      <c r="D96" s="243" t="str">
        <f>IFERROR(VLOOKUP($B96,'Institution Evaluation'!$A$55:$F$346,3,0),IFERROR(VLOOKUP($B96,'Privacy Analyst Evaluation'!$A$46:$F$120,3,0),""))&amp;""</f>
        <v>No</v>
      </c>
      <c r="E96" s="243" t="str">
        <f>IFERROR(VLOOKUP($B96,'Institution Evaluation'!$A$55:$F$346,4,0),IFERROR(VLOOKUP($B96,'Privacy Analyst Evaluation'!$A$46:$F$120,4,0),""))&amp;""</f>
        <v/>
      </c>
      <c r="F96" s="243" t="str">
        <f>IFERROR(VLOOKUP($B96,'Institution Evaluation'!$A$55:$F$346,6,0),IFERROR(VLOOKUP($B96,'Privacy Analyst Evaluation'!$A$46:$F$120,6,0),""))&amp;""</f>
        <v/>
      </c>
      <c r="G96" s="282"/>
      <c r="H96" s="243" t="str">
        <f>IFERROR(IF($H95+1&gt;'(backend scoring)'!$Q$335,"",$H95+1),"")</f>
        <v/>
      </c>
      <c r="I96" s="243" t="str">
        <f t="array" ref="I96">XLOOKUP($H96,'(backend scoring)'!$S$2:$S$333,'(backend scoring)'!$A$2:$A$333,"")</f>
        <v/>
      </c>
      <c r="J96" s="243" t="str">
        <f>IFERROR(VLOOKUP($I96,'Institution Evaluation'!$A$55:$F$346,2,0),IFERROR(VLOOKUP($I96,'Privacy Analyst Evaluation'!$A$46:$F$120,2,0),""))</f>
        <v/>
      </c>
      <c r="K96" s="243" t="str">
        <f>IFERROR(VLOOKUP($I96,'Institution Evaluation'!$A$55:$F$346,3,0),IFERROR(VLOOKUP($I96,'Privacy Analyst Evaluation'!$A$46:$F$120,3,0),""))&amp;""</f>
        <v/>
      </c>
      <c r="L96" s="243" t="str">
        <f>IFERROR(VLOOKUP($I96,'Institution Evaluation'!$A$55:$F$346,4,0),IFERROR(VLOOKUP($I96,'Privacy Analyst Evaluation'!$A$46:$F$120,4,0),""))&amp;""</f>
        <v/>
      </c>
      <c r="M96" s="243" t="str">
        <f>IFERROR(VLOOKUP($I96,'Institution Evaluation'!$A$55:$F$346,6,0),IFERROR(VLOOKUP($I96,'Privacy Analyst Evaluation'!$A$46:$F$120,6,0),""))&amp;""</f>
        <v/>
      </c>
      <c r="N96" s="7"/>
      <c r="O96" s="7"/>
      <c r="P96" s="7"/>
      <c r="Q96" s="7"/>
      <c r="R96" s="7"/>
      <c r="S96" s="7"/>
      <c r="T96" s="7"/>
      <c r="U96" s="7"/>
      <c r="V96" s="7"/>
      <c r="W96" s="7"/>
      <c r="X96" s="7"/>
      <c r="Y96" s="7"/>
      <c r="Z96" s="7"/>
      <c r="AA96" s="7"/>
      <c r="AB96" s="7"/>
      <c r="AC96" s="7"/>
      <c r="AD96" s="7"/>
      <c r="AE96" s="7"/>
      <c r="AF96" s="7"/>
      <c r="AG96" s="7"/>
      <c r="AH96" s="7"/>
    </row>
    <row r="97" ht="15.75" customHeight="1">
      <c r="A97" s="243">
        <f>IFERROR(IF($A96+1&gt;'(backend scoring)'!$T$335,"",$A96+1),"")</f>
        <v>73</v>
      </c>
      <c r="B97" s="243" t="str">
        <f t="array" ref="B97">XLOOKUP($A97,'(backend scoring)'!$V$2:$V$333,'(backend scoring)'!$A$2:$A$333,"")</f>
        <v>DPAI-02</v>
      </c>
      <c r="C97" s="243" t="str">
        <f>IFERROR(VLOOKUP($B97,'Institution Evaluation'!$A$55:$F$346,2,0),IFERROR(VLOOKUP($B97,'Privacy Analyst Evaluation'!$A$46:$F$120,2,0),""))&amp;""</f>
        <v>Is any institutional data retained in AI processing?*</v>
      </c>
      <c r="D97" s="243" t="str">
        <f>IFERROR(VLOOKUP($B97,'Institution Evaluation'!$A$55:$F$346,3,0),IFERROR(VLOOKUP($B97,'Privacy Analyst Evaluation'!$A$46:$F$120,3,0),""))&amp;""</f>
        <v>Yes</v>
      </c>
      <c r="E97" s="243" t="str">
        <f>IFERROR(VLOOKUP($B97,'Institution Evaluation'!$A$55:$F$346,4,0),IFERROR(VLOOKUP($B97,'Privacy Analyst Evaluation'!$A$46:$F$120,4,0),""))&amp;""</f>
        <v/>
      </c>
      <c r="F97" s="243" t="str">
        <f>IFERROR(VLOOKUP($B97,'Institution Evaluation'!$A$55:$F$346,6,0),IFERROR(VLOOKUP($B97,'Privacy Analyst Evaluation'!$A$46:$F$120,6,0),""))&amp;""</f>
        <v/>
      </c>
      <c r="G97" s="282"/>
      <c r="H97" s="243" t="str">
        <f>IFERROR(IF($H96+1&gt;'(backend scoring)'!$Q$335,"",$H96+1),"")</f>
        <v/>
      </c>
      <c r="I97" s="243" t="str">
        <f t="array" ref="I97">XLOOKUP($H97,'(backend scoring)'!$S$2:$S$333,'(backend scoring)'!$A$2:$A$333,"")</f>
        <v/>
      </c>
      <c r="J97" s="243" t="str">
        <f>IFERROR(VLOOKUP($I97,'Institution Evaluation'!$A$55:$F$346,2,0),IFERROR(VLOOKUP($I97,'Privacy Analyst Evaluation'!$A$46:$F$120,2,0),""))</f>
        <v/>
      </c>
      <c r="K97" s="243" t="str">
        <f>IFERROR(VLOOKUP($I97,'Institution Evaluation'!$A$55:$F$346,3,0),IFERROR(VLOOKUP($I97,'Privacy Analyst Evaluation'!$A$46:$F$120,3,0),""))&amp;""</f>
        <v/>
      </c>
      <c r="L97" s="243" t="str">
        <f>IFERROR(VLOOKUP($I97,'Institution Evaluation'!$A$55:$F$346,4,0),IFERROR(VLOOKUP($I97,'Privacy Analyst Evaluation'!$A$46:$F$120,4,0),""))&amp;""</f>
        <v/>
      </c>
      <c r="M97" s="243" t="str">
        <f>IFERROR(VLOOKUP($I97,'Institution Evaluation'!$A$55:$F$346,6,0),IFERROR(VLOOKUP($I97,'Privacy Analyst Evaluation'!$A$46:$F$120,6,0),""))&amp;""</f>
        <v/>
      </c>
      <c r="N97" s="7"/>
      <c r="O97" s="7"/>
      <c r="P97" s="7"/>
      <c r="Q97" s="7"/>
      <c r="R97" s="7"/>
      <c r="S97" s="7"/>
      <c r="T97" s="7"/>
      <c r="U97" s="7"/>
      <c r="V97" s="7"/>
      <c r="W97" s="7"/>
      <c r="X97" s="7"/>
      <c r="Y97" s="7"/>
      <c r="Z97" s="7"/>
      <c r="AA97" s="7"/>
      <c r="AB97" s="7"/>
      <c r="AC97" s="7"/>
      <c r="AD97" s="7"/>
      <c r="AE97" s="7"/>
      <c r="AF97" s="7"/>
      <c r="AG97" s="7"/>
      <c r="AH97" s="7"/>
    </row>
    <row r="98" ht="15.75" customHeight="1">
      <c r="A98" s="243">
        <f>IFERROR(IF($A97+1&gt;'(backend scoring)'!$T$335,"",$A97+1),"")</f>
        <v>74</v>
      </c>
      <c r="B98" s="243" t="str">
        <f t="array" ref="B98">XLOOKUP($A98,'(backend scoring)'!$V$2:$V$333,'(backend scoring)'!$A$2:$A$333,"")</f>
        <v>DPAI-03</v>
      </c>
      <c r="C98" s="243" t="str">
        <f>IFERROR(VLOOKUP($B98,'Institution Evaluation'!$A$55:$F$346,2,0),IFERROR(VLOOKUP($B98,'Privacy Analyst Evaluation'!$A$46:$F$120,2,0),""))&amp;""</f>
        <v>Do you have agreements in place with third parties or subprocessors regarding the protection of customer data and use of AI?*</v>
      </c>
      <c r="D98" s="243" t="str">
        <f>IFERROR(VLOOKUP($B98,'Institution Evaluation'!$A$55:$F$346,3,0),IFERROR(VLOOKUP($B98,'Privacy Analyst Evaluation'!$A$46:$F$120,3,0),""))&amp;""</f>
        <v>Yes</v>
      </c>
      <c r="E98" s="243" t="str">
        <f>IFERROR(VLOOKUP($B98,'Institution Evaluation'!$A$55:$F$346,4,0),IFERROR(VLOOKUP($B98,'Privacy Analyst Evaluation'!$A$46:$F$120,4,0),""))&amp;""</f>
        <v/>
      </c>
      <c r="F98" s="243" t="str">
        <f>IFERROR(VLOOKUP($B98,'Institution Evaluation'!$A$55:$F$346,6,0),IFERROR(VLOOKUP($B98,'Privacy Analyst Evaluation'!$A$46:$F$120,6,0),""))&amp;""</f>
        <v/>
      </c>
      <c r="G98" s="282"/>
      <c r="H98" s="243" t="str">
        <f>IFERROR(IF($H97+1&gt;'(backend scoring)'!$Q$335,"",$H97+1),"")</f>
        <v/>
      </c>
      <c r="I98" s="243" t="str">
        <f t="array" ref="I98">XLOOKUP($H98,'(backend scoring)'!$S$2:$S$333,'(backend scoring)'!$A$2:$A$333,"")</f>
        <v/>
      </c>
      <c r="J98" s="243" t="str">
        <f>IFERROR(VLOOKUP($I98,'Institution Evaluation'!$A$55:$F$346,2,0),IFERROR(VLOOKUP($I98,'Privacy Analyst Evaluation'!$A$46:$F$120,2,0),""))</f>
        <v/>
      </c>
      <c r="K98" s="243" t="str">
        <f>IFERROR(VLOOKUP($I98,'Institution Evaluation'!$A$55:$F$346,3,0),IFERROR(VLOOKUP($I98,'Privacy Analyst Evaluation'!$A$46:$F$120,3,0),""))&amp;""</f>
        <v/>
      </c>
      <c r="L98" s="243" t="str">
        <f>IFERROR(VLOOKUP($I98,'Institution Evaluation'!$A$55:$F$346,4,0),IFERROR(VLOOKUP($I98,'Privacy Analyst Evaluation'!$A$46:$F$120,4,0),""))&amp;""</f>
        <v/>
      </c>
      <c r="M98" s="243" t="str">
        <f>IFERROR(VLOOKUP($I98,'Institution Evaluation'!$A$55:$F$346,6,0),IFERROR(VLOOKUP($I98,'Privacy Analyst Evaluation'!$A$46:$F$120,6,0),""))&amp;""</f>
        <v/>
      </c>
      <c r="N98" s="7"/>
      <c r="O98" s="7"/>
      <c r="P98" s="7"/>
      <c r="Q98" s="7"/>
      <c r="R98" s="7"/>
      <c r="S98" s="7"/>
      <c r="T98" s="7"/>
      <c r="U98" s="7"/>
      <c r="V98" s="7"/>
      <c r="W98" s="7"/>
      <c r="X98" s="7"/>
      <c r="Y98" s="7"/>
      <c r="Z98" s="7"/>
      <c r="AA98" s="7"/>
      <c r="AB98" s="7"/>
      <c r="AC98" s="7"/>
      <c r="AD98" s="7"/>
      <c r="AE98" s="7"/>
      <c r="AF98" s="7"/>
      <c r="AG98" s="7"/>
      <c r="AH98" s="7"/>
    </row>
    <row r="99" ht="15.75" customHeight="1">
      <c r="A99" s="243">
        <f>IFERROR(IF($A98+1&gt;'(backend scoring)'!$T$335,"",$A98+1),"")</f>
        <v>75</v>
      </c>
      <c r="B99" s="243" t="str">
        <f t="array" ref="B99">XLOOKUP($A99,'(backend scoring)'!$V$2:$V$333,'(backend scoring)'!$A$2:$A$333,"")</f>
        <v>AIGN-01</v>
      </c>
      <c r="C99" s="243" t="str">
        <f>IFERROR(VLOOKUP($B99,'Institution Evaluation'!$A$55:$F$346,2,0),IFERROR(VLOOKUP($B99,'Privacy Analyst Evaluation'!$A$46:$F$120,2,0),""))&amp;""</f>
        <v>Does your solution have an AI risk model when developing or implementing your solution's AI model?*</v>
      </c>
      <c r="D99" s="243" t="str">
        <f>IFERROR(VLOOKUP($B99,'Institution Evaluation'!$A$55:$F$346,3,0),IFERROR(VLOOKUP($B99,'Privacy Analyst Evaluation'!$A$46:$F$120,3,0),""))&amp;""</f>
        <v>Yes</v>
      </c>
      <c r="E99" s="243" t="str">
        <f>IFERROR(VLOOKUP($B99,'Institution Evaluation'!$A$55:$F$346,4,0),IFERROR(VLOOKUP($B99,'Privacy Analyst Evaluation'!$A$46:$F$120,4,0),""))&amp;""</f>
        <v/>
      </c>
      <c r="F99" s="243" t="str">
        <f>IFERROR(VLOOKUP($B99,'Institution Evaluation'!$A$55:$F$346,6,0),IFERROR(VLOOKUP($B99,'Privacy Analyst Evaluation'!$A$46:$F$120,6,0),""))&amp;""</f>
        <v/>
      </c>
      <c r="G99" s="282"/>
      <c r="H99" s="243" t="str">
        <f>IFERROR(IF($H98+1&gt;'(backend scoring)'!$Q$335,"",$H98+1),"")</f>
        <v/>
      </c>
      <c r="I99" s="243" t="str">
        <f t="array" ref="I99">XLOOKUP($H99,'(backend scoring)'!$S$2:$S$333,'(backend scoring)'!$A$2:$A$333,"")</f>
        <v/>
      </c>
      <c r="J99" s="243" t="str">
        <f>IFERROR(VLOOKUP($I99,'Institution Evaluation'!$A$55:$F$346,2,0),IFERROR(VLOOKUP($I99,'Privacy Analyst Evaluation'!$A$46:$F$120,2,0),""))</f>
        <v/>
      </c>
      <c r="K99" s="243" t="str">
        <f>IFERROR(VLOOKUP($I99,'Institution Evaluation'!$A$55:$F$346,3,0),IFERROR(VLOOKUP($I99,'Privacy Analyst Evaluation'!$A$46:$F$120,3,0),""))&amp;""</f>
        <v/>
      </c>
      <c r="L99" s="243" t="str">
        <f>IFERROR(VLOOKUP($I99,'Institution Evaluation'!$A$55:$F$346,4,0),IFERROR(VLOOKUP($I99,'Privacy Analyst Evaluation'!$A$46:$F$120,4,0),""))&amp;""</f>
        <v/>
      </c>
      <c r="M99" s="243" t="str">
        <f>IFERROR(VLOOKUP($I99,'Institution Evaluation'!$A$55:$F$346,6,0),IFERROR(VLOOKUP($I99,'Privacy Analyst Evaluation'!$A$46:$F$120,6,0),""))&amp;""</f>
        <v/>
      </c>
      <c r="N99" s="7"/>
      <c r="O99" s="7"/>
      <c r="P99" s="7"/>
      <c r="Q99" s="7"/>
      <c r="R99" s="7"/>
      <c r="S99" s="7"/>
      <c r="T99" s="7"/>
      <c r="U99" s="7"/>
      <c r="V99" s="7"/>
      <c r="W99" s="7"/>
      <c r="X99" s="7"/>
      <c r="Y99" s="7"/>
      <c r="Z99" s="7"/>
      <c r="AA99" s="7"/>
      <c r="AB99" s="7"/>
      <c r="AC99" s="7"/>
      <c r="AD99" s="7"/>
      <c r="AE99" s="7"/>
      <c r="AF99" s="7"/>
      <c r="AG99" s="7"/>
      <c r="AH99" s="7"/>
    </row>
    <row r="100" ht="15.75" customHeight="1">
      <c r="A100" s="243">
        <f>IFERROR(IF($A99+1&gt;'(backend scoring)'!$T$335,"",$A99+1),"")</f>
        <v>76</v>
      </c>
      <c r="B100" s="243" t="str">
        <f t="array" ref="B100">XLOOKUP($A100,'(backend scoring)'!$V$2:$V$333,'(backend scoring)'!$A$2:$A$333,"")</f>
        <v>AIGN-02</v>
      </c>
      <c r="C100" s="243" t="str">
        <f>IFERROR(VLOOKUP($B100,'Institution Evaluation'!$A$55:$F$346,2,0),IFERROR(VLOOKUP($B100,'Privacy Analyst Evaluation'!$A$46:$F$120,2,0),""))&amp;""</f>
        <v>Can your solution's AI features be disabled by tenant and/or user?*</v>
      </c>
      <c r="D100" s="243" t="str">
        <f>IFERROR(VLOOKUP($B100,'Institution Evaluation'!$A$55:$F$346,3,0),IFERROR(VLOOKUP($B100,'Privacy Analyst Evaluation'!$A$46:$F$120,3,0),""))&amp;""</f>
        <v>Yes</v>
      </c>
      <c r="E100" s="243" t="str">
        <f>IFERROR(VLOOKUP($B100,'Institution Evaluation'!$A$55:$F$346,4,0),IFERROR(VLOOKUP($B100,'Privacy Analyst Evaluation'!$A$46:$F$120,4,0),""))&amp;""</f>
        <v/>
      </c>
      <c r="F100" s="243" t="str">
        <f>IFERROR(VLOOKUP($B100,'Institution Evaluation'!$A$55:$F$346,6,0),IFERROR(VLOOKUP($B100,'Privacy Analyst Evaluation'!$A$46:$F$120,6,0),""))&amp;""</f>
        <v/>
      </c>
      <c r="G100" s="282"/>
      <c r="H100" s="243" t="str">
        <f>IFERROR(IF($H99+1&gt;'(backend scoring)'!$Q$335,"",$H99+1),"")</f>
        <v/>
      </c>
      <c r="I100" s="243" t="str">
        <f t="array" ref="I100">XLOOKUP($H100,'(backend scoring)'!$S$2:$S$333,'(backend scoring)'!$A$2:$A$333,"")</f>
        <v/>
      </c>
      <c r="J100" s="243" t="str">
        <f>IFERROR(VLOOKUP($I100,'Institution Evaluation'!$A$55:$F$346,2,0),IFERROR(VLOOKUP($I100,'Privacy Analyst Evaluation'!$A$46:$F$120,2,0),""))</f>
        <v/>
      </c>
      <c r="K100" s="243" t="str">
        <f>IFERROR(VLOOKUP($I100,'Institution Evaluation'!$A$55:$F$346,3,0),IFERROR(VLOOKUP($I100,'Privacy Analyst Evaluation'!$A$46:$F$120,3,0),""))&amp;""</f>
        <v/>
      </c>
      <c r="L100" s="243" t="str">
        <f>IFERROR(VLOOKUP($I100,'Institution Evaluation'!$A$55:$F$346,4,0),IFERROR(VLOOKUP($I100,'Privacy Analyst Evaluation'!$A$46:$F$120,4,0),""))&amp;""</f>
        <v/>
      </c>
      <c r="M100" s="243" t="str">
        <f>IFERROR(VLOOKUP($I100,'Institution Evaluation'!$A$55:$F$346,6,0),IFERROR(VLOOKUP($I100,'Privacy Analyst Evaluation'!$A$46:$F$120,6,0),""))&amp;""</f>
        <v/>
      </c>
      <c r="N100" s="7"/>
      <c r="O100" s="7"/>
      <c r="P100" s="7"/>
      <c r="Q100" s="7"/>
      <c r="R100" s="7"/>
      <c r="S100" s="7"/>
      <c r="T100" s="7"/>
      <c r="U100" s="7"/>
      <c r="V100" s="7"/>
      <c r="W100" s="7"/>
      <c r="X100" s="7"/>
      <c r="Y100" s="7"/>
      <c r="Z100" s="7"/>
      <c r="AA100" s="7"/>
      <c r="AB100" s="7"/>
      <c r="AC100" s="7"/>
      <c r="AD100" s="7"/>
      <c r="AE100" s="7"/>
      <c r="AF100" s="7"/>
      <c r="AG100" s="7"/>
      <c r="AH100" s="7"/>
    </row>
    <row r="101" ht="15.75" customHeight="1">
      <c r="A101" s="243">
        <f>IFERROR(IF($A100+1&gt;'(backend scoring)'!$T$335,"",$A100+1),"")</f>
        <v>77</v>
      </c>
      <c r="B101" s="243" t="str">
        <f t="array" ref="B101">XLOOKUP($A101,'(backend scoring)'!$V$2:$V$333,'(backend scoring)'!$A$2:$A$333,"")</f>
        <v>AIGN-03</v>
      </c>
      <c r="C101" s="243" t="str">
        <f>IFERROR(VLOOKUP($B101,'Institution Evaluation'!$A$55:$F$346,2,0),IFERROR(VLOOKUP($B101,'Privacy Analyst Evaluation'!$A$46:$F$120,2,0),""))&amp;""</f>
        <v>Have your staff completed responsible AI training?*</v>
      </c>
      <c r="D101" s="243" t="str">
        <f>IFERROR(VLOOKUP($B101,'Institution Evaluation'!$A$55:$F$346,3,0),IFERROR(VLOOKUP($B101,'Privacy Analyst Evaluation'!$A$46:$F$120,3,0),""))&amp;""</f>
        <v>Yes</v>
      </c>
      <c r="E101" s="243" t="str">
        <f>IFERROR(VLOOKUP($B101,'Institution Evaluation'!$A$55:$F$346,4,0),IFERROR(VLOOKUP($B101,'Privacy Analyst Evaluation'!$A$46:$F$120,4,0),""))&amp;""</f>
        <v/>
      </c>
      <c r="F101" s="243" t="str">
        <f>IFERROR(VLOOKUP($B101,'Institution Evaluation'!$A$55:$F$346,6,0),IFERROR(VLOOKUP($B101,'Privacy Analyst Evaluation'!$A$46:$F$120,6,0),""))&amp;""</f>
        <v/>
      </c>
      <c r="G101" s="282"/>
      <c r="H101" s="243" t="str">
        <f>IFERROR(IF($H100+1&gt;'(backend scoring)'!$Q$335,"",$H100+1),"")</f>
        <v/>
      </c>
      <c r="I101" s="243" t="str">
        <f t="array" ref="I101">XLOOKUP($H101,'(backend scoring)'!$S$2:$S$333,'(backend scoring)'!$A$2:$A$333,"")</f>
        <v/>
      </c>
      <c r="J101" s="243" t="str">
        <f>IFERROR(VLOOKUP($I101,'Institution Evaluation'!$A$55:$F$346,2,0),IFERROR(VLOOKUP($I101,'Privacy Analyst Evaluation'!$A$46:$F$120,2,0),""))</f>
        <v/>
      </c>
      <c r="K101" s="243" t="str">
        <f>IFERROR(VLOOKUP($I101,'Institution Evaluation'!$A$55:$F$346,3,0),IFERROR(VLOOKUP($I101,'Privacy Analyst Evaluation'!$A$46:$F$120,3,0),""))&amp;""</f>
        <v/>
      </c>
      <c r="L101" s="243" t="str">
        <f>IFERROR(VLOOKUP($I101,'Institution Evaluation'!$A$55:$F$346,4,0),IFERROR(VLOOKUP($I101,'Privacy Analyst Evaluation'!$A$46:$F$120,4,0),""))&amp;""</f>
        <v/>
      </c>
      <c r="M101" s="243" t="str">
        <f>IFERROR(VLOOKUP($I101,'Institution Evaluation'!$A$55:$F$346,6,0),IFERROR(VLOOKUP($I101,'Privacy Analyst Evaluation'!$A$46:$F$120,6,0),""))&amp;""</f>
        <v/>
      </c>
      <c r="N101" s="7"/>
      <c r="O101" s="7"/>
      <c r="P101" s="7"/>
      <c r="Q101" s="7"/>
      <c r="R101" s="7"/>
      <c r="S101" s="7"/>
      <c r="T101" s="7"/>
      <c r="U101" s="7"/>
      <c r="V101" s="7"/>
      <c r="W101" s="7"/>
      <c r="X101" s="7"/>
      <c r="Y101" s="7"/>
      <c r="Z101" s="7"/>
      <c r="AA101" s="7"/>
      <c r="AB101" s="7"/>
      <c r="AC101" s="7"/>
      <c r="AD101" s="7"/>
      <c r="AE101" s="7"/>
      <c r="AF101" s="7"/>
      <c r="AG101" s="7"/>
      <c r="AH101" s="7"/>
    </row>
    <row r="102" ht="15.75" customHeight="1">
      <c r="A102" s="243">
        <f>IFERROR(IF($A101+1&gt;'(backend scoring)'!$T$335,"",$A101+1),"")</f>
        <v>78</v>
      </c>
      <c r="B102" s="243" t="str">
        <f t="array" ref="B102">XLOOKUP($A102,'(backend scoring)'!$V$2:$V$333,'(backend scoring)'!$A$2:$A$333,"")</f>
        <v>AIPL-01</v>
      </c>
      <c r="C102" s="243" t="str">
        <f>IFERROR(VLOOKUP($B102,'Institution Evaluation'!$A$55:$F$346,2,0),IFERROR(VLOOKUP($B102,'Privacy Analyst Evaluation'!$A$46:$F$120,2,0),""))&amp;""</f>
        <v>Are your AI developer's policies, processes, procedures, and practices across the organization related to the mapping, measuring, and managing of AI risks conspicuously posted, unambiguous, and implemented effectively?*</v>
      </c>
      <c r="D102" s="243" t="str">
        <f>IFERROR(VLOOKUP($B102,'Institution Evaluation'!$A$55:$F$346,3,0),IFERROR(VLOOKUP($B102,'Privacy Analyst Evaluation'!$A$46:$F$120,3,0),""))&amp;""</f>
        <v>Yes</v>
      </c>
      <c r="E102" s="243" t="str">
        <f>IFERROR(VLOOKUP($B102,'Institution Evaluation'!$A$55:$F$346,4,0),IFERROR(VLOOKUP($B102,'Privacy Analyst Evaluation'!$A$46:$F$120,4,0),""))&amp;""</f>
        <v>Coursedog follows structured AI development practices with clear component interfaces, error handling, rate limiting, and security considerations implemented throughout the AI system architecture.</v>
      </c>
      <c r="F102" s="243" t="str">
        <f>IFERROR(VLOOKUP($B102,'Institution Evaluation'!$A$55:$F$346,6,0),IFERROR(VLOOKUP($B102,'Privacy Analyst Evaluation'!$A$46:$F$120,6,0),""))&amp;""</f>
        <v/>
      </c>
      <c r="G102" s="282"/>
      <c r="H102" s="243" t="str">
        <f>IFERROR(IF($H101+1&gt;'(backend scoring)'!$Q$335,"",$H101+1),"")</f>
        <v/>
      </c>
      <c r="I102" s="243" t="str">
        <f t="array" ref="I102">XLOOKUP($H102,'(backend scoring)'!$S$2:$S$333,'(backend scoring)'!$A$2:$A$333,"")</f>
        <v/>
      </c>
      <c r="J102" s="243" t="str">
        <f>IFERROR(VLOOKUP($I102,'Institution Evaluation'!$A$55:$F$346,2,0),IFERROR(VLOOKUP($I102,'Privacy Analyst Evaluation'!$A$46:$F$120,2,0),""))</f>
        <v/>
      </c>
      <c r="K102" s="243" t="str">
        <f>IFERROR(VLOOKUP($I102,'Institution Evaluation'!$A$55:$F$346,3,0),IFERROR(VLOOKUP($I102,'Privacy Analyst Evaluation'!$A$46:$F$120,3,0),""))&amp;""</f>
        <v/>
      </c>
      <c r="L102" s="243" t="str">
        <f>IFERROR(VLOOKUP($I102,'Institution Evaluation'!$A$55:$F$346,4,0),IFERROR(VLOOKUP($I102,'Privacy Analyst Evaluation'!$A$46:$F$120,4,0),""))&amp;""</f>
        <v/>
      </c>
      <c r="M102" s="243" t="str">
        <f>IFERROR(VLOOKUP($I102,'Institution Evaluation'!$A$55:$F$346,6,0),IFERROR(VLOOKUP($I102,'Privacy Analyst Evaluation'!$A$46:$F$120,6,0),""))&amp;""</f>
        <v/>
      </c>
      <c r="N102" s="7"/>
      <c r="O102" s="7"/>
      <c r="P102" s="7"/>
      <c r="Q102" s="7"/>
      <c r="R102" s="7"/>
      <c r="S102" s="7"/>
      <c r="T102" s="7"/>
      <c r="U102" s="7"/>
      <c r="V102" s="7"/>
      <c r="W102" s="7"/>
      <c r="X102" s="7"/>
      <c r="Y102" s="7"/>
      <c r="Z102" s="7"/>
      <c r="AA102" s="7"/>
      <c r="AB102" s="7"/>
      <c r="AC102" s="7"/>
      <c r="AD102" s="7"/>
      <c r="AE102" s="7"/>
      <c r="AF102" s="7"/>
      <c r="AG102" s="7"/>
      <c r="AH102" s="7"/>
    </row>
    <row r="103" ht="15.75" customHeight="1">
      <c r="A103" s="243">
        <f>IFERROR(IF($A102+1&gt;'(backend scoring)'!$T$335,"",$A102+1),"")</f>
        <v>79</v>
      </c>
      <c r="B103" s="243" t="str">
        <f t="array" ref="B103">XLOOKUP($A103,'(backend scoring)'!$V$2:$V$333,'(backend scoring)'!$A$2:$A$333,"")</f>
        <v>AIPL-02</v>
      </c>
      <c r="C103" s="243" t="str">
        <f>IFERROR(VLOOKUP($B103,'Institution Evaluation'!$A$55:$F$346,2,0),IFERROR(VLOOKUP($B103,'Privacy Analyst Evaluation'!$A$46:$F$120,2,0),""))&amp;""</f>
        <v>Have you identified and measured AI risks?*</v>
      </c>
      <c r="D103" s="243" t="str">
        <f>IFERROR(VLOOKUP($B103,'Institution Evaluation'!$A$55:$F$346,3,0),IFERROR(VLOOKUP($B103,'Privacy Analyst Evaluation'!$A$46:$F$120,3,0),""))&amp;""</f>
        <v>Yes</v>
      </c>
      <c r="E103" s="243" t="str">
        <f>IFERROR(VLOOKUP($B103,'Institution Evaluation'!$A$55:$F$346,4,0),IFERROR(VLOOKUP($B103,'Privacy Analyst Evaluation'!$A$46:$F$120,4,0),""))&amp;""</f>
        <v>Coursedog has implemented risk mitigation through rate limiting, structured error handling, input validation, and component-based architecture to manage AI-related risks.</v>
      </c>
      <c r="F103" s="243" t="str">
        <f>IFERROR(VLOOKUP($B103,'Institution Evaluation'!$A$55:$F$346,6,0),IFERROR(VLOOKUP($B103,'Privacy Analyst Evaluation'!$A$46:$F$120,6,0),""))&amp;""</f>
        <v/>
      </c>
      <c r="G103" s="282"/>
      <c r="H103" s="243" t="str">
        <f>IFERROR(IF($H102+1&gt;'(backend scoring)'!$Q$335,"",$H102+1),"")</f>
        <v/>
      </c>
      <c r="I103" s="243" t="str">
        <f t="array" ref="I103">XLOOKUP($H103,'(backend scoring)'!$S$2:$S$333,'(backend scoring)'!$A$2:$A$333,"")</f>
        <v/>
      </c>
      <c r="J103" s="243" t="str">
        <f>IFERROR(VLOOKUP($I103,'Institution Evaluation'!$A$55:$F$346,2,0),IFERROR(VLOOKUP($I103,'Privacy Analyst Evaluation'!$A$46:$F$120,2,0),""))</f>
        <v/>
      </c>
      <c r="K103" s="243" t="str">
        <f>IFERROR(VLOOKUP($I103,'Institution Evaluation'!$A$55:$F$346,3,0),IFERROR(VLOOKUP($I103,'Privacy Analyst Evaluation'!$A$46:$F$120,3,0),""))&amp;""</f>
        <v/>
      </c>
      <c r="L103" s="243" t="str">
        <f>IFERROR(VLOOKUP($I103,'Institution Evaluation'!$A$55:$F$346,4,0),IFERROR(VLOOKUP($I103,'Privacy Analyst Evaluation'!$A$46:$F$120,4,0),""))&amp;""</f>
        <v/>
      </c>
      <c r="M103" s="243" t="str">
        <f>IFERROR(VLOOKUP($I103,'Institution Evaluation'!$A$55:$F$346,6,0),IFERROR(VLOOKUP($I103,'Privacy Analyst Evaluation'!$A$46:$F$120,6,0),""))&amp;""</f>
        <v/>
      </c>
      <c r="N103" s="7"/>
      <c r="O103" s="7"/>
      <c r="P103" s="7"/>
      <c r="Q103" s="7"/>
      <c r="R103" s="7"/>
      <c r="S103" s="7"/>
      <c r="T103" s="7"/>
      <c r="U103" s="7"/>
      <c r="V103" s="7"/>
      <c r="W103" s="7"/>
      <c r="X103" s="7"/>
      <c r="Y103" s="7"/>
      <c r="Z103" s="7"/>
      <c r="AA103" s="7"/>
      <c r="AB103" s="7"/>
      <c r="AC103" s="7"/>
      <c r="AD103" s="7"/>
      <c r="AE103" s="7"/>
      <c r="AF103" s="7"/>
      <c r="AG103" s="7"/>
      <c r="AH103" s="7"/>
    </row>
    <row r="104" ht="15.75" customHeight="1">
      <c r="A104" s="243">
        <f>IFERROR(IF($A103+1&gt;'(backend scoring)'!$T$335,"",$A103+1),"")</f>
        <v>80</v>
      </c>
      <c r="B104" s="243" t="str">
        <f t="array" ref="B104">XLOOKUP($A104,'(backend scoring)'!$V$2:$V$333,'(backend scoring)'!$A$2:$A$333,"")</f>
        <v>AIPL-03</v>
      </c>
      <c r="C104" s="243" t="str">
        <f>IFERROR(VLOOKUP($B104,'Institution Evaluation'!$A$55:$F$346,2,0),IFERROR(VLOOKUP($B104,'Privacy Analyst Evaluation'!$A$46:$F$120,2,0),""))&amp;""</f>
        <v>In the event of an incident, can your solution's AI features be disabled in a timely manner?*</v>
      </c>
      <c r="D104" s="243" t="str">
        <f>IFERROR(VLOOKUP($B104,'Institution Evaluation'!$A$55:$F$346,3,0),IFERROR(VLOOKUP($B104,'Privacy Analyst Evaluation'!$A$46:$F$120,3,0),""))&amp;""</f>
        <v>Yes</v>
      </c>
      <c r="E104" s="243" t="str">
        <f>IFERROR(VLOOKUP($B104,'Institution Evaluation'!$A$55:$F$346,4,0),IFERROR(VLOOKUP($B104,'Privacy Analyst Evaluation'!$A$46:$F$120,4,0),""))&amp;""</f>
        <v>AI features are implemented as modular components that can be disabled through the AI Hub control system and component cancellation mechanisms.</v>
      </c>
      <c r="F104" s="243" t="str">
        <f>IFERROR(VLOOKUP($B104,'Institution Evaluation'!$A$55:$F$346,6,0),IFERROR(VLOOKUP($B104,'Privacy Analyst Evaluation'!$A$46:$F$120,6,0),""))&amp;""</f>
        <v/>
      </c>
      <c r="G104" s="282"/>
      <c r="H104" s="243" t="str">
        <f>IFERROR(IF($H103+1&gt;'(backend scoring)'!$Q$335,"",$H103+1),"")</f>
        <v/>
      </c>
      <c r="I104" s="243" t="str">
        <f t="array" ref="I104">XLOOKUP($H104,'(backend scoring)'!$S$2:$S$333,'(backend scoring)'!$A$2:$A$333,"")</f>
        <v/>
      </c>
      <c r="J104" s="243" t="str">
        <f>IFERROR(VLOOKUP($I104,'Institution Evaluation'!$A$55:$F$346,2,0),IFERROR(VLOOKUP($I104,'Privacy Analyst Evaluation'!$A$46:$F$120,2,0),""))</f>
        <v/>
      </c>
      <c r="K104" s="243" t="str">
        <f>IFERROR(VLOOKUP($I104,'Institution Evaluation'!$A$55:$F$346,3,0),IFERROR(VLOOKUP($I104,'Privacy Analyst Evaluation'!$A$46:$F$120,3,0),""))&amp;""</f>
        <v/>
      </c>
      <c r="L104" s="243" t="str">
        <f>IFERROR(VLOOKUP($I104,'Institution Evaluation'!$A$55:$F$346,4,0),IFERROR(VLOOKUP($I104,'Privacy Analyst Evaluation'!$A$46:$F$120,4,0),""))&amp;""</f>
        <v/>
      </c>
      <c r="M104" s="243" t="str">
        <f>IFERROR(VLOOKUP($I104,'Institution Evaluation'!$A$55:$F$346,6,0),IFERROR(VLOOKUP($I104,'Privacy Analyst Evaluation'!$A$46:$F$120,6,0),""))&amp;""</f>
        <v/>
      </c>
      <c r="N104" s="7"/>
      <c r="O104" s="7"/>
      <c r="P104" s="7"/>
      <c r="Q104" s="7"/>
      <c r="R104" s="7"/>
      <c r="S104" s="7"/>
      <c r="T104" s="7"/>
      <c r="U104" s="7"/>
      <c r="V104" s="7"/>
      <c r="W104" s="7"/>
      <c r="X104" s="7"/>
      <c r="Y104" s="7"/>
      <c r="Z104" s="7"/>
      <c r="AA104" s="7"/>
      <c r="AB104" s="7"/>
      <c r="AC104" s="7"/>
      <c r="AD104" s="7"/>
      <c r="AE104" s="7"/>
      <c r="AF104" s="7"/>
      <c r="AG104" s="7"/>
      <c r="AH104" s="7"/>
    </row>
    <row r="105" ht="15.75" customHeight="1">
      <c r="A105" s="243">
        <f>IFERROR(IF($A104+1&gt;'(backend scoring)'!$T$335,"",$A104+1),"")</f>
        <v>81</v>
      </c>
      <c r="B105" s="243" t="str">
        <f t="array" ref="B105">XLOOKUP($A105,'(backend scoring)'!$V$2:$V$333,'(backend scoring)'!$A$2:$A$333,"")</f>
        <v>AIPL-04</v>
      </c>
      <c r="C105" s="243" t="str">
        <f>IFERROR(VLOOKUP($B105,'Institution Evaluation'!$A$55:$F$346,2,0),IFERROR(VLOOKUP($B105,'Privacy Analyst Evaluation'!$A$46:$F$120,2,0),""))&amp;""</f>
        <v>If disabled because of an incident, can your solution's AI features be re-enabled in a timely manner?*</v>
      </c>
      <c r="D105" s="243" t="str">
        <f>IFERROR(VLOOKUP($B105,'Institution Evaluation'!$A$55:$F$346,3,0),IFERROR(VLOOKUP($B105,'Privacy Analyst Evaluation'!$A$46:$F$120,3,0),""))&amp;""</f>
        <v>Yes</v>
      </c>
      <c r="E105" s="243" t="str">
        <f>IFERROR(VLOOKUP($B105,'Institution Evaluation'!$A$55:$F$346,4,0),IFERROR(VLOOKUP($B105,'Privacy Analyst Evaluation'!$A$46:$F$120,4,0),""))&amp;""</f>
        <v>The modular component architecture allows for quick re-enablement of AI features once issues are resolved, with proper validation and testing procedures.</v>
      </c>
      <c r="F105" s="243" t="str">
        <f>IFERROR(VLOOKUP($B105,'Institution Evaluation'!$A$55:$F$346,6,0),IFERROR(VLOOKUP($B105,'Privacy Analyst Evaluation'!$A$46:$F$120,6,0),""))&amp;""</f>
        <v/>
      </c>
      <c r="G105" s="282"/>
      <c r="H105" s="243" t="str">
        <f>IFERROR(IF($H104+1&gt;'(backend scoring)'!$Q$335,"",$H104+1),"")</f>
        <v/>
      </c>
      <c r="I105" s="243" t="str">
        <f t="array" ref="I105">XLOOKUP($H105,'(backend scoring)'!$S$2:$S$333,'(backend scoring)'!$A$2:$A$333,"")</f>
        <v/>
      </c>
      <c r="J105" s="243" t="str">
        <f>IFERROR(VLOOKUP($I105,'Institution Evaluation'!$A$55:$F$346,2,0),IFERROR(VLOOKUP($I105,'Privacy Analyst Evaluation'!$A$46:$F$120,2,0),""))</f>
        <v/>
      </c>
      <c r="K105" s="243" t="str">
        <f>IFERROR(VLOOKUP($I105,'Institution Evaluation'!$A$55:$F$346,3,0),IFERROR(VLOOKUP($I105,'Privacy Analyst Evaluation'!$A$46:$F$120,3,0),""))&amp;""</f>
        <v/>
      </c>
      <c r="L105" s="243" t="str">
        <f>IFERROR(VLOOKUP($I105,'Institution Evaluation'!$A$55:$F$346,4,0),IFERROR(VLOOKUP($I105,'Privacy Analyst Evaluation'!$A$46:$F$120,4,0),""))&amp;""</f>
        <v/>
      </c>
      <c r="M105" s="243" t="str">
        <f>IFERROR(VLOOKUP($I105,'Institution Evaluation'!$A$55:$F$346,6,0),IFERROR(VLOOKUP($I105,'Privacy Analyst Evaluation'!$A$46:$F$120,6,0),""))&amp;""</f>
        <v/>
      </c>
      <c r="N105" s="7"/>
      <c r="O105" s="7"/>
      <c r="P105" s="7"/>
      <c r="Q105" s="7"/>
      <c r="R105" s="7"/>
      <c r="S105" s="7"/>
      <c r="T105" s="7"/>
      <c r="U105" s="7"/>
      <c r="V105" s="7"/>
      <c r="W105" s="7"/>
      <c r="X105" s="7"/>
      <c r="Y105" s="7"/>
      <c r="Z105" s="7"/>
      <c r="AA105" s="7"/>
      <c r="AB105" s="7"/>
      <c r="AC105" s="7"/>
      <c r="AD105" s="7"/>
      <c r="AE105" s="7"/>
      <c r="AF105" s="7"/>
      <c r="AG105" s="7"/>
      <c r="AH105" s="7"/>
    </row>
    <row r="106" ht="15.75" customHeight="1">
      <c r="A106" s="243">
        <f>IFERROR(IF($A105+1&gt;'(backend scoring)'!$T$335,"",$A105+1),"")</f>
        <v>82</v>
      </c>
      <c r="B106" s="243" t="str">
        <f t="array" ref="B106">XLOOKUP($A106,'(backend scoring)'!$V$2:$V$333,'(backend scoring)'!$A$2:$A$333,"")</f>
        <v>AISC-01</v>
      </c>
      <c r="C106" s="243" t="str">
        <f>IFERROR(VLOOKUP($B106,'Institution Evaluation'!$A$55:$F$346,2,0),IFERROR(VLOOKUP($B106,'Privacy Analyst Evaluation'!$A$46:$F$120,2,0),""))&amp;""</f>
        <v>If sensitive data is introduced to your solution's AI model, can the data be removed from the AI model by request?*</v>
      </c>
      <c r="D106" s="243" t="str">
        <f>IFERROR(VLOOKUP($B106,'Institution Evaluation'!$A$55:$F$346,3,0),IFERROR(VLOOKUP($B106,'Privacy Analyst Evaluation'!$A$46:$F$120,3,0),""))&amp;""</f>
        <v>No</v>
      </c>
      <c r="E106" s="243" t="str">
        <f>IFERROR(VLOOKUP($B106,'Institution Evaluation'!$A$55:$F$346,4,0),IFERROR(VLOOKUP($B106,'Privacy Analyst Evaluation'!$A$46:$F$120,4,0),""))&amp;""</f>
        <v>Coursedog uses third-party AI services (OpenAI and Anthropic) where data removal from the underlying models is not directly controllable. However, Coursedog implements data protection measures to prevent sensitive data from being inappropriately sent to AI models.</v>
      </c>
      <c r="F106" s="243" t="str">
        <f>IFERROR(VLOOKUP($B106,'Institution Evaluation'!$A$55:$F$346,6,0),IFERROR(VLOOKUP($B106,'Privacy Analyst Evaluation'!$A$46:$F$120,6,0),""))&amp;""</f>
        <v/>
      </c>
      <c r="G106" s="282"/>
      <c r="H106" s="243" t="str">
        <f>IFERROR(IF($H105+1&gt;'(backend scoring)'!$Q$335,"",$H105+1),"")</f>
        <v/>
      </c>
      <c r="I106" s="243" t="str">
        <f t="array" ref="I106">XLOOKUP($H106,'(backend scoring)'!$S$2:$S$333,'(backend scoring)'!$A$2:$A$333,"")</f>
        <v/>
      </c>
      <c r="J106" s="243" t="str">
        <f>IFERROR(VLOOKUP($I106,'Institution Evaluation'!$A$55:$F$346,2,0),IFERROR(VLOOKUP($I106,'Privacy Analyst Evaluation'!$A$46:$F$120,2,0),""))</f>
        <v/>
      </c>
      <c r="K106" s="243" t="str">
        <f>IFERROR(VLOOKUP($I106,'Institution Evaluation'!$A$55:$F$346,3,0),IFERROR(VLOOKUP($I106,'Privacy Analyst Evaluation'!$A$46:$F$120,3,0),""))&amp;""</f>
        <v/>
      </c>
      <c r="L106" s="243" t="str">
        <f>IFERROR(VLOOKUP($I106,'Institution Evaluation'!$A$55:$F$346,4,0),IFERROR(VLOOKUP($I106,'Privacy Analyst Evaluation'!$A$46:$F$120,4,0),""))&amp;""</f>
        <v/>
      </c>
      <c r="M106" s="243" t="str">
        <f>IFERROR(VLOOKUP($I106,'Institution Evaluation'!$A$55:$F$346,6,0),IFERROR(VLOOKUP($I106,'Privacy Analyst Evaluation'!$A$46:$F$120,6,0),""))&amp;""</f>
        <v/>
      </c>
      <c r="N106" s="7"/>
      <c r="O106" s="7"/>
      <c r="P106" s="7"/>
      <c r="Q106" s="7"/>
      <c r="R106" s="7"/>
      <c r="S106" s="7"/>
      <c r="T106" s="7"/>
      <c r="U106" s="7"/>
      <c r="V106" s="7"/>
      <c r="W106" s="7"/>
      <c r="X106" s="7"/>
      <c r="Y106" s="7"/>
      <c r="Z106" s="7"/>
      <c r="AA106" s="7"/>
      <c r="AB106" s="7"/>
      <c r="AC106" s="7"/>
      <c r="AD106" s="7"/>
      <c r="AE106" s="7"/>
      <c r="AF106" s="7"/>
      <c r="AG106" s="7"/>
      <c r="AH106" s="7"/>
    </row>
    <row r="107" ht="15.75" customHeight="1">
      <c r="A107" s="243">
        <f>IFERROR(IF($A106+1&gt;'(backend scoring)'!$T$335,"",$A106+1),"")</f>
        <v>83</v>
      </c>
      <c r="B107" s="243" t="str">
        <f t="array" ref="B107">XLOOKUP($A107,'(backend scoring)'!$V$2:$V$333,'(backend scoring)'!$A$2:$A$333,"")</f>
        <v>AISC-02</v>
      </c>
      <c r="C107" s="243" t="str">
        <f>IFERROR(VLOOKUP($B107,'Institution Evaluation'!$A$55:$F$346,2,0),IFERROR(VLOOKUP($B107,'Privacy Analyst Evaluation'!$A$46:$F$120,2,0),""))&amp;""</f>
        <v>Is user input data used to influence your solution's AI model?*</v>
      </c>
      <c r="D107" s="243" t="str">
        <f>IFERROR(VLOOKUP($B107,'Institution Evaluation'!$A$55:$F$346,3,0),IFERROR(VLOOKUP($B107,'Privacy Analyst Evaluation'!$A$46:$F$120,3,0),""))&amp;""</f>
        <v>No</v>
      </c>
      <c r="E107" s="243" t="str">
        <f>IFERROR(VLOOKUP($B107,'Institution Evaluation'!$A$55:$F$346,4,0),IFERROR(VLOOKUP($B107,'Privacy Analyst Evaluation'!$A$46:$F$120,4,0),""))&amp;""</f>
        <v>User input is processed through AI models for generating responses but is not used to train or modify the underlying AI models. Coursedog uses pre-trained models from OpenAI and Anthropic.</v>
      </c>
      <c r="F107" s="243" t="str">
        <f>IFERROR(VLOOKUP($B107,'Institution Evaluation'!$A$55:$F$346,6,0),IFERROR(VLOOKUP($B107,'Privacy Analyst Evaluation'!$A$46:$F$120,6,0),""))&amp;""</f>
        <v/>
      </c>
      <c r="G107" s="282"/>
      <c r="H107" s="243" t="str">
        <f>IFERROR(IF($H106+1&gt;'(backend scoring)'!$Q$335,"",$H106+1),"")</f>
        <v/>
      </c>
      <c r="I107" s="243" t="str">
        <f t="array" ref="I107">XLOOKUP($H107,'(backend scoring)'!$S$2:$S$333,'(backend scoring)'!$A$2:$A$333,"")</f>
        <v/>
      </c>
      <c r="J107" s="243" t="str">
        <f>IFERROR(VLOOKUP($I107,'Institution Evaluation'!$A$55:$F$346,2,0),IFERROR(VLOOKUP($I107,'Privacy Analyst Evaluation'!$A$46:$F$120,2,0),""))</f>
        <v/>
      </c>
      <c r="K107" s="243" t="str">
        <f>IFERROR(VLOOKUP($I107,'Institution Evaluation'!$A$55:$F$346,3,0),IFERROR(VLOOKUP($I107,'Privacy Analyst Evaluation'!$A$46:$F$120,3,0),""))&amp;""</f>
        <v/>
      </c>
      <c r="L107" s="243" t="str">
        <f>IFERROR(VLOOKUP($I107,'Institution Evaluation'!$A$55:$F$346,4,0),IFERROR(VLOOKUP($I107,'Privacy Analyst Evaluation'!$A$46:$F$120,4,0),""))&amp;""</f>
        <v/>
      </c>
      <c r="M107" s="243" t="str">
        <f>IFERROR(VLOOKUP($I107,'Institution Evaluation'!$A$55:$F$346,6,0),IFERROR(VLOOKUP($I107,'Privacy Analyst Evaluation'!$A$46:$F$120,6,0),""))&amp;""</f>
        <v/>
      </c>
      <c r="N107" s="7"/>
      <c r="O107" s="7"/>
      <c r="P107" s="7"/>
      <c r="Q107" s="7"/>
      <c r="R107" s="7"/>
      <c r="S107" s="7"/>
      <c r="T107" s="7"/>
      <c r="U107" s="7"/>
      <c r="V107" s="7"/>
      <c r="W107" s="7"/>
      <c r="X107" s="7"/>
      <c r="Y107" s="7"/>
      <c r="Z107" s="7"/>
      <c r="AA107" s="7"/>
      <c r="AB107" s="7"/>
      <c r="AC107" s="7"/>
      <c r="AD107" s="7"/>
      <c r="AE107" s="7"/>
      <c r="AF107" s="7"/>
      <c r="AG107" s="7"/>
      <c r="AH107" s="7"/>
    </row>
    <row r="108" ht="15.75" customHeight="1">
      <c r="A108" s="243">
        <f>IFERROR(IF($A107+1&gt;'(backend scoring)'!$T$335,"",$A107+1),"")</f>
        <v>84</v>
      </c>
      <c r="B108" s="243" t="str">
        <f t="array" ref="B108">XLOOKUP($A108,'(backend scoring)'!$V$2:$V$333,'(backend scoring)'!$A$2:$A$333,"")</f>
        <v>AISC-03</v>
      </c>
      <c r="C108" s="243" t="str">
        <f>IFERROR(VLOOKUP($B108,'Institution Evaluation'!$A$55:$F$346,2,0),IFERROR(VLOOKUP($B108,'Privacy Analyst Evaluation'!$A$46:$F$120,2,0),""))&amp;""</f>
        <v>Do you provide logging for your solution's AI feature(s) that includes user, date, and action taken?*</v>
      </c>
      <c r="D108" s="243" t="str">
        <f>IFERROR(VLOOKUP($B108,'Institution Evaluation'!$A$55:$F$346,3,0),IFERROR(VLOOKUP($B108,'Privacy Analyst Evaluation'!$A$46:$F$120,3,0),""))&amp;""</f>
        <v>Yes</v>
      </c>
      <c r="E108" s="243" t="str">
        <f>IFERROR(VLOOKUP($B108,'Institution Evaluation'!$A$55:$F$346,4,0),IFERROR(VLOOKUP($B108,'Privacy Analyst Evaluation'!$A$46:$F$120,4,0),""))&amp;""</f>
        <v>Coursedog implements comprehensive logging through Winston-based structured logging with contextual information including user actions and AI operations.</v>
      </c>
      <c r="F108" s="243" t="str">
        <f>IFERROR(VLOOKUP($B108,'Institution Evaluation'!$A$55:$F$346,6,0),IFERROR(VLOOKUP($B108,'Privacy Analyst Evaluation'!$A$46:$F$120,6,0),""))&amp;""</f>
        <v/>
      </c>
      <c r="G108" s="282"/>
      <c r="H108" s="243" t="str">
        <f>IFERROR(IF($H107+1&gt;'(backend scoring)'!$Q$335,"",$H107+1),"")</f>
        <v/>
      </c>
      <c r="I108" s="243" t="str">
        <f t="array" ref="I108">XLOOKUP($H108,'(backend scoring)'!$S$2:$S$333,'(backend scoring)'!$A$2:$A$333,"")</f>
        <v/>
      </c>
      <c r="J108" s="243" t="str">
        <f>IFERROR(VLOOKUP($I108,'Institution Evaluation'!$A$55:$F$346,2,0),IFERROR(VLOOKUP($I108,'Privacy Analyst Evaluation'!$A$46:$F$120,2,0),""))</f>
        <v/>
      </c>
      <c r="K108" s="243" t="str">
        <f>IFERROR(VLOOKUP($I108,'Institution Evaluation'!$A$55:$F$346,3,0),IFERROR(VLOOKUP($I108,'Privacy Analyst Evaluation'!$A$46:$F$120,3,0),""))&amp;""</f>
        <v/>
      </c>
      <c r="L108" s="243" t="str">
        <f>IFERROR(VLOOKUP($I108,'Institution Evaluation'!$A$55:$F$346,4,0),IFERROR(VLOOKUP($I108,'Privacy Analyst Evaluation'!$A$46:$F$120,4,0),""))&amp;""</f>
        <v/>
      </c>
      <c r="M108" s="243" t="str">
        <f>IFERROR(VLOOKUP($I108,'Institution Evaluation'!$A$55:$F$346,6,0),IFERROR(VLOOKUP($I108,'Privacy Analyst Evaluation'!$A$46:$F$120,6,0),""))&amp;""</f>
        <v/>
      </c>
      <c r="N108" s="7"/>
      <c r="O108" s="7"/>
      <c r="P108" s="7"/>
      <c r="Q108" s="7"/>
      <c r="R108" s="7"/>
      <c r="S108" s="7"/>
      <c r="T108" s="7"/>
      <c r="U108" s="7"/>
      <c r="V108" s="7"/>
      <c r="W108" s="7"/>
      <c r="X108" s="7"/>
      <c r="Y108" s="7"/>
      <c r="Z108" s="7"/>
      <c r="AA108" s="7"/>
      <c r="AB108" s="7"/>
      <c r="AC108" s="7"/>
      <c r="AD108" s="7"/>
      <c r="AE108" s="7"/>
      <c r="AF108" s="7"/>
      <c r="AG108" s="7"/>
      <c r="AH108" s="7"/>
    </row>
    <row r="109" ht="15.75" customHeight="1">
      <c r="A109" s="243">
        <f>IFERROR(IF($A108+1&gt;'(backend scoring)'!$T$335,"",$A108+1),"")</f>
        <v>85</v>
      </c>
      <c r="B109" s="243" t="str">
        <f t="array" ref="B109">XLOOKUP($A109,'(backend scoring)'!$V$2:$V$333,'(backend scoring)'!$A$2:$A$333,"")</f>
        <v>AIML-01</v>
      </c>
      <c r="C109" s="243" t="str">
        <f>IFERROR(VLOOKUP($B109,'Institution Evaluation'!$A$55:$F$346,2,0),IFERROR(VLOOKUP($B109,'Privacy Analyst Evaluation'!$A$46:$F$120,2,0),""))&amp;""</f>
        <v>Do you separate ML training data from your ML solution data?*</v>
      </c>
      <c r="D109" s="243" t="str">
        <f>IFERROR(VLOOKUP($B109,'Institution Evaluation'!$A$55:$F$346,3,0),IFERROR(VLOOKUP($B109,'Privacy Analyst Evaluation'!$A$46:$F$120,3,0),""))&amp;""</f>
        <v>No</v>
      </c>
      <c r="E109" s="243" t="str">
        <f>IFERROR(VLOOKUP($B109,'Institution Evaluation'!$A$55:$F$346,4,0),IFERROR(VLOOKUP($B109,'Privacy Analyst Evaluation'!$A$46:$F$120,4,0),""))&amp;""</f>
        <v>Coursedog does not train custom ML models. The solution uses pre-trained models from OpenAI and Anthropic, so training data separation is not applicable.</v>
      </c>
      <c r="F109" s="243" t="str">
        <f>IFERROR(VLOOKUP($B109,'Institution Evaluation'!$A$55:$F$346,6,0),IFERROR(VLOOKUP($B109,'Privacy Analyst Evaluation'!$A$46:$F$120,6,0),""))&amp;""</f>
        <v/>
      </c>
      <c r="G109" s="282"/>
      <c r="H109" s="243" t="str">
        <f>IFERROR(IF($H108+1&gt;'(backend scoring)'!$Q$335,"",$H108+1),"")</f>
        <v/>
      </c>
      <c r="I109" s="243" t="str">
        <f t="array" ref="I109">XLOOKUP($H109,'(backend scoring)'!$S$2:$S$333,'(backend scoring)'!$A$2:$A$333,"")</f>
        <v/>
      </c>
      <c r="J109" s="243" t="str">
        <f>IFERROR(VLOOKUP($I109,'Institution Evaluation'!$A$55:$F$346,2,0),IFERROR(VLOOKUP($I109,'Privacy Analyst Evaluation'!$A$46:$F$120,2,0),""))</f>
        <v/>
      </c>
      <c r="K109" s="243" t="str">
        <f>IFERROR(VLOOKUP($I109,'Institution Evaluation'!$A$55:$F$346,3,0),IFERROR(VLOOKUP($I109,'Privacy Analyst Evaluation'!$A$46:$F$120,3,0),""))&amp;""</f>
        <v/>
      </c>
      <c r="L109" s="243" t="str">
        <f>IFERROR(VLOOKUP($I109,'Institution Evaluation'!$A$55:$F$346,4,0),IFERROR(VLOOKUP($I109,'Privacy Analyst Evaluation'!$A$46:$F$120,4,0),""))&amp;""</f>
        <v/>
      </c>
      <c r="M109" s="243" t="str">
        <f>IFERROR(VLOOKUP($I109,'Institution Evaluation'!$A$55:$F$346,6,0),IFERROR(VLOOKUP($I109,'Privacy Analyst Evaluation'!$A$46:$F$120,6,0),""))&amp;""</f>
        <v/>
      </c>
      <c r="N109" s="7"/>
      <c r="O109" s="7"/>
      <c r="P109" s="7"/>
      <c r="Q109" s="7"/>
      <c r="R109" s="7"/>
      <c r="S109" s="7"/>
      <c r="T109" s="7"/>
      <c r="U109" s="7"/>
      <c r="V109" s="7"/>
      <c r="W109" s="7"/>
      <c r="X109" s="7"/>
      <c r="Y109" s="7"/>
      <c r="Z109" s="7"/>
      <c r="AA109" s="7"/>
      <c r="AB109" s="7"/>
      <c r="AC109" s="7"/>
      <c r="AD109" s="7"/>
      <c r="AE109" s="7"/>
      <c r="AF109" s="7"/>
      <c r="AG109" s="7"/>
      <c r="AH109" s="7"/>
    </row>
    <row r="110" ht="15.75" customHeight="1">
      <c r="A110" s="243">
        <f>IFERROR(IF($A109+1&gt;'(backend scoring)'!$T$335,"",$A109+1),"")</f>
        <v>86</v>
      </c>
      <c r="B110" s="243" t="str">
        <f t="array" ref="B110">XLOOKUP($A110,'(backend scoring)'!$V$2:$V$333,'(backend scoring)'!$A$2:$A$333,"")</f>
        <v>AIML-02</v>
      </c>
      <c r="C110" s="243" t="str">
        <f>IFERROR(VLOOKUP($B110,'Institution Evaluation'!$A$55:$F$346,2,0),IFERROR(VLOOKUP($B110,'Privacy Analyst Evaluation'!$A$46:$F$120,2,0),""))&amp;""</f>
        <v>Do you authenticate and verify your ML model's feedback?*</v>
      </c>
      <c r="D110" s="243" t="str">
        <f>IFERROR(VLOOKUP($B110,'Institution Evaluation'!$A$55:$F$346,3,0),IFERROR(VLOOKUP($B110,'Privacy Analyst Evaluation'!$A$46:$F$120,3,0),""))&amp;""</f>
        <v>No</v>
      </c>
      <c r="E110" s="243" t="str">
        <f>IFERROR(VLOOKUP($B110,'Institution Evaluation'!$A$55:$F$346,4,0),IFERROR(VLOOKUP($B110,'Privacy Analyst Evaluation'!$A$46:$F$120,4,0),""))&amp;""</f>
        <v>Coursedog uses pre-trained OpenAI models and does not implement custom model training or feedback loops that would require authentication and verification.</v>
      </c>
      <c r="F110" s="243" t="str">
        <f>IFERROR(VLOOKUP($B110,'Institution Evaluation'!$A$55:$F$346,6,0),IFERROR(VLOOKUP($B110,'Privacy Analyst Evaluation'!$A$46:$F$120,6,0),""))&amp;""</f>
        <v/>
      </c>
      <c r="G110" s="282"/>
      <c r="H110" s="243" t="str">
        <f>IFERROR(IF($H109+1&gt;'(backend scoring)'!$Q$335,"",$H109+1),"")</f>
        <v/>
      </c>
      <c r="I110" s="243" t="str">
        <f t="array" ref="I110">XLOOKUP($H110,'(backend scoring)'!$S$2:$S$333,'(backend scoring)'!$A$2:$A$333,"")</f>
        <v/>
      </c>
      <c r="J110" s="243" t="str">
        <f>IFERROR(VLOOKUP($I110,'Institution Evaluation'!$A$55:$F$346,2,0),IFERROR(VLOOKUP($I110,'Privacy Analyst Evaluation'!$A$46:$F$120,2,0),""))</f>
        <v/>
      </c>
      <c r="K110" s="243" t="str">
        <f>IFERROR(VLOOKUP($I110,'Institution Evaluation'!$A$55:$F$346,3,0),IFERROR(VLOOKUP($I110,'Privacy Analyst Evaluation'!$A$46:$F$120,3,0),""))&amp;""</f>
        <v/>
      </c>
      <c r="L110" s="243" t="str">
        <f>IFERROR(VLOOKUP($I110,'Institution Evaluation'!$A$55:$F$346,4,0),IFERROR(VLOOKUP($I110,'Privacy Analyst Evaluation'!$A$46:$F$120,4,0),""))&amp;""</f>
        <v/>
      </c>
      <c r="M110" s="243" t="str">
        <f>IFERROR(VLOOKUP($I110,'Institution Evaluation'!$A$55:$F$346,6,0),IFERROR(VLOOKUP($I110,'Privacy Analyst Evaluation'!$A$46:$F$120,6,0),""))&amp;""</f>
        <v/>
      </c>
      <c r="N110" s="7"/>
      <c r="O110" s="7"/>
      <c r="P110" s="7"/>
      <c r="Q110" s="7"/>
      <c r="R110" s="7"/>
      <c r="S110" s="7"/>
      <c r="T110" s="7"/>
      <c r="U110" s="7"/>
      <c r="V110" s="7"/>
      <c r="W110" s="7"/>
      <c r="X110" s="7"/>
      <c r="Y110" s="7"/>
      <c r="Z110" s="7"/>
      <c r="AA110" s="7"/>
      <c r="AB110" s="7"/>
      <c r="AC110" s="7"/>
      <c r="AD110" s="7"/>
      <c r="AE110" s="7"/>
      <c r="AF110" s="7"/>
      <c r="AG110" s="7"/>
      <c r="AH110" s="7"/>
    </row>
    <row r="111" ht="15.75" customHeight="1">
      <c r="A111" s="243">
        <f>IFERROR(IF($A110+1&gt;'(backend scoring)'!$T$335,"",$A110+1),"")</f>
        <v>87</v>
      </c>
      <c r="B111" s="243" t="str">
        <f t="array" ref="B111">XLOOKUP($A111,'(backend scoring)'!$V$2:$V$333,'(backend scoring)'!$A$2:$A$333,"")</f>
        <v>AILM-01</v>
      </c>
      <c r="C111" s="243" t="str">
        <f>IFERROR(VLOOKUP($B111,'Institution Evaluation'!$A$55:$F$346,2,0),IFERROR(VLOOKUP($B111,'Privacy Analyst Evaluation'!$A$46:$F$120,2,0),""))&amp;""</f>
        <v>Do you limit your solution's LLM privileges by default?*</v>
      </c>
      <c r="D111" s="243" t="str">
        <f>IFERROR(VLOOKUP($B111,'Institution Evaluation'!$A$55:$F$346,3,0),IFERROR(VLOOKUP($B111,'Privacy Analyst Evaluation'!$A$46:$F$120,3,0),""))&amp;""</f>
        <v>Yes</v>
      </c>
      <c r="E111" s="243" t="str">
        <f>IFERROR(VLOOKUP($B111,'Institution Evaluation'!$A$55:$F$346,4,0),IFERROR(VLOOKUP($B111,'Privacy Analyst Evaluation'!$A$46:$F$120,4,0),""))&amp;""</f>
        <v>Coursedog implements rate limiting, structured input validation, and controlled access to LLM features through the AI Hub system to limit privileges by default.</v>
      </c>
      <c r="F111" s="243" t="str">
        <f>IFERROR(VLOOKUP($B111,'Institution Evaluation'!$A$55:$F$346,6,0),IFERROR(VLOOKUP($B111,'Privacy Analyst Evaluation'!$A$46:$F$120,6,0),""))&amp;""</f>
        <v/>
      </c>
      <c r="G111" s="282"/>
      <c r="H111" s="243" t="str">
        <f>IFERROR(IF($H110+1&gt;'(backend scoring)'!$Q$335,"",$H110+1),"")</f>
        <v/>
      </c>
      <c r="I111" s="243" t="str">
        <f t="array" ref="I111">XLOOKUP($H111,'(backend scoring)'!$S$2:$S$333,'(backend scoring)'!$A$2:$A$333,"")</f>
        <v/>
      </c>
      <c r="J111" s="243" t="str">
        <f>IFERROR(VLOOKUP($I111,'Institution Evaluation'!$A$55:$F$346,2,0),IFERROR(VLOOKUP($I111,'Privacy Analyst Evaluation'!$A$46:$F$120,2,0),""))</f>
        <v/>
      </c>
      <c r="K111" s="243" t="str">
        <f>IFERROR(VLOOKUP($I111,'Institution Evaluation'!$A$55:$F$346,3,0),IFERROR(VLOOKUP($I111,'Privacy Analyst Evaluation'!$A$46:$F$120,3,0),""))&amp;""</f>
        <v/>
      </c>
      <c r="L111" s="243" t="str">
        <f>IFERROR(VLOOKUP($I111,'Institution Evaluation'!$A$55:$F$346,4,0),IFERROR(VLOOKUP($I111,'Privacy Analyst Evaluation'!$A$46:$F$120,4,0),""))&amp;""</f>
        <v/>
      </c>
      <c r="M111" s="243" t="str">
        <f>IFERROR(VLOOKUP($I111,'Institution Evaluation'!$A$55:$F$346,6,0),IFERROR(VLOOKUP($I111,'Privacy Analyst Evaluation'!$A$46:$F$120,6,0),""))&amp;""</f>
        <v/>
      </c>
      <c r="N111" s="7"/>
      <c r="O111" s="7"/>
      <c r="P111" s="7"/>
      <c r="Q111" s="7"/>
      <c r="R111" s="7"/>
      <c r="S111" s="7"/>
      <c r="T111" s="7"/>
      <c r="U111" s="7"/>
      <c r="V111" s="7"/>
      <c r="W111" s="7"/>
      <c r="X111" s="7"/>
      <c r="Y111" s="7"/>
      <c r="Z111" s="7"/>
      <c r="AA111" s="7"/>
      <c r="AB111" s="7"/>
      <c r="AC111" s="7"/>
      <c r="AD111" s="7"/>
      <c r="AE111" s="7"/>
      <c r="AF111" s="7"/>
      <c r="AG111" s="7"/>
      <c r="AH111" s="7"/>
    </row>
    <row r="112" ht="15.75" customHeight="1">
      <c r="A112" s="243">
        <f>IFERROR(IF($A111+1&gt;'(backend scoring)'!$T$335,"",$A111+1),"")</f>
        <v>88</v>
      </c>
      <c r="B112" s="243" t="str">
        <f t="array" ref="B112">XLOOKUP($A112,'(backend scoring)'!$V$2:$V$333,'(backend scoring)'!$A$2:$A$333,"")</f>
        <v>AILM-02</v>
      </c>
      <c r="C112" s="243" t="str">
        <f>IFERROR(VLOOKUP($B112,'Institution Evaluation'!$A$55:$F$346,2,0),IFERROR(VLOOKUP($B112,'Privacy Analyst Evaluation'!$A$46:$F$120,2,0),""))&amp;""</f>
        <v>Is your LLM training data vetted, validated, and verified before training the solution's AI model?*</v>
      </c>
      <c r="D112" s="243" t="str">
        <f>IFERROR(VLOOKUP($B112,'Institution Evaluation'!$A$55:$F$346,3,0),IFERROR(VLOOKUP($B112,'Privacy Analyst Evaluation'!$A$46:$F$120,3,0),""))&amp;""</f>
        <v>N/A</v>
      </c>
      <c r="E112" s="243" t="str">
        <f>IFERROR(VLOOKUP($B112,'Institution Evaluation'!$A$55:$F$346,4,0),IFERROR(VLOOKUP($B112,'Privacy Analyst Evaluation'!$A$46:$F$120,4,0),""))&amp;""</f>
        <v>Coursedog uses OpenAI and Anthropic's pre-trained LLMs and does not train custom language models.</v>
      </c>
      <c r="F112" s="243" t="str">
        <f>IFERROR(VLOOKUP($B112,'Institution Evaluation'!$A$55:$F$346,6,0),IFERROR(VLOOKUP($B112,'Privacy Analyst Evaluation'!$A$46:$F$120,6,0),""))&amp;""</f>
        <v/>
      </c>
      <c r="G112" s="282"/>
      <c r="H112" s="243" t="str">
        <f>IFERROR(IF($H111+1&gt;'(backend scoring)'!$Q$335,"",$H111+1),"")</f>
        <v/>
      </c>
      <c r="I112" s="243" t="str">
        <f t="array" ref="I112">XLOOKUP($H112,'(backend scoring)'!$S$2:$S$333,'(backend scoring)'!$A$2:$A$333,"")</f>
        <v/>
      </c>
      <c r="J112" s="243" t="str">
        <f>IFERROR(VLOOKUP($I112,'Institution Evaluation'!$A$55:$F$346,2,0),IFERROR(VLOOKUP($I112,'Privacy Analyst Evaluation'!$A$46:$F$120,2,0),""))</f>
        <v/>
      </c>
      <c r="K112" s="243" t="str">
        <f>IFERROR(VLOOKUP($I112,'Institution Evaluation'!$A$55:$F$346,3,0),IFERROR(VLOOKUP($I112,'Privacy Analyst Evaluation'!$A$46:$F$120,3,0),""))&amp;""</f>
        <v/>
      </c>
      <c r="L112" s="243" t="str">
        <f>IFERROR(VLOOKUP($I112,'Institution Evaluation'!$A$55:$F$346,4,0),IFERROR(VLOOKUP($I112,'Privacy Analyst Evaluation'!$A$46:$F$120,4,0),""))&amp;""</f>
        <v/>
      </c>
      <c r="M112" s="243" t="str">
        <f>IFERROR(VLOOKUP($I112,'Institution Evaluation'!$A$55:$F$346,6,0),IFERROR(VLOOKUP($I112,'Privacy Analyst Evaluation'!$A$46:$F$120,6,0),""))&amp;""</f>
        <v/>
      </c>
      <c r="N112" s="7"/>
      <c r="O112" s="7"/>
      <c r="P112" s="7"/>
      <c r="Q112" s="7"/>
      <c r="R112" s="7"/>
      <c r="S112" s="7"/>
      <c r="T112" s="7"/>
      <c r="U112" s="7"/>
      <c r="V112" s="7"/>
      <c r="W112" s="7"/>
      <c r="X112" s="7"/>
      <c r="Y112" s="7"/>
      <c r="Z112" s="7"/>
      <c r="AA112" s="7"/>
      <c r="AB112" s="7"/>
      <c r="AC112" s="7"/>
      <c r="AD112" s="7"/>
      <c r="AE112" s="7"/>
      <c r="AF112" s="7"/>
      <c r="AG112" s="7"/>
      <c r="AH112" s="7"/>
    </row>
    <row r="113" ht="15.75" customHeight="1">
      <c r="A113" s="243">
        <f>IFERROR(IF($A112+1&gt;'(backend scoring)'!$T$335,"",$A112+1),"")</f>
        <v>89</v>
      </c>
      <c r="B113" s="243" t="str">
        <f t="array" ref="B113">XLOOKUP($A113,'(backend scoring)'!$V$2:$V$333,'(backend scoring)'!$A$2:$A$333,"")</f>
        <v>AILM-03</v>
      </c>
      <c r="C113" s="243" t="str">
        <f>IFERROR(VLOOKUP($B113,'Institution Evaluation'!$A$55:$F$346,2,0),IFERROR(VLOOKUP($B113,'Privacy Analyst Evaluation'!$A$46:$F$120,2,0),""))&amp;""</f>
        <v>Do any actions taken by your solution's LLM features or plugins require human intervention?*</v>
      </c>
      <c r="D113" s="243" t="str">
        <f>IFERROR(VLOOKUP($B113,'Institution Evaluation'!$A$55:$F$346,3,0),IFERROR(VLOOKUP($B113,'Privacy Analyst Evaluation'!$A$46:$F$120,3,0),""))&amp;""</f>
        <v>Yes</v>
      </c>
      <c r="E113" s="243" t="str">
        <f>IFERROR(VLOOKUP($B113,'Institution Evaluation'!$A$55:$F$346,4,0),IFERROR(VLOOKUP($B113,'Privacy Analyst Evaluation'!$A$46:$F$120,4,0),""))&amp;""</f>
        <v>AI-generated recommendations and responses are presented to users for review and action. The system does not automatically execute actions based solely on LLM outputs.</v>
      </c>
      <c r="F113" s="243" t="str">
        <f>IFERROR(VLOOKUP($B113,'Institution Evaluation'!$A$55:$F$346,6,0),IFERROR(VLOOKUP($B113,'Privacy Analyst Evaluation'!$A$46:$F$120,6,0),""))&amp;""</f>
        <v/>
      </c>
      <c r="G113" s="282"/>
      <c r="H113" s="243" t="str">
        <f>IFERROR(IF($H112+1&gt;'(backend scoring)'!$Q$335,"",$H112+1),"")</f>
        <v/>
      </c>
      <c r="I113" s="243" t="str">
        <f t="array" ref="I113">XLOOKUP($H113,'(backend scoring)'!$S$2:$S$333,'(backend scoring)'!$A$2:$A$333,"")</f>
        <v/>
      </c>
      <c r="J113" s="243" t="str">
        <f>IFERROR(VLOOKUP($I113,'Institution Evaluation'!$A$55:$F$346,2,0),IFERROR(VLOOKUP($I113,'Privacy Analyst Evaluation'!$A$46:$F$120,2,0),""))</f>
        <v/>
      </c>
      <c r="K113" s="243" t="str">
        <f>IFERROR(VLOOKUP($I113,'Institution Evaluation'!$A$55:$F$346,3,0),IFERROR(VLOOKUP($I113,'Privacy Analyst Evaluation'!$A$46:$F$120,3,0),""))&amp;""</f>
        <v/>
      </c>
      <c r="L113" s="243" t="str">
        <f>IFERROR(VLOOKUP($I113,'Institution Evaluation'!$A$55:$F$346,4,0),IFERROR(VLOOKUP($I113,'Privacy Analyst Evaluation'!$A$46:$F$120,4,0),""))&amp;""</f>
        <v/>
      </c>
      <c r="M113" s="243" t="str">
        <f>IFERROR(VLOOKUP($I113,'Institution Evaluation'!$A$55:$F$346,6,0),IFERROR(VLOOKUP($I113,'Privacy Analyst Evaluation'!$A$46:$F$120,6,0),""))&amp;""</f>
        <v/>
      </c>
      <c r="N113" s="7"/>
      <c r="O113" s="7"/>
      <c r="P113" s="7"/>
      <c r="Q113" s="7"/>
      <c r="R113" s="7"/>
      <c r="S113" s="7"/>
      <c r="T113" s="7"/>
      <c r="U113" s="7"/>
      <c r="V113" s="7"/>
      <c r="W113" s="7"/>
      <c r="X113" s="7"/>
      <c r="Y113" s="7"/>
      <c r="Z113" s="7"/>
      <c r="AA113" s="7"/>
      <c r="AB113" s="7"/>
      <c r="AC113" s="7"/>
      <c r="AD113" s="7"/>
      <c r="AE113" s="7"/>
      <c r="AF113" s="7"/>
      <c r="AG113" s="7"/>
      <c r="AH113" s="7"/>
    </row>
    <row r="114" ht="15.75" customHeight="1">
      <c r="A114" s="243">
        <f>IFERROR(IF($A113+1&gt;'(backend scoring)'!$T$335,"",$A113+1),"")</f>
        <v>90</v>
      </c>
      <c r="B114" s="243" t="str">
        <f t="array" ref="B114">XLOOKUP($A114,'(backend scoring)'!$V$2:$V$333,'(backend scoring)'!$A$2:$A$333,"")</f>
        <v>AILM-04</v>
      </c>
      <c r="C114" s="243" t="str">
        <f>IFERROR(VLOOKUP($B114,'Institution Evaluation'!$A$55:$F$346,2,0),IFERROR(VLOOKUP($B114,'Privacy Analyst Evaluation'!$A$46:$F$120,2,0),""))&amp;""</f>
        <v>Do you limit multiple LLM model plugins being called as part of a single input?*</v>
      </c>
      <c r="D114" s="243" t="str">
        <f>IFERROR(VLOOKUP($B114,'Institution Evaluation'!$A$55:$F$346,3,0),IFERROR(VLOOKUP($B114,'Privacy Analyst Evaluation'!$A$46:$F$120,3,0),""))&amp;""</f>
        <v>Yes</v>
      </c>
      <c r="E114" s="243" t="str">
        <f>IFERROR(VLOOKUP($B114,'Institution Evaluation'!$A$55:$F$346,4,0),IFERROR(VLOOKUP($B114,'Privacy Analyst Evaluation'!$A$46:$F$120,4,0),""))&amp;""</f>
        <v>Coursedog's component-based architecture controls AI model usage and can limit concurrent or multiple model calls through the pipeline system.</v>
      </c>
      <c r="F114" s="243" t="str">
        <f>IFERROR(VLOOKUP($B114,'Institution Evaluation'!$A$55:$F$346,6,0),IFERROR(VLOOKUP($B114,'Privacy Analyst Evaluation'!$A$46:$F$120,6,0),""))&amp;""</f>
        <v/>
      </c>
      <c r="G114" s="282"/>
      <c r="H114" s="243" t="str">
        <f>IFERROR(IF($H113+1&gt;'(backend scoring)'!$Q$335,"",$H113+1),"")</f>
        <v/>
      </c>
      <c r="I114" s="243" t="str">
        <f t="array" ref="I114">XLOOKUP($H114,'(backend scoring)'!$S$2:$S$333,'(backend scoring)'!$A$2:$A$333,"")</f>
        <v/>
      </c>
      <c r="J114" s="243" t="str">
        <f>IFERROR(VLOOKUP($I114,'Institution Evaluation'!$A$55:$F$346,2,0),IFERROR(VLOOKUP($I114,'Privacy Analyst Evaluation'!$A$46:$F$120,2,0),""))</f>
        <v/>
      </c>
      <c r="K114" s="243" t="str">
        <f>IFERROR(VLOOKUP($I114,'Institution Evaluation'!$A$55:$F$346,3,0),IFERROR(VLOOKUP($I114,'Privacy Analyst Evaluation'!$A$46:$F$120,3,0),""))&amp;""</f>
        <v/>
      </c>
      <c r="L114" s="243" t="str">
        <f>IFERROR(VLOOKUP($I114,'Institution Evaluation'!$A$55:$F$346,4,0),IFERROR(VLOOKUP($I114,'Privacy Analyst Evaluation'!$A$46:$F$120,4,0),""))&amp;""</f>
        <v/>
      </c>
      <c r="M114" s="243" t="str">
        <f>IFERROR(VLOOKUP($I114,'Institution Evaluation'!$A$55:$F$346,6,0),IFERROR(VLOOKUP($I114,'Privacy Analyst Evaluation'!$A$46:$F$120,6,0),""))&amp;""</f>
        <v/>
      </c>
      <c r="N114" s="7"/>
      <c r="O114" s="7"/>
      <c r="P114" s="7"/>
      <c r="Q114" s="7"/>
      <c r="R114" s="7"/>
      <c r="S114" s="7"/>
      <c r="T114" s="7"/>
      <c r="U114" s="7"/>
      <c r="V114" s="7"/>
      <c r="W114" s="7"/>
      <c r="X114" s="7"/>
      <c r="Y114" s="7"/>
      <c r="Z114" s="7"/>
      <c r="AA114" s="7"/>
      <c r="AB114" s="7"/>
      <c r="AC114" s="7"/>
      <c r="AD114" s="7"/>
      <c r="AE114" s="7"/>
      <c r="AF114" s="7"/>
      <c r="AG114" s="7"/>
      <c r="AH114" s="7"/>
    </row>
    <row r="115" ht="15.75" customHeight="1">
      <c r="A115" s="243" t="str">
        <f>IFERROR(IF($A114+1&gt;'(backend scoring)'!$T$335,"",$A114+1),"")</f>
        <v/>
      </c>
      <c r="B115" s="243" t="str">
        <f t="array" ref="B115">XLOOKUP($A115,'(backend scoring)'!$V$2:$V$333,'(backend scoring)'!$A$2:$A$333,"")</f>
        <v/>
      </c>
      <c r="C115" s="243" t="str">
        <f>IFERROR(VLOOKUP($B115,'Institution Evaluation'!$A$55:$F$346,2,0),IFERROR(VLOOKUP($B115,'Privacy Analyst Evaluation'!$A$46:$F$120,2,0),""))&amp;""</f>
        <v/>
      </c>
      <c r="D115" s="243" t="str">
        <f>IFERROR(VLOOKUP($B115,'Institution Evaluation'!$A$55:$F$346,3,0),IFERROR(VLOOKUP($B115,'Privacy Analyst Evaluation'!$A$46:$F$120,3,0),""))&amp;""</f>
        <v/>
      </c>
      <c r="E115" s="243" t="str">
        <f>IFERROR(VLOOKUP($B115,'Institution Evaluation'!$A$55:$F$346,4,0),IFERROR(VLOOKUP($B115,'Privacy Analyst Evaluation'!$A$46:$F$120,4,0),""))&amp;""</f>
        <v/>
      </c>
      <c r="F115" s="243" t="str">
        <f>IFERROR(VLOOKUP($B115,'Institution Evaluation'!$A$55:$F$346,6,0),IFERROR(VLOOKUP($B115,'Privacy Analyst Evaluation'!$A$46:$F$120,6,0),""))&amp;""</f>
        <v/>
      </c>
      <c r="G115" s="282"/>
      <c r="H115" s="243" t="str">
        <f>IFERROR(IF($H114+1&gt;'(backend scoring)'!$Q$335,"",$H114+1),"")</f>
        <v/>
      </c>
      <c r="I115" s="243" t="str">
        <f t="array" ref="I115">XLOOKUP($H115,'(backend scoring)'!$S$2:$S$333,'(backend scoring)'!$A$2:$A$333,"")</f>
        <v/>
      </c>
      <c r="J115" s="243" t="str">
        <f>IFERROR(VLOOKUP($I115,'Institution Evaluation'!$A$55:$F$346,2,0),IFERROR(VLOOKUP($I115,'Privacy Analyst Evaluation'!$A$46:$F$120,2,0),""))</f>
        <v/>
      </c>
      <c r="K115" s="243" t="str">
        <f>IFERROR(VLOOKUP($I115,'Institution Evaluation'!$A$55:$F$346,3,0),IFERROR(VLOOKUP($I115,'Privacy Analyst Evaluation'!$A$46:$F$120,3,0),""))&amp;""</f>
        <v/>
      </c>
      <c r="L115" s="243" t="str">
        <f>IFERROR(VLOOKUP($I115,'Institution Evaluation'!$A$55:$F$346,4,0),IFERROR(VLOOKUP($I115,'Privacy Analyst Evaluation'!$A$46:$F$120,4,0),""))&amp;""</f>
        <v/>
      </c>
      <c r="M115" s="243" t="str">
        <f>IFERROR(VLOOKUP($I115,'Institution Evaluation'!$A$55:$F$346,6,0),IFERROR(VLOOKUP($I115,'Privacy Analyst Evaluation'!$A$46:$F$120,6,0),""))&amp;""</f>
        <v/>
      </c>
      <c r="N115" s="7"/>
      <c r="O115" s="7"/>
      <c r="P115" s="7"/>
      <c r="Q115" s="7"/>
      <c r="R115" s="7"/>
      <c r="S115" s="7"/>
      <c r="T115" s="7"/>
      <c r="U115" s="7"/>
      <c r="V115" s="7"/>
      <c r="W115" s="7"/>
      <c r="X115" s="7"/>
      <c r="Y115" s="7"/>
      <c r="Z115" s="7"/>
      <c r="AA115" s="7"/>
      <c r="AB115" s="7"/>
      <c r="AC115" s="7"/>
      <c r="AD115" s="7"/>
      <c r="AE115" s="7"/>
      <c r="AF115" s="7"/>
      <c r="AG115" s="7"/>
      <c r="AH115" s="7"/>
    </row>
    <row r="116" ht="15.75" customHeight="1">
      <c r="A116" s="243">
        <f>IFERROR(IF($A115+1&gt;'(backend scoring)'!$T$335,"",$A115+1),"")</f>
        <v>1</v>
      </c>
      <c r="B116" s="243" t="str">
        <f t="array" ref="B116">XLOOKUP($A116,'(backend scoring)'!$V$2:$V$333,'(backend scoring)'!$A$2:$A$333,"")</f>
        <v>COMP-01</v>
      </c>
      <c r="C116" s="243" t="str">
        <f>IFERROR(VLOOKUP($B116,'Institution Evaluation'!$A$55:$F$346,2,0),IFERROR(VLOOKUP($B116,'Privacy Analyst Evaluation'!$A$46:$F$120,2,0),""))&amp;""</f>
        <v>Do you have a dedicated software and system development team(s) (e.g., customer support, implementation, product management, etc.)?*</v>
      </c>
      <c r="D116" s="243" t="str">
        <f>IFERROR(VLOOKUP($B116,'Institution Evaluation'!$A$55:$F$346,3,0),IFERROR(VLOOKUP($B116,'Privacy Analyst Evaluation'!$A$46:$F$120,3,0),""))&amp;""</f>
        <v>Yes</v>
      </c>
      <c r="E116" s="243" t="str">
        <f>IFERROR(VLOOKUP($B116,'Institution Evaluation'!$A$55:$F$346,4,0),IFERROR(VLOOKUP($B116,'Privacy Analyst Evaluation'!$A$46:$F$120,4,0),""))&amp;""</f>
        <v>Coursedog has a dedicated teams including Customer Success, Product Management, Customer Support, and Engineering.</v>
      </c>
      <c r="F116" s="243" t="str">
        <f>IFERROR(VLOOKUP($B116,'Institution Evaluation'!$A$55:$F$346,6,0),IFERROR(VLOOKUP($B116,'Privacy Analyst Evaluation'!$A$46:$F$120,6,0),""))&amp;""</f>
        <v/>
      </c>
      <c r="G116" s="282"/>
      <c r="H116" s="243" t="str">
        <f>IFERROR(IF($H115+1&gt;'(backend scoring)'!$Q$335,"",$H115+1),"")</f>
        <v/>
      </c>
      <c r="I116" s="243" t="str">
        <f t="array" ref="I116">XLOOKUP($H116,'(backend scoring)'!$S$2:$S$333,'(backend scoring)'!$A$2:$A$333,"")</f>
        <v/>
      </c>
      <c r="J116" s="243" t="str">
        <f>IFERROR(VLOOKUP($I116,'Institution Evaluation'!$A$55:$F$346,2,0),IFERROR(VLOOKUP($I116,'Privacy Analyst Evaluation'!$A$46:$F$120,2,0),""))</f>
        <v/>
      </c>
      <c r="K116" s="243" t="str">
        <f>IFERROR(VLOOKUP($I116,'Institution Evaluation'!$A$55:$F$346,3,0),IFERROR(VLOOKUP($I116,'Privacy Analyst Evaluation'!$A$46:$F$120,3,0),""))&amp;""</f>
        <v/>
      </c>
      <c r="L116" s="243" t="str">
        <f>IFERROR(VLOOKUP($I116,'Institution Evaluation'!$A$55:$F$346,4,0),IFERROR(VLOOKUP($I116,'Privacy Analyst Evaluation'!$A$46:$F$120,4,0),""))&amp;""</f>
        <v/>
      </c>
      <c r="M116" s="243" t="str">
        <f>IFERROR(VLOOKUP($I116,'Institution Evaluation'!$A$55:$F$346,6,0),IFERROR(VLOOKUP($I116,'Privacy Analyst Evaluation'!$A$46:$F$120,6,0),""))&amp;""</f>
        <v/>
      </c>
      <c r="N116" s="7"/>
      <c r="O116" s="7"/>
      <c r="P116" s="7"/>
      <c r="Q116" s="7"/>
      <c r="R116" s="7"/>
      <c r="S116" s="7"/>
      <c r="T116" s="7"/>
      <c r="U116" s="7"/>
      <c r="V116" s="7"/>
      <c r="W116" s="7"/>
      <c r="X116" s="7"/>
      <c r="Y116" s="7"/>
      <c r="Z116" s="7"/>
      <c r="AA116" s="7"/>
      <c r="AB116" s="7"/>
      <c r="AC116" s="7"/>
      <c r="AD116" s="7"/>
      <c r="AE116" s="7"/>
      <c r="AF116" s="7"/>
      <c r="AG116" s="7"/>
      <c r="AH116" s="7"/>
    </row>
    <row r="117" ht="15.75" customHeight="1">
      <c r="A117" s="243">
        <f>IFERROR(IF($A116+1&gt;'(backend scoring)'!$T$335,"",$A116+1),"")</f>
        <v>2</v>
      </c>
      <c r="B117" s="243" t="str">
        <f t="array" ref="B117">XLOOKUP($A117,'(backend scoring)'!$V$2:$V$333,'(backend scoring)'!$A$2:$A$333,"")</f>
        <v>DOCU-01</v>
      </c>
      <c r="C117" s="243" t="str">
        <f>IFERROR(VLOOKUP($B117,'Institution Evaluation'!$A$55:$F$346,2,0),IFERROR(VLOOKUP($B117,'Privacy Analyst Evaluation'!$A$46:$F$120,2,0),""))&amp;""</f>
        <v>Do you have a well-documented business continuity plan (BCP), with a clear owner, that is tested annually?*</v>
      </c>
      <c r="D117" s="243" t="str">
        <f>IFERROR(VLOOKUP($B117,'Institution Evaluation'!$A$55:$F$346,3,0),IFERROR(VLOOKUP($B117,'Privacy Analyst Evaluation'!$A$46:$F$120,3,0),""))&amp;""</f>
        <v>Yes</v>
      </c>
      <c r="E117" s="243" t="str">
        <f>IFERROR(VLOOKUP($B117,'Institution Evaluation'!$A$55:$F$346,4,0),IFERROR(VLOOKUP($B117,'Privacy Analyst Evaluation'!$A$46:$F$120,4,0),""))&amp;""</f>
        <v/>
      </c>
      <c r="F117" s="243" t="str">
        <f>IFERROR(VLOOKUP($B117,'Institution Evaluation'!$A$55:$F$346,6,0),IFERROR(VLOOKUP($B117,'Privacy Analyst Evaluation'!$A$46:$F$120,6,0),""))&amp;""</f>
        <v/>
      </c>
      <c r="G117" s="282"/>
      <c r="H117" s="243" t="str">
        <f>IFERROR(IF($H116+1&gt;'(backend scoring)'!$Q$335,"",$H116+1),"")</f>
        <v/>
      </c>
      <c r="I117" s="243" t="str">
        <f t="array" ref="I117">XLOOKUP($H117,'(backend scoring)'!$S$2:$S$333,'(backend scoring)'!$A$2:$A$333,"")</f>
        <v/>
      </c>
      <c r="J117" s="243" t="str">
        <f>IFERROR(VLOOKUP($I117,'Institution Evaluation'!$A$55:$F$346,2,0),IFERROR(VLOOKUP($I117,'Privacy Analyst Evaluation'!$A$46:$F$120,2,0),""))</f>
        <v/>
      </c>
      <c r="K117" s="243" t="str">
        <f>IFERROR(VLOOKUP($I117,'Institution Evaluation'!$A$55:$F$346,3,0),IFERROR(VLOOKUP($I117,'Privacy Analyst Evaluation'!$A$46:$F$120,3,0),""))&amp;""</f>
        <v/>
      </c>
      <c r="L117" s="243" t="str">
        <f>IFERROR(VLOOKUP($I117,'Institution Evaluation'!$A$55:$F$346,4,0),IFERROR(VLOOKUP($I117,'Privacy Analyst Evaluation'!$A$46:$F$120,4,0),""))&amp;""</f>
        <v/>
      </c>
      <c r="M117" s="243" t="str">
        <f>IFERROR(VLOOKUP($I117,'Institution Evaluation'!$A$55:$F$346,6,0),IFERROR(VLOOKUP($I117,'Privacy Analyst Evaluation'!$A$46:$F$120,6,0),""))&amp;""</f>
        <v/>
      </c>
      <c r="N117" s="7"/>
      <c r="O117" s="7"/>
      <c r="P117" s="7"/>
      <c r="Q117" s="7"/>
      <c r="R117" s="7"/>
      <c r="S117" s="7"/>
      <c r="T117" s="7"/>
      <c r="U117" s="7"/>
      <c r="V117" s="7"/>
      <c r="W117" s="7"/>
      <c r="X117" s="7"/>
      <c r="Y117" s="7"/>
      <c r="Z117" s="7"/>
      <c r="AA117" s="7"/>
      <c r="AB117" s="7"/>
      <c r="AC117" s="7"/>
      <c r="AD117" s="7"/>
      <c r="AE117" s="7"/>
      <c r="AF117" s="7"/>
      <c r="AG117" s="7"/>
      <c r="AH117" s="7"/>
    </row>
    <row r="118" ht="15.75" customHeight="1">
      <c r="A118" s="243">
        <f>IFERROR(IF($A117+1&gt;'(backend scoring)'!$T$335,"",$A117+1),"")</f>
        <v>3</v>
      </c>
      <c r="B118" s="243" t="str">
        <f t="array" ref="B118">XLOOKUP($A118,'(backend scoring)'!$V$2:$V$333,'(backend scoring)'!$A$2:$A$333,"")</f>
        <v>DOCU-02</v>
      </c>
      <c r="C118" s="243" t="str">
        <f>IFERROR(VLOOKUP($B118,'Institution Evaluation'!$A$55:$F$346,2,0),IFERROR(VLOOKUP($B118,'Privacy Analyst Evaluation'!$A$46:$F$120,2,0),""))&amp;""</f>
        <v>Do you have a well-documented disaster recovery plan (DRP), with a clear owner, that is tested annually?*</v>
      </c>
      <c r="D118" s="243" t="str">
        <f>IFERROR(VLOOKUP($B118,'Institution Evaluation'!$A$55:$F$346,3,0),IFERROR(VLOOKUP($B118,'Privacy Analyst Evaluation'!$A$46:$F$120,3,0),""))&amp;""</f>
        <v>Yes</v>
      </c>
      <c r="E118" s="243" t="str">
        <f>IFERROR(VLOOKUP($B118,'Institution Evaluation'!$A$55:$F$346,4,0),IFERROR(VLOOKUP($B118,'Privacy Analyst Evaluation'!$A$46:$F$120,4,0),""))&amp;""</f>
        <v/>
      </c>
      <c r="F118" s="243" t="str">
        <f>IFERROR(VLOOKUP($B118,'Institution Evaluation'!$A$55:$F$346,6,0),IFERROR(VLOOKUP($B118,'Privacy Analyst Evaluation'!$A$46:$F$120,6,0),""))&amp;""</f>
        <v/>
      </c>
      <c r="G118" s="282"/>
      <c r="H118" s="243" t="str">
        <f>IFERROR(IF($H117+1&gt;'(backend scoring)'!$Q$335,"",$H117+1),"")</f>
        <v/>
      </c>
      <c r="I118" s="243" t="str">
        <f t="array" ref="I118">XLOOKUP($H118,'(backend scoring)'!$S$2:$S$333,'(backend scoring)'!$A$2:$A$333,"")</f>
        <v/>
      </c>
      <c r="J118" s="243" t="str">
        <f>IFERROR(VLOOKUP($I118,'Institution Evaluation'!$A$55:$F$346,2,0),IFERROR(VLOOKUP($I118,'Privacy Analyst Evaluation'!$A$46:$F$120,2,0),""))</f>
        <v/>
      </c>
      <c r="K118" s="243" t="str">
        <f>IFERROR(VLOOKUP($I118,'Institution Evaluation'!$A$55:$F$346,3,0),IFERROR(VLOOKUP($I118,'Privacy Analyst Evaluation'!$A$46:$F$120,3,0),""))&amp;""</f>
        <v/>
      </c>
      <c r="L118" s="243" t="str">
        <f>IFERROR(VLOOKUP($I118,'Institution Evaluation'!$A$55:$F$346,4,0),IFERROR(VLOOKUP($I118,'Privacy Analyst Evaluation'!$A$46:$F$120,4,0),""))&amp;""</f>
        <v/>
      </c>
      <c r="M118" s="243" t="str">
        <f>IFERROR(VLOOKUP($I118,'Institution Evaluation'!$A$55:$F$346,6,0),IFERROR(VLOOKUP($I118,'Privacy Analyst Evaluation'!$A$46:$F$120,6,0),""))&amp;""</f>
        <v/>
      </c>
      <c r="N118" s="7"/>
      <c r="O118" s="7"/>
      <c r="P118" s="7"/>
      <c r="Q118" s="7"/>
      <c r="R118" s="7"/>
      <c r="S118" s="7"/>
      <c r="T118" s="7"/>
      <c r="U118" s="7"/>
      <c r="V118" s="7"/>
      <c r="W118" s="7"/>
      <c r="X118" s="7"/>
      <c r="Y118" s="7"/>
      <c r="Z118" s="7"/>
      <c r="AA118" s="7"/>
      <c r="AB118" s="7"/>
      <c r="AC118" s="7"/>
      <c r="AD118" s="7"/>
      <c r="AE118" s="7"/>
      <c r="AF118" s="7"/>
      <c r="AG118" s="7"/>
      <c r="AH118" s="7"/>
    </row>
    <row r="119" ht="15.75" customHeight="1">
      <c r="A119" s="243">
        <f>IFERROR(IF($A118+1&gt;'(backend scoring)'!$T$335,"",$A118+1),"")</f>
        <v>4</v>
      </c>
      <c r="B119" s="243" t="str">
        <f t="array" ref="B119">XLOOKUP($A119,'(backend scoring)'!$V$2:$V$333,'(backend scoring)'!$A$2:$A$333,"")</f>
        <v>ITAC-06</v>
      </c>
      <c r="C119" s="243" t="str">
        <f>IFERROR(VLOOKUP($B119,'Institution Evaluation'!$A$55:$F$346,2,0),IFERROR(VLOOKUP($B119,'Privacy Analyst Evaluation'!$A$46:$F$120,2,0),""))&amp;""</f>
        <v>Has a VPAT or ACR been created or updated for the solution and version under consideration within the past 12 months?*</v>
      </c>
      <c r="D119" s="243" t="str">
        <f>IFERROR(VLOOKUP($B119,'Institution Evaluation'!$A$55:$F$346,3,0),IFERROR(VLOOKUP($B119,'Privacy Analyst Evaluation'!$A$46:$F$120,3,0),""))&amp;""</f>
        <v>Yes</v>
      </c>
      <c r="E119" s="258" t="str">
        <f>IFERROR(VLOOKUP($B119,'Institution Evaluation'!$A$55:$F$346,4,0),IFERROR(VLOOKUP($B119,'Privacy Analyst Evaluation'!$A$46:$F$120,4,0),""))&amp;""</f>
        <v>https://coursedog.my.site.com/support/s/article/CoursedogApplicationAccessibility67fda79f83ed9</v>
      </c>
      <c r="F119" s="243" t="str">
        <f>IFERROR(VLOOKUP($B119,'Institution Evaluation'!$A$55:$F$346,6,0),IFERROR(VLOOKUP($B119,'Privacy Analyst Evaluation'!$A$46:$F$120,6,0),""))&amp;""</f>
        <v/>
      </c>
      <c r="G119" s="282"/>
      <c r="H119" s="243" t="str">
        <f>IFERROR(IF($H118+1&gt;'(backend scoring)'!$Q$335,"",$H118+1),"")</f>
        <v/>
      </c>
      <c r="I119" s="243" t="str">
        <f t="array" ref="I119">XLOOKUP($H119,'(backend scoring)'!$S$2:$S$333,'(backend scoring)'!$A$2:$A$333,"")</f>
        <v/>
      </c>
      <c r="J119" s="243" t="str">
        <f>IFERROR(VLOOKUP($I119,'Institution Evaluation'!$A$55:$F$346,2,0),IFERROR(VLOOKUP($I119,'Privacy Analyst Evaluation'!$A$46:$F$120,2,0),""))</f>
        <v/>
      </c>
      <c r="K119" s="243" t="str">
        <f>IFERROR(VLOOKUP($I119,'Institution Evaluation'!$A$55:$F$346,3,0),IFERROR(VLOOKUP($I119,'Privacy Analyst Evaluation'!$A$46:$F$120,3,0),""))&amp;""</f>
        <v/>
      </c>
      <c r="L119" s="243" t="str">
        <f>IFERROR(VLOOKUP($I119,'Institution Evaluation'!$A$55:$F$346,4,0),IFERROR(VLOOKUP($I119,'Privacy Analyst Evaluation'!$A$46:$F$120,4,0),""))&amp;""</f>
        <v/>
      </c>
      <c r="M119" s="243" t="str">
        <f>IFERROR(VLOOKUP($I119,'Institution Evaluation'!$A$55:$F$346,6,0),IFERROR(VLOOKUP($I119,'Privacy Analyst Evaluation'!$A$46:$F$120,6,0),""))&amp;""</f>
        <v/>
      </c>
      <c r="N119" s="7"/>
      <c r="O119" s="7"/>
      <c r="P119" s="7"/>
      <c r="Q119" s="7"/>
      <c r="R119" s="7"/>
      <c r="S119" s="7"/>
      <c r="T119" s="7"/>
      <c r="U119" s="7"/>
      <c r="V119" s="7"/>
      <c r="W119" s="7"/>
      <c r="X119" s="7"/>
      <c r="Y119" s="7"/>
      <c r="Z119" s="7"/>
      <c r="AA119" s="7"/>
      <c r="AB119" s="7"/>
      <c r="AC119" s="7"/>
      <c r="AD119" s="7"/>
      <c r="AE119" s="7"/>
      <c r="AF119" s="7"/>
      <c r="AG119" s="7"/>
      <c r="AH119" s="7"/>
    </row>
    <row r="120" ht="15.75" customHeight="1">
      <c r="A120" s="243">
        <f>IFERROR(IF($A119+1&gt;'(backend scoring)'!$T$335,"",$A119+1),"")</f>
        <v>5</v>
      </c>
      <c r="B120" s="243" t="str">
        <f t="array" ref="B120">XLOOKUP($A120,'(backend scoring)'!$V$2:$V$333,'(backend scoring)'!$A$2:$A$333,"")</f>
        <v>ITAC-07</v>
      </c>
      <c r="C120" s="243" t="str">
        <f>IFERROR(VLOOKUP($B120,'Institution Evaluation'!$A$55:$F$346,2,0),IFERROR(VLOOKUP($B120,'Privacy Analyst Evaluation'!$A$46:$F$120,2,0),""))&amp;""</f>
        <v>Will your company agree to meet your stated accessibility standard or WCAG 2.1 AA as part of your contractual agreement for the solution?*</v>
      </c>
      <c r="D120" s="243" t="str">
        <f>IFERROR(VLOOKUP($B120,'Institution Evaluation'!$A$55:$F$346,3,0),IFERROR(VLOOKUP($B120,'Privacy Analyst Evaluation'!$A$46:$F$120,3,0),""))&amp;""</f>
        <v>Yes</v>
      </c>
      <c r="E120" s="243" t="str">
        <f>IFERROR(VLOOKUP($B120,'Institution Evaluation'!$A$55:$F$346,4,0),IFERROR(VLOOKUP($B120,'Privacy Analyst Evaluation'!$A$46:$F$120,4,0),""))&amp;""</f>
        <v/>
      </c>
      <c r="F120" s="243" t="str">
        <f>IFERROR(VLOOKUP($B120,'Institution Evaluation'!$A$55:$F$346,6,0),IFERROR(VLOOKUP($B120,'Privacy Analyst Evaluation'!$A$46:$F$120,6,0),""))&amp;""</f>
        <v/>
      </c>
      <c r="G120" s="282"/>
      <c r="H120" s="243" t="str">
        <f>IFERROR(IF($H119+1&gt;'(backend scoring)'!$Q$335,"",$H119+1),"")</f>
        <v/>
      </c>
      <c r="I120" s="243" t="str">
        <f t="array" ref="I120">XLOOKUP($H120,'(backend scoring)'!$S$2:$S$333,'(backend scoring)'!$A$2:$A$333,"")</f>
        <v/>
      </c>
      <c r="J120" s="243" t="str">
        <f>IFERROR(VLOOKUP($I120,'Institution Evaluation'!$A$55:$F$346,2,0),IFERROR(VLOOKUP($I120,'Privacy Analyst Evaluation'!$A$46:$F$120,2,0),""))</f>
        <v/>
      </c>
      <c r="K120" s="243" t="str">
        <f>IFERROR(VLOOKUP($I120,'Institution Evaluation'!$A$55:$F$346,3,0),IFERROR(VLOOKUP($I120,'Privacy Analyst Evaluation'!$A$46:$F$120,3,0),""))&amp;""</f>
        <v/>
      </c>
      <c r="L120" s="243" t="str">
        <f>IFERROR(VLOOKUP($I120,'Institution Evaluation'!$A$55:$F$346,4,0),IFERROR(VLOOKUP($I120,'Privacy Analyst Evaluation'!$A$46:$F$120,4,0),""))&amp;""</f>
        <v/>
      </c>
      <c r="M120" s="243" t="str">
        <f>IFERROR(VLOOKUP($I120,'Institution Evaluation'!$A$55:$F$346,6,0),IFERROR(VLOOKUP($I120,'Privacy Analyst Evaluation'!$A$46:$F$120,6,0),""))&amp;""</f>
        <v/>
      </c>
      <c r="N120" s="7"/>
      <c r="O120" s="7"/>
      <c r="P120" s="7"/>
      <c r="Q120" s="7"/>
      <c r="R120" s="7"/>
      <c r="S120" s="7"/>
      <c r="T120" s="7"/>
      <c r="U120" s="7"/>
      <c r="V120" s="7"/>
      <c r="W120" s="7"/>
      <c r="X120" s="7"/>
      <c r="Y120" s="7"/>
      <c r="Z120" s="7"/>
      <c r="AA120" s="7"/>
      <c r="AB120" s="7"/>
      <c r="AC120" s="7"/>
      <c r="AD120" s="7"/>
      <c r="AE120" s="7"/>
      <c r="AF120" s="7"/>
      <c r="AG120" s="7"/>
      <c r="AH120" s="7"/>
    </row>
    <row r="121" ht="15.75" customHeight="1">
      <c r="A121" s="243">
        <f>IFERROR(IF($A120+1&gt;'(backend scoring)'!$T$335,"",$A120+1),"")</f>
        <v>6</v>
      </c>
      <c r="B121" s="243" t="str">
        <f t="array" ref="B121">XLOOKUP($A121,'(backend scoring)'!$V$2:$V$333,'(backend scoring)'!$A$2:$A$333,"")</f>
        <v>ITAC-08</v>
      </c>
      <c r="C121" s="243" t="str">
        <f>IFERROR(VLOOKUP($B121,'Institution Evaluation'!$A$55:$F$346,2,0),IFERROR(VLOOKUP($B121,'Privacy Analyst Evaluation'!$A$46:$F$120,2,0),""))&amp;""</f>
        <v>Does the solution substantially conform to WCAG 2.1 AA?*</v>
      </c>
      <c r="D121" s="243" t="str">
        <f>IFERROR(VLOOKUP($B121,'Institution Evaluation'!$A$55:$F$346,3,0),IFERROR(VLOOKUP($B121,'Privacy Analyst Evaluation'!$A$46:$F$120,3,0),""))&amp;""</f>
        <v>Yes</v>
      </c>
      <c r="E121" s="243" t="str">
        <f>IFERROR(VLOOKUP($B121,'Institution Evaluation'!$A$55:$F$346,4,0),IFERROR(VLOOKUP($B121,'Privacy Analyst Evaluation'!$A$46:$F$120,4,0),""))&amp;""</f>
        <v/>
      </c>
      <c r="F121" s="243" t="str">
        <f>IFERROR(VLOOKUP($B121,'Institution Evaluation'!$A$55:$F$346,6,0),IFERROR(VLOOKUP($B121,'Privacy Analyst Evaluation'!$A$46:$F$120,6,0),""))&amp;""</f>
        <v/>
      </c>
      <c r="G121" s="282"/>
      <c r="H121" s="243" t="str">
        <f>IFERROR(IF($H120+1&gt;'(backend scoring)'!$Q$335,"",$H120+1),"")</f>
        <v/>
      </c>
      <c r="I121" s="243" t="str">
        <f t="array" ref="I121">XLOOKUP($H121,'(backend scoring)'!$S$2:$S$333,'(backend scoring)'!$A$2:$A$333,"")</f>
        <v/>
      </c>
      <c r="J121" s="243" t="str">
        <f>IFERROR(VLOOKUP($I121,'Institution Evaluation'!$A$55:$F$346,2,0),IFERROR(VLOOKUP($I121,'Privacy Analyst Evaluation'!$A$46:$F$120,2,0),""))</f>
        <v/>
      </c>
      <c r="K121" s="243" t="str">
        <f>IFERROR(VLOOKUP($I121,'Institution Evaluation'!$A$55:$F$346,3,0),IFERROR(VLOOKUP($I121,'Privacy Analyst Evaluation'!$A$46:$F$120,3,0),""))&amp;""</f>
        <v/>
      </c>
      <c r="L121" s="243" t="str">
        <f>IFERROR(VLOOKUP($I121,'Institution Evaluation'!$A$55:$F$346,4,0),IFERROR(VLOOKUP($I121,'Privacy Analyst Evaluation'!$A$46:$F$120,4,0),""))&amp;""</f>
        <v/>
      </c>
      <c r="M121" s="243" t="str">
        <f>IFERROR(VLOOKUP($I121,'Institution Evaluation'!$A$55:$F$346,6,0),IFERROR(VLOOKUP($I121,'Privacy Analyst Evaluation'!$A$46:$F$120,6,0),""))&amp;""</f>
        <v/>
      </c>
      <c r="N121" s="7"/>
      <c r="O121" s="7"/>
      <c r="P121" s="7"/>
      <c r="Q121" s="7"/>
      <c r="R121" s="7"/>
      <c r="S121" s="7"/>
      <c r="T121" s="7"/>
      <c r="U121" s="7"/>
      <c r="V121" s="7"/>
      <c r="W121" s="7"/>
      <c r="X121" s="7"/>
      <c r="Y121" s="7"/>
      <c r="Z121" s="7"/>
      <c r="AA121" s="7"/>
      <c r="AB121" s="7"/>
      <c r="AC121" s="7"/>
      <c r="AD121" s="7"/>
      <c r="AE121" s="7"/>
      <c r="AF121" s="7"/>
      <c r="AG121" s="7"/>
      <c r="AH121" s="7"/>
    </row>
    <row r="122" ht="15.75" customHeight="1">
      <c r="A122" s="243">
        <f>IFERROR(IF($A121+1&gt;'(backend scoring)'!$T$335,"",$A121+1),"")</f>
        <v>7</v>
      </c>
      <c r="B122" s="243" t="str">
        <f t="array" ref="B122">XLOOKUP($A122,'(backend scoring)'!$V$2:$V$333,'(backend scoring)'!$A$2:$A$333,"")</f>
        <v>ITAC-09</v>
      </c>
      <c r="C122" s="243" t="str">
        <f>IFERROR(VLOOKUP($B122,'Institution Evaluation'!$A$55:$F$346,2,0),IFERROR(VLOOKUP($B122,'Privacy Analyst Evaluation'!$A$46:$F$120,2,0),""))&amp;""</f>
        <v>Do you have a documented and implemented process for reporting and tracking accessibility issues?*</v>
      </c>
      <c r="D122" s="243" t="str">
        <f>IFERROR(VLOOKUP($B122,'Institution Evaluation'!$A$55:$F$346,3,0),IFERROR(VLOOKUP($B122,'Privacy Analyst Evaluation'!$A$46:$F$120,3,0),""))&amp;""</f>
        <v>Yes</v>
      </c>
      <c r="E122" s="243" t="str">
        <f>IFERROR(VLOOKUP($B122,'Institution Evaluation'!$A$55:$F$346,4,0),IFERROR(VLOOKUP($B122,'Privacy Analyst Evaluation'!$A$46:$F$120,4,0),""))&amp;""</f>
        <v>Coursedog has a documented and implemented process for reporting and tracking accessibility issues. Users can report accessibility issues by submitting a Feature Request or through the dedicated Customer Success Manager (CSM). These issues are re-evaluated internally and added to the engineering backlog if they impact site accessibility.</v>
      </c>
      <c r="F122" s="243" t="str">
        <f>IFERROR(VLOOKUP($B122,'Institution Evaluation'!$A$55:$F$346,6,0),IFERROR(VLOOKUP($B122,'Privacy Analyst Evaluation'!$A$46:$F$120,6,0),""))&amp;""</f>
        <v/>
      </c>
      <c r="G122" s="282"/>
      <c r="H122" s="243" t="str">
        <f>IFERROR(IF($H121+1&gt;'(backend scoring)'!$Q$335,"",$H121+1),"")</f>
        <v/>
      </c>
      <c r="I122" s="243" t="str">
        <f t="array" ref="I122">XLOOKUP($H122,'(backend scoring)'!$S$2:$S$333,'(backend scoring)'!$A$2:$A$333,"")</f>
        <v/>
      </c>
      <c r="J122" s="243" t="str">
        <f>IFERROR(VLOOKUP($I122,'Institution Evaluation'!$A$55:$F$346,2,0),IFERROR(VLOOKUP($I122,'Privacy Analyst Evaluation'!$A$46:$F$120,2,0),""))</f>
        <v/>
      </c>
      <c r="K122" s="243" t="str">
        <f>IFERROR(VLOOKUP($I122,'Institution Evaluation'!$A$55:$F$346,3,0),IFERROR(VLOOKUP($I122,'Privacy Analyst Evaluation'!$A$46:$F$120,3,0),""))&amp;""</f>
        <v/>
      </c>
      <c r="L122" s="243" t="str">
        <f>IFERROR(VLOOKUP($I122,'Institution Evaluation'!$A$55:$F$346,4,0),IFERROR(VLOOKUP($I122,'Privacy Analyst Evaluation'!$A$46:$F$120,4,0),""))&amp;""</f>
        <v/>
      </c>
      <c r="M122" s="243" t="str">
        <f>IFERROR(VLOOKUP($I122,'Institution Evaluation'!$A$55:$F$346,6,0),IFERROR(VLOOKUP($I122,'Privacy Analyst Evaluation'!$A$46:$F$120,6,0),""))&amp;""</f>
        <v/>
      </c>
      <c r="N122" s="7"/>
      <c r="O122" s="7"/>
      <c r="P122" s="7"/>
      <c r="Q122" s="7"/>
      <c r="R122" s="7"/>
      <c r="S122" s="7"/>
      <c r="T122" s="7"/>
      <c r="U122" s="7"/>
      <c r="V122" s="7"/>
      <c r="W122" s="7"/>
      <c r="X122" s="7"/>
      <c r="Y122" s="7"/>
      <c r="Z122" s="7"/>
      <c r="AA122" s="7"/>
      <c r="AB122" s="7"/>
      <c r="AC122" s="7"/>
      <c r="AD122" s="7"/>
      <c r="AE122" s="7"/>
      <c r="AF122" s="7"/>
      <c r="AG122" s="7"/>
      <c r="AH122" s="7"/>
    </row>
    <row r="123" ht="15.75" customHeight="1">
      <c r="A123" s="243">
        <f>IFERROR(IF($A122+1&gt;'(backend scoring)'!$T$335,"",$A122+1),"")</f>
        <v>8</v>
      </c>
      <c r="B123" s="243" t="str">
        <f t="array" ref="B123">XLOOKUP($A123,'(backend scoring)'!$V$2:$V$333,'(backend scoring)'!$A$2:$A$333,"")</f>
        <v>THRD-02</v>
      </c>
      <c r="C123" s="243" t="str">
        <f>IFERROR(VLOOKUP($B123,'Institution Evaluation'!$A$55:$F$346,2,0),IFERROR(VLOOKUP($B123,'Privacy Analyst Evaluation'!$A$46:$F$120,2,0),""))&amp;""</f>
        <v>Do you have contractual language in place with third parties governing access to institutional data?*</v>
      </c>
      <c r="D123" s="243" t="str">
        <f>IFERROR(VLOOKUP($B123,'Institution Evaluation'!$A$55:$F$346,3,0),IFERROR(VLOOKUP($B123,'Privacy Analyst Evaluation'!$A$46:$F$120,3,0),""))&amp;""</f>
        <v>Yes</v>
      </c>
      <c r="E123" s="243" t="str">
        <f>IFERROR(VLOOKUP($B123,'Institution Evaluation'!$A$55:$F$346,4,0),IFERROR(VLOOKUP($B123,'Privacy Analyst Evaluation'!$A$46:$F$120,4,0),""))&amp;""</f>
        <v/>
      </c>
      <c r="F123" s="243" t="str">
        <f>IFERROR(VLOOKUP($B123,'Institution Evaluation'!$A$55:$F$346,6,0),IFERROR(VLOOKUP($B123,'Privacy Analyst Evaluation'!$A$46:$F$120,6,0),""))&amp;""</f>
        <v/>
      </c>
      <c r="G123" s="282"/>
      <c r="H123" s="243" t="str">
        <f>IFERROR(IF($H122+1&gt;'(backend scoring)'!$Q$335,"",$H122+1),"")</f>
        <v/>
      </c>
      <c r="I123" s="243" t="str">
        <f t="array" ref="I123">XLOOKUP($H123,'(backend scoring)'!$S$2:$S$333,'(backend scoring)'!$A$2:$A$333,"")</f>
        <v/>
      </c>
      <c r="J123" s="243" t="str">
        <f>IFERROR(VLOOKUP($I123,'Institution Evaluation'!$A$55:$F$346,2,0),IFERROR(VLOOKUP($I123,'Privacy Analyst Evaluation'!$A$46:$F$120,2,0),""))</f>
        <v/>
      </c>
      <c r="K123" s="243" t="str">
        <f>IFERROR(VLOOKUP($I123,'Institution Evaluation'!$A$55:$F$346,3,0),IFERROR(VLOOKUP($I123,'Privacy Analyst Evaluation'!$A$46:$F$120,3,0),""))&amp;""</f>
        <v/>
      </c>
      <c r="L123" s="243" t="str">
        <f>IFERROR(VLOOKUP($I123,'Institution Evaluation'!$A$55:$F$346,4,0),IFERROR(VLOOKUP($I123,'Privacy Analyst Evaluation'!$A$46:$F$120,4,0),""))&amp;""</f>
        <v/>
      </c>
      <c r="M123" s="243" t="str">
        <f>IFERROR(VLOOKUP($I123,'Institution Evaluation'!$A$55:$F$346,6,0),IFERROR(VLOOKUP($I123,'Privacy Analyst Evaluation'!$A$46:$F$120,6,0),""))&amp;""</f>
        <v/>
      </c>
      <c r="N123" s="7"/>
      <c r="O123" s="7"/>
      <c r="P123" s="7"/>
      <c r="Q123" s="7"/>
      <c r="R123" s="7"/>
      <c r="S123" s="7"/>
      <c r="T123" s="7"/>
      <c r="U123" s="7"/>
      <c r="V123" s="7"/>
      <c r="W123" s="7"/>
      <c r="X123" s="7"/>
      <c r="Y123" s="7"/>
      <c r="Z123" s="7"/>
      <c r="AA123" s="7"/>
      <c r="AB123" s="7"/>
      <c r="AC123" s="7"/>
      <c r="AD123" s="7"/>
      <c r="AE123" s="7"/>
      <c r="AF123" s="7"/>
      <c r="AG123" s="7"/>
      <c r="AH123" s="7"/>
    </row>
    <row r="124" ht="15.75" customHeight="1">
      <c r="A124" s="243">
        <f>IFERROR(IF($A123+1&gt;'(backend scoring)'!$T$335,"",$A123+1),"")</f>
        <v>9</v>
      </c>
      <c r="B124" s="243" t="str">
        <f t="array" ref="B124">XLOOKUP($A124,'(backend scoring)'!$V$2:$V$333,'(backend scoring)'!$A$2:$A$333,"")</f>
        <v>THRD-01</v>
      </c>
      <c r="C124" s="243" t="str">
        <f>IFERROR(VLOOKUP($B124,'Institution Evaluation'!$A$55:$F$346,2,0),IFERROR(VLOOKUP($B124,'Privacy Analyst Evaluation'!$A$46:$F$120,2,0),""))&amp;""</f>
        <v>Do you perform security assessments of third-party companies with which you share data (e.g., hosting providers, cloud services, PaaS, IaaS, SaaS)?*</v>
      </c>
      <c r="D124" s="243" t="str">
        <f>IFERROR(VLOOKUP($B124,'Institution Evaluation'!$A$55:$F$346,3,0),IFERROR(VLOOKUP($B124,'Privacy Analyst Evaluation'!$A$46:$F$120,3,0),""))&amp;""</f>
        <v>Yes</v>
      </c>
      <c r="E124" s="243" t="str">
        <f>IFERROR(VLOOKUP($B124,'Institution Evaluation'!$A$55:$F$346,4,0),IFERROR(VLOOKUP($B124,'Privacy Analyst Evaluation'!$A$46:$F$120,4,0),""))&amp;""</f>
        <v/>
      </c>
      <c r="F124" s="243" t="str">
        <f>IFERROR(VLOOKUP($B124,'Institution Evaluation'!$A$55:$F$346,6,0),IFERROR(VLOOKUP($B124,'Privacy Analyst Evaluation'!$A$46:$F$120,6,0),""))&amp;""</f>
        <v/>
      </c>
      <c r="G124" s="282"/>
      <c r="H124" s="243" t="str">
        <f>IFERROR(IF($H123+1&gt;'(backend scoring)'!$Q$335,"",$H123+1),"")</f>
        <v/>
      </c>
      <c r="I124" s="243" t="str">
        <f t="array" ref="I124">XLOOKUP($H124,'(backend scoring)'!$S$2:$S$333,'(backend scoring)'!$A$2:$A$333,"")</f>
        <v/>
      </c>
      <c r="J124" s="243" t="str">
        <f>IFERROR(VLOOKUP($I124,'Institution Evaluation'!$A$55:$F$346,2,0),IFERROR(VLOOKUP($I124,'Privacy Analyst Evaluation'!$A$46:$F$120,2,0),""))</f>
        <v/>
      </c>
      <c r="K124" s="243" t="str">
        <f>IFERROR(VLOOKUP($I124,'Institution Evaluation'!$A$55:$F$346,3,0),IFERROR(VLOOKUP($I124,'Privacy Analyst Evaluation'!$A$46:$F$120,3,0),""))&amp;""</f>
        <v/>
      </c>
      <c r="L124" s="243" t="str">
        <f>IFERROR(VLOOKUP($I124,'Institution Evaluation'!$A$55:$F$346,4,0),IFERROR(VLOOKUP($I124,'Privacy Analyst Evaluation'!$A$46:$F$120,4,0),""))&amp;""</f>
        <v/>
      </c>
      <c r="M124" s="243" t="str">
        <f>IFERROR(VLOOKUP($I124,'Institution Evaluation'!$A$55:$F$346,6,0),IFERROR(VLOOKUP($I124,'Privacy Analyst Evaluation'!$A$46:$F$120,6,0),""))&amp;""</f>
        <v/>
      </c>
      <c r="N124" s="7"/>
      <c r="O124" s="7"/>
      <c r="P124" s="7"/>
      <c r="Q124" s="7"/>
      <c r="R124" s="7"/>
      <c r="S124" s="7"/>
      <c r="T124" s="7"/>
      <c r="U124" s="7"/>
      <c r="V124" s="7"/>
      <c r="W124" s="7"/>
      <c r="X124" s="7"/>
      <c r="Y124" s="7"/>
      <c r="Z124" s="7"/>
      <c r="AA124" s="7"/>
      <c r="AB124" s="7"/>
      <c r="AC124" s="7"/>
      <c r="AD124" s="7"/>
      <c r="AE124" s="7"/>
      <c r="AF124" s="7"/>
      <c r="AG124" s="7"/>
      <c r="AH124" s="7"/>
    </row>
    <row r="125" ht="15.75" customHeight="1">
      <c r="A125" s="243">
        <f>IFERROR(IF($A124+1&gt;'(backend scoring)'!$T$335,"",$A124+1),"")</f>
        <v>10</v>
      </c>
      <c r="B125" s="243" t="str">
        <f t="array" ref="B125">XLOOKUP($A125,'(backend scoring)'!$V$2:$V$333,'(backend scoring)'!$A$2:$A$333,"")</f>
        <v>THRD-03</v>
      </c>
      <c r="C125" s="243" t="str">
        <f>IFERROR(VLOOKUP($B125,'Institution Evaluation'!$A$55:$F$346,2,0),IFERROR(VLOOKUP($B125,'Privacy Analyst Evaluation'!$A$46:$F$120,2,0),""))&amp;""</f>
        <v>Do the contracts in place with these third parties address liability in the event of a data breach?*</v>
      </c>
      <c r="D125" s="243" t="str">
        <f>IFERROR(VLOOKUP($B125,'Institution Evaluation'!$A$55:$F$346,3,0),IFERROR(VLOOKUP($B125,'Privacy Analyst Evaluation'!$A$46:$F$120,3,0),""))&amp;""</f>
        <v>Yes</v>
      </c>
      <c r="E125" s="243" t="str">
        <f>IFERROR(VLOOKUP($B125,'Institution Evaluation'!$A$55:$F$346,4,0),IFERROR(VLOOKUP($B125,'Privacy Analyst Evaluation'!$A$46:$F$120,4,0),""))&amp;""</f>
        <v/>
      </c>
      <c r="F125" s="243" t="str">
        <f>IFERROR(VLOOKUP($B125,'Institution Evaluation'!$A$55:$F$346,6,0),IFERROR(VLOOKUP($B125,'Privacy Analyst Evaluation'!$A$46:$F$120,6,0),""))&amp;""</f>
        <v/>
      </c>
      <c r="G125" s="282"/>
      <c r="H125" s="243" t="str">
        <f>IFERROR(IF($H124+1&gt;'(backend scoring)'!$Q$335,"",$H124+1),"")</f>
        <v/>
      </c>
      <c r="I125" s="243" t="str">
        <f t="array" ref="I125">XLOOKUP($H125,'(backend scoring)'!$S$2:$S$333,'(backend scoring)'!$A$2:$A$333,"")</f>
        <v/>
      </c>
      <c r="J125" s="243" t="str">
        <f>IFERROR(VLOOKUP($I125,'Institution Evaluation'!$A$55:$F$346,2,0),IFERROR(VLOOKUP($I125,'Privacy Analyst Evaluation'!$A$46:$F$120,2,0),""))</f>
        <v/>
      </c>
      <c r="K125" s="243" t="str">
        <f>IFERROR(VLOOKUP($I125,'Institution Evaluation'!$A$55:$F$346,3,0),IFERROR(VLOOKUP($I125,'Privacy Analyst Evaluation'!$A$46:$F$120,3,0),""))&amp;""</f>
        <v/>
      </c>
      <c r="L125" s="243" t="str">
        <f>IFERROR(VLOOKUP($I125,'Institution Evaluation'!$A$55:$F$346,4,0),IFERROR(VLOOKUP($I125,'Privacy Analyst Evaluation'!$A$46:$F$120,4,0),""))&amp;""</f>
        <v/>
      </c>
      <c r="M125" s="243" t="str">
        <f>IFERROR(VLOOKUP($I125,'Institution Evaluation'!$A$55:$F$346,6,0),IFERROR(VLOOKUP($I125,'Privacy Analyst Evaluation'!$A$46:$F$120,6,0),""))&amp;""</f>
        <v/>
      </c>
      <c r="N125" s="7"/>
      <c r="O125" s="7"/>
      <c r="P125" s="7"/>
      <c r="Q125" s="7"/>
      <c r="R125" s="7"/>
      <c r="S125" s="7"/>
      <c r="T125" s="7"/>
      <c r="U125" s="7"/>
      <c r="V125" s="7"/>
      <c r="W125" s="7"/>
      <c r="X125" s="7"/>
      <c r="Y125" s="7"/>
      <c r="Z125" s="7"/>
      <c r="AA125" s="7"/>
      <c r="AB125" s="7"/>
      <c r="AC125" s="7"/>
      <c r="AD125" s="7"/>
      <c r="AE125" s="7"/>
      <c r="AF125" s="7"/>
      <c r="AG125" s="7"/>
      <c r="AH125" s="7"/>
    </row>
    <row r="126" ht="15.75" customHeight="1">
      <c r="A126" s="243">
        <f>IFERROR(IF($A125+1&gt;'(backend scoring)'!$T$335,"",$A125+1),"")</f>
        <v>11</v>
      </c>
      <c r="B126" s="243" t="str">
        <f t="array" ref="B126">XLOOKUP($A126,'(backend scoring)'!$V$2:$V$333,'(backend scoring)'!$A$2:$A$333,"")</f>
        <v>THRD-04</v>
      </c>
      <c r="C126" s="243" t="str">
        <f>IFERROR(VLOOKUP($B126,'Institution Evaluation'!$A$55:$F$346,2,0),IFERROR(VLOOKUP($B126,'Privacy Analyst Evaluation'!$A$46:$F$120,2,0),""))&amp;""</f>
        <v>Do you have an implemented third-party management strategy?*</v>
      </c>
      <c r="D126" s="243" t="str">
        <f>IFERROR(VLOOKUP($B126,'Institution Evaluation'!$A$55:$F$346,3,0),IFERROR(VLOOKUP($B126,'Privacy Analyst Evaluation'!$A$46:$F$120,3,0),""))&amp;""</f>
        <v>Yes</v>
      </c>
      <c r="E126" s="243" t="str">
        <f>IFERROR(VLOOKUP($B126,'Institution Evaluation'!$A$55:$F$346,4,0),IFERROR(VLOOKUP($B126,'Privacy Analyst Evaluation'!$A$46:$F$120,4,0),""))&amp;""</f>
        <v>See Coursedog Architecture for more information.</v>
      </c>
      <c r="F126" s="243" t="str">
        <f>IFERROR(VLOOKUP($B126,'Institution Evaluation'!$A$55:$F$346,6,0),IFERROR(VLOOKUP($B126,'Privacy Analyst Evaluation'!$A$46:$F$120,6,0),""))&amp;""</f>
        <v/>
      </c>
      <c r="G126" s="282"/>
      <c r="H126" s="243" t="str">
        <f>IFERROR(IF($H125+1&gt;'(backend scoring)'!$Q$335,"",$H125+1),"")</f>
        <v/>
      </c>
      <c r="I126" s="243" t="str">
        <f t="array" ref="I126">XLOOKUP($H126,'(backend scoring)'!$S$2:$S$333,'(backend scoring)'!$A$2:$A$333,"")</f>
        <v/>
      </c>
      <c r="J126" s="243" t="str">
        <f>IFERROR(VLOOKUP($I126,'Institution Evaluation'!$A$55:$F$346,2,0),IFERROR(VLOOKUP($I126,'Privacy Analyst Evaluation'!$A$46:$F$120,2,0),""))</f>
        <v/>
      </c>
      <c r="K126" s="243" t="str">
        <f>IFERROR(VLOOKUP($I126,'Institution Evaluation'!$A$55:$F$346,3,0),IFERROR(VLOOKUP($I126,'Privacy Analyst Evaluation'!$A$46:$F$120,3,0),""))&amp;""</f>
        <v/>
      </c>
      <c r="L126" s="243" t="str">
        <f>IFERROR(VLOOKUP($I126,'Institution Evaluation'!$A$55:$F$346,4,0),IFERROR(VLOOKUP($I126,'Privacy Analyst Evaluation'!$A$46:$F$120,4,0),""))&amp;""</f>
        <v/>
      </c>
      <c r="M126" s="243" t="str">
        <f>IFERROR(VLOOKUP($I126,'Institution Evaluation'!$A$55:$F$346,6,0),IFERROR(VLOOKUP($I126,'Privacy Analyst Evaluation'!$A$46:$F$120,6,0),""))&amp;""</f>
        <v/>
      </c>
      <c r="N126" s="7"/>
      <c r="O126" s="7"/>
      <c r="P126" s="7"/>
      <c r="Q126" s="7"/>
      <c r="R126" s="7"/>
      <c r="S126" s="7"/>
      <c r="T126" s="7"/>
      <c r="U126" s="7"/>
      <c r="V126" s="7"/>
      <c r="W126" s="7"/>
      <c r="X126" s="7"/>
      <c r="Y126" s="7"/>
      <c r="Z126" s="7"/>
      <c r="AA126" s="7"/>
      <c r="AB126" s="7"/>
      <c r="AC126" s="7"/>
      <c r="AD126" s="7"/>
      <c r="AE126" s="7"/>
      <c r="AF126" s="7"/>
      <c r="AG126" s="7"/>
      <c r="AH126" s="7"/>
    </row>
    <row r="127" ht="15.75" customHeight="1">
      <c r="A127" s="243">
        <f>IFERROR(IF($A126+1&gt;'(backend scoring)'!$T$335,"",$A126+1),"")</f>
        <v>12</v>
      </c>
      <c r="B127" s="243" t="str">
        <f t="array" ref="B127">XLOOKUP($A127,'(backend scoring)'!$V$2:$V$333,'(backend scoring)'!$A$2:$A$333,"")</f>
        <v>CONS-01</v>
      </c>
      <c r="C127" s="243" t="str">
        <f>IFERROR(VLOOKUP($B127,'Institution Evaluation'!$A$55:$F$346,2,0),IFERROR(VLOOKUP($B127,'Privacy Analyst Evaluation'!$A$46:$F$120,2,0),""))&amp;""</f>
        <v>Will the consultant require access to the institution's network resources?*</v>
      </c>
      <c r="D127" s="243" t="str">
        <f>IFERROR(VLOOKUP($B127,'Institution Evaluation'!$A$55:$F$346,3,0),IFERROR(VLOOKUP($B127,'Privacy Analyst Evaluation'!$A$46:$F$120,3,0),""))&amp;""</f>
        <v>No</v>
      </c>
      <c r="E127" s="243" t="str">
        <f>IFERROR(VLOOKUP($B127,'Institution Evaluation'!$A$55:$F$346,4,0),IFERROR(VLOOKUP($B127,'Privacy Analyst Evaluation'!$A$46:$F$120,4,0),""))&amp;""</f>
        <v/>
      </c>
      <c r="F127" s="243" t="str">
        <f>IFERROR(VLOOKUP($B127,'Institution Evaluation'!$A$55:$F$346,6,0),IFERROR(VLOOKUP($B127,'Privacy Analyst Evaluation'!$A$46:$F$120,6,0),""))&amp;""</f>
        <v/>
      </c>
      <c r="G127" s="282"/>
      <c r="H127" s="243" t="str">
        <f>IFERROR(IF($H126+1&gt;'(backend scoring)'!$Q$335,"",$H126+1),"")</f>
        <v/>
      </c>
      <c r="I127" s="243" t="str">
        <f t="array" ref="I127">XLOOKUP($H127,'(backend scoring)'!$S$2:$S$333,'(backend scoring)'!$A$2:$A$333,"")</f>
        <v/>
      </c>
      <c r="J127" s="243" t="str">
        <f>IFERROR(VLOOKUP($I127,'Institution Evaluation'!$A$55:$F$346,2,0),IFERROR(VLOOKUP($I127,'Privacy Analyst Evaluation'!$A$46:$F$120,2,0),""))</f>
        <v/>
      </c>
      <c r="K127" s="243" t="str">
        <f>IFERROR(VLOOKUP($I127,'Institution Evaluation'!$A$55:$F$346,3,0),IFERROR(VLOOKUP($I127,'Privacy Analyst Evaluation'!$A$46:$F$120,3,0),""))&amp;""</f>
        <v/>
      </c>
      <c r="L127" s="243" t="str">
        <f>IFERROR(VLOOKUP($I127,'Institution Evaluation'!$A$55:$F$346,4,0),IFERROR(VLOOKUP($I127,'Privacy Analyst Evaluation'!$A$46:$F$120,4,0),""))&amp;""</f>
        <v/>
      </c>
      <c r="M127" s="243" t="str">
        <f>IFERROR(VLOOKUP($I127,'Institution Evaluation'!$A$55:$F$346,6,0),IFERROR(VLOOKUP($I127,'Privacy Analyst Evaluation'!$A$46:$F$120,6,0),""))&amp;""</f>
        <v/>
      </c>
      <c r="N127" s="7"/>
      <c r="O127" s="7"/>
      <c r="P127" s="7"/>
      <c r="Q127" s="7"/>
      <c r="R127" s="7"/>
      <c r="S127" s="7"/>
      <c r="T127" s="7"/>
      <c r="U127" s="7"/>
      <c r="V127" s="7"/>
      <c r="W127" s="7"/>
      <c r="X127" s="7"/>
      <c r="Y127" s="7"/>
      <c r="Z127" s="7"/>
      <c r="AA127" s="7"/>
      <c r="AB127" s="7"/>
      <c r="AC127" s="7"/>
      <c r="AD127" s="7"/>
      <c r="AE127" s="7"/>
      <c r="AF127" s="7"/>
      <c r="AG127" s="7"/>
      <c r="AH127" s="7"/>
    </row>
    <row r="128" ht="15.75" customHeight="1">
      <c r="A128" s="243">
        <f>IFERROR(IF($A127+1&gt;'(backend scoring)'!$T$335,"",$A127+1),"")</f>
        <v>13</v>
      </c>
      <c r="B128" s="243" t="str">
        <f t="array" ref="B128">XLOOKUP($A128,'(backend scoring)'!$V$2:$V$333,'(backend scoring)'!$A$2:$A$333,"")</f>
        <v>CONS-02</v>
      </c>
      <c r="C128" s="243" t="str">
        <f>IFERROR(VLOOKUP($B128,'Institution Evaluation'!$A$55:$F$346,2,0),IFERROR(VLOOKUP($B128,'Privacy Analyst Evaluation'!$A$46:$F$120,2,0),""))&amp;""</f>
        <v>Has the consultant received training on (sensitive, HIPAA, PCI, etc.) data handling?*</v>
      </c>
      <c r="D128" s="243" t="str">
        <f>IFERROR(VLOOKUP($B128,'Institution Evaluation'!$A$55:$F$346,3,0),IFERROR(VLOOKUP($B128,'Privacy Analyst Evaluation'!$A$46:$F$120,3,0),""))&amp;""</f>
        <v>No</v>
      </c>
      <c r="E128" s="243" t="str">
        <f>IFERROR(VLOOKUP($B128,'Institution Evaluation'!$A$55:$F$346,4,0),IFERROR(VLOOKUP($B128,'Privacy Analyst Evaluation'!$A$46:$F$120,4,0),""))&amp;""</f>
        <v/>
      </c>
      <c r="F128" s="243" t="str">
        <f>IFERROR(VLOOKUP($B128,'Institution Evaluation'!$A$55:$F$346,6,0),IFERROR(VLOOKUP($B128,'Privacy Analyst Evaluation'!$A$46:$F$120,6,0),""))&amp;""</f>
        <v/>
      </c>
      <c r="G128" s="282"/>
      <c r="H128" s="243" t="str">
        <f>IFERROR(IF($H127+1&gt;'(backend scoring)'!$Q$335,"",$H127+1),"")</f>
        <v/>
      </c>
      <c r="I128" s="243" t="str">
        <f t="array" ref="I128">XLOOKUP($H128,'(backend scoring)'!$S$2:$S$333,'(backend scoring)'!$A$2:$A$333,"")</f>
        <v/>
      </c>
      <c r="J128" s="243" t="str">
        <f>IFERROR(VLOOKUP($I128,'Institution Evaluation'!$A$55:$F$346,2,0),IFERROR(VLOOKUP($I128,'Privacy Analyst Evaluation'!$A$46:$F$120,2,0),""))</f>
        <v/>
      </c>
      <c r="K128" s="243" t="str">
        <f>IFERROR(VLOOKUP($I128,'Institution Evaluation'!$A$55:$F$346,3,0),IFERROR(VLOOKUP($I128,'Privacy Analyst Evaluation'!$A$46:$F$120,3,0),""))&amp;""</f>
        <v/>
      </c>
      <c r="L128" s="243" t="str">
        <f>IFERROR(VLOOKUP($I128,'Institution Evaluation'!$A$55:$F$346,4,0),IFERROR(VLOOKUP($I128,'Privacy Analyst Evaluation'!$A$46:$F$120,4,0),""))&amp;""</f>
        <v/>
      </c>
      <c r="M128" s="243" t="str">
        <f>IFERROR(VLOOKUP($I128,'Institution Evaluation'!$A$55:$F$346,6,0),IFERROR(VLOOKUP($I128,'Privacy Analyst Evaluation'!$A$46:$F$120,6,0),""))&amp;""</f>
        <v/>
      </c>
      <c r="N128" s="7"/>
      <c r="O128" s="7"/>
      <c r="P128" s="7"/>
      <c r="Q128" s="7"/>
      <c r="R128" s="7"/>
      <c r="S128" s="7"/>
      <c r="T128" s="7"/>
      <c r="U128" s="7"/>
      <c r="V128" s="7"/>
      <c r="W128" s="7"/>
      <c r="X128" s="7"/>
      <c r="Y128" s="7"/>
      <c r="Z128" s="7"/>
      <c r="AA128" s="7"/>
      <c r="AB128" s="7"/>
      <c r="AC128" s="7"/>
      <c r="AD128" s="7"/>
      <c r="AE128" s="7"/>
      <c r="AF128" s="7"/>
      <c r="AG128" s="7"/>
      <c r="AH128" s="7"/>
    </row>
    <row r="129" ht="15.75" customHeight="1">
      <c r="A129" s="243">
        <f>IFERROR(IF($A128+1&gt;'(backend scoring)'!$T$335,"",$A128+1),"")</f>
        <v>14</v>
      </c>
      <c r="B129" s="243" t="str">
        <f t="array" ref="B129">XLOOKUP($A129,'(backend scoring)'!$V$2:$V$333,'(backend scoring)'!$A$2:$A$333,"")</f>
        <v>CONS-03</v>
      </c>
      <c r="C129" s="243" t="str">
        <f>IFERROR(VLOOKUP($B129,'Institution Evaluation'!$A$55:$F$346,2,0),IFERROR(VLOOKUP($B129,'Privacy Analyst Evaluation'!$A$46:$F$120,2,0),""))&amp;""</f>
        <v>Is the data encrypted (at rest) while in the consultant's possession?*</v>
      </c>
      <c r="D129" s="243" t="str">
        <f>IFERROR(VLOOKUP($B129,'Institution Evaluation'!$A$55:$F$346,3,0),IFERROR(VLOOKUP($B129,'Privacy Analyst Evaluation'!$A$46:$F$120,3,0),""))&amp;""</f>
        <v>No</v>
      </c>
      <c r="E129" s="243" t="str">
        <f>IFERROR(VLOOKUP($B129,'Institution Evaluation'!$A$55:$F$346,4,0),IFERROR(VLOOKUP($B129,'Privacy Analyst Evaluation'!$A$46:$F$120,4,0),""))&amp;""</f>
        <v/>
      </c>
      <c r="F129" s="243" t="str">
        <f>IFERROR(VLOOKUP($B129,'Institution Evaluation'!$A$55:$F$346,6,0),IFERROR(VLOOKUP($B129,'Privacy Analyst Evaluation'!$A$46:$F$120,6,0),""))&amp;""</f>
        <v/>
      </c>
      <c r="G129" s="282"/>
      <c r="H129" s="243" t="str">
        <f>IFERROR(IF($H128+1&gt;'(backend scoring)'!$Q$335,"",$H128+1),"")</f>
        <v/>
      </c>
      <c r="I129" s="243" t="str">
        <f t="array" ref="I129">XLOOKUP($H129,'(backend scoring)'!$S$2:$S$333,'(backend scoring)'!$A$2:$A$333,"")</f>
        <v/>
      </c>
      <c r="J129" s="243" t="str">
        <f>IFERROR(VLOOKUP($I129,'Institution Evaluation'!$A$55:$F$346,2,0),IFERROR(VLOOKUP($I129,'Privacy Analyst Evaluation'!$A$46:$F$120,2,0),""))</f>
        <v/>
      </c>
      <c r="K129" s="243" t="str">
        <f>IFERROR(VLOOKUP($I129,'Institution Evaluation'!$A$55:$F$346,3,0),IFERROR(VLOOKUP($I129,'Privacy Analyst Evaluation'!$A$46:$F$120,3,0),""))&amp;""</f>
        <v/>
      </c>
      <c r="L129" s="243" t="str">
        <f>IFERROR(VLOOKUP($I129,'Institution Evaluation'!$A$55:$F$346,4,0),IFERROR(VLOOKUP($I129,'Privacy Analyst Evaluation'!$A$46:$F$120,4,0),""))&amp;""</f>
        <v/>
      </c>
      <c r="M129" s="243" t="str">
        <f>IFERROR(VLOOKUP($I129,'Institution Evaluation'!$A$55:$F$346,6,0),IFERROR(VLOOKUP($I129,'Privacy Analyst Evaluation'!$A$46:$F$120,6,0),""))&amp;""</f>
        <v/>
      </c>
      <c r="N129" s="7"/>
      <c r="O129" s="7"/>
      <c r="P129" s="7"/>
      <c r="Q129" s="7"/>
      <c r="R129" s="7"/>
      <c r="S129" s="7"/>
      <c r="T129" s="7"/>
      <c r="U129" s="7"/>
      <c r="V129" s="7"/>
      <c r="W129" s="7"/>
      <c r="X129" s="7"/>
      <c r="Y129" s="7"/>
      <c r="Z129" s="7"/>
      <c r="AA129" s="7"/>
      <c r="AB129" s="7"/>
      <c r="AC129" s="7"/>
      <c r="AD129" s="7"/>
      <c r="AE129" s="7"/>
      <c r="AF129" s="7"/>
      <c r="AG129" s="7"/>
      <c r="AH129" s="7"/>
    </row>
    <row r="130" ht="15.75" customHeight="1">
      <c r="A130" s="243">
        <f>IFERROR(IF($A129+1&gt;'(backend scoring)'!$T$335,"",$A129+1),"")</f>
        <v>15</v>
      </c>
      <c r="B130" s="243" t="str">
        <f t="array" ref="B130">XLOOKUP($A130,'(backend scoring)'!$V$2:$V$333,'(backend scoring)'!$A$2:$A$333,"")</f>
        <v>CONS-04</v>
      </c>
      <c r="C130" s="243" t="str">
        <f>IFERROR(VLOOKUP($B130,'Institution Evaluation'!$A$55:$F$346,2,0),IFERROR(VLOOKUP($B130,'Privacy Analyst Evaluation'!$A$46:$F$120,2,0),""))&amp;""</f>
        <v>Can access be restricted based on source IP address?*</v>
      </c>
      <c r="D130" s="243" t="str">
        <f>IFERROR(VLOOKUP($B130,'Institution Evaluation'!$A$55:$F$346,3,0),IFERROR(VLOOKUP($B130,'Privacy Analyst Evaluation'!$A$46:$F$120,3,0),""))&amp;""</f>
        <v>No</v>
      </c>
      <c r="E130" s="243" t="str">
        <f>IFERROR(VLOOKUP($B130,'Institution Evaluation'!$A$55:$F$346,4,0),IFERROR(VLOOKUP($B130,'Privacy Analyst Evaluation'!$A$46:$F$120,4,0),""))&amp;""</f>
        <v/>
      </c>
      <c r="F130" s="243" t="str">
        <f>IFERROR(VLOOKUP($B130,'Institution Evaluation'!$A$55:$F$346,6,0),IFERROR(VLOOKUP($B130,'Privacy Analyst Evaluation'!$A$46:$F$120,6,0),""))&amp;""</f>
        <v/>
      </c>
      <c r="G130" s="282"/>
      <c r="H130" s="243" t="str">
        <f>IFERROR(IF($H129+1&gt;'(backend scoring)'!$Q$335,"",$H129+1),"")</f>
        <v/>
      </c>
      <c r="I130" s="243" t="str">
        <f t="array" ref="I130">XLOOKUP($H130,'(backend scoring)'!$S$2:$S$333,'(backend scoring)'!$A$2:$A$333,"")</f>
        <v/>
      </c>
      <c r="J130" s="243" t="str">
        <f>IFERROR(VLOOKUP($I130,'Institution Evaluation'!$A$55:$F$346,2,0),IFERROR(VLOOKUP($I130,'Privacy Analyst Evaluation'!$A$46:$F$120,2,0),""))</f>
        <v/>
      </c>
      <c r="K130" s="243" t="str">
        <f>IFERROR(VLOOKUP($I130,'Institution Evaluation'!$A$55:$F$346,3,0),IFERROR(VLOOKUP($I130,'Privacy Analyst Evaluation'!$A$46:$F$120,3,0),""))&amp;""</f>
        <v/>
      </c>
      <c r="L130" s="243" t="str">
        <f>IFERROR(VLOOKUP($I130,'Institution Evaluation'!$A$55:$F$346,4,0),IFERROR(VLOOKUP($I130,'Privacy Analyst Evaluation'!$A$46:$F$120,4,0),""))&amp;""</f>
        <v/>
      </c>
      <c r="M130" s="243" t="str">
        <f>IFERROR(VLOOKUP($I130,'Institution Evaluation'!$A$55:$F$346,6,0),IFERROR(VLOOKUP($I130,'Privacy Analyst Evaluation'!$A$46:$F$120,6,0),""))&amp;""</f>
        <v/>
      </c>
      <c r="N130" s="7"/>
      <c r="O130" s="7"/>
      <c r="P130" s="7"/>
      <c r="Q130" s="7"/>
      <c r="R130" s="7"/>
      <c r="S130" s="7"/>
      <c r="T130" s="7"/>
      <c r="U130" s="7"/>
      <c r="V130" s="7"/>
      <c r="W130" s="7"/>
      <c r="X130" s="7"/>
      <c r="Y130" s="7"/>
      <c r="Z130" s="7"/>
      <c r="AA130" s="7"/>
      <c r="AB130" s="7"/>
      <c r="AC130" s="7"/>
      <c r="AD130" s="7"/>
      <c r="AE130" s="7"/>
      <c r="AF130" s="7"/>
      <c r="AG130" s="7"/>
      <c r="AH130" s="7"/>
    </row>
    <row r="131" ht="15.75" customHeight="1">
      <c r="A131" s="243">
        <f>IFERROR(IF($A130+1&gt;'(backend scoring)'!$T$335,"",$A130+1),"")</f>
        <v>16</v>
      </c>
      <c r="B131" s="243" t="str">
        <f t="array" ref="B131">XLOOKUP($A131,'(backend scoring)'!$V$2:$V$333,'(backend scoring)'!$A$2:$A$333,"")</f>
        <v>APPL-01</v>
      </c>
      <c r="C131" s="243" t="str">
        <f>IFERROR(VLOOKUP($B131,'Institution Evaluation'!$A$55:$F$346,2,0),IFERROR(VLOOKUP($B131,'Privacy Analyst Evaluation'!$A$46:$F$120,2,0),""))&amp;""</f>
        <v>Are access controls for institutional accounts based on structured rules, such as role-based access control (RBAC), attribute-based access control (ABAC), or policy-based access control (PBAC)?*</v>
      </c>
      <c r="D131" s="243" t="str">
        <f>IFERROR(VLOOKUP($B131,'Institution Evaluation'!$A$55:$F$346,3,0),IFERROR(VLOOKUP($B131,'Privacy Analyst Evaluation'!$A$46:$F$120,3,0),""))&amp;""</f>
        <v>Yes</v>
      </c>
      <c r="E131" s="243" t="str">
        <f>IFERROR(VLOOKUP($B131,'Institution Evaluation'!$A$55:$F$346,4,0),IFERROR(VLOOKUP($B131,'Privacy Analyst Evaluation'!$A$46:$F$120,4,0),""))&amp;""</f>
        <v>Coursedog supports role-based access control (RBAC). You can create, manage, and remove permissions for various roles. Products come pre-loaded with a set of roles, but you can also create custom roles and set different permissions for each role. Permissions can be set on a product-wide level, with additional role-based permissions available on the field-level.</v>
      </c>
      <c r="F131" s="243" t="str">
        <f>IFERROR(VLOOKUP($B131,'Institution Evaluation'!$A$55:$F$346,6,0),IFERROR(VLOOKUP($B131,'Privacy Analyst Evaluation'!$A$46:$F$120,6,0),""))&amp;""</f>
        <v/>
      </c>
      <c r="G131" s="282"/>
      <c r="H131" s="243" t="str">
        <f>IFERROR(IF($H130+1&gt;'(backend scoring)'!$Q$335,"",$H130+1),"")</f>
        <v/>
      </c>
      <c r="I131" s="243" t="str">
        <f t="array" ref="I131">XLOOKUP($H131,'(backend scoring)'!$S$2:$S$333,'(backend scoring)'!$A$2:$A$333,"")</f>
        <v/>
      </c>
      <c r="J131" s="243" t="str">
        <f>IFERROR(VLOOKUP($I131,'Institution Evaluation'!$A$55:$F$346,2,0),IFERROR(VLOOKUP($I131,'Privacy Analyst Evaluation'!$A$46:$F$120,2,0),""))</f>
        <v/>
      </c>
      <c r="K131" s="243" t="str">
        <f>IFERROR(VLOOKUP($I131,'Institution Evaluation'!$A$55:$F$346,3,0),IFERROR(VLOOKUP($I131,'Privacy Analyst Evaluation'!$A$46:$F$120,3,0),""))&amp;""</f>
        <v/>
      </c>
      <c r="L131" s="243" t="str">
        <f>IFERROR(VLOOKUP($I131,'Institution Evaluation'!$A$55:$F$346,4,0),IFERROR(VLOOKUP($I131,'Privacy Analyst Evaluation'!$A$46:$F$120,4,0),""))&amp;""</f>
        <v/>
      </c>
      <c r="M131" s="243" t="str">
        <f>IFERROR(VLOOKUP($I131,'Institution Evaluation'!$A$55:$F$346,6,0),IFERROR(VLOOKUP($I131,'Privacy Analyst Evaluation'!$A$46:$F$120,6,0),""))&amp;""</f>
        <v/>
      </c>
      <c r="N131" s="7"/>
      <c r="O131" s="7"/>
      <c r="P131" s="7"/>
      <c r="Q131" s="7"/>
      <c r="R131" s="7"/>
      <c r="S131" s="7"/>
      <c r="T131" s="7"/>
      <c r="U131" s="7"/>
      <c r="V131" s="7"/>
      <c r="W131" s="7"/>
      <c r="X131" s="7"/>
      <c r="Y131" s="7"/>
      <c r="Z131" s="7"/>
      <c r="AA131" s="7"/>
      <c r="AB131" s="7"/>
      <c r="AC131" s="7"/>
      <c r="AD131" s="7"/>
      <c r="AE131" s="7"/>
      <c r="AF131" s="7"/>
      <c r="AG131" s="7"/>
      <c r="AH131" s="7"/>
    </row>
    <row r="132" ht="15.75" customHeight="1">
      <c r="A132" s="243">
        <f>IFERROR(IF($A131+1&gt;'(backend scoring)'!$T$335,"",$A131+1),"")</f>
        <v>17</v>
      </c>
      <c r="B132" s="243" t="str">
        <f t="array" ref="B132">XLOOKUP($A132,'(backend scoring)'!$V$2:$V$333,'(backend scoring)'!$A$2:$A$333,"")</f>
        <v>APPL-02</v>
      </c>
      <c r="C132" s="243" t="str">
        <f>IFERROR(VLOOKUP($B132,'Institution Evaluation'!$A$55:$F$346,2,0),IFERROR(VLOOKUP($B132,'Privacy Analyst Evaluation'!$A$46:$F$120,2,0),""))&amp;""</f>
        <v>Are you using a web application firewall (WAF)?*</v>
      </c>
      <c r="D132" s="243" t="str">
        <f>IFERROR(VLOOKUP($B132,'Institution Evaluation'!$A$55:$F$346,3,0),IFERROR(VLOOKUP($B132,'Privacy Analyst Evaluation'!$A$46:$F$120,3,0),""))&amp;""</f>
        <v>Yes</v>
      </c>
      <c r="E132" s="243" t="str">
        <f>IFERROR(VLOOKUP($B132,'Institution Evaluation'!$A$55:$F$346,4,0),IFERROR(VLOOKUP($B132,'Privacy Analyst Evaluation'!$A$46:$F$120,4,0),""))&amp;""</f>
        <v>See AWS firewall documentation</v>
      </c>
      <c r="F132" s="243" t="str">
        <f>IFERROR(VLOOKUP($B132,'Institution Evaluation'!$A$55:$F$346,6,0),IFERROR(VLOOKUP($B132,'Privacy Analyst Evaluation'!$A$46:$F$120,6,0),""))&amp;""</f>
        <v/>
      </c>
      <c r="G132" s="282"/>
      <c r="H132" s="243" t="str">
        <f>IFERROR(IF($H131+1&gt;'(backend scoring)'!$Q$335,"",$H131+1),"")</f>
        <v/>
      </c>
      <c r="I132" s="243" t="str">
        <f t="array" ref="I132">XLOOKUP($H132,'(backend scoring)'!$S$2:$S$333,'(backend scoring)'!$A$2:$A$333,"")</f>
        <v/>
      </c>
      <c r="J132" s="243" t="str">
        <f>IFERROR(VLOOKUP($I132,'Institution Evaluation'!$A$55:$F$346,2,0),IFERROR(VLOOKUP($I132,'Privacy Analyst Evaluation'!$A$46:$F$120,2,0),""))</f>
        <v/>
      </c>
      <c r="K132" s="243" t="str">
        <f>IFERROR(VLOOKUP($I132,'Institution Evaluation'!$A$55:$F$346,3,0),IFERROR(VLOOKUP($I132,'Privacy Analyst Evaluation'!$A$46:$F$120,3,0),""))&amp;""</f>
        <v/>
      </c>
      <c r="L132" s="243" t="str">
        <f>IFERROR(VLOOKUP($I132,'Institution Evaluation'!$A$55:$F$346,4,0),IFERROR(VLOOKUP($I132,'Privacy Analyst Evaluation'!$A$46:$F$120,4,0),""))&amp;""</f>
        <v/>
      </c>
      <c r="M132" s="243" t="str">
        <f>IFERROR(VLOOKUP($I132,'Institution Evaluation'!$A$55:$F$346,6,0),IFERROR(VLOOKUP($I132,'Privacy Analyst Evaluation'!$A$46:$F$120,6,0),""))&amp;""</f>
        <v/>
      </c>
      <c r="N132" s="7"/>
      <c r="O132" s="7"/>
      <c r="P132" s="7"/>
      <c r="Q132" s="7"/>
      <c r="R132" s="7"/>
      <c r="S132" s="7"/>
      <c r="T132" s="7"/>
      <c r="U132" s="7"/>
      <c r="V132" s="7"/>
      <c r="W132" s="7"/>
      <c r="X132" s="7"/>
      <c r="Y132" s="7"/>
      <c r="Z132" s="7"/>
      <c r="AA132" s="7"/>
      <c r="AB132" s="7"/>
      <c r="AC132" s="7"/>
      <c r="AD132" s="7"/>
      <c r="AE132" s="7"/>
      <c r="AF132" s="7"/>
      <c r="AG132" s="7"/>
      <c r="AH132" s="7"/>
    </row>
    <row r="133" ht="15.75" customHeight="1">
      <c r="A133" s="243">
        <f>IFERROR(IF($A132+1&gt;'(backend scoring)'!$T$335,"",$A132+1),"")</f>
        <v>18</v>
      </c>
      <c r="B133" s="243" t="str">
        <f t="array" ref="B133">XLOOKUP($A133,'(backend scoring)'!$V$2:$V$333,'(backend scoring)'!$A$2:$A$333,"")</f>
        <v>APPL-03</v>
      </c>
      <c r="C133" s="243" t="str">
        <f>IFERROR(VLOOKUP($B133,'Institution Evaluation'!$A$55:$F$346,2,0),IFERROR(VLOOKUP($B133,'Privacy Analyst Evaluation'!$A$46:$F$120,2,0),""))&amp;""</f>
        <v>Are only currently supported operating system(s), software, and libraries leveraged by the system(s)/application(s) that will have access to institution's data?*</v>
      </c>
      <c r="D133" s="243" t="str">
        <f>IFERROR(VLOOKUP($B133,'Institution Evaluation'!$A$55:$F$346,3,0),IFERROR(VLOOKUP($B133,'Privacy Analyst Evaluation'!$A$46:$F$120,3,0),""))&amp;""</f>
        <v>Yes</v>
      </c>
      <c r="E133" s="243" t="str">
        <f>IFERROR(VLOOKUP($B133,'Institution Evaluation'!$A$55:$F$346,4,0),IFERROR(VLOOKUP($B133,'Privacy Analyst Evaluation'!$A$46:$F$120,4,0),""))&amp;""</f>
        <v/>
      </c>
      <c r="F133" s="243" t="str">
        <f>IFERROR(VLOOKUP($B133,'Institution Evaluation'!$A$55:$F$346,6,0),IFERROR(VLOOKUP($B133,'Privacy Analyst Evaluation'!$A$46:$F$120,6,0),""))&amp;""</f>
        <v/>
      </c>
      <c r="G133" s="282"/>
      <c r="H133" s="243" t="str">
        <f>IFERROR(IF($H132+1&gt;'(backend scoring)'!$Q$335,"",$H132+1),"")</f>
        <v/>
      </c>
      <c r="I133" s="243" t="str">
        <f t="array" ref="I133">XLOOKUP($H133,'(backend scoring)'!$S$2:$S$333,'(backend scoring)'!$A$2:$A$333,"")</f>
        <v/>
      </c>
      <c r="J133" s="243" t="str">
        <f>IFERROR(VLOOKUP($I133,'Institution Evaluation'!$A$55:$F$346,2,0),IFERROR(VLOOKUP($I133,'Privacy Analyst Evaluation'!$A$46:$F$120,2,0),""))</f>
        <v/>
      </c>
      <c r="K133" s="243" t="str">
        <f>IFERROR(VLOOKUP($I133,'Institution Evaluation'!$A$55:$F$346,3,0),IFERROR(VLOOKUP($I133,'Privacy Analyst Evaluation'!$A$46:$F$120,3,0),""))&amp;""</f>
        <v/>
      </c>
      <c r="L133" s="243" t="str">
        <f>IFERROR(VLOOKUP($I133,'Institution Evaluation'!$A$55:$F$346,4,0),IFERROR(VLOOKUP($I133,'Privacy Analyst Evaluation'!$A$46:$F$120,4,0),""))&amp;""</f>
        <v/>
      </c>
      <c r="M133" s="243" t="str">
        <f>IFERROR(VLOOKUP($I133,'Institution Evaluation'!$A$55:$F$346,6,0),IFERROR(VLOOKUP($I133,'Privacy Analyst Evaluation'!$A$46:$F$120,6,0),""))&amp;""</f>
        <v/>
      </c>
      <c r="N133" s="7"/>
      <c r="O133" s="7"/>
      <c r="P133" s="7"/>
      <c r="Q133" s="7"/>
      <c r="R133" s="7"/>
      <c r="S133" s="7"/>
      <c r="T133" s="7"/>
      <c r="U133" s="7"/>
      <c r="V133" s="7"/>
      <c r="W133" s="7"/>
      <c r="X133" s="7"/>
      <c r="Y133" s="7"/>
      <c r="Z133" s="7"/>
      <c r="AA133" s="7"/>
      <c r="AB133" s="7"/>
      <c r="AC133" s="7"/>
      <c r="AD133" s="7"/>
      <c r="AE133" s="7"/>
      <c r="AF133" s="7"/>
      <c r="AG133" s="7"/>
      <c r="AH133" s="7"/>
    </row>
    <row r="134" ht="15.75" customHeight="1">
      <c r="A134" s="243">
        <f>IFERROR(IF($A133+1&gt;'(backend scoring)'!$T$335,"",$A133+1),"")</f>
        <v>19</v>
      </c>
      <c r="B134" s="243" t="str">
        <f t="array" ref="B134">XLOOKUP($A134,'(backend scoring)'!$V$2:$V$333,'(backend scoring)'!$A$2:$A$333,"")</f>
        <v>APPL-04</v>
      </c>
      <c r="C134" s="243" t="str">
        <f>IFERROR(VLOOKUP($B134,'Institution Evaluation'!$A$55:$F$346,2,0),IFERROR(VLOOKUP($B134,'Privacy Analyst Evaluation'!$A$46:$F$120,2,0),""))&amp;""</f>
        <v>Does your application require access to location or GPS data?</v>
      </c>
      <c r="D134" s="243" t="str">
        <f>IFERROR(VLOOKUP($B134,'Institution Evaluation'!$A$55:$F$346,3,0),IFERROR(VLOOKUP($B134,'Privacy Analyst Evaluation'!$A$46:$F$120,3,0),""))&amp;""</f>
        <v>No</v>
      </c>
      <c r="E134" s="243" t="str">
        <f>IFERROR(VLOOKUP($B134,'Institution Evaluation'!$A$55:$F$346,4,0),IFERROR(VLOOKUP($B134,'Privacy Analyst Evaluation'!$A$46:$F$120,4,0),""))&amp;""</f>
        <v>Can be leveraged but not required. See our support article for more information</v>
      </c>
      <c r="F134" s="243" t="str">
        <f>IFERROR(VLOOKUP($B134,'Institution Evaluation'!$A$55:$F$346,6,0),IFERROR(VLOOKUP($B134,'Privacy Analyst Evaluation'!$A$46:$F$120,6,0),""))&amp;""</f>
        <v/>
      </c>
      <c r="G134" s="282"/>
      <c r="H134" s="243" t="str">
        <f>IFERROR(IF($H133+1&gt;'(backend scoring)'!$Q$335,"",$H133+1),"")</f>
        <v/>
      </c>
      <c r="I134" s="243" t="str">
        <f t="array" ref="I134">XLOOKUP($H134,'(backend scoring)'!$S$2:$S$333,'(backend scoring)'!$A$2:$A$333,"")</f>
        <v/>
      </c>
      <c r="J134" s="243" t="str">
        <f>IFERROR(VLOOKUP($I134,'Institution Evaluation'!$A$55:$F$346,2,0),IFERROR(VLOOKUP($I134,'Privacy Analyst Evaluation'!$A$46:$F$120,2,0),""))</f>
        <v/>
      </c>
      <c r="K134" s="243" t="str">
        <f>IFERROR(VLOOKUP($I134,'Institution Evaluation'!$A$55:$F$346,3,0),IFERROR(VLOOKUP($I134,'Privacy Analyst Evaluation'!$A$46:$F$120,3,0),""))&amp;""</f>
        <v/>
      </c>
      <c r="L134" s="243" t="str">
        <f>IFERROR(VLOOKUP($I134,'Institution Evaluation'!$A$55:$F$346,4,0),IFERROR(VLOOKUP($I134,'Privacy Analyst Evaluation'!$A$46:$F$120,4,0),""))&amp;""</f>
        <v/>
      </c>
      <c r="M134" s="243" t="str">
        <f>IFERROR(VLOOKUP($I134,'Institution Evaluation'!$A$55:$F$346,6,0),IFERROR(VLOOKUP($I134,'Privacy Analyst Evaluation'!$A$46:$F$120,6,0),""))&amp;""</f>
        <v/>
      </c>
      <c r="N134" s="7"/>
      <c r="O134" s="7"/>
      <c r="P134" s="7"/>
      <c r="Q134" s="7"/>
      <c r="R134" s="7"/>
      <c r="S134" s="7"/>
      <c r="T134" s="7"/>
      <c r="U134" s="7"/>
      <c r="V134" s="7"/>
      <c r="W134" s="7"/>
      <c r="X134" s="7"/>
      <c r="Y134" s="7"/>
      <c r="Z134" s="7"/>
      <c r="AA134" s="7"/>
      <c r="AB134" s="7"/>
      <c r="AC134" s="7"/>
      <c r="AD134" s="7"/>
      <c r="AE134" s="7"/>
      <c r="AF134" s="7"/>
      <c r="AG134" s="7"/>
      <c r="AH134" s="7"/>
    </row>
    <row r="135" ht="15.75" customHeight="1">
      <c r="A135" s="243">
        <f>IFERROR(IF($A134+1&gt;'(backend scoring)'!$T$335,"",$A134+1),"")</f>
        <v>20</v>
      </c>
      <c r="B135" s="243" t="str">
        <f t="array" ref="B135">XLOOKUP($A135,'(backend scoring)'!$V$2:$V$333,'(backend scoring)'!$A$2:$A$333,"")</f>
        <v>APPL-05</v>
      </c>
      <c r="C135" s="243" t="str">
        <f>IFERROR(VLOOKUP($B135,'Institution Evaluation'!$A$55:$F$346,2,0),IFERROR(VLOOKUP($B135,'Privacy Analyst Evaluation'!$A$46:$F$120,2,0),""))&amp;""</f>
        <v>Does your application provide separation of duties between security administration, system administration, and standard user functions?*</v>
      </c>
      <c r="D135" s="243" t="str">
        <f>IFERROR(VLOOKUP($B135,'Institution Evaluation'!$A$55:$F$346,3,0),IFERROR(VLOOKUP($B135,'Privacy Analyst Evaluation'!$A$46:$F$120,3,0),""))&amp;""</f>
        <v>Yes</v>
      </c>
      <c r="E135" s="243" t="str">
        <f>IFERROR(VLOOKUP($B135,'Institution Evaluation'!$A$55:$F$346,4,0),IFERROR(VLOOKUP($B135,'Privacy Analyst Evaluation'!$A$46:$F$120,4,0),""))&amp;""</f>
        <v/>
      </c>
      <c r="F135" s="243" t="str">
        <f>IFERROR(VLOOKUP($B135,'Institution Evaluation'!$A$55:$F$346,6,0),IFERROR(VLOOKUP($B135,'Privacy Analyst Evaluation'!$A$46:$F$120,6,0),""))&amp;""</f>
        <v/>
      </c>
      <c r="G135" s="282"/>
      <c r="H135" s="243" t="str">
        <f>IFERROR(IF($H134+1&gt;'(backend scoring)'!$Q$335,"",$H134+1),"")</f>
        <v/>
      </c>
      <c r="I135" s="243" t="str">
        <f t="array" ref="I135">XLOOKUP($H135,'(backend scoring)'!$S$2:$S$333,'(backend scoring)'!$A$2:$A$333,"")</f>
        <v/>
      </c>
      <c r="J135" s="243" t="str">
        <f>IFERROR(VLOOKUP($I135,'Institution Evaluation'!$A$55:$F$346,2,0),IFERROR(VLOOKUP($I135,'Privacy Analyst Evaluation'!$A$46:$F$120,2,0),""))</f>
        <v/>
      </c>
      <c r="K135" s="243" t="str">
        <f>IFERROR(VLOOKUP($I135,'Institution Evaluation'!$A$55:$F$346,3,0),IFERROR(VLOOKUP($I135,'Privacy Analyst Evaluation'!$A$46:$F$120,3,0),""))&amp;""</f>
        <v/>
      </c>
      <c r="L135" s="243" t="str">
        <f>IFERROR(VLOOKUP($I135,'Institution Evaluation'!$A$55:$F$346,4,0),IFERROR(VLOOKUP($I135,'Privacy Analyst Evaluation'!$A$46:$F$120,4,0),""))&amp;""</f>
        <v/>
      </c>
      <c r="M135" s="243" t="str">
        <f>IFERROR(VLOOKUP($I135,'Institution Evaluation'!$A$55:$F$346,6,0),IFERROR(VLOOKUP($I135,'Privacy Analyst Evaluation'!$A$46:$F$120,6,0),""))&amp;""</f>
        <v/>
      </c>
      <c r="N135" s="7"/>
      <c r="O135" s="7"/>
      <c r="P135" s="7"/>
      <c r="Q135" s="7"/>
      <c r="R135" s="7"/>
      <c r="S135" s="7"/>
      <c r="T135" s="7"/>
      <c r="U135" s="7"/>
      <c r="V135" s="7"/>
      <c r="W135" s="7"/>
      <c r="X135" s="7"/>
      <c r="Y135" s="7"/>
      <c r="Z135" s="7"/>
      <c r="AA135" s="7"/>
      <c r="AB135" s="7"/>
      <c r="AC135" s="7"/>
      <c r="AD135" s="7"/>
      <c r="AE135" s="7"/>
      <c r="AF135" s="7"/>
      <c r="AG135" s="7"/>
      <c r="AH135" s="7"/>
    </row>
    <row r="136" ht="15.75" customHeight="1">
      <c r="A136" s="243">
        <f>IFERROR(IF($A135+1&gt;'(backend scoring)'!$T$335,"",$A135+1),"")</f>
        <v>21</v>
      </c>
      <c r="B136" s="243" t="str">
        <f t="array" ref="B136">XLOOKUP($A136,'(backend scoring)'!$V$2:$V$333,'(backend scoring)'!$A$2:$A$333,"")</f>
        <v>APPL-06</v>
      </c>
      <c r="C136" s="243" t="str">
        <f>IFERROR(VLOOKUP($B136,'Institution Evaluation'!$A$55:$F$346,2,0),IFERROR(VLOOKUP($B136,'Privacy Analyst Evaluation'!$A$46:$F$120,2,0),""))&amp;""</f>
        <v>Do you subject your code to static code analysis and/or static application security testing prior to release?*</v>
      </c>
      <c r="D136" s="243" t="str">
        <f>IFERROR(VLOOKUP($B136,'Institution Evaluation'!$A$55:$F$346,3,0),IFERROR(VLOOKUP($B136,'Privacy Analyst Evaluation'!$A$46:$F$120,3,0),""))&amp;""</f>
        <v>Yes</v>
      </c>
      <c r="E136" s="243" t="str">
        <f>IFERROR(VLOOKUP($B136,'Institution Evaluation'!$A$55:$F$346,4,0),IFERROR(VLOOKUP($B136,'Privacy Analyst Evaluation'!$A$46:$F$120,4,0),""))&amp;""</f>
        <v>Eslint</v>
      </c>
      <c r="F136" s="243" t="str">
        <f>IFERROR(VLOOKUP($B136,'Institution Evaluation'!$A$55:$F$346,6,0),IFERROR(VLOOKUP($B136,'Privacy Analyst Evaluation'!$A$46:$F$120,6,0),""))&amp;""</f>
        <v/>
      </c>
      <c r="G136" s="282"/>
      <c r="H136" s="243" t="str">
        <f>IFERROR(IF($H135+1&gt;'(backend scoring)'!$Q$335,"",$H135+1),"")</f>
        <v/>
      </c>
      <c r="I136" s="243" t="str">
        <f t="array" ref="I136">XLOOKUP($H136,'(backend scoring)'!$S$2:$S$333,'(backend scoring)'!$A$2:$A$333,"")</f>
        <v/>
      </c>
      <c r="J136" s="243" t="str">
        <f>IFERROR(VLOOKUP($I136,'Institution Evaluation'!$A$55:$F$346,2,0),IFERROR(VLOOKUP($I136,'Privacy Analyst Evaluation'!$A$46:$F$120,2,0),""))</f>
        <v/>
      </c>
      <c r="K136" s="243" t="str">
        <f>IFERROR(VLOOKUP($I136,'Institution Evaluation'!$A$55:$F$346,3,0),IFERROR(VLOOKUP($I136,'Privacy Analyst Evaluation'!$A$46:$F$120,3,0),""))&amp;""</f>
        <v/>
      </c>
      <c r="L136" s="243" t="str">
        <f>IFERROR(VLOOKUP($I136,'Institution Evaluation'!$A$55:$F$346,4,0),IFERROR(VLOOKUP($I136,'Privacy Analyst Evaluation'!$A$46:$F$120,4,0),""))&amp;""</f>
        <v/>
      </c>
      <c r="M136" s="243" t="str">
        <f>IFERROR(VLOOKUP($I136,'Institution Evaluation'!$A$55:$F$346,6,0),IFERROR(VLOOKUP($I136,'Privacy Analyst Evaluation'!$A$46:$F$120,6,0),""))&amp;""</f>
        <v/>
      </c>
      <c r="N136" s="7"/>
      <c r="O136" s="7"/>
      <c r="P136" s="7"/>
      <c r="Q136" s="7"/>
      <c r="R136" s="7"/>
      <c r="S136" s="7"/>
      <c r="T136" s="7"/>
      <c r="U136" s="7"/>
      <c r="V136" s="7"/>
      <c r="W136" s="7"/>
      <c r="X136" s="7"/>
      <c r="Y136" s="7"/>
      <c r="Z136" s="7"/>
      <c r="AA136" s="7"/>
      <c r="AB136" s="7"/>
      <c r="AC136" s="7"/>
      <c r="AD136" s="7"/>
      <c r="AE136" s="7"/>
      <c r="AF136" s="7"/>
      <c r="AG136" s="7"/>
      <c r="AH136" s="7"/>
    </row>
    <row r="137" ht="15.75" customHeight="1">
      <c r="A137" s="243">
        <f>IFERROR(IF($A136+1&gt;'(backend scoring)'!$T$335,"",$A136+1),"")</f>
        <v>22</v>
      </c>
      <c r="B137" s="243" t="str">
        <f t="array" ref="B137">XLOOKUP($A137,'(backend scoring)'!$V$2:$V$333,'(backend scoring)'!$A$2:$A$333,"")</f>
        <v>APPL-07</v>
      </c>
      <c r="C137" s="243" t="str">
        <f>IFERROR(VLOOKUP($B137,'Institution Evaluation'!$A$55:$F$346,2,0),IFERROR(VLOOKUP($B137,'Privacy Analyst Evaluation'!$A$46:$F$120,2,0),""))&amp;""</f>
        <v>Do you have software testing processes (dynamic or static) that are established and followed?*</v>
      </c>
      <c r="D137" s="243" t="str">
        <f>IFERROR(VLOOKUP($B137,'Institution Evaluation'!$A$55:$F$346,3,0),IFERROR(VLOOKUP($B137,'Privacy Analyst Evaluation'!$A$46:$F$120,3,0),""))&amp;""</f>
        <v>Yes</v>
      </c>
      <c r="E137" s="243" t="str">
        <f>IFERROR(VLOOKUP($B137,'Institution Evaluation'!$A$55:$F$346,4,0),IFERROR(VLOOKUP($B137,'Privacy Analyst Evaluation'!$A$46:$F$120,4,0),""))&amp;""</f>
        <v>Coursedog practices a two week agile development process with test driven deployment (TDD). Developers build the specification to the test and push changes to a QA system where it is thoroughly tested. Updates are then moved to a staging environment where they can be tested by active implementations before they are pushed to production, where they are gated behind role based access control and admins can opt into using the functionality. We provide change logs to end users and admins when new functionality is deployed. Any end user is able to provide feedback through our public bug tracking tool if a bug is found in the production.</v>
      </c>
      <c r="F137" s="243" t="str">
        <f>IFERROR(VLOOKUP($B137,'Institution Evaluation'!$A$55:$F$346,6,0),IFERROR(VLOOKUP($B137,'Privacy Analyst Evaluation'!$A$46:$F$120,6,0),""))&amp;""</f>
        <v/>
      </c>
      <c r="G137" s="282"/>
      <c r="H137" s="243" t="str">
        <f>IFERROR(IF($H136+1&gt;'(backend scoring)'!$Q$335,"",$H136+1),"")</f>
        <v/>
      </c>
      <c r="I137" s="243" t="str">
        <f t="array" ref="I137">XLOOKUP($H137,'(backend scoring)'!$S$2:$S$333,'(backend scoring)'!$A$2:$A$333,"")</f>
        <v/>
      </c>
      <c r="J137" s="243" t="str">
        <f>IFERROR(VLOOKUP($I137,'Institution Evaluation'!$A$55:$F$346,2,0),IFERROR(VLOOKUP($I137,'Privacy Analyst Evaluation'!$A$46:$F$120,2,0),""))</f>
        <v/>
      </c>
      <c r="K137" s="243" t="str">
        <f>IFERROR(VLOOKUP($I137,'Institution Evaluation'!$A$55:$F$346,3,0),IFERROR(VLOOKUP($I137,'Privacy Analyst Evaluation'!$A$46:$F$120,3,0),""))&amp;""</f>
        <v/>
      </c>
      <c r="L137" s="243" t="str">
        <f>IFERROR(VLOOKUP($I137,'Institution Evaluation'!$A$55:$F$346,4,0),IFERROR(VLOOKUP($I137,'Privacy Analyst Evaluation'!$A$46:$F$120,4,0),""))&amp;""</f>
        <v/>
      </c>
      <c r="M137" s="243" t="str">
        <f>IFERROR(VLOOKUP($I137,'Institution Evaluation'!$A$55:$F$346,6,0),IFERROR(VLOOKUP($I137,'Privacy Analyst Evaluation'!$A$46:$F$120,6,0),""))&amp;""</f>
        <v/>
      </c>
      <c r="N137" s="7"/>
      <c r="O137" s="7"/>
      <c r="P137" s="7"/>
      <c r="Q137" s="7"/>
      <c r="R137" s="7"/>
      <c r="S137" s="7"/>
      <c r="T137" s="7"/>
      <c r="U137" s="7"/>
      <c r="V137" s="7"/>
      <c r="W137" s="7"/>
      <c r="X137" s="7"/>
      <c r="Y137" s="7"/>
      <c r="Z137" s="7"/>
      <c r="AA137" s="7"/>
      <c r="AB137" s="7"/>
      <c r="AC137" s="7"/>
      <c r="AD137" s="7"/>
      <c r="AE137" s="7"/>
      <c r="AF137" s="7"/>
      <c r="AG137" s="7"/>
      <c r="AH137" s="7"/>
    </row>
    <row r="138" ht="15.75" customHeight="1">
      <c r="A138" s="243">
        <f>IFERROR(IF($A137+1&gt;'(backend scoring)'!$T$335,"",$A137+1),"")</f>
        <v>23</v>
      </c>
      <c r="B138" s="243" t="str">
        <f t="array" ref="B138">XLOOKUP($A138,'(backend scoring)'!$V$2:$V$333,'(backend scoring)'!$A$2:$A$333,"")</f>
        <v>AAAI-01</v>
      </c>
      <c r="C138" s="243" t="str">
        <f>IFERROR(VLOOKUP($B138,'Institution Evaluation'!$A$55:$F$346,2,0),IFERROR(VLOOKUP($B138,'Privacy Analyst Evaluation'!$A$46:$F$120,2,0),""))&amp;""</f>
        <v>Does your solution support single sign-on (SSO) protocols for user and administrator authentication?*</v>
      </c>
      <c r="D138" s="243" t="str">
        <f>IFERROR(VLOOKUP($B138,'Institution Evaluation'!$A$55:$F$346,3,0),IFERROR(VLOOKUP($B138,'Privacy Analyst Evaluation'!$A$46:$F$120,3,0),""))&amp;""</f>
        <v>Yes</v>
      </c>
      <c r="E138" s="243" t="str">
        <f>IFERROR(VLOOKUP($B138,'Institution Evaluation'!$A$55:$F$346,4,0),IFERROR(VLOOKUP($B138,'Privacy Analyst Evaluation'!$A$46:$F$120,4,0),""))&amp;""</f>
        <v>Yes, Coursedog supports SSO for authentication and provisioning purposes.
Read More about SSO</v>
      </c>
      <c r="F138" s="243" t="str">
        <f>IFERROR(VLOOKUP($B138,'Institution Evaluation'!$A$55:$F$346,6,0),IFERROR(VLOOKUP($B138,'Privacy Analyst Evaluation'!$A$46:$F$120,6,0),""))&amp;""</f>
        <v/>
      </c>
      <c r="G138" s="282"/>
      <c r="H138" s="243" t="str">
        <f>IFERROR(IF($H137+1&gt;'(backend scoring)'!$Q$335,"",$H137+1),"")</f>
        <v/>
      </c>
      <c r="I138" s="243" t="str">
        <f t="array" ref="I138">XLOOKUP($H138,'(backend scoring)'!$S$2:$S$333,'(backend scoring)'!$A$2:$A$333,"")</f>
        <v/>
      </c>
      <c r="J138" s="243" t="str">
        <f>IFERROR(VLOOKUP($I138,'Institution Evaluation'!$A$55:$F$346,2,0),IFERROR(VLOOKUP($I138,'Privacy Analyst Evaluation'!$A$46:$F$120,2,0),""))</f>
        <v/>
      </c>
      <c r="K138" s="243" t="str">
        <f>IFERROR(VLOOKUP($I138,'Institution Evaluation'!$A$55:$F$346,3,0),IFERROR(VLOOKUP($I138,'Privacy Analyst Evaluation'!$A$46:$F$120,3,0),""))&amp;""</f>
        <v/>
      </c>
      <c r="L138" s="243" t="str">
        <f>IFERROR(VLOOKUP($I138,'Institution Evaluation'!$A$55:$F$346,4,0),IFERROR(VLOOKUP($I138,'Privacy Analyst Evaluation'!$A$46:$F$120,4,0),""))&amp;""</f>
        <v/>
      </c>
      <c r="M138" s="243" t="str">
        <f>IFERROR(VLOOKUP($I138,'Institution Evaluation'!$A$55:$F$346,6,0),IFERROR(VLOOKUP($I138,'Privacy Analyst Evaluation'!$A$46:$F$120,6,0),""))&amp;""</f>
        <v/>
      </c>
      <c r="N138" s="7"/>
      <c r="O138" s="7"/>
      <c r="P138" s="7"/>
      <c r="Q138" s="7"/>
      <c r="R138" s="7"/>
      <c r="S138" s="7"/>
      <c r="T138" s="7"/>
      <c r="U138" s="7"/>
      <c r="V138" s="7"/>
      <c r="W138" s="7"/>
      <c r="X138" s="7"/>
      <c r="Y138" s="7"/>
      <c r="Z138" s="7"/>
      <c r="AA138" s="7"/>
      <c r="AB138" s="7"/>
      <c r="AC138" s="7"/>
      <c r="AD138" s="7"/>
      <c r="AE138" s="7"/>
      <c r="AF138" s="7"/>
      <c r="AG138" s="7"/>
      <c r="AH138" s="7"/>
    </row>
    <row r="139" ht="15.75" customHeight="1">
      <c r="A139" s="243">
        <f>IFERROR(IF($A138+1&gt;'(backend scoring)'!$T$335,"",$A138+1),"")</f>
        <v>24</v>
      </c>
      <c r="B139" s="243" t="str">
        <f t="array" ref="B139">XLOOKUP($A139,'(backend scoring)'!$V$2:$V$333,'(backend scoring)'!$A$2:$A$333,"")</f>
        <v>AAAI-02</v>
      </c>
      <c r="C139" s="243" t="str">
        <f>IFERROR(VLOOKUP($B139,'Institution Evaluation'!$A$55:$F$346,2,0),IFERROR(VLOOKUP($B139,'Privacy Analyst Evaluation'!$A$46:$F$120,2,0),""))&amp;""</f>
        <v>Does your solution support local authentication protocols for user and administrator authentication?*</v>
      </c>
      <c r="D139" s="243" t="str">
        <f>IFERROR(VLOOKUP($B139,'Institution Evaluation'!$A$55:$F$346,3,0),IFERROR(VLOOKUP($B139,'Privacy Analyst Evaluation'!$A$46:$F$120,3,0),""))&amp;""</f>
        <v>Yes</v>
      </c>
      <c r="E139" s="243" t="str">
        <f>IFERROR(VLOOKUP($B139,'Institution Evaluation'!$A$55:$F$346,4,0),IFERROR(VLOOKUP($B139,'Privacy Analyst Evaluation'!$A$46:$F$120,4,0),""))&amp;""</f>
        <v>See user Authentification documentation for more information.</v>
      </c>
      <c r="F139" s="243" t="str">
        <f>IFERROR(VLOOKUP($B139,'Institution Evaluation'!$A$55:$F$346,6,0),IFERROR(VLOOKUP($B139,'Privacy Analyst Evaluation'!$A$46:$F$120,6,0),""))&amp;""</f>
        <v/>
      </c>
      <c r="G139" s="282"/>
      <c r="H139" s="243" t="str">
        <f>IFERROR(IF($H138+1&gt;'(backend scoring)'!$Q$335,"",$H138+1),"")</f>
        <v/>
      </c>
      <c r="I139" s="243" t="str">
        <f t="array" ref="I139">XLOOKUP($H139,'(backend scoring)'!$S$2:$S$333,'(backend scoring)'!$A$2:$A$333,"")</f>
        <v/>
      </c>
      <c r="J139" s="243" t="str">
        <f>IFERROR(VLOOKUP($I139,'Institution Evaluation'!$A$55:$F$346,2,0),IFERROR(VLOOKUP($I139,'Privacy Analyst Evaluation'!$A$46:$F$120,2,0),""))</f>
        <v/>
      </c>
      <c r="K139" s="243" t="str">
        <f>IFERROR(VLOOKUP($I139,'Institution Evaluation'!$A$55:$F$346,3,0),IFERROR(VLOOKUP($I139,'Privacy Analyst Evaluation'!$A$46:$F$120,3,0),""))&amp;""</f>
        <v/>
      </c>
      <c r="L139" s="243" t="str">
        <f>IFERROR(VLOOKUP($I139,'Institution Evaluation'!$A$55:$F$346,4,0),IFERROR(VLOOKUP($I139,'Privacy Analyst Evaluation'!$A$46:$F$120,4,0),""))&amp;""</f>
        <v/>
      </c>
      <c r="M139" s="243" t="str">
        <f>IFERROR(VLOOKUP($I139,'Institution Evaluation'!$A$55:$F$346,6,0),IFERROR(VLOOKUP($I139,'Privacy Analyst Evaluation'!$A$46:$F$120,6,0),""))&amp;""</f>
        <v/>
      </c>
      <c r="N139" s="7"/>
      <c r="O139" s="7"/>
      <c r="P139" s="7"/>
      <c r="Q139" s="7"/>
      <c r="R139" s="7"/>
      <c r="S139" s="7"/>
      <c r="T139" s="7"/>
      <c r="U139" s="7"/>
      <c r="V139" s="7"/>
      <c r="W139" s="7"/>
      <c r="X139" s="7"/>
      <c r="Y139" s="7"/>
      <c r="Z139" s="7"/>
      <c r="AA139" s="7"/>
      <c r="AB139" s="7"/>
      <c r="AC139" s="7"/>
      <c r="AD139" s="7"/>
      <c r="AE139" s="7"/>
      <c r="AF139" s="7"/>
      <c r="AG139" s="7"/>
      <c r="AH139" s="7"/>
    </row>
    <row r="140" ht="15.75" customHeight="1">
      <c r="A140" s="243">
        <f>IFERROR(IF($A139+1&gt;'(backend scoring)'!$T$335,"",$A139+1),"")</f>
        <v>25</v>
      </c>
      <c r="B140" s="243" t="str">
        <f t="array" ref="B140">XLOOKUP($A140,'(backend scoring)'!$V$2:$V$333,'(backend scoring)'!$A$2:$A$333,"")</f>
        <v>AAAI-03</v>
      </c>
      <c r="C140" s="243" t="str">
        <f>IFERROR(VLOOKUP($B140,'Institution Evaluation'!$A$55:$F$346,2,0),IFERROR(VLOOKUP($B140,'Privacy Analyst Evaluation'!$A$46:$F$120,2,0),""))&amp;""</f>
        <v>Can you enforce password/passphrase complexity requirements (provided by the institution)?*</v>
      </c>
      <c r="D140" s="243" t="str">
        <f>IFERROR(VLOOKUP($B140,'Institution Evaluation'!$A$55:$F$346,3,0),IFERROR(VLOOKUP($B140,'Privacy Analyst Evaluation'!$A$46:$F$120,3,0),""))&amp;""</f>
        <v>Yes</v>
      </c>
      <c r="E140" s="243" t="str">
        <f>IFERROR(VLOOKUP($B140,'Institution Evaluation'!$A$55:$F$346,4,0),IFERROR(VLOOKUP($B140,'Privacy Analyst Evaluation'!$A$46:$F$120,4,0),""))&amp;""</f>
        <v>Coursedog recommends you use single sign on (SSO) for all admin access to Coursedog. That said, Coursedog has password aging on our near term roadmap.</v>
      </c>
      <c r="F140" s="243" t="str">
        <f>IFERROR(VLOOKUP($B140,'Institution Evaluation'!$A$55:$F$346,6,0),IFERROR(VLOOKUP($B140,'Privacy Analyst Evaluation'!$A$46:$F$120,6,0),""))&amp;""</f>
        <v/>
      </c>
      <c r="G140" s="282"/>
      <c r="H140" s="243" t="str">
        <f>IFERROR(IF($H139+1&gt;'(backend scoring)'!$Q$335,"",$H139+1),"")</f>
        <v/>
      </c>
      <c r="I140" s="243" t="str">
        <f t="array" ref="I140">XLOOKUP($H140,'(backend scoring)'!$S$2:$S$333,'(backend scoring)'!$A$2:$A$333,"")</f>
        <v/>
      </c>
      <c r="J140" s="243" t="str">
        <f>IFERROR(VLOOKUP($I140,'Institution Evaluation'!$A$55:$F$346,2,0),IFERROR(VLOOKUP($I140,'Privacy Analyst Evaluation'!$A$46:$F$120,2,0),""))</f>
        <v/>
      </c>
      <c r="K140" s="243" t="str">
        <f>IFERROR(VLOOKUP($I140,'Institution Evaluation'!$A$55:$F$346,3,0),IFERROR(VLOOKUP($I140,'Privacy Analyst Evaluation'!$A$46:$F$120,3,0),""))&amp;""</f>
        <v/>
      </c>
      <c r="L140" s="243" t="str">
        <f>IFERROR(VLOOKUP($I140,'Institution Evaluation'!$A$55:$F$346,4,0),IFERROR(VLOOKUP($I140,'Privacy Analyst Evaluation'!$A$46:$F$120,4,0),""))&amp;""</f>
        <v/>
      </c>
      <c r="M140" s="243" t="str">
        <f>IFERROR(VLOOKUP($I140,'Institution Evaluation'!$A$55:$F$346,6,0),IFERROR(VLOOKUP($I140,'Privacy Analyst Evaluation'!$A$46:$F$120,6,0),""))&amp;""</f>
        <v/>
      </c>
      <c r="N140" s="7"/>
      <c r="O140" s="7"/>
      <c r="P140" s="7"/>
      <c r="Q140" s="7"/>
      <c r="R140" s="7"/>
      <c r="S140" s="7"/>
      <c r="T140" s="7"/>
      <c r="U140" s="7"/>
      <c r="V140" s="7"/>
      <c r="W140" s="7"/>
      <c r="X140" s="7"/>
      <c r="Y140" s="7"/>
      <c r="Z140" s="7"/>
      <c r="AA140" s="7"/>
      <c r="AB140" s="7"/>
      <c r="AC140" s="7"/>
      <c r="AD140" s="7"/>
      <c r="AE140" s="7"/>
      <c r="AF140" s="7"/>
      <c r="AG140" s="7"/>
      <c r="AH140" s="7"/>
    </row>
    <row r="141" ht="15.75" customHeight="1">
      <c r="A141" s="243">
        <f>IFERROR(IF($A140+1&gt;'(backend scoring)'!$T$335,"",$A140+1),"")</f>
        <v>26</v>
      </c>
      <c r="B141" s="243" t="str">
        <f t="array" ref="B141">XLOOKUP($A141,'(backend scoring)'!$V$2:$V$333,'(backend scoring)'!$A$2:$A$333,"")</f>
        <v>AAAI-04</v>
      </c>
      <c r="C141" s="243" t="str">
        <f>IFERROR(VLOOKUP($B141,'Institution Evaluation'!$A$55:$F$346,2,0),IFERROR(VLOOKUP($B141,'Privacy Analyst Evaluation'!$A$46:$F$120,2,0),""))&amp;""</f>
        <v>Does the system have password complexity or length limitations and/or restrictions?*</v>
      </c>
      <c r="D141" s="243" t="str">
        <f>IFERROR(VLOOKUP($B141,'Institution Evaluation'!$A$55:$F$346,3,0),IFERROR(VLOOKUP($B141,'Privacy Analyst Evaluation'!$A$46:$F$120,3,0),""))&amp;""</f>
        <v>Yes</v>
      </c>
      <c r="E141" s="243" t="str">
        <f>IFERROR(VLOOKUP($B141,'Institution Evaluation'!$A$55:$F$346,4,0),IFERROR(VLOOKUP($B141,'Privacy Analyst Evaluation'!$A$46:$F$120,4,0),""))&amp;""</f>
        <v>Coursedog recommends you use single sign on (SSO) for all admin access to Coursedog. That said, Coursedog has password aging on our near term roadmap.</v>
      </c>
      <c r="F141" s="243" t="str">
        <f>IFERROR(VLOOKUP($B141,'Institution Evaluation'!$A$55:$F$346,6,0),IFERROR(VLOOKUP($B141,'Privacy Analyst Evaluation'!$A$46:$F$120,6,0),""))&amp;""</f>
        <v/>
      </c>
      <c r="G141" s="282"/>
      <c r="H141" s="243" t="str">
        <f>IFERROR(IF($H140+1&gt;'(backend scoring)'!$Q$335,"",$H140+1),"")</f>
        <v/>
      </c>
      <c r="I141" s="243" t="str">
        <f t="array" ref="I141">XLOOKUP($H141,'(backend scoring)'!$S$2:$S$333,'(backend scoring)'!$A$2:$A$333,"")</f>
        <v/>
      </c>
      <c r="J141" s="243" t="str">
        <f>IFERROR(VLOOKUP($I141,'Institution Evaluation'!$A$55:$F$346,2,0),IFERROR(VLOOKUP($I141,'Privacy Analyst Evaluation'!$A$46:$F$120,2,0),""))</f>
        <v/>
      </c>
      <c r="K141" s="243" t="str">
        <f>IFERROR(VLOOKUP($I141,'Institution Evaluation'!$A$55:$F$346,3,0),IFERROR(VLOOKUP($I141,'Privacy Analyst Evaluation'!$A$46:$F$120,3,0),""))&amp;""</f>
        <v/>
      </c>
      <c r="L141" s="243" t="str">
        <f>IFERROR(VLOOKUP($I141,'Institution Evaluation'!$A$55:$F$346,4,0),IFERROR(VLOOKUP($I141,'Privacy Analyst Evaluation'!$A$46:$F$120,4,0),""))&amp;""</f>
        <v/>
      </c>
      <c r="M141" s="243" t="str">
        <f>IFERROR(VLOOKUP($I141,'Institution Evaluation'!$A$55:$F$346,6,0),IFERROR(VLOOKUP($I141,'Privacy Analyst Evaluation'!$A$46:$F$120,6,0),""))&amp;""</f>
        <v/>
      </c>
      <c r="N141" s="7"/>
      <c r="O141" s="7"/>
      <c r="P141" s="7"/>
      <c r="Q141" s="7"/>
      <c r="R141" s="7"/>
      <c r="S141" s="7"/>
      <c r="T141" s="7"/>
      <c r="U141" s="7"/>
      <c r="V141" s="7"/>
      <c r="W141" s="7"/>
      <c r="X141" s="7"/>
      <c r="Y141" s="7"/>
      <c r="Z141" s="7"/>
      <c r="AA141" s="7"/>
      <c r="AB141" s="7"/>
      <c r="AC141" s="7"/>
      <c r="AD141" s="7"/>
      <c r="AE141" s="7"/>
      <c r="AF141" s="7"/>
      <c r="AG141" s="7"/>
      <c r="AH141" s="7"/>
    </row>
    <row r="142" ht="15.75" customHeight="1">
      <c r="A142" s="243">
        <f>IFERROR(IF($A141+1&gt;'(backend scoring)'!$T$335,"",$A141+1),"")</f>
        <v>27</v>
      </c>
      <c r="B142" s="243" t="str">
        <f t="array" ref="B142">XLOOKUP($A142,'(backend scoring)'!$V$2:$V$333,'(backend scoring)'!$A$2:$A$333,"")</f>
        <v>AAAI-05</v>
      </c>
      <c r="C142" s="243" t="str">
        <f>IFERROR(VLOOKUP($B142,'Institution Evaluation'!$A$55:$F$346,2,0),IFERROR(VLOOKUP($B142,'Privacy Analyst Evaluation'!$A$46:$F$120,2,0),""))&amp;""</f>
        <v>Do you have documented password/passphrase reset procedures that are currently implemented in the system and/or customer support?*</v>
      </c>
      <c r="D142" s="243" t="str">
        <f>IFERROR(VLOOKUP($B142,'Institution Evaluation'!$A$55:$F$346,3,0),IFERROR(VLOOKUP($B142,'Privacy Analyst Evaluation'!$A$46:$F$120,3,0),""))&amp;""</f>
        <v>Yes</v>
      </c>
      <c r="E142" s="243" t="str">
        <f>IFERROR(VLOOKUP($B142,'Institution Evaluation'!$A$55:$F$346,4,0),IFERROR(VLOOKUP($B142,'Privacy Analyst Evaluation'!$A$46:$F$120,4,0),""))&amp;""</f>
        <v>Coursedog reccomends using Single Sign On (SSO) for authentication. However, users can reset their passwords by following the steps on the sign-in page or through "Account Settings" if they know their current password.
Read More about Resetting Passwords</v>
      </c>
      <c r="F142" s="243" t="str">
        <f>IFERROR(VLOOKUP($B142,'Institution Evaluation'!$A$55:$F$346,6,0),IFERROR(VLOOKUP($B142,'Privacy Analyst Evaluation'!$A$46:$F$120,6,0),""))&amp;""</f>
        <v/>
      </c>
      <c r="G142" s="282"/>
      <c r="H142" s="243" t="str">
        <f>IFERROR(IF($H141+1&gt;'(backend scoring)'!$Q$335,"",$H141+1),"")</f>
        <v/>
      </c>
      <c r="I142" s="243" t="str">
        <f t="array" ref="I142">XLOOKUP($H142,'(backend scoring)'!$S$2:$S$333,'(backend scoring)'!$A$2:$A$333,"")</f>
        <v/>
      </c>
      <c r="J142" s="243" t="str">
        <f>IFERROR(VLOOKUP($I142,'Institution Evaluation'!$A$55:$F$346,2,0),IFERROR(VLOOKUP($I142,'Privacy Analyst Evaluation'!$A$46:$F$120,2,0),""))</f>
        <v/>
      </c>
      <c r="K142" s="243" t="str">
        <f>IFERROR(VLOOKUP($I142,'Institution Evaluation'!$A$55:$F$346,3,0),IFERROR(VLOOKUP($I142,'Privacy Analyst Evaluation'!$A$46:$F$120,3,0),""))&amp;""</f>
        <v/>
      </c>
      <c r="L142" s="243" t="str">
        <f>IFERROR(VLOOKUP($I142,'Institution Evaluation'!$A$55:$F$346,4,0),IFERROR(VLOOKUP($I142,'Privacy Analyst Evaluation'!$A$46:$F$120,4,0),""))&amp;""</f>
        <v/>
      </c>
      <c r="M142" s="243" t="str">
        <f>IFERROR(VLOOKUP($I142,'Institution Evaluation'!$A$55:$F$346,6,0),IFERROR(VLOOKUP($I142,'Privacy Analyst Evaluation'!$A$46:$F$120,6,0),""))&amp;""</f>
        <v/>
      </c>
      <c r="N142" s="7"/>
      <c r="O142" s="7"/>
      <c r="P142" s="7"/>
      <c r="Q142" s="7"/>
      <c r="R142" s="7"/>
      <c r="S142" s="7"/>
      <c r="T142" s="7"/>
      <c r="U142" s="7"/>
      <c r="V142" s="7"/>
      <c r="W142" s="7"/>
      <c r="X142" s="7"/>
      <c r="Y142" s="7"/>
      <c r="Z142" s="7"/>
      <c r="AA142" s="7"/>
      <c r="AB142" s="7"/>
      <c r="AC142" s="7"/>
      <c r="AD142" s="7"/>
      <c r="AE142" s="7"/>
      <c r="AF142" s="7"/>
      <c r="AG142" s="7"/>
      <c r="AH142" s="7"/>
    </row>
    <row r="143" ht="15.75" customHeight="1">
      <c r="A143" s="243">
        <f>IFERROR(IF($A142+1&gt;'(backend scoring)'!$T$335,"",$A142+1),"")</f>
        <v>28</v>
      </c>
      <c r="B143" s="243" t="str">
        <f t="array" ref="B143">XLOOKUP($A143,'(backend scoring)'!$V$2:$V$333,'(backend scoring)'!$A$2:$A$333,"")</f>
        <v>AAAI-06</v>
      </c>
      <c r="C143" s="243" t="str">
        <f>IFERROR(VLOOKUP($B143,'Institution Evaluation'!$A$55:$F$346,2,0),IFERROR(VLOOKUP($B143,'Privacy Analyst Evaluation'!$A$46:$F$120,2,0),""))&amp;""</f>
        <v>Does your organization participate in InCommon or another eduGAIN-affiliated trust federation?*</v>
      </c>
      <c r="D143" s="243" t="str">
        <f>IFERROR(VLOOKUP($B143,'Institution Evaluation'!$A$55:$F$346,3,0),IFERROR(VLOOKUP($B143,'Privacy Analyst Evaluation'!$A$46:$F$120,3,0),""))&amp;""</f>
        <v>Yes</v>
      </c>
      <c r="E143" s="243" t="str">
        <f>IFERROR(VLOOKUP($B143,'Institution Evaluation'!$A$55:$F$346,4,0),IFERROR(VLOOKUP($B143,'Privacy Analyst Evaluation'!$A$46:$F$120,4,0),""))&amp;""</f>
        <v>Coursedog supports SAML and CAS for single sign on (SSO)</v>
      </c>
      <c r="F143" s="243" t="str">
        <f>IFERROR(VLOOKUP($B143,'Institution Evaluation'!$A$55:$F$346,6,0),IFERROR(VLOOKUP($B143,'Privacy Analyst Evaluation'!$A$46:$F$120,6,0),""))&amp;""</f>
        <v/>
      </c>
      <c r="G143" s="282"/>
      <c r="H143" s="243" t="str">
        <f>IFERROR(IF($H142+1&gt;'(backend scoring)'!$Q$335,"",$H142+1),"")</f>
        <v/>
      </c>
      <c r="I143" s="243" t="str">
        <f t="array" ref="I143">XLOOKUP($H143,'(backend scoring)'!$S$2:$S$333,'(backend scoring)'!$A$2:$A$333,"")</f>
        <v/>
      </c>
      <c r="J143" s="243" t="str">
        <f>IFERROR(VLOOKUP($I143,'Institution Evaluation'!$A$55:$F$346,2,0),IFERROR(VLOOKUP($I143,'Privacy Analyst Evaluation'!$A$46:$F$120,2,0),""))</f>
        <v/>
      </c>
      <c r="K143" s="243" t="str">
        <f>IFERROR(VLOOKUP($I143,'Institution Evaluation'!$A$55:$F$346,3,0),IFERROR(VLOOKUP($I143,'Privacy Analyst Evaluation'!$A$46:$F$120,3,0),""))&amp;""</f>
        <v/>
      </c>
      <c r="L143" s="243" t="str">
        <f>IFERROR(VLOOKUP($I143,'Institution Evaluation'!$A$55:$F$346,4,0),IFERROR(VLOOKUP($I143,'Privacy Analyst Evaluation'!$A$46:$F$120,4,0),""))&amp;""</f>
        <v/>
      </c>
      <c r="M143" s="243" t="str">
        <f>IFERROR(VLOOKUP($I143,'Institution Evaluation'!$A$55:$F$346,6,0),IFERROR(VLOOKUP($I143,'Privacy Analyst Evaluation'!$A$46:$F$120,6,0),""))&amp;""</f>
        <v/>
      </c>
      <c r="N143" s="7"/>
      <c r="O143" s="7"/>
      <c r="P143" s="7"/>
      <c r="Q143" s="7"/>
      <c r="R143" s="7"/>
      <c r="S143" s="7"/>
      <c r="T143" s="7"/>
      <c r="U143" s="7"/>
      <c r="V143" s="7"/>
      <c r="W143" s="7"/>
      <c r="X143" s="7"/>
      <c r="Y143" s="7"/>
      <c r="Z143" s="7"/>
      <c r="AA143" s="7"/>
      <c r="AB143" s="7"/>
      <c r="AC143" s="7"/>
      <c r="AD143" s="7"/>
      <c r="AE143" s="7"/>
      <c r="AF143" s="7"/>
      <c r="AG143" s="7"/>
      <c r="AH143" s="7"/>
    </row>
    <row r="144" ht="15.75" customHeight="1">
      <c r="A144" s="243">
        <f>IFERROR(IF($A143+1&gt;'(backend scoring)'!$T$335,"",$A143+1),"")</f>
        <v>29</v>
      </c>
      <c r="B144" s="243" t="str">
        <f t="array" ref="B144">XLOOKUP($A144,'(backend scoring)'!$V$2:$V$333,'(backend scoring)'!$A$2:$A$333,"")</f>
        <v>AAAI-07</v>
      </c>
      <c r="C144" s="243" t="str">
        <f>IFERROR(VLOOKUP($B144,'Institution Evaluation'!$A$55:$F$346,2,0),IFERROR(VLOOKUP($B144,'Privacy Analyst Evaluation'!$A$46:$F$120,2,0),""))&amp;""</f>
        <v>Are there any passwords/passphrases hard-coded into your systems or solutions?*</v>
      </c>
      <c r="D144" s="243" t="str">
        <f>IFERROR(VLOOKUP($B144,'Institution Evaluation'!$A$55:$F$346,3,0),IFERROR(VLOOKUP($B144,'Privacy Analyst Evaluation'!$A$46:$F$120,3,0),""))&amp;""</f>
        <v>No</v>
      </c>
      <c r="E144" s="243" t="str">
        <f>IFERROR(VLOOKUP($B144,'Institution Evaluation'!$A$55:$F$346,4,0),IFERROR(VLOOKUP($B144,'Privacy Analyst Evaluation'!$A$46:$F$120,4,0),""))&amp;""</f>
        <v/>
      </c>
      <c r="F144" s="243" t="str">
        <f>IFERROR(VLOOKUP($B144,'Institution Evaluation'!$A$55:$F$346,6,0),IFERROR(VLOOKUP($B144,'Privacy Analyst Evaluation'!$A$46:$F$120,6,0),""))&amp;""</f>
        <v/>
      </c>
      <c r="G144" s="282"/>
      <c r="H144" s="243" t="str">
        <f>IFERROR(IF($H143+1&gt;'(backend scoring)'!$Q$335,"",$H143+1),"")</f>
        <v/>
      </c>
      <c r="I144" s="243" t="str">
        <f t="array" ref="I144">XLOOKUP($H144,'(backend scoring)'!$S$2:$S$333,'(backend scoring)'!$A$2:$A$333,"")</f>
        <v/>
      </c>
      <c r="J144" s="243" t="str">
        <f>IFERROR(VLOOKUP($I144,'Institution Evaluation'!$A$55:$F$346,2,0),IFERROR(VLOOKUP($I144,'Privacy Analyst Evaluation'!$A$46:$F$120,2,0),""))</f>
        <v/>
      </c>
      <c r="K144" s="243" t="str">
        <f>IFERROR(VLOOKUP($I144,'Institution Evaluation'!$A$55:$F$346,3,0),IFERROR(VLOOKUP($I144,'Privacy Analyst Evaluation'!$A$46:$F$120,3,0),""))&amp;""</f>
        <v/>
      </c>
      <c r="L144" s="243" t="str">
        <f>IFERROR(VLOOKUP($I144,'Institution Evaluation'!$A$55:$F$346,4,0),IFERROR(VLOOKUP($I144,'Privacy Analyst Evaluation'!$A$46:$F$120,4,0),""))&amp;""</f>
        <v/>
      </c>
      <c r="M144" s="243" t="str">
        <f>IFERROR(VLOOKUP($I144,'Institution Evaluation'!$A$55:$F$346,6,0),IFERROR(VLOOKUP($I144,'Privacy Analyst Evaluation'!$A$46:$F$120,6,0),""))&amp;""</f>
        <v/>
      </c>
      <c r="N144" s="7"/>
      <c r="O144" s="7"/>
      <c r="P144" s="7"/>
      <c r="Q144" s="7"/>
      <c r="R144" s="7"/>
      <c r="S144" s="7"/>
      <c r="T144" s="7"/>
      <c r="U144" s="7"/>
      <c r="V144" s="7"/>
      <c r="W144" s="7"/>
      <c r="X144" s="7"/>
      <c r="Y144" s="7"/>
      <c r="Z144" s="7"/>
      <c r="AA144" s="7"/>
      <c r="AB144" s="7"/>
      <c r="AC144" s="7"/>
      <c r="AD144" s="7"/>
      <c r="AE144" s="7"/>
      <c r="AF144" s="7"/>
      <c r="AG144" s="7"/>
      <c r="AH144" s="7"/>
    </row>
    <row r="145" ht="15.75" customHeight="1">
      <c r="A145" s="243">
        <f>IFERROR(IF($A144+1&gt;'(backend scoring)'!$T$335,"",$A144+1),"")</f>
        <v>30</v>
      </c>
      <c r="B145" s="243" t="str">
        <f t="array" ref="B145">XLOOKUP($A145,'(backend scoring)'!$V$2:$V$333,'(backend scoring)'!$A$2:$A$333,"")</f>
        <v>AAAI-08</v>
      </c>
      <c r="C145" s="243" t="str">
        <f>IFERROR(VLOOKUP($B145,'Institution Evaluation'!$A$55:$F$346,2,0),IFERROR(VLOOKUP($B145,'Privacy Analyst Evaluation'!$A$46:$F$120,2,0),""))&amp;""</f>
        <v>Are you storing any passwords in plaintext?*</v>
      </c>
      <c r="D145" s="243" t="str">
        <f>IFERROR(VLOOKUP($B145,'Institution Evaluation'!$A$55:$F$346,3,0),IFERROR(VLOOKUP($B145,'Privacy Analyst Evaluation'!$A$46:$F$120,3,0),""))&amp;""</f>
        <v>No</v>
      </c>
      <c r="E145" s="243" t="str">
        <f>IFERROR(VLOOKUP($B145,'Institution Evaluation'!$A$55:$F$346,4,0),IFERROR(VLOOKUP($B145,'Privacy Analyst Evaluation'!$A$46:$F$120,4,0),""))&amp;""</f>
        <v/>
      </c>
      <c r="F145" s="243" t="str">
        <f>IFERROR(VLOOKUP($B145,'Institution Evaluation'!$A$55:$F$346,6,0),IFERROR(VLOOKUP($B145,'Privacy Analyst Evaluation'!$A$46:$F$120,6,0),""))&amp;""</f>
        <v/>
      </c>
      <c r="G145" s="282"/>
      <c r="H145" s="243" t="str">
        <f>IFERROR(IF($H144+1&gt;'(backend scoring)'!$Q$335,"",$H144+1),"")</f>
        <v/>
      </c>
      <c r="I145" s="243" t="str">
        <f t="array" ref="I145">XLOOKUP($H145,'(backend scoring)'!$S$2:$S$333,'(backend scoring)'!$A$2:$A$333,"")</f>
        <v/>
      </c>
      <c r="J145" s="243" t="str">
        <f>IFERROR(VLOOKUP($I145,'Institution Evaluation'!$A$55:$F$346,2,0),IFERROR(VLOOKUP($I145,'Privacy Analyst Evaluation'!$A$46:$F$120,2,0),""))</f>
        <v/>
      </c>
      <c r="K145" s="243" t="str">
        <f>IFERROR(VLOOKUP($I145,'Institution Evaluation'!$A$55:$F$346,3,0),IFERROR(VLOOKUP($I145,'Privacy Analyst Evaluation'!$A$46:$F$120,3,0),""))&amp;""</f>
        <v/>
      </c>
      <c r="L145" s="243" t="str">
        <f>IFERROR(VLOOKUP($I145,'Institution Evaluation'!$A$55:$F$346,4,0),IFERROR(VLOOKUP($I145,'Privacy Analyst Evaluation'!$A$46:$F$120,4,0),""))&amp;""</f>
        <v/>
      </c>
      <c r="M145" s="243" t="str">
        <f>IFERROR(VLOOKUP($I145,'Institution Evaluation'!$A$55:$F$346,6,0),IFERROR(VLOOKUP($I145,'Privacy Analyst Evaluation'!$A$46:$F$120,6,0),""))&amp;""</f>
        <v/>
      </c>
      <c r="N145" s="7"/>
      <c r="O145" s="7"/>
      <c r="P145" s="7"/>
      <c r="Q145" s="7"/>
      <c r="R145" s="7"/>
      <c r="S145" s="7"/>
      <c r="T145" s="7"/>
      <c r="U145" s="7"/>
      <c r="V145" s="7"/>
      <c r="W145" s="7"/>
      <c r="X145" s="7"/>
      <c r="Y145" s="7"/>
      <c r="Z145" s="7"/>
      <c r="AA145" s="7"/>
      <c r="AB145" s="7"/>
      <c r="AC145" s="7"/>
      <c r="AD145" s="7"/>
      <c r="AE145" s="7"/>
      <c r="AF145" s="7"/>
      <c r="AG145" s="7"/>
      <c r="AH145" s="7"/>
    </row>
    <row r="146" ht="15.75" customHeight="1">
      <c r="A146" s="243">
        <f>IFERROR(IF($A145+1&gt;'(backend scoring)'!$T$335,"",$A145+1),"")</f>
        <v>31</v>
      </c>
      <c r="B146" s="243" t="str">
        <f t="array" ref="B146">XLOOKUP($A146,'(backend scoring)'!$V$2:$V$333,'(backend scoring)'!$A$2:$A$333,"")</f>
        <v>AAAI-09</v>
      </c>
      <c r="C146" s="243" t="str">
        <f>IFERROR(VLOOKUP($B146,'Institution Evaluation'!$A$55:$F$346,2,0),IFERROR(VLOOKUP($B146,'Privacy Analyst Evaluation'!$A$46:$F$120,2,0),""))&amp;""</f>
        <v>Are audit logs available that include AT LEAST all of the following: login, logout, actions performed, and source IP address?*</v>
      </c>
      <c r="D146" s="243" t="str">
        <f>IFERROR(VLOOKUP($B146,'Institution Evaluation'!$A$55:$F$346,3,0),IFERROR(VLOOKUP($B146,'Privacy Analyst Evaluation'!$A$46:$F$120,3,0),""))&amp;""</f>
        <v>Yes</v>
      </c>
      <c r="E146" s="243" t="str">
        <f>IFERROR(VLOOKUP($B146,'Institution Evaluation'!$A$55:$F$346,4,0),IFERROR(VLOOKUP($B146,'Privacy Analyst Evaluation'!$A$46:$F$120,4,0),""))&amp;""</f>
        <v/>
      </c>
      <c r="F146" s="243" t="str">
        <f>IFERROR(VLOOKUP($B146,'Institution Evaluation'!$A$55:$F$346,6,0),IFERROR(VLOOKUP($B146,'Privacy Analyst Evaluation'!$A$46:$F$120,6,0),""))&amp;""</f>
        <v/>
      </c>
      <c r="G146" s="282"/>
      <c r="H146" s="243" t="str">
        <f>IFERROR(IF($H145+1&gt;'(backend scoring)'!$Q$335,"",$H145+1),"")</f>
        <v/>
      </c>
      <c r="I146" s="243" t="str">
        <f t="array" ref="I146">XLOOKUP($H146,'(backend scoring)'!$S$2:$S$333,'(backend scoring)'!$A$2:$A$333,"")</f>
        <v/>
      </c>
      <c r="J146" s="243" t="str">
        <f>IFERROR(VLOOKUP($I146,'Institution Evaluation'!$A$55:$F$346,2,0),IFERROR(VLOOKUP($I146,'Privacy Analyst Evaluation'!$A$46:$F$120,2,0),""))</f>
        <v/>
      </c>
      <c r="K146" s="243" t="str">
        <f>IFERROR(VLOOKUP($I146,'Institution Evaluation'!$A$55:$F$346,3,0),IFERROR(VLOOKUP($I146,'Privacy Analyst Evaluation'!$A$46:$F$120,3,0),""))&amp;""</f>
        <v/>
      </c>
      <c r="L146" s="243" t="str">
        <f>IFERROR(VLOOKUP($I146,'Institution Evaluation'!$A$55:$F$346,4,0),IFERROR(VLOOKUP($I146,'Privacy Analyst Evaluation'!$A$46:$F$120,4,0),""))&amp;""</f>
        <v/>
      </c>
      <c r="M146" s="243" t="str">
        <f>IFERROR(VLOOKUP($I146,'Institution Evaluation'!$A$55:$F$346,6,0),IFERROR(VLOOKUP($I146,'Privacy Analyst Evaluation'!$A$46:$F$120,6,0),""))&amp;""</f>
        <v/>
      </c>
      <c r="N146" s="7"/>
      <c r="O146" s="7"/>
      <c r="P146" s="7"/>
      <c r="Q146" s="7"/>
      <c r="R146" s="7"/>
      <c r="S146" s="7"/>
      <c r="T146" s="7"/>
      <c r="U146" s="7"/>
      <c r="V146" s="7"/>
      <c r="W146" s="7"/>
      <c r="X146" s="7"/>
      <c r="Y146" s="7"/>
      <c r="Z146" s="7"/>
      <c r="AA146" s="7"/>
      <c r="AB146" s="7"/>
      <c r="AC146" s="7"/>
      <c r="AD146" s="7"/>
      <c r="AE146" s="7"/>
      <c r="AF146" s="7"/>
      <c r="AG146" s="7"/>
      <c r="AH146" s="7"/>
    </row>
    <row r="147" ht="15.75" customHeight="1">
      <c r="A147" s="243">
        <f>IFERROR(IF($A146+1&gt;'(backend scoring)'!$T$335,"",$A146+1),"")</f>
        <v>32</v>
      </c>
      <c r="B147" s="243" t="str">
        <f t="array" ref="B147">XLOOKUP($A147,'(backend scoring)'!$V$2:$V$333,'(backend scoring)'!$A$2:$A$333,"")</f>
        <v>AAAI-10</v>
      </c>
      <c r="C147" s="243" t="str">
        <f>IFERROR(VLOOKUP($B147,'Institution Evaluation'!$A$55:$F$346,2,0),IFERROR(VLOOKUP($B147,'Privacy Analyst Evaluation'!$A$46:$F$120,2,0),""))&amp;""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D147" s="243" t="str">
        <f>IFERROR(VLOOKUP($B147,'Institution Evaluation'!$A$55:$F$346,3,0),IFERROR(VLOOKUP($B147,'Privacy Analyst Evaluation'!$A$46:$F$120,3,0),""))&amp;""</f>
        <v>All logs for security changes and user security are implemented and stored via AWS: https://docs.aws.amazon.com/elasticloadbalancing/latest/classic/access-log-collection.html https://docs.aws.amazon.com/organizations/latest/userguide/orgs_monitoring.html#orgs_cloudtrail-integration</v>
      </c>
      <c r="E147" s="243" t="str">
        <f>IFERROR(VLOOKUP($B147,'Institution Evaluation'!$A$55:$F$346,4,0),IFERROR(VLOOKUP($B147,'Privacy Analyst Evaluation'!$A$46:$F$120,4,0),""))&amp;""</f>
        <v/>
      </c>
      <c r="F147" s="243" t="str">
        <f>IFERROR(VLOOKUP($B147,'Institution Evaluation'!$A$55:$F$346,6,0),IFERROR(VLOOKUP($B147,'Privacy Analyst Evaluation'!$A$46:$F$120,6,0),""))&amp;""</f>
        <v/>
      </c>
      <c r="G147" s="282"/>
      <c r="H147" s="243" t="str">
        <f>IFERROR(IF($H146+1&gt;'(backend scoring)'!$Q$335,"",$H146+1),"")</f>
        <v/>
      </c>
      <c r="I147" s="243" t="str">
        <f t="array" ref="I147">XLOOKUP($H147,'(backend scoring)'!$S$2:$S$333,'(backend scoring)'!$A$2:$A$333,"")</f>
        <v/>
      </c>
      <c r="J147" s="243" t="str">
        <f>IFERROR(VLOOKUP($I147,'Institution Evaluation'!$A$55:$F$346,2,0),IFERROR(VLOOKUP($I147,'Privacy Analyst Evaluation'!$A$46:$F$120,2,0),""))</f>
        <v/>
      </c>
      <c r="K147" s="243" t="str">
        <f>IFERROR(VLOOKUP($I147,'Institution Evaluation'!$A$55:$F$346,3,0),IFERROR(VLOOKUP($I147,'Privacy Analyst Evaluation'!$A$46:$F$120,3,0),""))&amp;""</f>
        <v/>
      </c>
      <c r="L147" s="243" t="str">
        <f>IFERROR(VLOOKUP($I147,'Institution Evaluation'!$A$55:$F$346,4,0),IFERROR(VLOOKUP($I147,'Privacy Analyst Evaluation'!$A$46:$F$120,4,0),""))&amp;""</f>
        <v/>
      </c>
      <c r="M147" s="243" t="str">
        <f>IFERROR(VLOOKUP($I147,'Institution Evaluation'!$A$55:$F$346,6,0),IFERROR(VLOOKUP($I147,'Privacy Analyst Evaluation'!$A$46:$F$120,6,0),""))&amp;""</f>
        <v/>
      </c>
      <c r="N147" s="7"/>
      <c r="O147" s="7"/>
      <c r="P147" s="7"/>
      <c r="Q147" s="7"/>
      <c r="R147" s="7"/>
      <c r="S147" s="7"/>
      <c r="T147" s="7"/>
      <c r="U147" s="7"/>
      <c r="V147" s="7"/>
      <c r="W147" s="7"/>
      <c r="X147" s="7"/>
      <c r="Y147" s="7"/>
      <c r="Z147" s="7"/>
      <c r="AA147" s="7"/>
      <c r="AB147" s="7"/>
      <c r="AC147" s="7"/>
      <c r="AD147" s="7"/>
      <c r="AE147" s="7"/>
      <c r="AF147" s="7"/>
      <c r="AG147" s="7"/>
      <c r="AH147" s="7"/>
    </row>
    <row r="148" ht="15.75" customHeight="1">
      <c r="A148" s="243">
        <f>IFERROR(IF($A147+1&gt;'(backend scoring)'!$T$335,"",$A147+1),"")</f>
        <v>33</v>
      </c>
      <c r="B148" s="243" t="str">
        <f t="array" ref="B148">XLOOKUP($A148,'(backend scoring)'!$V$2:$V$333,'(backend scoring)'!$A$2:$A$333,"")</f>
        <v>AAAI-11</v>
      </c>
      <c r="C148" s="243" t="str">
        <f>IFERROR(VLOOKUP($B148,'Institution Evaluation'!$A$55:$F$346,2,0),IFERROR(VLOOKUP($B148,'Privacy Analyst Evaluation'!$A$46:$F$120,2,0),""))&amp;""</f>
        <v>Can you provide the institution documentation regarding the retention period for those logs, how logs are protected, and whether they are accessible to the customer (and if so, how)?*</v>
      </c>
      <c r="D148" s="243" t="str">
        <f>IFERROR(VLOOKUP($B148,'Institution Evaluation'!$A$55:$F$346,3,0),IFERROR(VLOOKUP($B148,'Privacy Analyst Evaluation'!$A$46:$F$120,3,0),""))&amp;""</f>
        <v>Yes</v>
      </c>
      <c r="E148" s="243" t="str">
        <f>IFERROR(VLOOKUP($B148,'Institution Evaluation'!$A$55:$F$346,4,0),IFERROR(VLOOKUP($B148,'Privacy Analyst Evaluation'!$A$46:$F$120,4,0),""))&amp;""</f>
        <v/>
      </c>
      <c r="F148" s="243" t="str">
        <f>IFERROR(VLOOKUP($B148,'Institution Evaluation'!$A$55:$F$346,6,0),IFERROR(VLOOKUP($B148,'Privacy Analyst Evaluation'!$A$46:$F$120,6,0),""))&amp;""</f>
        <v/>
      </c>
      <c r="G148" s="282"/>
      <c r="H148" s="243" t="str">
        <f>IFERROR(IF($H147+1&gt;'(backend scoring)'!$Q$335,"",$H147+1),"")</f>
        <v/>
      </c>
      <c r="I148" s="243" t="str">
        <f t="array" ref="I148">XLOOKUP($H148,'(backend scoring)'!$S$2:$S$333,'(backend scoring)'!$A$2:$A$333,"")</f>
        <v/>
      </c>
      <c r="J148" s="243" t="str">
        <f>IFERROR(VLOOKUP($I148,'Institution Evaluation'!$A$55:$F$346,2,0),IFERROR(VLOOKUP($I148,'Privacy Analyst Evaluation'!$A$46:$F$120,2,0),""))</f>
        <v/>
      </c>
      <c r="K148" s="243" t="str">
        <f>IFERROR(VLOOKUP($I148,'Institution Evaluation'!$A$55:$F$346,3,0),IFERROR(VLOOKUP($I148,'Privacy Analyst Evaluation'!$A$46:$F$120,3,0),""))&amp;""</f>
        <v/>
      </c>
      <c r="L148" s="243" t="str">
        <f>IFERROR(VLOOKUP($I148,'Institution Evaluation'!$A$55:$F$346,4,0),IFERROR(VLOOKUP($I148,'Privacy Analyst Evaluation'!$A$46:$F$120,4,0),""))&amp;""</f>
        <v/>
      </c>
      <c r="M148" s="243" t="str">
        <f>IFERROR(VLOOKUP($I148,'Institution Evaluation'!$A$55:$F$346,6,0),IFERROR(VLOOKUP($I148,'Privacy Analyst Evaluation'!$A$46:$F$120,6,0),""))&amp;""</f>
        <v/>
      </c>
      <c r="N148" s="7"/>
      <c r="O148" s="7"/>
      <c r="P148" s="7"/>
      <c r="Q148" s="7"/>
      <c r="R148" s="7"/>
      <c r="S148" s="7"/>
      <c r="T148" s="7"/>
      <c r="U148" s="7"/>
      <c r="V148" s="7"/>
      <c r="W148" s="7"/>
      <c r="X148" s="7"/>
      <c r="Y148" s="7"/>
      <c r="Z148" s="7"/>
      <c r="AA148" s="7"/>
      <c r="AB148" s="7"/>
      <c r="AC148" s="7"/>
      <c r="AD148" s="7"/>
      <c r="AE148" s="7"/>
      <c r="AF148" s="7"/>
      <c r="AG148" s="7"/>
      <c r="AH148" s="7"/>
    </row>
    <row r="149" ht="15.75" customHeight="1">
      <c r="A149" s="243">
        <f>IFERROR(IF($A148+1&gt;'(backend scoring)'!$T$335,"",$A148+1),"")</f>
        <v>34</v>
      </c>
      <c r="B149" s="243" t="str">
        <f t="array" ref="B149">XLOOKUP($A149,'(backend scoring)'!$V$2:$V$333,'(backend scoring)'!$A$2:$A$333,"")</f>
        <v>CHNG-01</v>
      </c>
      <c r="C149" s="243" t="str">
        <f>IFERROR(VLOOKUP($B149,'Institution Evaluation'!$A$55:$F$346,2,0),IFERROR(VLOOKUP($B149,'Privacy Analyst Evaluation'!$A$46:$F$120,2,0),""))&amp;""</f>
        <v>Will the institution be notified of major changes to your environment that could impact the institution's security posture?*</v>
      </c>
      <c r="D149" s="243" t="str">
        <f>IFERROR(VLOOKUP($B149,'Institution Evaluation'!$A$55:$F$346,3,0),IFERROR(VLOOKUP($B149,'Privacy Analyst Evaluation'!$A$46:$F$120,3,0),""))&amp;""</f>
        <v>Yes</v>
      </c>
      <c r="E149" s="243" t="str">
        <f>IFERROR(VLOOKUP($B149,'Institution Evaluation'!$A$55:$F$346,4,0),IFERROR(VLOOKUP($B149,'Privacy Analyst Evaluation'!$A$46:$F$120,4,0),""))&amp;""</f>
        <v>Institutions will be notified within 24 hours</v>
      </c>
      <c r="F149" s="243" t="str">
        <f>IFERROR(VLOOKUP($B149,'Institution Evaluation'!$A$55:$F$346,6,0),IFERROR(VLOOKUP($B149,'Privacy Analyst Evaluation'!$A$46:$F$120,6,0),""))&amp;""</f>
        <v/>
      </c>
      <c r="G149" s="282"/>
      <c r="H149" s="243" t="str">
        <f>IFERROR(IF($H148+1&gt;'(backend scoring)'!$Q$335,"",$H148+1),"")</f>
        <v/>
      </c>
      <c r="I149" s="243" t="str">
        <f t="array" ref="I149">XLOOKUP($H149,'(backend scoring)'!$S$2:$S$333,'(backend scoring)'!$A$2:$A$333,"")</f>
        <v/>
      </c>
      <c r="J149" s="243" t="str">
        <f>IFERROR(VLOOKUP($I149,'Institution Evaluation'!$A$55:$F$346,2,0),IFERROR(VLOOKUP($I149,'Privacy Analyst Evaluation'!$A$46:$F$120,2,0),""))</f>
        <v/>
      </c>
      <c r="K149" s="243" t="str">
        <f>IFERROR(VLOOKUP($I149,'Institution Evaluation'!$A$55:$F$346,3,0),IFERROR(VLOOKUP($I149,'Privacy Analyst Evaluation'!$A$46:$F$120,3,0),""))&amp;""</f>
        <v/>
      </c>
      <c r="L149" s="243" t="str">
        <f>IFERROR(VLOOKUP($I149,'Institution Evaluation'!$A$55:$F$346,4,0),IFERROR(VLOOKUP($I149,'Privacy Analyst Evaluation'!$A$46:$F$120,4,0),""))&amp;""</f>
        <v/>
      </c>
      <c r="M149" s="243" t="str">
        <f>IFERROR(VLOOKUP($I149,'Institution Evaluation'!$A$55:$F$346,6,0),IFERROR(VLOOKUP($I149,'Privacy Analyst Evaluation'!$A$46:$F$120,6,0),""))&amp;""</f>
        <v/>
      </c>
      <c r="N149" s="7"/>
      <c r="O149" s="7"/>
      <c r="P149" s="7"/>
      <c r="Q149" s="7"/>
      <c r="R149" s="7"/>
      <c r="S149" s="7"/>
      <c r="T149" s="7"/>
      <c r="U149" s="7"/>
      <c r="V149" s="7"/>
      <c r="W149" s="7"/>
      <c r="X149" s="7"/>
      <c r="Y149" s="7"/>
      <c r="Z149" s="7"/>
      <c r="AA149" s="7"/>
      <c r="AB149" s="7"/>
      <c r="AC149" s="7"/>
      <c r="AD149" s="7"/>
      <c r="AE149" s="7"/>
      <c r="AF149" s="7"/>
      <c r="AG149" s="7"/>
      <c r="AH149" s="7"/>
    </row>
    <row r="150" ht="15.75" customHeight="1">
      <c r="A150" s="243">
        <f>IFERROR(IF($A149+1&gt;'(backend scoring)'!$T$335,"",$A149+1),"")</f>
        <v>35</v>
      </c>
      <c r="B150" s="243" t="str">
        <f t="array" ref="B150">XLOOKUP($A150,'(backend scoring)'!$V$2:$V$333,'(backend scoring)'!$A$2:$A$333,"")</f>
        <v>CHNG-02</v>
      </c>
      <c r="C150" s="243" t="str">
        <f>IFERROR(VLOOKUP($B150,'Institution Evaluation'!$A$55:$F$346,2,0),IFERROR(VLOOKUP($B150,'Privacy Analyst Evaluation'!$A$46:$F$120,2,0),""))&amp;""</f>
        <v>Does the system support client customizations from one release to another?*</v>
      </c>
      <c r="D150" s="243" t="str">
        <f>IFERROR(VLOOKUP($B150,'Institution Evaluation'!$A$55:$F$346,3,0),IFERROR(VLOOKUP($B150,'Privacy Analyst Evaluation'!$A$46:$F$120,3,0),""))&amp;""</f>
        <v>Yes</v>
      </c>
      <c r="E150" s="243" t="str">
        <f>IFERROR(VLOOKUP($B150,'Institution Evaluation'!$A$55:$F$346,4,0),IFERROR(VLOOKUP($B150,'Privacy Analyst Evaluation'!$A$46:$F$120,4,0),""))&amp;""</f>
        <v>Coursedog is a software as a service (SaaS) solution and therefore all usrs operate within the same version. See answer to CHNG-04 for more details on feature specific items.</v>
      </c>
      <c r="F150" s="243" t="str">
        <f>IFERROR(VLOOKUP($B150,'Institution Evaluation'!$A$55:$F$346,6,0),IFERROR(VLOOKUP($B150,'Privacy Analyst Evaluation'!$A$46:$F$120,6,0),""))&amp;""</f>
        <v/>
      </c>
      <c r="G150" s="282"/>
      <c r="H150" s="243" t="str">
        <f>IFERROR(IF($H149+1&gt;'(backend scoring)'!$Q$335,"",$H149+1),"")</f>
        <v/>
      </c>
      <c r="I150" s="243" t="str">
        <f t="array" ref="I150">XLOOKUP($H150,'(backend scoring)'!$S$2:$S$333,'(backend scoring)'!$A$2:$A$333,"")</f>
        <v/>
      </c>
      <c r="J150" s="243" t="str">
        <f>IFERROR(VLOOKUP($I150,'Institution Evaluation'!$A$55:$F$346,2,0),IFERROR(VLOOKUP($I150,'Privacy Analyst Evaluation'!$A$46:$F$120,2,0),""))</f>
        <v/>
      </c>
      <c r="K150" s="243" t="str">
        <f>IFERROR(VLOOKUP($I150,'Institution Evaluation'!$A$55:$F$346,3,0),IFERROR(VLOOKUP($I150,'Privacy Analyst Evaluation'!$A$46:$F$120,3,0),""))&amp;""</f>
        <v/>
      </c>
      <c r="L150" s="243" t="str">
        <f>IFERROR(VLOOKUP($I150,'Institution Evaluation'!$A$55:$F$346,4,0),IFERROR(VLOOKUP($I150,'Privacy Analyst Evaluation'!$A$46:$F$120,4,0),""))&amp;""</f>
        <v/>
      </c>
      <c r="M150" s="243" t="str">
        <f>IFERROR(VLOOKUP($I150,'Institution Evaluation'!$A$55:$F$346,6,0),IFERROR(VLOOKUP($I150,'Privacy Analyst Evaluation'!$A$46:$F$120,6,0),""))&amp;""</f>
        <v/>
      </c>
      <c r="N150" s="7"/>
      <c r="O150" s="7"/>
      <c r="P150" s="7"/>
      <c r="Q150" s="7"/>
      <c r="R150" s="7"/>
      <c r="S150" s="7"/>
      <c r="T150" s="7"/>
      <c r="U150" s="7"/>
      <c r="V150" s="7"/>
      <c r="W150" s="7"/>
      <c r="X150" s="7"/>
      <c r="Y150" s="7"/>
      <c r="Z150" s="7"/>
      <c r="AA150" s="7"/>
      <c r="AB150" s="7"/>
      <c r="AC150" s="7"/>
      <c r="AD150" s="7"/>
      <c r="AE150" s="7"/>
      <c r="AF150" s="7"/>
      <c r="AG150" s="7"/>
      <c r="AH150" s="7"/>
    </row>
    <row r="151" ht="15.75" customHeight="1">
      <c r="A151" s="243">
        <f>IFERROR(IF($A150+1&gt;'(backend scoring)'!$T$335,"",$A150+1),"")</f>
        <v>36</v>
      </c>
      <c r="B151" s="243" t="str">
        <f t="array" ref="B151">XLOOKUP($A151,'(backend scoring)'!$V$2:$V$333,'(backend scoring)'!$A$2:$A$333,"")</f>
        <v>CHNG-03</v>
      </c>
      <c r="C151" s="243" t="str">
        <f>IFERROR(VLOOKUP($B151,'Institution Evaluation'!$A$55:$F$346,2,0),IFERROR(VLOOKUP($B151,'Privacy Analyst Evaluation'!$A$46:$F$120,2,0),""))&amp;""</f>
        <v>Do you have an implemented system configuration management process (e.g.,secure "gold" images, etc.)?*</v>
      </c>
      <c r="D151" s="243" t="str">
        <f>IFERROR(VLOOKUP($B151,'Institution Evaluation'!$A$55:$F$346,3,0),IFERROR(VLOOKUP($B151,'Privacy Analyst Evaluation'!$A$46:$F$120,3,0),""))&amp;""</f>
        <v>Yes</v>
      </c>
      <c r="E151" s="243" t="str">
        <f>IFERROR(VLOOKUP($B151,'Institution Evaluation'!$A$55:$F$346,4,0),IFERROR(VLOOKUP($B151,'Privacy Analyst Evaluation'!$A$46:$F$120,4,0),""))&amp;""</f>
        <v>AWS</v>
      </c>
      <c r="F151" s="243" t="str">
        <f>IFERROR(VLOOKUP($B151,'Institution Evaluation'!$A$55:$F$346,6,0),IFERROR(VLOOKUP($B151,'Privacy Analyst Evaluation'!$A$46:$F$120,6,0),""))&amp;""</f>
        <v/>
      </c>
      <c r="G151" s="282"/>
      <c r="H151" s="243" t="str">
        <f>IFERROR(IF($H150+1&gt;'(backend scoring)'!$Q$335,"",$H150+1),"")</f>
        <v/>
      </c>
      <c r="I151" s="243" t="str">
        <f t="array" ref="I151">XLOOKUP($H151,'(backend scoring)'!$S$2:$S$333,'(backend scoring)'!$A$2:$A$333,"")</f>
        <v/>
      </c>
      <c r="J151" s="243" t="str">
        <f>IFERROR(VLOOKUP($I151,'Institution Evaluation'!$A$55:$F$346,2,0),IFERROR(VLOOKUP($I151,'Privacy Analyst Evaluation'!$A$46:$F$120,2,0),""))</f>
        <v/>
      </c>
      <c r="K151" s="243" t="str">
        <f>IFERROR(VLOOKUP($I151,'Institution Evaluation'!$A$55:$F$346,3,0),IFERROR(VLOOKUP($I151,'Privacy Analyst Evaluation'!$A$46:$F$120,3,0),""))&amp;""</f>
        <v/>
      </c>
      <c r="L151" s="243" t="str">
        <f>IFERROR(VLOOKUP($I151,'Institution Evaluation'!$A$55:$F$346,4,0),IFERROR(VLOOKUP($I151,'Privacy Analyst Evaluation'!$A$46:$F$120,4,0),""))&amp;""</f>
        <v/>
      </c>
      <c r="M151" s="243" t="str">
        <f>IFERROR(VLOOKUP($I151,'Institution Evaluation'!$A$55:$F$346,6,0),IFERROR(VLOOKUP($I151,'Privacy Analyst Evaluation'!$A$46:$F$120,6,0),""))&amp;""</f>
        <v/>
      </c>
      <c r="N151" s="7"/>
      <c r="O151" s="7"/>
      <c r="P151" s="7"/>
      <c r="Q151" s="7"/>
      <c r="R151" s="7"/>
      <c r="S151" s="7"/>
      <c r="T151" s="7"/>
      <c r="U151" s="7"/>
      <c r="V151" s="7"/>
      <c r="W151" s="7"/>
      <c r="X151" s="7"/>
      <c r="Y151" s="7"/>
      <c r="Z151" s="7"/>
      <c r="AA151" s="7"/>
      <c r="AB151" s="7"/>
      <c r="AC151" s="7"/>
      <c r="AD151" s="7"/>
      <c r="AE151" s="7"/>
      <c r="AF151" s="7"/>
      <c r="AG151" s="7"/>
      <c r="AH151" s="7"/>
    </row>
    <row r="152" ht="15.75" customHeight="1">
      <c r="A152" s="243">
        <f>IFERROR(IF($A151+1&gt;'(backend scoring)'!$T$335,"",$A151+1),"")</f>
        <v>37</v>
      </c>
      <c r="B152" s="243" t="str">
        <f t="array" ref="B152">XLOOKUP($A152,'(backend scoring)'!$V$2:$V$333,'(backend scoring)'!$A$2:$A$333,"")</f>
        <v>DATA-01</v>
      </c>
      <c r="C152" s="243" t="str">
        <f>IFERROR(VLOOKUP($B152,'Institution Evaluation'!$A$55:$F$346,2,0),IFERROR(VLOOKUP($B152,'Privacy Analyst Evaluation'!$A$46:$F$120,2,0),""))&amp;""</f>
        <v>Will the institution's data be stored on any devices (database servers, file servers, SAN, NAS, etc.) configured with non-RFC 1918/4193 (i.e., publicly routable) IP addresses?*</v>
      </c>
      <c r="D152" s="243" t="str">
        <f>IFERROR(VLOOKUP($B152,'Institution Evaluation'!$A$55:$F$346,3,0),IFERROR(VLOOKUP($B152,'Privacy Analyst Evaluation'!$A$46:$F$120,3,0),""))&amp;""</f>
        <v>No</v>
      </c>
      <c r="E152" s="243" t="str">
        <f>IFERROR(VLOOKUP($B152,'Institution Evaluation'!$A$55:$F$346,4,0),IFERROR(VLOOKUP($B152,'Privacy Analyst Evaluation'!$A$46:$F$120,4,0),""))&amp;""</f>
        <v/>
      </c>
      <c r="F152" s="243" t="str">
        <f>IFERROR(VLOOKUP($B152,'Institution Evaluation'!$A$55:$F$346,6,0),IFERROR(VLOOKUP($B152,'Privacy Analyst Evaluation'!$A$46:$F$120,6,0),""))&amp;""</f>
        <v/>
      </c>
      <c r="G152" s="282"/>
      <c r="H152" s="243" t="str">
        <f>IFERROR(IF($H151+1&gt;'(backend scoring)'!$Q$335,"",$H151+1),"")</f>
        <v/>
      </c>
      <c r="I152" s="243" t="str">
        <f t="array" ref="I152">XLOOKUP($H152,'(backend scoring)'!$S$2:$S$333,'(backend scoring)'!$A$2:$A$333,"")</f>
        <v/>
      </c>
      <c r="J152" s="243" t="str">
        <f>IFERROR(VLOOKUP($I152,'Institution Evaluation'!$A$55:$F$346,2,0),IFERROR(VLOOKUP($I152,'Privacy Analyst Evaluation'!$A$46:$F$120,2,0),""))</f>
        <v/>
      </c>
      <c r="K152" s="243" t="str">
        <f>IFERROR(VLOOKUP($I152,'Institution Evaluation'!$A$55:$F$346,3,0),IFERROR(VLOOKUP($I152,'Privacy Analyst Evaluation'!$A$46:$F$120,3,0),""))&amp;""</f>
        <v/>
      </c>
      <c r="L152" s="243" t="str">
        <f>IFERROR(VLOOKUP($I152,'Institution Evaluation'!$A$55:$F$346,4,0),IFERROR(VLOOKUP($I152,'Privacy Analyst Evaluation'!$A$46:$F$120,4,0),""))&amp;""</f>
        <v/>
      </c>
      <c r="M152" s="243" t="str">
        <f>IFERROR(VLOOKUP($I152,'Institution Evaluation'!$A$55:$F$346,6,0),IFERROR(VLOOKUP($I152,'Privacy Analyst Evaluation'!$A$46:$F$120,6,0),""))&amp;""</f>
        <v/>
      </c>
      <c r="N152" s="7"/>
      <c r="O152" s="7"/>
      <c r="P152" s="7"/>
      <c r="Q152" s="7"/>
      <c r="R152" s="7"/>
      <c r="S152" s="7"/>
      <c r="T152" s="7"/>
      <c r="U152" s="7"/>
      <c r="V152" s="7"/>
      <c r="W152" s="7"/>
      <c r="X152" s="7"/>
      <c r="Y152" s="7"/>
      <c r="Z152" s="7"/>
      <c r="AA152" s="7"/>
      <c r="AB152" s="7"/>
      <c r="AC152" s="7"/>
      <c r="AD152" s="7"/>
      <c r="AE152" s="7"/>
      <c r="AF152" s="7"/>
      <c r="AG152" s="7"/>
      <c r="AH152" s="7"/>
    </row>
    <row r="153" ht="15.75" customHeight="1">
      <c r="A153" s="243">
        <f>IFERROR(IF($A152+1&gt;'(backend scoring)'!$T$335,"",$A152+1),"")</f>
        <v>38</v>
      </c>
      <c r="B153" s="243" t="str">
        <f t="array" ref="B153">XLOOKUP($A153,'(backend scoring)'!$V$2:$V$333,'(backend scoring)'!$A$2:$A$333,"")</f>
        <v>DATA-02</v>
      </c>
      <c r="C153" s="243" t="str">
        <f>IFERROR(VLOOKUP($B153,'Institution Evaluation'!$A$55:$F$346,2,0),IFERROR(VLOOKUP($B153,'Privacy Analyst Evaluation'!$A$46:$F$120,2,0),""))&amp;""</f>
        <v>Is the transport of sensitive data encrypted using security protocols/algorithms (e.g., system-to-client)?*</v>
      </c>
      <c r="D153" s="243" t="str">
        <f>IFERROR(VLOOKUP($B153,'Institution Evaluation'!$A$55:$F$346,3,0),IFERROR(VLOOKUP($B153,'Privacy Analyst Evaluation'!$A$46:$F$120,3,0),""))&amp;""</f>
        <v>Yes</v>
      </c>
      <c r="E153" s="243" t="str">
        <f>IFERROR(VLOOKUP($B153,'Institution Evaluation'!$A$55:$F$346,4,0),IFERROR(VLOOKUP($B153,'Privacy Analyst Evaluation'!$A$46:$F$120,4,0),""))&amp;""</f>
        <v>See our security overview for more information.</v>
      </c>
      <c r="F153" s="243" t="str">
        <f>IFERROR(VLOOKUP($B153,'Institution Evaluation'!$A$55:$F$346,6,0),IFERROR(VLOOKUP($B153,'Privacy Analyst Evaluation'!$A$46:$F$120,6,0),""))&amp;""</f>
        <v/>
      </c>
      <c r="G153" s="282"/>
      <c r="H153" s="243" t="str">
        <f>IFERROR(IF($H152+1&gt;'(backend scoring)'!$Q$335,"",$H152+1),"")</f>
        <v/>
      </c>
      <c r="I153" s="243" t="str">
        <f t="array" ref="I153">XLOOKUP($H153,'(backend scoring)'!$S$2:$S$333,'(backend scoring)'!$A$2:$A$333,"")</f>
        <v/>
      </c>
      <c r="J153" s="243" t="str">
        <f>IFERROR(VLOOKUP($I153,'Institution Evaluation'!$A$55:$F$346,2,0),IFERROR(VLOOKUP($I153,'Privacy Analyst Evaluation'!$A$46:$F$120,2,0),""))</f>
        <v/>
      </c>
      <c r="K153" s="243" t="str">
        <f>IFERROR(VLOOKUP($I153,'Institution Evaluation'!$A$55:$F$346,3,0),IFERROR(VLOOKUP($I153,'Privacy Analyst Evaluation'!$A$46:$F$120,3,0),""))&amp;""</f>
        <v/>
      </c>
      <c r="L153" s="243" t="str">
        <f>IFERROR(VLOOKUP($I153,'Institution Evaluation'!$A$55:$F$346,4,0),IFERROR(VLOOKUP($I153,'Privacy Analyst Evaluation'!$A$46:$F$120,4,0),""))&amp;""</f>
        <v/>
      </c>
      <c r="M153" s="243" t="str">
        <f>IFERROR(VLOOKUP($I153,'Institution Evaluation'!$A$55:$F$346,6,0),IFERROR(VLOOKUP($I153,'Privacy Analyst Evaluation'!$A$46:$F$120,6,0),""))&amp;""</f>
        <v/>
      </c>
      <c r="N153" s="7"/>
      <c r="O153" s="7"/>
      <c r="P153" s="7"/>
      <c r="Q153" s="7"/>
      <c r="R153" s="7"/>
      <c r="S153" s="7"/>
      <c r="T153" s="7"/>
      <c r="U153" s="7"/>
      <c r="V153" s="7"/>
      <c r="W153" s="7"/>
      <c r="X153" s="7"/>
      <c r="Y153" s="7"/>
      <c r="Z153" s="7"/>
      <c r="AA153" s="7"/>
      <c r="AB153" s="7"/>
      <c r="AC153" s="7"/>
      <c r="AD153" s="7"/>
      <c r="AE153" s="7"/>
      <c r="AF153" s="7"/>
      <c r="AG153" s="7"/>
      <c r="AH153" s="7"/>
    </row>
    <row r="154" ht="15.75" customHeight="1">
      <c r="A154" s="243">
        <f>IFERROR(IF($A153+1&gt;'(backend scoring)'!$T$335,"",$A153+1),"")</f>
        <v>39</v>
      </c>
      <c r="B154" s="243" t="str">
        <f t="array" ref="B154">XLOOKUP($A154,'(backend scoring)'!$V$2:$V$333,'(backend scoring)'!$A$2:$A$333,"")</f>
        <v>DATA-03</v>
      </c>
      <c r="C154" s="243" t="str">
        <f>IFERROR(VLOOKUP($B154,'Institution Evaluation'!$A$55:$F$346,2,0),IFERROR(VLOOKUP($B154,'Privacy Analyst Evaluation'!$A$46:$F$120,2,0),""))&amp;""</f>
        <v>Is the storage of sensitive data encrypted using security protocols/algorithms (e.g., disk encryption, at-rest, files, and within a running database)?*</v>
      </c>
      <c r="D154" s="243" t="str">
        <f>IFERROR(VLOOKUP($B154,'Institution Evaluation'!$A$55:$F$346,3,0),IFERROR(VLOOKUP($B154,'Privacy Analyst Evaluation'!$A$46:$F$120,3,0),""))&amp;""</f>
        <v>Yes</v>
      </c>
      <c r="E154" s="243" t="str">
        <f>IFERROR(VLOOKUP($B154,'Institution Evaluation'!$A$55:$F$346,4,0),IFERROR(VLOOKUP($B154,'Privacy Analyst Evaluation'!$A$46:$F$120,4,0),""))&amp;""</f>
        <v>See our security overview for more information.</v>
      </c>
      <c r="F154" s="243" t="str">
        <f>IFERROR(VLOOKUP($B154,'Institution Evaluation'!$A$55:$F$346,6,0),IFERROR(VLOOKUP($B154,'Privacy Analyst Evaluation'!$A$46:$F$120,6,0),""))&amp;""</f>
        <v/>
      </c>
      <c r="G154" s="282"/>
      <c r="H154" s="243" t="str">
        <f>IFERROR(IF($H153+1&gt;'(backend scoring)'!$Q$335,"",$H153+1),"")</f>
        <v/>
      </c>
      <c r="I154" s="243" t="str">
        <f t="array" ref="I154">XLOOKUP($H154,'(backend scoring)'!$S$2:$S$333,'(backend scoring)'!$A$2:$A$333,"")</f>
        <v/>
      </c>
      <c r="J154" s="243" t="str">
        <f>IFERROR(VLOOKUP($I154,'Institution Evaluation'!$A$55:$F$346,2,0),IFERROR(VLOOKUP($I154,'Privacy Analyst Evaluation'!$A$46:$F$120,2,0),""))</f>
        <v/>
      </c>
      <c r="K154" s="243" t="str">
        <f>IFERROR(VLOOKUP($I154,'Institution Evaluation'!$A$55:$F$346,3,0),IFERROR(VLOOKUP($I154,'Privacy Analyst Evaluation'!$A$46:$F$120,3,0),""))&amp;""</f>
        <v/>
      </c>
      <c r="L154" s="243" t="str">
        <f>IFERROR(VLOOKUP($I154,'Institution Evaluation'!$A$55:$F$346,4,0),IFERROR(VLOOKUP($I154,'Privacy Analyst Evaluation'!$A$46:$F$120,4,0),""))&amp;""</f>
        <v/>
      </c>
      <c r="M154" s="243" t="str">
        <f>IFERROR(VLOOKUP($I154,'Institution Evaluation'!$A$55:$F$346,6,0),IFERROR(VLOOKUP($I154,'Privacy Analyst Evaluation'!$A$46:$F$120,6,0),""))&amp;""</f>
        <v/>
      </c>
      <c r="N154" s="7"/>
      <c r="O154" s="7"/>
      <c r="P154" s="7"/>
      <c r="Q154" s="7"/>
      <c r="R154" s="7"/>
      <c r="S154" s="7"/>
      <c r="T154" s="7"/>
      <c r="U154" s="7"/>
      <c r="V154" s="7"/>
      <c r="W154" s="7"/>
      <c r="X154" s="7"/>
      <c r="Y154" s="7"/>
      <c r="Z154" s="7"/>
      <c r="AA154" s="7"/>
      <c r="AB154" s="7"/>
      <c r="AC154" s="7"/>
      <c r="AD154" s="7"/>
      <c r="AE154" s="7"/>
      <c r="AF154" s="7"/>
      <c r="AG154" s="7"/>
      <c r="AH154" s="7"/>
    </row>
    <row r="155" ht="15.75" customHeight="1">
      <c r="A155" s="243">
        <f>IFERROR(IF($A154+1&gt;'(backend scoring)'!$T$335,"",$A154+1),"")</f>
        <v>40</v>
      </c>
      <c r="B155" s="243" t="str">
        <f t="array" ref="B155">XLOOKUP($A155,'(backend scoring)'!$V$2:$V$333,'(backend scoring)'!$A$2:$A$333,"")</f>
        <v>DATA-04</v>
      </c>
      <c r="C155" s="243" t="str">
        <f>IFERROR(VLOOKUP($B155,'Institution Evaluation'!$A$55:$F$346,2,0),IFERROR(VLOOKUP($B155,'Privacy Analyst Evaluation'!$A$46:$F$120,2,0),""))&amp;""</f>
        <v>Do all cryptographic modules in use in your solution conform to the Federal Information Processing Standards (FIPS PUB 140-2 or 140-3)?*</v>
      </c>
      <c r="D155" s="243" t="str">
        <f>IFERROR(VLOOKUP($B155,'Institution Evaluation'!$A$55:$F$346,3,0),IFERROR(VLOOKUP($B155,'Privacy Analyst Evaluation'!$A$46:$F$120,3,0),""))&amp;""</f>
        <v>Yes</v>
      </c>
      <c r="E155" s="243" t="str">
        <f>IFERROR(VLOOKUP($B155,'Institution Evaluation'!$A$55:$F$346,4,0),IFERROR(VLOOKUP($B155,'Privacy Analyst Evaluation'!$A$46:$F$120,4,0),""))&amp;""</f>
        <v>Coursedog is a schedule and curriculum planning tool and therefore does not store any sensitive data (e.g. FERPA, PII, credit cards, etc.). That said, Coursedog follows best practices such as FIPS PUB 140-3. 
See our security overview for more information.</v>
      </c>
      <c r="F155" s="243" t="str">
        <f>IFERROR(VLOOKUP($B155,'Institution Evaluation'!$A$55:$F$346,6,0),IFERROR(VLOOKUP($B155,'Privacy Analyst Evaluation'!$A$46:$F$120,6,0),""))&amp;""</f>
        <v/>
      </c>
      <c r="G155" s="282"/>
      <c r="H155" s="243" t="str">
        <f>IFERROR(IF($H154+1&gt;'(backend scoring)'!$Q$335,"",$H154+1),"")</f>
        <v/>
      </c>
      <c r="I155" s="243" t="str">
        <f t="array" ref="I155">XLOOKUP($H155,'(backend scoring)'!$S$2:$S$333,'(backend scoring)'!$A$2:$A$333,"")</f>
        <v/>
      </c>
      <c r="J155" s="243" t="str">
        <f>IFERROR(VLOOKUP($I155,'Institution Evaluation'!$A$55:$F$346,2,0),IFERROR(VLOOKUP($I155,'Privacy Analyst Evaluation'!$A$46:$F$120,2,0),""))</f>
        <v/>
      </c>
      <c r="K155" s="243" t="str">
        <f>IFERROR(VLOOKUP($I155,'Institution Evaluation'!$A$55:$F$346,3,0),IFERROR(VLOOKUP($I155,'Privacy Analyst Evaluation'!$A$46:$F$120,3,0),""))&amp;""</f>
        <v/>
      </c>
      <c r="L155" s="243" t="str">
        <f>IFERROR(VLOOKUP($I155,'Institution Evaluation'!$A$55:$F$346,4,0),IFERROR(VLOOKUP($I155,'Privacy Analyst Evaluation'!$A$46:$F$120,4,0),""))&amp;""</f>
        <v/>
      </c>
      <c r="M155" s="243" t="str">
        <f>IFERROR(VLOOKUP($I155,'Institution Evaluation'!$A$55:$F$346,6,0),IFERROR(VLOOKUP($I155,'Privacy Analyst Evaluation'!$A$46:$F$120,6,0),""))&amp;""</f>
        <v/>
      </c>
      <c r="N155" s="7"/>
      <c r="O155" s="7"/>
      <c r="P155" s="7"/>
      <c r="Q155" s="7"/>
      <c r="R155" s="7"/>
      <c r="S155" s="7"/>
      <c r="T155" s="7"/>
      <c r="U155" s="7"/>
      <c r="V155" s="7"/>
      <c r="W155" s="7"/>
      <c r="X155" s="7"/>
      <c r="Y155" s="7"/>
      <c r="Z155" s="7"/>
      <c r="AA155" s="7"/>
      <c r="AB155" s="7"/>
      <c r="AC155" s="7"/>
      <c r="AD155" s="7"/>
      <c r="AE155" s="7"/>
      <c r="AF155" s="7"/>
      <c r="AG155" s="7"/>
      <c r="AH155" s="7"/>
    </row>
    <row r="156" ht="15.75" customHeight="1">
      <c r="A156" s="243">
        <f>IFERROR(IF($A155+1&gt;'(backend scoring)'!$T$335,"",$A155+1),"")</f>
        <v>41</v>
      </c>
      <c r="B156" s="243" t="str">
        <f t="array" ref="B156">XLOOKUP($A156,'(backend scoring)'!$V$2:$V$333,'(backend scoring)'!$A$2:$A$333,"")</f>
        <v>DATA-05</v>
      </c>
      <c r="C156" s="243" t="str">
        <f>IFERROR(VLOOKUP($B156,'Institution Evaluation'!$A$55:$F$346,2,0),IFERROR(VLOOKUP($B156,'Privacy Analyst Evaluation'!$A$46:$F$120,2,0),""))&amp;""</f>
        <v>Will the institution's data be available within the system for a period of time at the completion of this contract?*</v>
      </c>
      <c r="D156" s="243" t="str">
        <f>IFERROR(VLOOKUP($B156,'Institution Evaluation'!$A$55:$F$346,3,0),IFERROR(VLOOKUP($B156,'Privacy Analyst Evaluation'!$A$46:$F$120,3,0),""))&amp;""</f>
        <v>Yes</v>
      </c>
      <c r="E156" s="243" t="str">
        <f>IFERROR(VLOOKUP($B156,'Institution Evaluation'!$A$55:$F$346,4,0),IFERROR(VLOOKUP($B156,'Privacy Analyst Evaluation'!$A$46:$F$120,4,0),""))&amp;""</f>
        <v>All relevant data structures can be returned upon request for an agreed upon time period upon contract completion</v>
      </c>
      <c r="F156" s="243" t="str">
        <f>IFERROR(VLOOKUP($B156,'Institution Evaluation'!$A$55:$F$346,6,0),IFERROR(VLOOKUP($B156,'Privacy Analyst Evaluation'!$A$46:$F$120,6,0),""))&amp;""</f>
        <v/>
      </c>
      <c r="G156" s="282"/>
      <c r="H156" s="243" t="str">
        <f>IFERROR(IF($H155+1&gt;'(backend scoring)'!$Q$335,"",$H155+1),"")</f>
        <v/>
      </c>
      <c r="I156" s="243" t="str">
        <f t="array" ref="I156">XLOOKUP($H156,'(backend scoring)'!$S$2:$S$333,'(backend scoring)'!$A$2:$A$333,"")</f>
        <v/>
      </c>
      <c r="J156" s="243" t="str">
        <f>IFERROR(VLOOKUP($I156,'Institution Evaluation'!$A$55:$F$346,2,0),IFERROR(VLOOKUP($I156,'Privacy Analyst Evaluation'!$A$46:$F$120,2,0),""))</f>
        <v/>
      </c>
      <c r="K156" s="243" t="str">
        <f>IFERROR(VLOOKUP($I156,'Institution Evaluation'!$A$55:$F$346,3,0),IFERROR(VLOOKUP($I156,'Privacy Analyst Evaluation'!$A$46:$F$120,3,0),""))&amp;""</f>
        <v/>
      </c>
      <c r="L156" s="243" t="str">
        <f>IFERROR(VLOOKUP($I156,'Institution Evaluation'!$A$55:$F$346,4,0),IFERROR(VLOOKUP($I156,'Privacy Analyst Evaluation'!$A$46:$F$120,4,0),""))&amp;""</f>
        <v/>
      </c>
      <c r="M156" s="243" t="str">
        <f>IFERROR(VLOOKUP($I156,'Institution Evaluation'!$A$55:$F$346,6,0),IFERROR(VLOOKUP($I156,'Privacy Analyst Evaluation'!$A$46:$F$120,6,0),""))&amp;""</f>
        <v/>
      </c>
      <c r="N156" s="7"/>
      <c r="O156" s="7"/>
      <c r="P156" s="7"/>
      <c r="Q156" s="7"/>
      <c r="R156" s="7"/>
      <c r="S156" s="7"/>
      <c r="T156" s="7"/>
      <c r="U156" s="7"/>
      <c r="V156" s="7"/>
      <c r="W156" s="7"/>
      <c r="X156" s="7"/>
      <c r="Y156" s="7"/>
      <c r="Z156" s="7"/>
      <c r="AA156" s="7"/>
      <c r="AB156" s="7"/>
      <c r="AC156" s="7"/>
      <c r="AD156" s="7"/>
      <c r="AE156" s="7"/>
      <c r="AF156" s="7"/>
      <c r="AG156" s="7"/>
      <c r="AH156" s="7"/>
    </row>
    <row r="157" ht="15.75" customHeight="1">
      <c r="A157" s="243">
        <f>IFERROR(IF($A156+1&gt;'(backend scoring)'!$T$335,"",$A156+1),"")</f>
        <v>42</v>
      </c>
      <c r="B157" s="243" t="str">
        <f t="array" ref="B157">XLOOKUP($A157,'(backend scoring)'!$V$2:$V$333,'(backend scoring)'!$A$2:$A$333,"")</f>
        <v>DATA-06</v>
      </c>
      <c r="C157" s="243" t="str">
        <f>IFERROR(VLOOKUP($B157,'Institution Evaluation'!$A$55:$F$346,2,0),IFERROR(VLOOKUP($B157,'Privacy Analyst Evaluation'!$A$46:$F$120,2,0),""))&amp;""</f>
        <v>Are these rights retained even through a provider acquisition or bankruptcy event?*</v>
      </c>
      <c r="D157" s="243" t="str">
        <f>IFERROR(VLOOKUP($B157,'Institution Evaluation'!$A$55:$F$346,3,0),IFERROR(VLOOKUP($B157,'Privacy Analyst Evaluation'!$A$46:$F$120,3,0),""))&amp;""</f>
        <v>Yes</v>
      </c>
      <c r="E157" s="243" t="str">
        <f>IFERROR(VLOOKUP($B157,'Institution Evaluation'!$A$55:$F$346,4,0),IFERROR(VLOOKUP($B157,'Privacy Analyst Evaluation'!$A$46:$F$120,4,0),""))&amp;""</f>
        <v>It is Coursedog's intention, although there is no contract behind this.  </v>
      </c>
      <c r="F157" s="243" t="str">
        <f>IFERROR(VLOOKUP($B157,'Institution Evaluation'!$A$55:$F$346,6,0),IFERROR(VLOOKUP($B157,'Privacy Analyst Evaluation'!$A$46:$F$120,6,0),""))&amp;""</f>
        <v/>
      </c>
      <c r="G157" s="282"/>
      <c r="H157" s="243" t="str">
        <f>IFERROR(IF($H156+1&gt;'(backend scoring)'!$Q$335,"",$H156+1),"")</f>
        <v/>
      </c>
      <c r="I157" s="243" t="str">
        <f t="array" ref="I157">XLOOKUP($H157,'(backend scoring)'!$S$2:$S$333,'(backend scoring)'!$A$2:$A$333,"")</f>
        <v/>
      </c>
      <c r="J157" s="243" t="str">
        <f>IFERROR(VLOOKUP($I157,'Institution Evaluation'!$A$55:$F$346,2,0),IFERROR(VLOOKUP($I157,'Privacy Analyst Evaluation'!$A$46:$F$120,2,0),""))</f>
        <v/>
      </c>
      <c r="K157" s="243" t="str">
        <f>IFERROR(VLOOKUP($I157,'Institution Evaluation'!$A$55:$F$346,3,0),IFERROR(VLOOKUP($I157,'Privacy Analyst Evaluation'!$A$46:$F$120,3,0),""))&amp;""</f>
        <v/>
      </c>
      <c r="L157" s="243" t="str">
        <f>IFERROR(VLOOKUP($I157,'Institution Evaluation'!$A$55:$F$346,4,0),IFERROR(VLOOKUP($I157,'Privacy Analyst Evaluation'!$A$46:$F$120,4,0),""))&amp;""</f>
        <v/>
      </c>
      <c r="M157" s="243" t="str">
        <f>IFERROR(VLOOKUP($I157,'Institution Evaluation'!$A$55:$F$346,6,0),IFERROR(VLOOKUP($I157,'Privacy Analyst Evaluation'!$A$46:$F$120,6,0),""))&amp;""</f>
        <v/>
      </c>
      <c r="N157" s="7"/>
      <c r="O157" s="7"/>
      <c r="P157" s="7"/>
      <c r="Q157" s="7"/>
      <c r="R157" s="7"/>
      <c r="S157" s="7"/>
      <c r="T157" s="7"/>
      <c r="U157" s="7"/>
      <c r="V157" s="7"/>
      <c r="W157" s="7"/>
      <c r="X157" s="7"/>
      <c r="Y157" s="7"/>
      <c r="Z157" s="7"/>
      <c r="AA157" s="7"/>
      <c r="AB157" s="7"/>
      <c r="AC157" s="7"/>
      <c r="AD157" s="7"/>
      <c r="AE157" s="7"/>
      <c r="AF157" s="7"/>
      <c r="AG157" s="7"/>
      <c r="AH157" s="7"/>
    </row>
    <row r="158" ht="15.75" customHeight="1">
      <c r="A158" s="243">
        <f>IFERROR(IF($A157+1&gt;'(backend scoring)'!$T$335,"",$A157+1),"")</f>
        <v>43</v>
      </c>
      <c r="B158" s="243" t="str">
        <f t="array" ref="B158">XLOOKUP($A158,'(backend scoring)'!$V$2:$V$333,'(backend scoring)'!$A$2:$A$333,"")</f>
        <v>DATA-07</v>
      </c>
      <c r="C158" s="243" t="str">
        <f>IFERROR(VLOOKUP($B158,'Institution Evaluation'!$A$55:$F$346,2,0),IFERROR(VLOOKUP($B158,'Privacy Analyst Evaluation'!$A$46:$F$120,2,0),""))&amp;""</f>
        <v>Do backups containing the institution's data ever leave the institution's data zone either physically or via network routing?*</v>
      </c>
      <c r="D158" s="243" t="str">
        <f>IFERROR(VLOOKUP($B158,'Institution Evaluation'!$A$55:$F$346,3,0),IFERROR(VLOOKUP($B158,'Privacy Analyst Evaluation'!$A$46:$F$120,3,0),""))&amp;""</f>
        <v>Yes</v>
      </c>
      <c r="E158" s="243" t="str">
        <f>IFERROR(VLOOKUP($B158,'Institution Evaluation'!$A$55:$F$346,4,0),IFERROR(VLOOKUP($B158,'Privacy Analyst Evaluation'!$A$46:$F$120,4,0),""))&amp;""</f>
        <v>See AWS backup documentation</v>
      </c>
      <c r="F158" s="243" t="str">
        <f>IFERROR(VLOOKUP($B158,'Institution Evaluation'!$A$55:$F$346,6,0),IFERROR(VLOOKUP($B158,'Privacy Analyst Evaluation'!$A$46:$F$120,6,0),""))&amp;""</f>
        <v/>
      </c>
      <c r="G158" s="282"/>
      <c r="H158" s="243" t="str">
        <f>IFERROR(IF($H157+1&gt;'(backend scoring)'!$Q$335,"",$H157+1),"")</f>
        <v/>
      </c>
      <c r="I158" s="243" t="str">
        <f t="array" ref="I158">XLOOKUP($H158,'(backend scoring)'!$S$2:$S$333,'(backend scoring)'!$A$2:$A$333,"")</f>
        <v/>
      </c>
      <c r="J158" s="243" t="str">
        <f>IFERROR(VLOOKUP($I158,'Institution Evaluation'!$A$55:$F$346,2,0),IFERROR(VLOOKUP($I158,'Privacy Analyst Evaluation'!$A$46:$F$120,2,0),""))</f>
        <v/>
      </c>
      <c r="K158" s="243" t="str">
        <f>IFERROR(VLOOKUP($I158,'Institution Evaluation'!$A$55:$F$346,3,0),IFERROR(VLOOKUP($I158,'Privacy Analyst Evaluation'!$A$46:$F$120,3,0),""))&amp;""</f>
        <v/>
      </c>
      <c r="L158" s="243" t="str">
        <f>IFERROR(VLOOKUP($I158,'Institution Evaluation'!$A$55:$F$346,4,0),IFERROR(VLOOKUP($I158,'Privacy Analyst Evaluation'!$A$46:$F$120,4,0),""))&amp;""</f>
        <v/>
      </c>
      <c r="M158" s="243" t="str">
        <f>IFERROR(VLOOKUP($I158,'Institution Evaluation'!$A$55:$F$346,6,0),IFERROR(VLOOKUP($I158,'Privacy Analyst Evaluation'!$A$46:$F$120,6,0),""))&amp;""</f>
        <v/>
      </c>
      <c r="N158" s="7"/>
      <c r="O158" s="7"/>
      <c r="P158" s="7"/>
      <c r="Q158" s="7"/>
      <c r="R158" s="7"/>
      <c r="S158" s="7"/>
      <c r="T158" s="7"/>
      <c r="U158" s="7"/>
      <c r="V158" s="7"/>
      <c r="W158" s="7"/>
      <c r="X158" s="7"/>
      <c r="Y158" s="7"/>
      <c r="Z158" s="7"/>
      <c r="AA158" s="7"/>
      <c r="AB158" s="7"/>
      <c r="AC158" s="7"/>
      <c r="AD158" s="7"/>
      <c r="AE158" s="7"/>
      <c r="AF158" s="7"/>
      <c r="AG158" s="7"/>
      <c r="AH158" s="7"/>
    </row>
    <row r="159" ht="15.75" customHeight="1">
      <c r="A159" s="243">
        <f>IFERROR(IF($A158+1&gt;'(backend scoring)'!$T$335,"",$A158+1),"")</f>
        <v>44</v>
      </c>
      <c r="B159" s="243" t="str">
        <f t="array" ref="B159">XLOOKUP($A159,'(backend scoring)'!$V$2:$V$333,'(backend scoring)'!$A$2:$A$333,"")</f>
        <v>DATA-08</v>
      </c>
      <c r="C159" s="243" t="str">
        <f>IFERROR(VLOOKUP($B159,'Institution Evaluation'!$A$55:$F$346,2,0),IFERROR(VLOOKUP($B159,'Privacy Analyst Evaluation'!$A$46:$F$120,2,0),""))&amp;""</f>
        <v>Is media used for long-term retention of business data and archival purposes stored in a secure, environmentally protected area?*</v>
      </c>
      <c r="D159" s="243" t="str">
        <f>IFERROR(VLOOKUP($B159,'Institution Evaluation'!$A$55:$F$346,3,0),IFERROR(VLOOKUP($B159,'Privacy Analyst Evaluation'!$A$46:$F$120,3,0),""))&amp;""</f>
        <v>Yes</v>
      </c>
      <c r="E159" s="243" t="str">
        <f>IFERROR(VLOOKUP($B159,'Institution Evaluation'!$A$55:$F$346,4,0),IFERROR(VLOOKUP($B159,'Privacy Analyst Evaluation'!$A$46:$F$120,4,0),""))&amp;""</f>
        <v>Included in our SLA</v>
      </c>
      <c r="F159" s="243" t="str">
        <f>IFERROR(VLOOKUP($B159,'Institution Evaluation'!$A$55:$F$346,6,0),IFERROR(VLOOKUP($B159,'Privacy Analyst Evaluation'!$A$46:$F$120,6,0),""))&amp;""</f>
        <v/>
      </c>
      <c r="G159" s="282"/>
      <c r="H159" s="243" t="str">
        <f>IFERROR(IF($H158+1&gt;'(backend scoring)'!$Q$335,"",$H158+1),"")</f>
        <v/>
      </c>
      <c r="I159" s="243" t="str">
        <f t="array" ref="I159">XLOOKUP($H159,'(backend scoring)'!$S$2:$S$333,'(backend scoring)'!$A$2:$A$333,"")</f>
        <v/>
      </c>
      <c r="J159" s="243" t="str">
        <f>IFERROR(VLOOKUP($I159,'Institution Evaluation'!$A$55:$F$346,2,0),IFERROR(VLOOKUP($I159,'Privacy Analyst Evaluation'!$A$46:$F$120,2,0),""))</f>
        <v/>
      </c>
      <c r="K159" s="243" t="str">
        <f>IFERROR(VLOOKUP($I159,'Institution Evaluation'!$A$55:$F$346,3,0),IFERROR(VLOOKUP($I159,'Privacy Analyst Evaluation'!$A$46:$F$120,3,0),""))&amp;""</f>
        <v/>
      </c>
      <c r="L159" s="243" t="str">
        <f>IFERROR(VLOOKUP($I159,'Institution Evaluation'!$A$55:$F$346,4,0),IFERROR(VLOOKUP($I159,'Privacy Analyst Evaluation'!$A$46:$F$120,4,0),""))&amp;""</f>
        <v/>
      </c>
      <c r="M159" s="243" t="str">
        <f>IFERROR(VLOOKUP($I159,'Institution Evaluation'!$A$55:$F$346,6,0),IFERROR(VLOOKUP($I159,'Privacy Analyst Evaluation'!$A$46:$F$120,6,0),""))&amp;""</f>
        <v/>
      </c>
      <c r="N159" s="7"/>
      <c r="O159" s="7"/>
      <c r="P159" s="7"/>
      <c r="Q159" s="7"/>
      <c r="R159" s="7"/>
      <c r="S159" s="7"/>
      <c r="T159" s="7"/>
      <c r="U159" s="7"/>
      <c r="V159" s="7"/>
      <c r="W159" s="7"/>
      <c r="X159" s="7"/>
      <c r="Y159" s="7"/>
      <c r="Z159" s="7"/>
      <c r="AA159" s="7"/>
      <c r="AB159" s="7"/>
      <c r="AC159" s="7"/>
      <c r="AD159" s="7"/>
      <c r="AE159" s="7"/>
      <c r="AF159" s="7"/>
      <c r="AG159" s="7"/>
      <c r="AH159" s="7"/>
    </row>
    <row r="160" ht="15.75" customHeight="1">
      <c r="A160" s="243">
        <f>IFERROR(IF($A159+1&gt;'(backend scoring)'!$T$335,"",$A159+1),"")</f>
        <v>45</v>
      </c>
      <c r="B160" s="243" t="str">
        <f t="array" ref="B160">XLOOKUP($A160,'(backend scoring)'!$V$2:$V$333,'(backend scoring)'!$A$2:$A$333,"")</f>
        <v>DCTR-06</v>
      </c>
      <c r="C160" s="243" t="str">
        <f>IFERROR(VLOOKUP($B160,'Institution Evaluation'!$A$55:$F$346,2,0),IFERROR(VLOOKUP($B160,'Privacy Analyst Evaluation'!$A$46:$F$120,2,0),""))&amp;""</f>
        <v>Does a physical barrier fully enclose the physical space, preventing unauthorized physical contact with any of your devices?*</v>
      </c>
      <c r="D160" s="243" t="str">
        <f>IFERROR(VLOOKUP($B160,'Institution Evaluation'!$A$55:$F$346,3,0),IFERROR(VLOOKUP($B160,'Privacy Analyst Evaluation'!$A$46:$F$120,3,0),""))&amp;""</f>
        <v>Yes</v>
      </c>
      <c r="E160" s="243" t="str">
        <f>IFERROR(VLOOKUP($B160,'Institution Evaluation'!$A$55:$F$346,4,0),IFERROR(VLOOKUP($B160,'Privacy Analyst Evaluation'!$A$46:$F$120,4,0),""))&amp;""</f>
        <v>See AWS overview</v>
      </c>
      <c r="F160" s="243" t="str">
        <f>IFERROR(VLOOKUP($B160,'Institution Evaluation'!$A$55:$F$346,6,0),IFERROR(VLOOKUP($B160,'Privacy Analyst Evaluation'!$A$46:$F$120,6,0),""))&amp;""</f>
        <v/>
      </c>
      <c r="G160" s="282"/>
      <c r="H160" s="243" t="str">
        <f>IFERROR(IF($H159+1&gt;'(backend scoring)'!$Q$335,"",$H159+1),"")</f>
        <v/>
      </c>
      <c r="I160" s="243" t="str">
        <f t="array" ref="I160">XLOOKUP($H160,'(backend scoring)'!$S$2:$S$333,'(backend scoring)'!$A$2:$A$333,"")</f>
        <v/>
      </c>
      <c r="J160" s="243" t="str">
        <f>IFERROR(VLOOKUP($I160,'Institution Evaluation'!$A$55:$F$346,2,0),IFERROR(VLOOKUP($I160,'Privacy Analyst Evaluation'!$A$46:$F$120,2,0),""))</f>
        <v/>
      </c>
      <c r="K160" s="243" t="str">
        <f>IFERROR(VLOOKUP($I160,'Institution Evaluation'!$A$55:$F$346,3,0),IFERROR(VLOOKUP($I160,'Privacy Analyst Evaluation'!$A$46:$F$120,3,0),""))&amp;""</f>
        <v/>
      </c>
      <c r="L160" s="243" t="str">
        <f>IFERROR(VLOOKUP($I160,'Institution Evaluation'!$A$55:$F$346,4,0),IFERROR(VLOOKUP($I160,'Privacy Analyst Evaluation'!$A$46:$F$120,4,0),""))&amp;""</f>
        <v/>
      </c>
      <c r="M160" s="243" t="str">
        <f>IFERROR(VLOOKUP($I160,'Institution Evaluation'!$A$55:$F$346,6,0),IFERROR(VLOOKUP($I160,'Privacy Analyst Evaluation'!$A$46:$F$120,6,0),""))&amp;""</f>
        <v/>
      </c>
      <c r="N160" s="7"/>
      <c r="O160" s="7"/>
      <c r="P160" s="7"/>
      <c r="Q160" s="7"/>
      <c r="R160" s="7"/>
      <c r="S160" s="7"/>
      <c r="T160" s="7"/>
      <c r="U160" s="7"/>
      <c r="V160" s="7"/>
      <c r="W160" s="7"/>
      <c r="X160" s="7"/>
      <c r="Y160" s="7"/>
      <c r="Z160" s="7"/>
      <c r="AA160" s="7"/>
      <c r="AB160" s="7"/>
      <c r="AC160" s="7"/>
      <c r="AD160" s="7"/>
      <c r="AE160" s="7"/>
      <c r="AF160" s="7"/>
      <c r="AG160" s="7"/>
      <c r="AH160" s="7"/>
    </row>
    <row r="161" ht="15.75" customHeight="1">
      <c r="A161" s="243">
        <f>IFERROR(IF($A160+1&gt;'(backend scoring)'!$T$335,"",$A160+1),"")</f>
        <v>46</v>
      </c>
      <c r="B161" s="243" t="str">
        <f t="array" ref="B161">XLOOKUP($A161,'(backend scoring)'!$V$2:$V$333,'(backend scoring)'!$A$2:$A$333,"")</f>
        <v>DCTR-10</v>
      </c>
      <c r="C161" s="243" t="str">
        <f>IFERROR(VLOOKUP($B161,'Institution Evaluation'!$A$55:$F$346,2,0),IFERROR(VLOOKUP($B161,'Privacy Analyst Evaluation'!$A$46:$F$120,2,0),""))&amp;""</f>
        <v>Are redundant power strategies tested?*</v>
      </c>
      <c r="D161" s="243" t="str">
        <f>IFERROR(VLOOKUP($B161,'Institution Evaluation'!$A$55:$F$346,3,0),IFERROR(VLOOKUP($B161,'Privacy Analyst Evaluation'!$A$46:$F$120,3,0),""))&amp;""</f>
        <v>Yes</v>
      </c>
      <c r="E161" s="243" t="str">
        <f>IFERROR(VLOOKUP($B161,'Institution Evaluation'!$A$55:$F$346,4,0),IFERROR(VLOOKUP($B161,'Privacy Analyst Evaluation'!$A$46:$F$120,4,0),""))&amp;""</f>
        <v>See AWS disaster recovery procedure</v>
      </c>
      <c r="F161" s="243" t="str">
        <f>IFERROR(VLOOKUP($B161,'Institution Evaluation'!$A$55:$F$346,6,0),IFERROR(VLOOKUP($B161,'Privacy Analyst Evaluation'!$A$46:$F$120,6,0),""))&amp;""</f>
        <v/>
      </c>
      <c r="G161" s="282"/>
      <c r="H161" s="243" t="str">
        <f>IFERROR(IF($H160+1&gt;'(backend scoring)'!$Q$335,"",$H160+1),"")</f>
        <v/>
      </c>
      <c r="I161" s="243" t="str">
        <f t="array" ref="I161">XLOOKUP($H161,'(backend scoring)'!$S$2:$S$333,'(backend scoring)'!$A$2:$A$333,"")</f>
        <v/>
      </c>
      <c r="J161" s="243" t="str">
        <f>IFERROR(VLOOKUP($I161,'Institution Evaluation'!$A$55:$F$346,2,0),IFERROR(VLOOKUP($I161,'Privacy Analyst Evaluation'!$A$46:$F$120,2,0),""))</f>
        <v/>
      </c>
      <c r="K161" s="243" t="str">
        <f>IFERROR(VLOOKUP($I161,'Institution Evaluation'!$A$55:$F$346,3,0),IFERROR(VLOOKUP($I161,'Privacy Analyst Evaluation'!$A$46:$F$120,3,0),""))&amp;""</f>
        <v/>
      </c>
      <c r="L161" s="243" t="str">
        <f>IFERROR(VLOOKUP($I161,'Institution Evaluation'!$A$55:$F$346,4,0),IFERROR(VLOOKUP($I161,'Privacy Analyst Evaluation'!$A$46:$F$120,4,0),""))&amp;""</f>
        <v/>
      </c>
      <c r="M161" s="243" t="str">
        <f>IFERROR(VLOOKUP($I161,'Institution Evaluation'!$A$55:$F$346,6,0),IFERROR(VLOOKUP($I161,'Privacy Analyst Evaluation'!$A$46:$F$120,6,0),""))&amp;""</f>
        <v/>
      </c>
      <c r="N161" s="7"/>
      <c r="O161" s="7"/>
      <c r="P161" s="7"/>
      <c r="Q161" s="7"/>
      <c r="R161" s="7"/>
      <c r="S161" s="7"/>
      <c r="T161" s="7"/>
      <c r="U161" s="7"/>
      <c r="V161" s="7"/>
      <c r="W161" s="7"/>
      <c r="X161" s="7"/>
      <c r="Y161" s="7"/>
      <c r="Z161" s="7"/>
      <c r="AA161" s="7"/>
      <c r="AB161" s="7"/>
      <c r="AC161" s="7"/>
      <c r="AD161" s="7"/>
      <c r="AE161" s="7"/>
      <c r="AF161" s="7"/>
      <c r="AG161" s="7"/>
      <c r="AH161" s="7"/>
    </row>
    <row r="162" ht="15.75" customHeight="1">
      <c r="A162" s="243">
        <f>IFERROR(IF($A161+1&gt;'(backend scoring)'!$T$335,"",$A161+1),"")</f>
        <v>47</v>
      </c>
      <c r="B162" s="243" t="str">
        <f t="array" ref="B162">XLOOKUP($A162,'(backend scoring)'!$V$2:$V$333,'(backend scoring)'!$A$2:$A$333,"")</f>
        <v>FIDP-01</v>
      </c>
      <c r="C162" s="243" t="str">
        <f>IFERROR(VLOOKUP($B162,'Institution Evaluation'!$A$55:$F$346,2,0),IFERROR(VLOOKUP($B162,'Privacy Analyst Evaluation'!$A$46:$F$120,2,0),""))&amp;""</f>
        <v>Are you utilizing a stateful packet inspection (SPI) firewall?*</v>
      </c>
      <c r="D162" s="243" t="str">
        <f>IFERROR(VLOOKUP($B162,'Institution Evaluation'!$A$55:$F$346,3,0),IFERROR(VLOOKUP($B162,'Privacy Analyst Evaluation'!$A$46:$F$120,3,0),""))&amp;""</f>
        <v>Yes</v>
      </c>
      <c r="E162" s="243" t="str">
        <f>IFERROR(VLOOKUP($B162,'Institution Evaluation'!$A$55:$F$346,4,0),IFERROR(VLOOKUP($B162,'Privacy Analyst Evaluation'!$A$46:$F$120,4,0),""))&amp;""</f>
        <v>See AWS firewall documentation</v>
      </c>
      <c r="F162" s="243" t="str">
        <f>IFERROR(VLOOKUP($B162,'Institution Evaluation'!$A$55:$F$346,6,0),IFERROR(VLOOKUP($B162,'Privacy Analyst Evaluation'!$A$46:$F$120,6,0),""))&amp;""</f>
        <v/>
      </c>
      <c r="G162" s="282"/>
      <c r="H162" s="243" t="str">
        <f>IFERROR(IF($H161+1&gt;'(backend scoring)'!$Q$335,"",$H161+1),"")</f>
        <v/>
      </c>
      <c r="I162" s="243" t="str">
        <f t="array" ref="I162">XLOOKUP($H162,'(backend scoring)'!$S$2:$S$333,'(backend scoring)'!$A$2:$A$333,"")</f>
        <v/>
      </c>
      <c r="J162" s="243" t="str">
        <f>IFERROR(VLOOKUP($I162,'Institution Evaluation'!$A$55:$F$346,2,0),IFERROR(VLOOKUP($I162,'Privacy Analyst Evaluation'!$A$46:$F$120,2,0),""))</f>
        <v/>
      </c>
      <c r="K162" s="243" t="str">
        <f>IFERROR(VLOOKUP($I162,'Institution Evaluation'!$A$55:$F$346,3,0),IFERROR(VLOOKUP($I162,'Privacy Analyst Evaluation'!$A$46:$F$120,3,0),""))&amp;""</f>
        <v/>
      </c>
      <c r="L162" s="243" t="str">
        <f>IFERROR(VLOOKUP($I162,'Institution Evaluation'!$A$55:$F$346,4,0),IFERROR(VLOOKUP($I162,'Privacy Analyst Evaluation'!$A$46:$F$120,4,0),""))&amp;""</f>
        <v/>
      </c>
      <c r="M162" s="243" t="str">
        <f>IFERROR(VLOOKUP($I162,'Institution Evaluation'!$A$55:$F$346,6,0),IFERROR(VLOOKUP($I162,'Privacy Analyst Evaluation'!$A$46:$F$120,6,0),""))&amp;""</f>
        <v/>
      </c>
      <c r="N162" s="7"/>
      <c r="O162" s="7"/>
      <c r="P162" s="7"/>
      <c r="Q162" s="7"/>
      <c r="R162" s="7"/>
      <c r="S162" s="7"/>
      <c r="T162" s="7"/>
      <c r="U162" s="7"/>
      <c r="V162" s="7"/>
      <c r="W162" s="7"/>
      <c r="X162" s="7"/>
      <c r="Y162" s="7"/>
      <c r="Z162" s="7"/>
      <c r="AA162" s="7"/>
      <c r="AB162" s="7"/>
      <c r="AC162" s="7"/>
      <c r="AD162" s="7"/>
      <c r="AE162" s="7"/>
      <c r="AF162" s="7"/>
      <c r="AG162" s="7"/>
      <c r="AH162" s="7"/>
    </row>
    <row r="163" ht="15.75" customHeight="1">
      <c r="A163" s="243">
        <f>IFERROR(IF($A162+1&gt;'(backend scoring)'!$T$335,"",$A162+1),"")</f>
        <v>48</v>
      </c>
      <c r="B163" s="243" t="str">
        <f t="array" ref="B163">XLOOKUP($A163,'(backend scoring)'!$V$2:$V$333,'(backend scoring)'!$A$2:$A$333,"")</f>
        <v>FIDP-02</v>
      </c>
      <c r="C163" s="243" t="str">
        <f>IFERROR(VLOOKUP($B163,'Institution Evaluation'!$A$55:$F$346,2,0),IFERROR(VLOOKUP($B163,'Privacy Analyst Evaluation'!$A$46:$F$120,2,0),""))&amp;""</f>
        <v>Do you have a documented policy for firewall change requests?*</v>
      </c>
      <c r="D163" s="243" t="str">
        <f>IFERROR(VLOOKUP($B163,'Institution Evaluation'!$A$55:$F$346,3,0),IFERROR(VLOOKUP($B163,'Privacy Analyst Evaluation'!$A$46:$F$120,3,0),""))&amp;""</f>
        <v>Yes</v>
      </c>
      <c r="E163" s="243" t="str">
        <f>IFERROR(VLOOKUP($B163,'Institution Evaluation'!$A$55:$F$346,4,0),IFERROR(VLOOKUP($B163,'Privacy Analyst Evaluation'!$A$46:$F$120,4,0),""))&amp;""</f>
        <v>All changes must recieve approval from all engineering managers and system architects. Additionally, should be presented to AWS techical team for review. </v>
      </c>
      <c r="F163" s="243" t="str">
        <f>IFERROR(VLOOKUP($B163,'Institution Evaluation'!$A$55:$F$346,6,0),IFERROR(VLOOKUP($B163,'Privacy Analyst Evaluation'!$A$46:$F$120,6,0),""))&amp;""</f>
        <v/>
      </c>
      <c r="G163" s="282"/>
      <c r="H163" s="243" t="str">
        <f>IFERROR(IF($H162+1&gt;'(backend scoring)'!$Q$335,"",$H162+1),"")</f>
        <v/>
      </c>
      <c r="I163" s="243" t="str">
        <f t="array" ref="I163">XLOOKUP($H163,'(backend scoring)'!$S$2:$S$333,'(backend scoring)'!$A$2:$A$333,"")</f>
        <v/>
      </c>
      <c r="J163" s="243" t="str">
        <f>IFERROR(VLOOKUP($I163,'Institution Evaluation'!$A$55:$F$346,2,0),IFERROR(VLOOKUP($I163,'Privacy Analyst Evaluation'!$A$46:$F$120,2,0),""))</f>
        <v/>
      </c>
      <c r="K163" s="243" t="str">
        <f>IFERROR(VLOOKUP($I163,'Institution Evaluation'!$A$55:$F$346,3,0),IFERROR(VLOOKUP($I163,'Privacy Analyst Evaluation'!$A$46:$F$120,3,0),""))&amp;""</f>
        <v/>
      </c>
      <c r="L163" s="243" t="str">
        <f>IFERROR(VLOOKUP($I163,'Institution Evaluation'!$A$55:$F$346,4,0),IFERROR(VLOOKUP($I163,'Privacy Analyst Evaluation'!$A$46:$F$120,4,0),""))&amp;""</f>
        <v/>
      </c>
      <c r="M163" s="243" t="str">
        <f>IFERROR(VLOOKUP($I163,'Institution Evaluation'!$A$55:$F$346,6,0),IFERROR(VLOOKUP($I163,'Privacy Analyst Evaluation'!$A$46:$F$120,6,0),""))&amp;""</f>
        <v/>
      </c>
      <c r="N163" s="7"/>
      <c r="O163" s="7"/>
      <c r="P163" s="7"/>
      <c r="Q163" s="7"/>
      <c r="R163" s="7"/>
      <c r="S163" s="7"/>
      <c r="T163" s="7"/>
      <c r="U163" s="7"/>
      <c r="V163" s="7"/>
      <c r="W163" s="7"/>
      <c r="X163" s="7"/>
      <c r="Y163" s="7"/>
      <c r="Z163" s="7"/>
      <c r="AA163" s="7"/>
      <c r="AB163" s="7"/>
      <c r="AC163" s="7"/>
      <c r="AD163" s="7"/>
      <c r="AE163" s="7"/>
      <c r="AF163" s="7"/>
      <c r="AG163" s="7"/>
      <c r="AH163" s="7"/>
    </row>
    <row r="164" ht="15.75" customHeight="1">
      <c r="A164" s="243">
        <f>IFERROR(IF($A163+1&gt;'(backend scoring)'!$T$335,"",$A163+1),"")</f>
        <v>49</v>
      </c>
      <c r="B164" s="243" t="str">
        <f t="array" ref="B164">XLOOKUP($A164,'(backend scoring)'!$V$2:$V$333,'(backend scoring)'!$A$2:$A$333,"")</f>
        <v>FIDP-03</v>
      </c>
      <c r="C164" s="243" t="str">
        <f>IFERROR(VLOOKUP($B164,'Institution Evaluation'!$A$55:$F$346,2,0),IFERROR(VLOOKUP($B164,'Privacy Analyst Evaluation'!$A$46:$F$120,2,0),""))&amp;""</f>
        <v>Have you implemented an intrusion detection system (network-based)?*</v>
      </c>
      <c r="D164" s="243" t="str">
        <f>IFERROR(VLOOKUP($B164,'Institution Evaluation'!$A$55:$F$346,3,0),IFERROR(VLOOKUP($B164,'Privacy Analyst Evaluation'!$A$46:$F$120,3,0),""))&amp;""</f>
        <v>Yes</v>
      </c>
      <c r="E164" s="243" t="str">
        <f>IFERROR(VLOOKUP($B164,'Institution Evaluation'!$A$55:$F$346,4,0),IFERROR(VLOOKUP($B164,'Privacy Analyst Evaluation'!$A$46:$F$120,4,0),""))&amp;""</f>
        <v>Coursedog uses AWS Guard​Duty, AWS Shield, AWS IDS</v>
      </c>
      <c r="F164" s="243" t="str">
        <f>IFERROR(VLOOKUP($B164,'Institution Evaluation'!$A$55:$F$346,6,0),IFERROR(VLOOKUP($B164,'Privacy Analyst Evaluation'!$A$46:$F$120,6,0),""))&amp;""</f>
        <v/>
      </c>
      <c r="G164" s="282"/>
      <c r="H164" s="243" t="str">
        <f>IFERROR(IF($H163+1&gt;'(backend scoring)'!$Q$335,"",$H163+1),"")</f>
        <v/>
      </c>
      <c r="I164" s="243" t="str">
        <f t="array" ref="I164">XLOOKUP($H164,'(backend scoring)'!$S$2:$S$333,'(backend scoring)'!$A$2:$A$333,"")</f>
        <v/>
      </c>
      <c r="J164" s="243" t="str">
        <f>IFERROR(VLOOKUP($I164,'Institution Evaluation'!$A$55:$F$346,2,0),IFERROR(VLOOKUP($I164,'Privacy Analyst Evaluation'!$A$46:$F$120,2,0),""))</f>
        <v/>
      </c>
      <c r="K164" s="243" t="str">
        <f>IFERROR(VLOOKUP($I164,'Institution Evaluation'!$A$55:$F$346,3,0),IFERROR(VLOOKUP($I164,'Privacy Analyst Evaluation'!$A$46:$F$120,3,0),""))&amp;""</f>
        <v/>
      </c>
      <c r="L164" s="243" t="str">
        <f>IFERROR(VLOOKUP($I164,'Institution Evaluation'!$A$55:$F$346,4,0),IFERROR(VLOOKUP($I164,'Privacy Analyst Evaluation'!$A$46:$F$120,4,0),""))&amp;""</f>
        <v/>
      </c>
      <c r="M164" s="243" t="str">
        <f>IFERROR(VLOOKUP($I164,'Institution Evaluation'!$A$55:$F$346,6,0),IFERROR(VLOOKUP($I164,'Privacy Analyst Evaluation'!$A$46:$F$120,6,0),""))&amp;""</f>
        <v/>
      </c>
      <c r="N164" s="7"/>
      <c r="O164" s="7"/>
      <c r="P164" s="7"/>
      <c r="Q164" s="7"/>
      <c r="R164" s="7"/>
      <c r="S164" s="7"/>
      <c r="T164" s="7"/>
      <c r="U164" s="7"/>
      <c r="V164" s="7"/>
      <c r="W164" s="7"/>
      <c r="X164" s="7"/>
      <c r="Y164" s="7"/>
      <c r="Z164" s="7"/>
      <c r="AA164" s="7"/>
      <c r="AB164" s="7"/>
      <c r="AC164" s="7"/>
      <c r="AD164" s="7"/>
      <c r="AE164" s="7"/>
      <c r="AF164" s="7"/>
      <c r="AG164" s="7"/>
      <c r="AH164" s="7"/>
    </row>
    <row r="165" ht="15.75" customHeight="1">
      <c r="A165" s="243">
        <f>IFERROR(IF($A164+1&gt;'(backend scoring)'!$T$335,"",$A164+1),"")</f>
        <v>50</v>
      </c>
      <c r="B165" s="243" t="str">
        <f t="array" ref="B165">XLOOKUP($A165,'(backend scoring)'!$V$2:$V$333,'(backend scoring)'!$A$2:$A$333,"")</f>
        <v>FIDP-04</v>
      </c>
      <c r="C165" s="243" t="str">
        <f>IFERROR(VLOOKUP($B165,'Institution Evaluation'!$A$55:$F$346,2,0),IFERROR(VLOOKUP($B165,'Privacy Analyst Evaluation'!$A$46:$F$120,2,0),""))&amp;""</f>
        <v>Do you employ host-based intrusion detection?*</v>
      </c>
      <c r="D165" s="243" t="str">
        <f>IFERROR(VLOOKUP($B165,'Institution Evaluation'!$A$55:$F$346,3,0),IFERROR(VLOOKUP($B165,'Privacy Analyst Evaluation'!$A$46:$F$120,3,0),""))&amp;""</f>
        <v>Yes</v>
      </c>
      <c r="E165" s="243" t="str">
        <f>IFERROR(VLOOKUP($B165,'Institution Evaluation'!$A$55:$F$346,4,0),IFERROR(VLOOKUP($B165,'Privacy Analyst Evaluation'!$A$46:$F$120,4,0),""))&amp;""</f>
        <v>Coursedog uses AWS Guard​Duty, AWS Shield, AWS IDS</v>
      </c>
      <c r="F165" s="243" t="str">
        <f>IFERROR(VLOOKUP($B165,'Institution Evaluation'!$A$55:$F$346,6,0),IFERROR(VLOOKUP($B165,'Privacy Analyst Evaluation'!$A$46:$F$120,6,0),""))&amp;""</f>
        <v/>
      </c>
      <c r="G165" s="282"/>
      <c r="H165" s="243" t="str">
        <f>IFERROR(IF($H164+1&gt;'(backend scoring)'!$Q$335,"",$H164+1),"")</f>
        <v/>
      </c>
      <c r="I165" s="243" t="str">
        <f t="array" ref="I165">XLOOKUP($H165,'(backend scoring)'!$S$2:$S$333,'(backend scoring)'!$A$2:$A$333,"")</f>
        <v/>
      </c>
      <c r="J165" s="243" t="str">
        <f>IFERROR(VLOOKUP($I165,'Institution Evaluation'!$A$55:$F$346,2,0),IFERROR(VLOOKUP($I165,'Privacy Analyst Evaluation'!$A$46:$F$120,2,0),""))</f>
        <v/>
      </c>
      <c r="K165" s="243" t="str">
        <f>IFERROR(VLOOKUP($I165,'Institution Evaluation'!$A$55:$F$346,3,0),IFERROR(VLOOKUP($I165,'Privacy Analyst Evaluation'!$A$46:$F$120,3,0),""))&amp;""</f>
        <v/>
      </c>
      <c r="L165" s="243" t="str">
        <f>IFERROR(VLOOKUP($I165,'Institution Evaluation'!$A$55:$F$346,4,0),IFERROR(VLOOKUP($I165,'Privacy Analyst Evaluation'!$A$46:$F$120,4,0),""))&amp;""</f>
        <v/>
      </c>
      <c r="M165" s="243" t="str">
        <f>IFERROR(VLOOKUP($I165,'Institution Evaluation'!$A$55:$F$346,6,0),IFERROR(VLOOKUP($I165,'Privacy Analyst Evaluation'!$A$46:$F$120,6,0),""))&amp;""</f>
        <v/>
      </c>
      <c r="N165" s="7"/>
      <c r="O165" s="7"/>
      <c r="P165" s="7"/>
      <c r="Q165" s="7"/>
      <c r="R165" s="7"/>
      <c r="S165" s="7"/>
      <c r="T165" s="7"/>
      <c r="U165" s="7"/>
      <c r="V165" s="7"/>
      <c r="W165" s="7"/>
      <c r="X165" s="7"/>
      <c r="Y165" s="7"/>
      <c r="Z165" s="7"/>
      <c r="AA165" s="7"/>
      <c r="AB165" s="7"/>
      <c r="AC165" s="7"/>
      <c r="AD165" s="7"/>
      <c r="AE165" s="7"/>
      <c r="AF165" s="7"/>
      <c r="AG165" s="7"/>
      <c r="AH165" s="7"/>
    </row>
    <row r="166" ht="15.75" customHeight="1">
      <c r="A166" s="243">
        <f>IFERROR(IF($A165+1&gt;'(backend scoring)'!$T$335,"",$A165+1),"")</f>
        <v>51</v>
      </c>
      <c r="B166" s="243" t="str">
        <f t="array" ref="B166">XLOOKUP($A166,'(backend scoring)'!$V$2:$V$333,'(backend scoring)'!$A$2:$A$333,"")</f>
        <v>FIDP-05</v>
      </c>
      <c r="C166" s="243" t="str">
        <f>IFERROR(VLOOKUP($B166,'Institution Evaluation'!$A$55:$F$346,2,0),IFERROR(VLOOKUP($B166,'Privacy Analyst Evaluation'!$A$46:$F$120,2,0),""))&amp;""</f>
        <v>Are audit logs available for all changes to the network, firewall, IDS, and IPS systems?*</v>
      </c>
      <c r="D166" s="243" t="str">
        <f>IFERROR(VLOOKUP($B166,'Institution Evaluation'!$A$55:$F$346,3,0),IFERROR(VLOOKUP($B166,'Privacy Analyst Evaluation'!$A$46:$F$120,3,0),""))&amp;""</f>
        <v>Yes</v>
      </c>
      <c r="E166" s="243" t="str">
        <f>IFERROR(VLOOKUP($B166,'Institution Evaluation'!$A$55:$F$346,4,0),IFERROR(VLOOKUP($B166,'Privacy Analyst Evaluation'!$A$46:$F$120,4,0),""))&amp;""</f>
        <v>Logged via AWS Cloudtrail</v>
      </c>
      <c r="F166" s="243" t="str">
        <f>IFERROR(VLOOKUP($B166,'Institution Evaluation'!$A$55:$F$346,6,0),IFERROR(VLOOKUP($B166,'Privacy Analyst Evaluation'!$A$46:$F$120,6,0),""))&amp;""</f>
        <v/>
      </c>
      <c r="G166" s="282"/>
      <c r="H166" s="243" t="str">
        <f>IFERROR(IF($H165+1&gt;'(backend scoring)'!$Q$335,"",$H165+1),"")</f>
        <v/>
      </c>
      <c r="I166" s="243" t="str">
        <f t="array" ref="I166">XLOOKUP($H166,'(backend scoring)'!$S$2:$S$333,'(backend scoring)'!$A$2:$A$333,"")</f>
        <v/>
      </c>
      <c r="J166" s="243" t="str">
        <f>IFERROR(VLOOKUP($I166,'Institution Evaluation'!$A$55:$F$346,2,0),IFERROR(VLOOKUP($I166,'Privacy Analyst Evaluation'!$A$46:$F$120,2,0),""))</f>
        <v/>
      </c>
      <c r="K166" s="243" t="str">
        <f>IFERROR(VLOOKUP($I166,'Institution Evaluation'!$A$55:$F$346,3,0),IFERROR(VLOOKUP($I166,'Privacy Analyst Evaluation'!$A$46:$F$120,3,0),""))&amp;""</f>
        <v/>
      </c>
      <c r="L166" s="243" t="str">
        <f>IFERROR(VLOOKUP($I166,'Institution Evaluation'!$A$55:$F$346,4,0),IFERROR(VLOOKUP($I166,'Privacy Analyst Evaluation'!$A$46:$F$120,4,0),""))&amp;""</f>
        <v/>
      </c>
      <c r="M166" s="243" t="str">
        <f>IFERROR(VLOOKUP($I166,'Institution Evaluation'!$A$55:$F$346,6,0),IFERROR(VLOOKUP($I166,'Privacy Analyst Evaluation'!$A$46:$F$120,6,0),""))&amp;""</f>
        <v/>
      </c>
      <c r="N166" s="7"/>
      <c r="O166" s="7"/>
      <c r="P166" s="7"/>
      <c r="Q166" s="7"/>
      <c r="R166" s="7"/>
      <c r="S166" s="7"/>
      <c r="T166" s="7"/>
      <c r="U166" s="7"/>
      <c r="V166" s="7"/>
      <c r="W166" s="7"/>
      <c r="X166" s="7"/>
      <c r="Y166" s="7"/>
      <c r="Z166" s="7"/>
      <c r="AA166" s="7"/>
      <c r="AB166" s="7"/>
      <c r="AC166" s="7"/>
      <c r="AD166" s="7"/>
      <c r="AE166" s="7"/>
      <c r="AF166" s="7"/>
      <c r="AG166" s="7"/>
      <c r="AH166" s="7"/>
    </row>
    <row r="167" ht="15.75" customHeight="1">
      <c r="A167" s="243">
        <f>IFERROR(IF($A166+1&gt;'(backend scoring)'!$T$335,"",$A166+1),"")</f>
        <v>52</v>
      </c>
      <c r="B167" s="243" t="str">
        <f t="array" ref="B167">XLOOKUP($A167,'(backend scoring)'!$V$2:$V$333,'(backend scoring)'!$A$2:$A$333,"")</f>
        <v>PPPR-01</v>
      </c>
      <c r="C167" s="243" t="str">
        <f>IFERROR(VLOOKUP($B167,'Institution Evaluation'!$A$55:$F$346,2,0),IFERROR(VLOOKUP($B167,'Privacy Analyst Evaluation'!$A$46:$F$120,2,0),""))&amp;""</f>
        <v>Do you have a documented patch management process?*</v>
      </c>
      <c r="D167" s="243" t="str">
        <f>IFERROR(VLOOKUP($B167,'Institution Evaluation'!$A$55:$F$346,3,0),IFERROR(VLOOKUP($B167,'Privacy Analyst Evaluation'!$A$46:$F$120,3,0),""))&amp;""</f>
        <v>Yes</v>
      </c>
      <c r="E167" s="243" t="str">
        <f>IFERROR(VLOOKUP($B167,'Institution Evaluation'!$A$55:$F$346,4,0),IFERROR(VLOOKUP($B167,'Privacy Analyst Evaluation'!$A$46:$F$120,4,0),""))&amp;""</f>
        <v/>
      </c>
      <c r="F167" s="243" t="str">
        <f>IFERROR(VLOOKUP($B167,'Institution Evaluation'!$A$55:$F$346,6,0),IFERROR(VLOOKUP($B167,'Privacy Analyst Evaluation'!$A$46:$F$120,6,0),""))&amp;""</f>
        <v/>
      </c>
      <c r="G167" s="282"/>
      <c r="H167" s="243" t="str">
        <f>IFERROR(IF($H166+1&gt;'(backend scoring)'!$Q$335,"",$H166+1),"")</f>
        <v/>
      </c>
      <c r="I167" s="243" t="str">
        <f t="array" ref="I167">XLOOKUP($H167,'(backend scoring)'!$S$2:$S$333,'(backend scoring)'!$A$2:$A$333,"")</f>
        <v/>
      </c>
      <c r="J167" s="243" t="str">
        <f>IFERROR(VLOOKUP($I167,'Institution Evaluation'!$A$55:$F$346,2,0),IFERROR(VLOOKUP($I167,'Privacy Analyst Evaluation'!$A$46:$F$120,2,0),""))</f>
        <v/>
      </c>
      <c r="K167" s="243" t="str">
        <f>IFERROR(VLOOKUP($I167,'Institution Evaluation'!$A$55:$F$346,3,0),IFERROR(VLOOKUP($I167,'Privacy Analyst Evaluation'!$A$46:$F$120,3,0),""))&amp;""</f>
        <v/>
      </c>
      <c r="L167" s="243" t="str">
        <f>IFERROR(VLOOKUP($I167,'Institution Evaluation'!$A$55:$F$346,4,0),IFERROR(VLOOKUP($I167,'Privacy Analyst Evaluation'!$A$46:$F$120,4,0),""))&amp;""</f>
        <v/>
      </c>
      <c r="M167" s="243" t="str">
        <f>IFERROR(VLOOKUP($I167,'Institution Evaluation'!$A$55:$F$346,6,0),IFERROR(VLOOKUP($I167,'Privacy Analyst Evaluation'!$A$46:$F$120,6,0),""))&amp;""</f>
        <v/>
      </c>
      <c r="N167" s="7"/>
      <c r="O167" s="7"/>
      <c r="P167" s="7"/>
      <c r="Q167" s="7"/>
      <c r="R167" s="7"/>
      <c r="S167" s="7"/>
      <c r="T167" s="7"/>
      <c r="U167" s="7"/>
      <c r="V167" s="7"/>
      <c r="W167" s="7"/>
      <c r="X167" s="7"/>
      <c r="Y167" s="7"/>
      <c r="Z167" s="7"/>
      <c r="AA167" s="7"/>
      <c r="AB167" s="7"/>
      <c r="AC167" s="7"/>
      <c r="AD167" s="7"/>
      <c r="AE167" s="7"/>
      <c r="AF167" s="7"/>
      <c r="AG167" s="7"/>
      <c r="AH167" s="7"/>
    </row>
    <row r="168" ht="15.75" customHeight="1">
      <c r="A168" s="243">
        <f>IFERROR(IF($A167+1&gt;'(backend scoring)'!$T$335,"",$A167+1),"")</f>
        <v>53</v>
      </c>
      <c r="B168" s="243" t="str">
        <f t="array" ref="B168">XLOOKUP($A168,'(backend scoring)'!$V$2:$V$333,'(backend scoring)'!$A$2:$A$333,"")</f>
        <v>PPPR-02</v>
      </c>
      <c r="C168" s="243" t="str">
        <f>IFERROR(VLOOKUP($B168,'Institution Evaluation'!$A$55:$F$346,2,0),IFERROR(VLOOKUP($B168,'Privacy Analyst Evaluation'!$A$46:$F$120,2,0),""))&amp;""</f>
        <v>Can your organization comply with institutional policies on privacy and data protection with regard to users of institutional systems, if required?*</v>
      </c>
      <c r="D168" s="243" t="str">
        <f>IFERROR(VLOOKUP($B168,'Institution Evaluation'!$A$55:$F$346,3,0),IFERROR(VLOOKUP($B168,'Privacy Analyst Evaluation'!$A$46:$F$120,3,0),""))&amp;""</f>
        <v>No</v>
      </c>
      <c r="E168" s="243" t="str">
        <f>IFERROR(VLOOKUP($B168,'Institution Evaluation'!$A$55:$F$346,4,0),IFERROR(VLOOKUP($B168,'Privacy Analyst Evaluation'!$A$46:$F$120,4,0),""))&amp;""</f>
        <v>Coursedog followes industry standard security policies and is willing to discuss the specific policy.</v>
      </c>
      <c r="F168" s="243" t="str">
        <f>IFERROR(VLOOKUP($B168,'Institution Evaluation'!$A$55:$F$346,6,0),IFERROR(VLOOKUP($B168,'Privacy Analyst Evaluation'!$A$46:$F$120,6,0),""))&amp;""</f>
        <v/>
      </c>
      <c r="G168" s="282"/>
      <c r="H168" s="243" t="str">
        <f>IFERROR(IF($H167+1&gt;'(backend scoring)'!$Q$335,"",$H167+1),"")</f>
        <v/>
      </c>
      <c r="I168" s="243" t="str">
        <f t="array" ref="I168">XLOOKUP($H168,'(backend scoring)'!$S$2:$S$333,'(backend scoring)'!$A$2:$A$333,"")</f>
        <v/>
      </c>
      <c r="J168" s="243" t="str">
        <f>IFERROR(VLOOKUP($I168,'Institution Evaluation'!$A$55:$F$346,2,0),IFERROR(VLOOKUP($I168,'Privacy Analyst Evaluation'!$A$46:$F$120,2,0),""))</f>
        <v/>
      </c>
      <c r="K168" s="243" t="str">
        <f>IFERROR(VLOOKUP($I168,'Institution Evaluation'!$A$55:$F$346,3,0),IFERROR(VLOOKUP($I168,'Privacy Analyst Evaluation'!$A$46:$F$120,3,0),""))&amp;""</f>
        <v/>
      </c>
      <c r="L168" s="243" t="str">
        <f>IFERROR(VLOOKUP($I168,'Institution Evaluation'!$A$55:$F$346,4,0),IFERROR(VLOOKUP($I168,'Privacy Analyst Evaluation'!$A$46:$F$120,4,0),""))&amp;""</f>
        <v/>
      </c>
      <c r="M168" s="243" t="str">
        <f>IFERROR(VLOOKUP($I168,'Institution Evaluation'!$A$55:$F$346,6,0),IFERROR(VLOOKUP($I168,'Privacy Analyst Evaluation'!$A$46:$F$120,6,0),""))&amp;""</f>
        <v/>
      </c>
      <c r="N168" s="7"/>
      <c r="O168" s="7"/>
      <c r="P168" s="7"/>
      <c r="Q168" s="7"/>
      <c r="R168" s="7"/>
      <c r="S168" s="7"/>
      <c r="T168" s="7"/>
      <c r="U168" s="7"/>
      <c r="V168" s="7"/>
      <c r="W168" s="7"/>
      <c r="X168" s="7"/>
      <c r="Y168" s="7"/>
      <c r="Z168" s="7"/>
      <c r="AA168" s="7"/>
      <c r="AB168" s="7"/>
      <c r="AC168" s="7"/>
      <c r="AD168" s="7"/>
      <c r="AE168" s="7"/>
      <c r="AF168" s="7"/>
      <c r="AG168" s="7"/>
      <c r="AH168" s="7"/>
    </row>
    <row r="169" ht="15.75" customHeight="1">
      <c r="A169" s="243">
        <f>IFERROR(IF($A168+1&gt;'(backend scoring)'!$T$335,"",$A168+1),"")</f>
        <v>54</v>
      </c>
      <c r="B169" s="243" t="str">
        <f t="array" ref="B169">XLOOKUP($A169,'(backend scoring)'!$V$2:$V$333,'(backend scoring)'!$A$2:$A$333,"")</f>
        <v>PPPR-03</v>
      </c>
      <c r="C169" s="243" t="str">
        <f>IFERROR(VLOOKUP($B169,'Institution Evaluation'!$A$55:$F$346,2,0),IFERROR(VLOOKUP($B169,'Privacy Analyst Evaluation'!$A$46:$F$120,2,0),""))&amp;""</f>
        <v>Is your company subject to the institution's geographic region's laws and regulations?*</v>
      </c>
      <c r="D169" s="243" t="str">
        <f>IFERROR(VLOOKUP($B169,'Institution Evaluation'!$A$55:$F$346,3,0),IFERROR(VLOOKUP($B169,'Privacy Analyst Evaluation'!$A$46:$F$120,3,0),""))&amp;""</f>
        <v>Yes</v>
      </c>
      <c r="E169" s="243" t="str">
        <f>IFERROR(VLOOKUP($B169,'Institution Evaluation'!$A$55:$F$346,4,0),IFERROR(VLOOKUP($B169,'Privacy Analyst Evaluation'!$A$46:$F$120,4,0),""))&amp;""</f>
        <v/>
      </c>
      <c r="F169" s="243" t="str">
        <f>IFERROR(VLOOKUP($B169,'Institution Evaluation'!$A$55:$F$346,6,0),IFERROR(VLOOKUP($B169,'Privacy Analyst Evaluation'!$A$46:$F$120,6,0),""))&amp;""</f>
        <v/>
      </c>
      <c r="G169" s="282"/>
      <c r="H169" s="243" t="str">
        <f>IFERROR(IF($H168+1&gt;'(backend scoring)'!$Q$335,"",$H168+1),"")</f>
        <v/>
      </c>
      <c r="I169" s="243" t="str">
        <f t="array" ref="I169">XLOOKUP($H169,'(backend scoring)'!$S$2:$S$333,'(backend scoring)'!$A$2:$A$333,"")</f>
        <v/>
      </c>
      <c r="J169" s="243" t="str">
        <f>IFERROR(VLOOKUP($I169,'Institution Evaluation'!$A$55:$F$346,2,0),IFERROR(VLOOKUP($I169,'Privacy Analyst Evaluation'!$A$46:$F$120,2,0),""))</f>
        <v/>
      </c>
      <c r="K169" s="243" t="str">
        <f>IFERROR(VLOOKUP($I169,'Institution Evaluation'!$A$55:$F$346,3,0),IFERROR(VLOOKUP($I169,'Privacy Analyst Evaluation'!$A$46:$F$120,3,0),""))&amp;""</f>
        <v/>
      </c>
      <c r="L169" s="243" t="str">
        <f>IFERROR(VLOOKUP($I169,'Institution Evaluation'!$A$55:$F$346,4,0),IFERROR(VLOOKUP($I169,'Privacy Analyst Evaluation'!$A$46:$F$120,4,0),""))&amp;""</f>
        <v/>
      </c>
      <c r="M169" s="243" t="str">
        <f>IFERROR(VLOOKUP($I169,'Institution Evaluation'!$A$55:$F$346,6,0),IFERROR(VLOOKUP($I169,'Privacy Analyst Evaluation'!$A$46:$F$120,6,0),""))&amp;""</f>
        <v/>
      </c>
      <c r="N169" s="7"/>
      <c r="O169" s="7"/>
      <c r="P169" s="7"/>
      <c r="Q169" s="7"/>
      <c r="R169" s="7"/>
      <c r="S169" s="7"/>
      <c r="T169" s="7"/>
      <c r="U169" s="7"/>
      <c r="V169" s="7"/>
      <c r="W169" s="7"/>
      <c r="X169" s="7"/>
      <c r="Y169" s="7"/>
      <c r="Z169" s="7"/>
      <c r="AA169" s="7"/>
      <c r="AB169" s="7"/>
      <c r="AC169" s="7"/>
      <c r="AD169" s="7"/>
      <c r="AE169" s="7"/>
      <c r="AF169" s="7"/>
      <c r="AG169" s="7"/>
      <c r="AH169" s="7"/>
    </row>
    <row r="170" ht="15.75" customHeight="1">
      <c r="A170" s="243">
        <f>IFERROR(IF($A169+1&gt;'(backend scoring)'!$T$335,"",$A169+1),"")</f>
        <v>55</v>
      </c>
      <c r="B170" s="243" t="str">
        <f t="array" ref="B170">XLOOKUP($A170,'(backend scoring)'!$V$2:$V$333,'(backend scoring)'!$A$2:$A$333,"")</f>
        <v>VULN-01</v>
      </c>
      <c r="C170" s="243" t="str">
        <f>IFERROR(VLOOKUP($B170,'Institution Evaluation'!$A$55:$F$346,2,0),IFERROR(VLOOKUP($B170,'Privacy Analyst Evaluation'!$A$46:$F$120,2,0),""))&amp;""</f>
        <v>Are your systems and applications scanned with an authenticated user account for vulnerabilities (that are remediated) prior to new releases?*</v>
      </c>
      <c r="D170" s="243" t="str">
        <f>IFERROR(VLOOKUP($B170,'Institution Evaluation'!$A$55:$F$346,3,0),IFERROR(VLOOKUP($B170,'Privacy Analyst Evaluation'!$A$46:$F$120,3,0),""))&amp;""</f>
        <v>Yes</v>
      </c>
      <c r="E170" s="243" t="str">
        <f>IFERROR(VLOOKUP($B170,'Institution Evaluation'!$A$55:$F$346,4,0),IFERROR(VLOOKUP($B170,'Privacy Analyst Evaluation'!$A$46:$F$120,4,0),""))&amp;""</f>
        <v>Updates are thoroughly tested in a QA system before being moved to a staging environment and then to production. This process ensures that any vulnerabilities are addressed before the new releases.</v>
      </c>
      <c r="F170" s="243" t="str">
        <f>IFERROR(VLOOKUP($B170,'Institution Evaluation'!$A$55:$F$346,6,0),IFERROR(VLOOKUP($B170,'Privacy Analyst Evaluation'!$A$46:$F$120,6,0),""))&amp;""</f>
        <v/>
      </c>
      <c r="G170" s="282"/>
      <c r="H170" s="243" t="str">
        <f>IFERROR(IF($H169+1&gt;'(backend scoring)'!$Q$335,"",$H169+1),"")</f>
        <v/>
      </c>
      <c r="I170" s="243" t="str">
        <f t="array" ref="I170">XLOOKUP($H170,'(backend scoring)'!$S$2:$S$333,'(backend scoring)'!$A$2:$A$333,"")</f>
        <v/>
      </c>
      <c r="J170" s="243" t="str">
        <f>IFERROR(VLOOKUP($I170,'Institution Evaluation'!$A$55:$F$346,2,0),IFERROR(VLOOKUP($I170,'Privacy Analyst Evaluation'!$A$46:$F$120,2,0),""))</f>
        <v/>
      </c>
      <c r="K170" s="243" t="str">
        <f>IFERROR(VLOOKUP($I170,'Institution Evaluation'!$A$55:$F$346,3,0),IFERROR(VLOOKUP($I170,'Privacy Analyst Evaluation'!$A$46:$F$120,3,0),""))&amp;""</f>
        <v/>
      </c>
      <c r="L170" s="243" t="str">
        <f>IFERROR(VLOOKUP($I170,'Institution Evaluation'!$A$55:$F$346,4,0),IFERROR(VLOOKUP($I170,'Privacy Analyst Evaluation'!$A$46:$F$120,4,0),""))&amp;""</f>
        <v/>
      </c>
      <c r="M170" s="243" t="str">
        <f>IFERROR(VLOOKUP($I170,'Institution Evaluation'!$A$55:$F$346,6,0),IFERROR(VLOOKUP($I170,'Privacy Analyst Evaluation'!$A$46:$F$120,6,0),""))&amp;""</f>
        <v/>
      </c>
      <c r="N170" s="7"/>
      <c r="O170" s="7"/>
      <c r="P170" s="7"/>
      <c r="Q170" s="7"/>
      <c r="R170" s="7"/>
      <c r="S170" s="7"/>
      <c r="T170" s="7"/>
      <c r="U170" s="7"/>
      <c r="V170" s="7"/>
      <c r="W170" s="7"/>
      <c r="X170" s="7"/>
      <c r="Y170" s="7"/>
      <c r="Z170" s="7"/>
      <c r="AA170" s="7"/>
      <c r="AB170" s="7"/>
      <c r="AC170" s="7"/>
      <c r="AD170" s="7"/>
      <c r="AE170" s="7"/>
      <c r="AF170" s="7"/>
      <c r="AG170" s="7"/>
      <c r="AH170" s="7"/>
    </row>
    <row r="171" ht="15.75" customHeight="1">
      <c r="A171" s="243">
        <f>IFERROR(IF($A170+1&gt;'(backend scoring)'!$T$335,"",$A170+1),"")</f>
        <v>56</v>
      </c>
      <c r="B171" s="243" t="str">
        <f t="array" ref="B171">XLOOKUP($A171,'(backend scoring)'!$V$2:$V$333,'(backend scoring)'!$A$2:$A$333,"")</f>
        <v>VULN-02</v>
      </c>
      <c r="C171" s="243" t="str">
        <f>IFERROR(VLOOKUP($B171,'Institution Evaluation'!$A$55:$F$346,2,0),IFERROR(VLOOKUP($B171,'Privacy Analyst Evaluation'!$A$46:$F$120,2,0),""))&amp;""</f>
        <v>Will you provide results of application and system vulnerability scans to the institution?*</v>
      </c>
      <c r="D171" s="243" t="str">
        <f>IFERROR(VLOOKUP($B171,'Institution Evaluation'!$A$55:$F$346,3,0),IFERROR(VLOOKUP($B171,'Privacy Analyst Evaluation'!$A$46:$F$120,3,0),""))&amp;""</f>
        <v>Yes</v>
      </c>
      <c r="E171" s="243" t="str">
        <f>IFERROR(VLOOKUP($B171,'Institution Evaluation'!$A$55:$F$346,4,0),IFERROR(VLOOKUP($B171,'Privacy Analyst Evaluation'!$A$46:$F$120,4,0),""))&amp;""</f>
        <v>Available upon request</v>
      </c>
      <c r="F171" s="243" t="str">
        <f>IFERROR(VLOOKUP($B171,'Institution Evaluation'!$A$55:$F$346,6,0),IFERROR(VLOOKUP($B171,'Privacy Analyst Evaluation'!$A$46:$F$120,6,0),""))&amp;""</f>
        <v/>
      </c>
      <c r="G171" s="282"/>
      <c r="H171" s="243" t="str">
        <f>IFERROR(IF($H170+1&gt;'(backend scoring)'!$Q$335,"",$H170+1),"")</f>
        <v/>
      </c>
      <c r="I171" s="243" t="str">
        <f t="array" ref="I171">XLOOKUP($H171,'(backend scoring)'!$S$2:$S$333,'(backend scoring)'!$A$2:$A$333,"")</f>
        <v/>
      </c>
      <c r="J171" s="243" t="str">
        <f>IFERROR(VLOOKUP($I171,'Institution Evaluation'!$A$55:$F$346,2,0),IFERROR(VLOOKUP($I171,'Privacy Analyst Evaluation'!$A$46:$F$120,2,0),""))</f>
        <v/>
      </c>
      <c r="K171" s="243" t="str">
        <f>IFERROR(VLOOKUP($I171,'Institution Evaluation'!$A$55:$F$346,3,0),IFERROR(VLOOKUP($I171,'Privacy Analyst Evaluation'!$A$46:$F$120,3,0),""))&amp;""</f>
        <v/>
      </c>
      <c r="L171" s="243" t="str">
        <f>IFERROR(VLOOKUP($I171,'Institution Evaluation'!$A$55:$F$346,4,0),IFERROR(VLOOKUP($I171,'Privacy Analyst Evaluation'!$A$46:$F$120,4,0),""))&amp;""</f>
        <v/>
      </c>
      <c r="M171" s="243" t="str">
        <f>IFERROR(VLOOKUP($I171,'Institution Evaluation'!$A$55:$F$346,6,0),IFERROR(VLOOKUP($I171,'Privacy Analyst Evaluation'!$A$46:$F$120,6,0),""))&amp;""</f>
        <v/>
      </c>
      <c r="N171" s="7"/>
      <c r="O171" s="7"/>
      <c r="P171" s="7"/>
      <c r="Q171" s="7"/>
      <c r="R171" s="7"/>
      <c r="S171" s="7"/>
      <c r="T171" s="7"/>
      <c r="U171" s="7"/>
      <c r="V171" s="7"/>
      <c r="W171" s="7"/>
      <c r="X171" s="7"/>
      <c r="Y171" s="7"/>
      <c r="Z171" s="7"/>
      <c r="AA171" s="7"/>
      <c r="AB171" s="7"/>
      <c r="AC171" s="7"/>
      <c r="AD171" s="7"/>
      <c r="AE171" s="7"/>
      <c r="AF171" s="7"/>
      <c r="AG171" s="7"/>
      <c r="AH171" s="7"/>
    </row>
    <row r="172" ht="15.75" customHeight="1">
      <c r="A172" s="243">
        <f>IFERROR(IF($A171+1&gt;'(backend scoring)'!$T$335,"",$A171+1),"")</f>
        <v>57</v>
      </c>
      <c r="B172" s="243" t="str">
        <f t="array" ref="B172">XLOOKUP($A172,'(backend scoring)'!$V$2:$V$333,'(backend scoring)'!$A$2:$A$333,"")</f>
        <v>VULN-03</v>
      </c>
      <c r="C172" s="243" t="str">
        <f>IFERROR(VLOOKUP($B172,'Institution Evaluation'!$A$55:$F$346,2,0),IFERROR(VLOOKUP($B172,'Privacy Analyst Evaluation'!$A$46:$F$120,2,0),""))&amp;""</f>
        <v>Will you allow the institution to perform its own vulnerability testing and/or scanning of your systems and/or application, provided that testing is performed at a mutually agreed upon time and date?*</v>
      </c>
      <c r="D172" s="243" t="str">
        <f>IFERROR(VLOOKUP($B172,'Institution Evaluation'!$A$55:$F$346,3,0),IFERROR(VLOOKUP($B172,'Privacy Analyst Evaluation'!$A$46:$F$120,3,0),""))&amp;""</f>
        <v>Yes</v>
      </c>
      <c r="E172" s="243" t="str">
        <f>IFERROR(VLOOKUP($B172,'Institution Evaluation'!$A$55:$F$346,4,0),IFERROR(VLOOKUP($B172,'Privacy Analyst Evaluation'!$A$46:$F$120,4,0),""))&amp;""</f>
        <v>Coursedog prefers to avoid undue load on the system and is more than happy to provide documentation to satisfy the requirement.</v>
      </c>
      <c r="F172" s="243" t="str">
        <f>IFERROR(VLOOKUP($B172,'Institution Evaluation'!$A$55:$F$346,6,0),IFERROR(VLOOKUP($B172,'Privacy Analyst Evaluation'!$A$46:$F$120,6,0),""))&amp;""</f>
        <v/>
      </c>
      <c r="G172" s="282"/>
      <c r="H172" s="243" t="str">
        <f>IFERROR(IF($H171+1&gt;'(backend scoring)'!$Q$335,"",$H171+1),"")</f>
        <v/>
      </c>
      <c r="I172" s="243" t="str">
        <f t="array" ref="I172">XLOOKUP($H172,'(backend scoring)'!$S$2:$S$333,'(backend scoring)'!$A$2:$A$333,"")</f>
        <v/>
      </c>
      <c r="J172" s="243" t="str">
        <f>IFERROR(VLOOKUP($I172,'Institution Evaluation'!$A$55:$F$346,2,0),IFERROR(VLOOKUP($I172,'Privacy Analyst Evaluation'!$A$46:$F$120,2,0),""))</f>
        <v/>
      </c>
      <c r="K172" s="243" t="str">
        <f>IFERROR(VLOOKUP($I172,'Institution Evaluation'!$A$55:$F$346,3,0),IFERROR(VLOOKUP($I172,'Privacy Analyst Evaluation'!$A$46:$F$120,3,0),""))&amp;""</f>
        <v/>
      </c>
      <c r="L172" s="243" t="str">
        <f>IFERROR(VLOOKUP($I172,'Institution Evaluation'!$A$55:$F$346,4,0),IFERROR(VLOOKUP($I172,'Privacy Analyst Evaluation'!$A$46:$F$120,4,0),""))&amp;""</f>
        <v/>
      </c>
      <c r="M172" s="243" t="str">
        <f>IFERROR(VLOOKUP($I172,'Institution Evaluation'!$A$55:$F$346,6,0),IFERROR(VLOOKUP($I172,'Privacy Analyst Evaluation'!$A$46:$F$120,6,0),""))&amp;""</f>
        <v/>
      </c>
      <c r="N172" s="7"/>
      <c r="O172" s="7"/>
      <c r="P172" s="7"/>
      <c r="Q172" s="7"/>
      <c r="R172" s="7"/>
      <c r="S172" s="7"/>
      <c r="T172" s="7"/>
      <c r="U172" s="7"/>
      <c r="V172" s="7"/>
      <c r="W172" s="7"/>
      <c r="X172" s="7"/>
      <c r="Y172" s="7"/>
      <c r="Z172" s="7"/>
      <c r="AA172" s="7"/>
      <c r="AB172" s="7"/>
      <c r="AC172" s="7"/>
      <c r="AD172" s="7"/>
      <c r="AE172" s="7"/>
      <c r="AF172" s="7"/>
      <c r="AG172" s="7"/>
      <c r="AH172" s="7"/>
    </row>
    <row r="173" ht="15.75" customHeight="1">
      <c r="A173" s="243">
        <f>IFERROR(IF($A172+1&gt;'(backend scoring)'!$T$335,"",$A172+1),"")</f>
        <v>58</v>
      </c>
      <c r="B173" s="243" t="str">
        <f t="array" ref="B173">XLOOKUP($A173,'(backend scoring)'!$V$2:$V$333,'(backend scoring)'!$A$2:$A$333,"")</f>
        <v>HIPA-01</v>
      </c>
      <c r="C173" s="243" t="str">
        <f>IFERROR(VLOOKUP($B173,'Institution Evaluation'!$A$55:$F$346,2,0),IFERROR(VLOOKUP($B173,'Privacy Analyst Evaluation'!$A$46:$F$120,2,0),""))&amp;""</f>
        <v>Do your workforce members receive regular training related to the Health Insurance Portability and Accountability Act (HIPAA) Privacy and Security Rules and the HITECH Act?*</v>
      </c>
      <c r="D173" s="243" t="str">
        <f>IFERROR(VLOOKUP($B173,'Institution Evaluation'!$A$55:$F$346,3,0),IFERROR(VLOOKUP($B173,'Privacy Analyst Evaluation'!$A$46:$F$120,3,0),""))&amp;""</f>
        <v>No</v>
      </c>
      <c r="E173" s="243" t="str">
        <f>IFERROR(VLOOKUP($B173,'Institution Evaluation'!$A$55:$F$346,4,0),IFERROR(VLOOKUP($B173,'Privacy Analyst Evaluation'!$A$46:$F$120,4,0),""))&amp;""</f>
        <v>Coursedog does not have or require access to any HIPAA related data.</v>
      </c>
      <c r="F173" s="243" t="str">
        <f>IFERROR(VLOOKUP($B173,'Institution Evaluation'!$A$55:$F$346,6,0),IFERROR(VLOOKUP($B173,'Privacy Analyst Evaluation'!$A$46:$F$120,6,0),""))&amp;""</f>
        <v/>
      </c>
      <c r="G173" s="282"/>
      <c r="H173" s="243" t="str">
        <f>IFERROR(IF($H172+1&gt;'(backend scoring)'!$Q$335,"",$H172+1),"")</f>
        <v/>
      </c>
      <c r="I173" s="243" t="str">
        <f t="array" ref="I173">XLOOKUP($H173,'(backend scoring)'!$S$2:$S$333,'(backend scoring)'!$A$2:$A$333,"")</f>
        <v/>
      </c>
      <c r="J173" s="243" t="str">
        <f>IFERROR(VLOOKUP($I173,'Institution Evaluation'!$A$55:$F$346,2,0),IFERROR(VLOOKUP($I173,'Privacy Analyst Evaluation'!$A$46:$F$120,2,0),""))</f>
        <v/>
      </c>
      <c r="K173" s="243" t="str">
        <f>IFERROR(VLOOKUP($I173,'Institution Evaluation'!$A$55:$F$346,3,0),IFERROR(VLOOKUP($I173,'Privacy Analyst Evaluation'!$A$46:$F$120,3,0),""))&amp;""</f>
        <v/>
      </c>
      <c r="L173" s="243" t="str">
        <f>IFERROR(VLOOKUP($I173,'Institution Evaluation'!$A$55:$F$346,4,0),IFERROR(VLOOKUP($I173,'Privacy Analyst Evaluation'!$A$46:$F$120,4,0),""))&amp;""</f>
        <v/>
      </c>
      <c r="M173" s="243" t="str">
        <f>IFERROR(VLOOKUP($I173,'Institution Evaluation'!$A$55:$F$346,6,0),IFERROR(VLOOKUP($I173,'Privacy Analyst Evaluation'!$A$46:$F$120,6,0),""))&amp;""</f>
        <v/>
      </c>
      <c r="N173" s="7"/>
      <c r="O173" s="7"/>
      <c r="P173" s="7"/>
      <c r="Q173" s="7"/>
      <c r="R173" s="7"/>
      <c r="S173" s="7"/>
      <c r="T173" s="7"/>
      <c r="U173" s="7"/>
      <c r="V173" s="7"/>
      <c r="W173" s="7"/>
      <c r="X173" s="7"/>
      <c r="Y173" s="7"/>
      <c r="Z173" s="7"/>
      <c r="AA173" s="7"/>
      <c r="AB173" s="7"/>
      <c r="AC173" s="7"/>
      <c r="AD173" s="7"/>
      <c r="AE173" s="7"/>
      <c r="AF173" s="7"/>
      <c r="AG173" s="7"/>
      <c r="AH173" s="7"/>
    </row>
    <row r="174" ht="15.75" customHeight="1">
      <c r="A174" s="243">
        <f>IFERROR(IF($A173+1&gt;'(backend scoring)'!$T$335,"",$A173+1),"")</f>
        <v>59</v>
      </c>
      <c r="B174" s="243" t="str">
        <f t="array" ref="B174">XLOOKUP($A174,'(backend scoring)'!$V$2:$V$333,'(backend scoring)'!$A$2:$A$333,"")</f>
        <v>HIPA-02</v>
      </c>
      <c r="C174" s="243" t="str">
        <f>IFERROR(VLOOKUP($B174,'Institution Evaluation'!$A$55:$F$346,2,0),IFERROR(VLOOKUP($B174,'Privacy Analyst Evaluation'!$A$46:$F$120,2,0),""))&amp;""</f>
        <v>Have you identified areas of risk?*</v>
      </c>
      <c r="D174" s="243" t="str">
        <f>IFERROR(VLOOKUP($B174,'Institution Evaluation'!$A$55:$F$346,3,0),IFERROR(VLOOKUP($B174,'Privacy Analyst Evaluation'!$A$46:$F$120,3,0),""))&amp;""</f>
        <v>No</v>
      </c>
      <c r="E174" s="243" t="str">
        <f>IFERROR(VLOOKUP($B174,'Institution Evaluation'!$A$55:$F$346,4,0),IFERROR(VLOOKUP($B174,'Privacy Analyst Evaluation'!$A$46:$F$120,4,0),""))&amp;""</f>
        <v>Coursedog does not have or require access to any HIPAA related data.</v>
      </c>
      <c r="F174" s="243" t="str">
        <f>IFERROR(VLOOKUP($B174,'Institution Evaluation'!$A$55:$F$346,6,0),IFERROR(VLOOKUP($B174,'Privacy Analyst Evaluation'!$A$46:$F$120,6,0),""))&amp;""</f>
        <v/>
      </c>
      <c r="G174" s="282"/>
      <c r="H174" s="243" t="str">
        <f>IFERROR(IF($H173+1&gt;'(backend scoring)'!$Q$335,"",$H173+1),"")</f>
        <v/>
      </c>
      <c r="I174" s="243" t="str">
        <f t="array" ref="I174">XLOOKUP($H174,'(backend scoring)'!$S$2:$S$333,'(backend scoring)'!$A$2:$A$333,"")</f>
        <v/>
      </c>
      <c r="J174" s="243" t="str">
        <f>IFERROR(VLOOKUP($I174,'Institution Evaluation'!$A$55:$F$346,2,0),IFERROR(VLOOKUP($I174,'Privacy Analyst Evaluation'!$A$46:$F$120,2,0),""))</f>
        <v/>
      </c>
      <c r="K174" s="243" t="str">
        <f>IFERROR(VLOOKUP($I174,'Institution Evaluation'!$A$55:$F$346,3,0),IFERROR(VLOOKUP($I174,'Privacy Analyst Evaluation'!$A$46:$F$120,3,0),""))&amp;""</f>
        <v/>
      </c>
      <c r="L174" s="243" t="str">
        <f>IFERROR(VLOOKUP($I174,'Institution Evaluation'!$A$55:$F$346,4,0),IFERROR(VLOOKUP($I174,'Privacy Analyst Evaluation'!$A$46:$F$120,4,0),""))&amp;""</f>
        <v/>
      </c>
      <c r="M174" s="243" t="str">
        <f>IFERROR(VLOOKUP($I174,'Institution Evaluation'!$A$55:$F$346,6,0),IFERROR(VLOOKUP($I174,'Privacy Analyst Evaluation'!$A$46:$F$120,6,0),""))&amp;""</f>
        <v/>
      </c>
      <c r="N174" s="7"/>
      <c r="O174" s="7"/>
      <c r="P174" s="7"/>
      <c r="Q174" s="7"/>
      <c r="R174" s="7"/>
      <c r="S174" s="7"/>
      <c r="T174" s="7"/>
      <c r="U174" s="7"/>
      <c r="V174" s="7"/>
      <c r="W174" s="7"/>
      <c r="X174" s="7"/>
      <c r="Y174" s="7"/>
      <c r="Z174" s="7"/>
      <c r="AA174" s="7"/>
      <c r="AB174" s="7"/>
      <c r="AC174" s="7"/>
      <c r="AD174" s="7"/>
      <c r="AE174" s="7"/>
      <c r="AF174" s="7"/>
      <c r="AG174" s="7"/>
      <c r="AH174" s="7"/>
    </row>
    <row r="175" ht="15.75" customHeight="1">
      <c r="A175" s="243">
        <f>IFERROR(IF($A174+1&gt;'(backend scoring)'!$T$335,"",$A174+1),"")</f>
        <v>60</v>
      </c>
      <c r="B175" s="243" t="str">
        <f t="array" ref="B175">XLOOKUP($A175,'(backend scoring)'!$V$2:$V$333,'(backend scoring)'!$A$2:$A$333,"")</f>
        <v>HIPA-03</v>
      </c>
      <c r="C175" s="243" t="str">
        <f>IFERROR(VLOOKUP($B175,'Institution Evaluation'!$A$55:$F$346,2,0),IFERROR(VLOOKUP($B175,'Privacy Analyst Evaluation'!$A$46:$F$120,2,0),""))&amp;""</f>
        <v>Have the relevant policies/plans been tested?*</v>
      </c>
      <c r="D175" s="243" t="str">
        <f>IFERROR(VLOOKUP($B175,'Institution Evaluation'!$A$55:$F$346,3,0),IFERROR(VLOOKUP($B175,'Privacy Analyst Evaluation'!$A$46:$F$120,3,0),""))&amp;""</f>
        <v>No</v>
      </c>
      <c r="E175" s="243" t="str">
        <f>IFERROR(VLOOKUP($B175,'Institution Evaluation'!$A$55:$F$346,4,0),IFERROR(VLOOKUP($B175,'Privacy Analyst Evaluation'!$A$46:$F$120,4,0),""))&amp;""</f>
        <v>Coursedog does not have or require access to any HIPAA related data.</v>
      </c>
      <c r="F175" s="243" t="str">
        <f>IFERROR(VLOOKUP($B175,'Institution Evaluation'!$A$55:$F$346,6,0),IFERROR(VLOOKUP($B175,'Privacy Analyst Evaluation'!$A$46:$F$120,6,0),""))&amp;""</f>
        <v/>
      </c>
      <c r="G175" s="282"/>
      <c r="H175" s="243" t="str">
        <f>IFERROR(IF($H174+1&gt;'(backend scoring)'!$Q$335,"",$H174+1),"")</f>
        <v/>
      </c>
      <c r="I175" s="243" t="str">
        <f t="array" ref="I175">XLOOKUP($H175,'(backend scoring)'!$S$2:$S$333,'(backend scoring)'!$A$2:$A$333,"")</f>
        <v/>
      </c>
      <c r="J175" s="243" t="str">
        <f>IFERROR(VLOOKUP($I175,'Institution Evaluation'!$A$55:$F$346,2,0),IFERROR(VLOOKUP($I175,'Privacy Analyst Evaluation'!$A$46:$F$120,2,0),""))</f>
        <v/>
      </c>
      <c r="K175" s="243" t="str">
        <f>IFERROR(VLOOKUP($I175,'Institution Evaluation'!$A$55:$F$346,3,0),IFERROR(VLOOKUP($I175,'Privacy Analyst Evaluation'!$A$46:$F$120,3,0),""))&amp;""</f>
        <v/>
      </c>
      <c r="L175" s="243" t="str">
        <f>IFERROR(VLOOKUP($I175,'Institution Evaluation'!$A$55:$F$346,4,0),IFERROR(VLOOKUP($I175,'Privacy Analyst Evaluation'!$A$46:$F$120,4,0),""))&amp;""</f>
        <v/>
      </c>
      <c r="M175" s="243" t="str">
        <f>IFERROR(VLOOKUP($I175,'Institution Evaluation'!$A$55:$F$346,6,0),IFERROR(VLOOKUP($I175,'Privacy Analyst Evaluation'!$A$46:$F$120,6,0),""))&amp;""</f>
        <v/>
      </c>
      <c r="N175" s="7"/>
      <c r="O175" s="7"/>
      <c r="P175" s="7"/>
      <c r="Q175" s="7"/>
      <c r="R175" s="7"/>
      <c r="S175" s="7"/>
      <c r="T175" s="7"/>
      <c r="U175" s="7"/>
      <c r="V175" s="7"/>
      <c r="W175" s="7"/>
      <c r="X175" s="7"/>
      <c r="Y175" s="7"/>
      <c r="Z175" s="7"/>
      <c r="AA175" s="7"/>
      <c r="AB175" s="7"/>
      <c r="AC175" s="7"/>
      <c r="AD175" s="7"/>
      <c r="AE175" s="7"/>
      <c r="AF175" s="7"/>
      <c r="AG175" s="7"/>
      <c r="AH175" s="7"/>
    </row>
    <row r="176" ht="15.75" customHeight="1">
      <c r="A176" s="243">
        <f>IFERROR(IF($A175+1&gt;'(backend scoring)'!$T$335,"",$A175+1),"")</f>
        <v>61</v>
      </c>
      <c r="B176" s="243" t="str">
        <f t="array" ref="B176">XLOOKUP($A176,'(backend scoring)'!$V$2:$V$333,'(backend scoring)'!$A$2:$A$333,"")</f>
        <v>HIPA-04</v>
      </c>
      <c r="C176" s="243" t="str">
        <f>IFERROR(VLOOKUP($B176,'Institution Evaluation'!$A$55:$F$346,2,0),IFERROR(VLOOKUP($B176,'Privacy Analyst Evaluation'!$A$46:$F$120,2,0),""))&amp;""</f>
        <v>Have you entered into a Business Associate Agreements with all subcontractors who may have access to protected health information (PHI)?*</v>
      </c>
      <c r="D176" s="243" t="str">
        <f>IFERROR(VLOOKUP($B176,'Institution Evaluation'!$A$55:$F$346,3,0),IFERROR(VLOOKUP($B176,'Privacy Analyst Evaluation'!$A$46:$F$120,3,0),""))&amp;""</f>
        <v>No</v>
      </c>
      <c r="E176" s="243" t="str">
        <f>IFERROR(VLOOKUP($B176,'Institution Evaluation'!$A$55:$F$346,4,0),IFERROR(VLOOKUP($B176,'Privacy Analyst Evaluation'!$A$46:$F$120,4,0),""))&amp;""</f>
        <v>Coursedog does not have or require access to any HIPAA related data.</v>
      </c>
      <c r="F176" s="243" t="str">
        <f>IFERROR(VLOOKUP($B176,'Institution Evaluation'!$A$55:$F$346,6,0),IFERROR(VLOOKUP($B176,'Privacy Analyst Evaluation'!$A$46:$F$120,6,0),""))&amp;""</f>
        <v/>
      </c>
      <c r="G176" s="282"/>
      <c r="H176" s="243" t="str">
        <f>IFERROR(IF($H175+1&gt;'(backend scoring)'!$Q$335,"",$H175+1),"")</f>
        <v/>
      </c>
      <c r="I176" s="243" t="str">
        <f t="array" ref="I176">XLOOKUP($H176,'(backend scoring)'!$S$2:$S$333,'(backend scoring)'!$A$2:$A$333,"")</f>
        <v/>
      </c>
      <c r="J176" s="243" t="str">
        <f>IFERROR(VLOOKUP($I176,'Institution Evaluation'!$A$55:$F$346,2,0),IFERROR(VLOOKUP($I176,'Privacy Analyst Evaluation'!$A$46:$F$120,2,0),""))</f>
        <v/>
      </c>
      <c r="K176" s="243" t="str">
        <f>IFERROR(VLOOKUP($I176,'Institution Evaluation'!$A$55:$F$346,3,0),IFERROR(VLOOKUP($I176,'Privacy Analyst Evaluation'!$A$46:$F$120,3,0),""))&amp;""</f>
        <v/>
      </c>
      <c r="L176" s="243" t="str">
        <f>IFERROR(VLOOKUP($I176,'Institution Evaluation'!$A$55:$F$346,4,0),IFERROR(VLOOKUP($I176,'Privacy Analyst Evaluation'!$A$46:$F$120,4,0),""))&amp;""</f>
        <v/>
      </c>
      <c r="M176" s="243" t="str">
        <f>IFERROR(VLOOKUP($I176,'Institution Evaluation'!$A$55:$F$346,6,0),IFERROR(VLOOKUP($I176,'Privacy Analyst Evaluation'!$A$46:$F$120,6,0),""))&amp;""</f>
        <v/>
      </c>
      <c r="N176" s="7"/>
      <c r="O176" s="7"/>
      <c r="P176" s="7"/>
      <c r="Q176" s="7"/>
      <c r="R176" s="7"/>
      <c r="S176" s="7"/>
      <c r="T176" s="7"/>
      <c r="U176" s="7"/>
      <c r="V176" s="7"/>
      <c r="W176" s="7"/>
      <c r="X176" s="7"/>
      <c r="Y176" s="7"/>
      <c r="Z176" s="7"/>
      <c r="AA176" s="7"/>
      <c r="AB176" s="7"/>
      <c r="AC176" s="7"/>
      <c r="AD176" s="7"/>
      <c r="AE176" s="7"/>
      <c r="AF176" s="7"/>
      <c r="AG176" s="7"/>
      <c r="AH176" s="7"/>
    </row>
    <row r="177" ht="15.75" customHeight="1">
      <c r="A177" s="243">
        <f>IFERROR(IF($A176+1&gt;'(backend scoring)'!$T$335,"",$A176+1),"")</f>
        <v>62</v>
      </c>
      <c r="B177" s="243" t="str">
        <f t="array" ref="B177">XLOOKUP($A177,'(backend scoring)'!$V$2:$V$333,'(backend scoring)'!$A$2:$A$333,"")</f>
        <v>PCID-01</v>
      </c>
      <c r="C177" s="243" t="str">
        <f>IFERROR(VLOOKUP($B177,'Institution Evaluation'!$A$55:$F$346,2,0),IFERROR(VLOOKUP($B177,'Privacy Analyst Evaluation'!$A$46:$F$120,2,0),""))&amp;""</f>
        <v>Do you have a current, executed within the past year, Attestation of Compliance (AoC) or Report on Compliance (RoC)?*</v>
      </c>
      <c r="D177" s="243" t="str">
        <f>IFERROR(VLOOKUP($B177,'Institution Evaluation'!$A$55:$F$346,3,0),IFERROR(VLOOKUP($B177,'Privacy Analyst Evaluation'!$A$46:$F$120,3,0),""))&amp;""</f>
        <v>No</v>
      </c>
      <c r="E177" s="243" t="str">
        <f>IFERROR(VLOOKUP($B177,'Institution Evaluation'!$A$55:$F$346,4,0),IFERROR(VLOOKUP($B177,'Privacy Analyst Evaluation'!$A$46:$F$120,4,0),""))&amp;""</f>
        <v>Coursedog does not process Credit Card payments.</v>
      </c>
      <c r="F177" s="243" t="str">
        <f>IFERROR(VLOOKUP($B177,'Institution Evaluation'!$A$55:$F$346,6,0),IFERROR(VLOOKUP($B177,'Privacy Analyst Evaluation'!$A$46:$F$120,6,0),""))&amp;""</f>
        <v/>
      </c>
      <c r="G177" s="282"/>
      <c r="H177" s="243" t="str">
        <f>IFERROR(IF($H176+1&gt;'(backend scoring)'!$Q$335,"",$H176+1),"")</f>
        <v/>
      </c>
      <c r="I177" s="243" t="str">
        <f t="array" ref="I177">XLOOKUP($H177,'(backend scoring)'!$S$2:$S$333,'(backend scoring)'!$A$2:$A$333,"")</f>
        <v/>
      </c>
      <c r="J177" s="243" t="str">
        <f>IFERROR(VLOOKUP($I177,'Institution Evaluation'!$A$55:$F$346,2,0),IFERROR(VLOOKUP($I177,'Privacy Analyst Evaluation'!$A$46:$F$120,2,0),""))</f>
        <v/>
      </c>
      <c r="K177" s="243" t="str">
        <f>IFERROR(VLOOKUP($I177,'Institution Evaluation'!$A$55:$F$346,3,0),IFERROR(VLOOKUP($I177,'Privacy Analyst Evaluation'!$A$46:$F$120,3,0),""))&amp;""</f>
        <v/>
      </c>
      <c r="L177" s="243" t="str">
        <f>IFERROR(VLOOKUP($I177,'Institution Evaluation'!$A$55:$F$346,4,0),IFERROR(VLOOKUP($I177,'Privacy Analyst Evaluation'!$A$46:$F$120,4,0),""))&amp;""</f>
        <v/>
      </c>
      <c r="M177" s="243" t="str">
        <f>IFERROR(VLOOKUP($I177,'Institution Evaluation'!$A$55:$F$346,6,0),IFERROR(VLOOKUP($I177,'Privacy Analyst Evaluation'!$A$46:$F$120,6,0),""))&amp;""</f>
        <v/>
      </c>
      <c r="N177" s="7"/>
      <c r="O177" s="7"/>
      <c r="P177" s="7"/>
      <c r="Q177" s="7"/>
      <c r="R177" s="7"/>
      <c r="S177" s="7"/>
      <c r="T177" s="7"/>
      <c r="U177" s="7"/>
      <c r="V177" s="7"/>
      <c r="W177" s="7"/>
      <c r="X177" s="7"/>
      <c r="Y177" s="7"/>
      <c r="Z177" s="7"/>
      <c r="AA177" s="7"/>
      <c r="AB177" s="7"/>
      <c r="AC177" s="7"/>
      <c r="AD177" s="7"/>
      <c r="AE177" s="7"/>
      <c r="AF177" s="7"/>
      <c r="AG177" s="7"/>
      <c r="AH177" s="7"/>
    </row>
    <row r="178" ht="15.75" customHeight="1">
      <c r="A178" s="243">
        <f>IFERROR(IF($A177+1&gt;'(backend scoring)'!$T$335,"",$A177+1),"")</f>
        <v>63</v>
      </c>
      <c r="B178" s="243" t="str">
        <f t="array" ref="B178">XLOOKUP($A178,'(backend scoring)'!$V$2:$V$333,'(backend scoring)'!$A$2:$A$333,"")</f>
        <v>PCID-02</v>
      </c>
      <c r="C178" s="243" t="str">
        <f>IFERROR(VLOOKUP($B178,'Institution Evaluation'!$A$55:$F$346,2,0),IFERROR(VLOOKUP($B178,'Privacy Analyst Evaluation'!$A$46:$F$120,2,0),""))&amp;""</f>
        <v>Is the application listed as an approved Payment Application Data Security Standard (PA-DSS) application?*</v>
      </c>
      <c r="D178" s="243" t="str">
        <f>IFERROR(VLOOKUP($B178,'Institution Evaluation'!$A$55:$F$346,3,0),IFERROR(VLOOKUP($B178,'Privacy Analyst Evaluation'!$A$46:$F$120,3,0),""))&amp;""</f>
        <v>No</v>
      </c>
      <c r="E178" s="243" t="str">
        <f>IFERROR(VLOOKUP($B178,'Institution Evaluation'!$A$55:$F$346,4,0),IFERROR(VLOOKUP($B178,'Privacy Analyst Evaluation'!$A$46:$F$120,4,0),""))&amp;""</f>
        <v>Coursedog does not process Credit Card payments.</v>
      </c>
      <c r="F178" s="243" t="str">
        <f>IFERROR(VLOOKUP($B178,'Institution Evaluation'!$A$55:$F$346,6,0),IFERROR(VLOOKUP($B178,'Privacy Analyst Evaluation'!$A$46:$F$120,6,0),""))&amp;""</f>
        <v/>
      </c>
      <c r="G178" s="282"/>
      <c r="H178" s="243" t="str">
        <f>IFERROR(IF($H177+1&gt;'(backend scoring)'!$Q$335,"",$H177+1),"")</f>
        <v/>
      </c>
      <c r="I178" s="243" t="str">
        <f t="array" ref="I178">XLOOKUP($H178,'(backend scoring)'!$S$2:$S$333,'(backend scoring)'!$A$2:$A$333,"")</f>
        <v/>
      </c>
      <c r="J178" s="243" t="str">
        <f>IFERROR(VLOOKUP($I178,'Institution Evaluation'!$A$55:$F$346,2,0),IFERROR(VLOOKUP($I178,'Privacy Analyst Evaluation'!$A$46:$F$120,2,0),""))</f>
        <v/>
      </c>
      <c r="K178" s="243" t="str">
        <f>IFERROR(VLOOKUP($I178,'Institution Evaluation'!$A$55:$F$346,3,0),IFERROR(VLOOKUP($I178,'Privacy Analyst Evaluation'!$A$46:$F$120,3,0),""))&amp;""</f>
        <v/>
      </c>
      <c r="L178" s="243" t="str">
        <f>IFERROR(VLOOKUP($I178,'Institution Evaluation'!$A$55:$F$346,4,0),IFERROR(VLOOKUP($I178,'Privacy Analyst Evaluation'!$A$46:$F$120,4,0),""))&amp;""</f>
        <v/>
      </c>
      <c r="M178" s="243" t="str">
        <f>IFERROR(VLOOKUP($I178,'Institution Evaluation'!$A$55:$F$346,6,0),IFERROR(VLOOKUP($I178,'Privacy Analyst Evaluation'!$A$46:$F$120,6,0),""))&amp;""</f>
        <v/>
      </c>
      <c r="N178" s="7"/>
      <c r="O178" s="7"/>
      <c r="P178" s="7"/>
      <c r="Q178" s="7"/>
      <c r="R178" s="7"/>
      <c r="S178" s="7"/>
      <c r="T178" s="7"/>
      <c r="U178" s="7"/>
      <c r="V178" s="7"/>
      <c r="W178" s="7"/>
      <c r="X178" s="7"/>
      <c r="Y178" s="7"/>
      <c r="Z178" s="7"/>
      <c r="AA178" s="7"/>
      <c r="AB178" s="7"/>
      <c r="AC178" s="7"/>
      <c r="AD178" s="7"/>
      <c r="AE178" s="7"/>
      <c r="AF178" s="7"/>
      <c r="AG178" s="7"/>
      <c r="AH178" s="7"/>
    </row>
    <row r="179" ht="15.75" customHeight="1">
      <c r="A179" s="243">
        <f>IFERROR(IF($A178+1&gt;'(backend scoring)'!$T$335,"",$A178+1),"")</f>
        <v>64</v>
      </c>
      <c r="B179" s="243" t="str">
        <f t="array" ref="B179">XLOOKUP($A179,'(backend scoring)'!$V$2:$V$333,'(backend scoring)'!$A$2:$A$333,"")</f>
        <v>PCID-03</v>
      </c>
      <c r="C179" s="243" t="str">
        <f>IFERROR(VLOOKUP($B179,'Institution Evaluation'!$A$55:$F$346,2,0),IFERROR(VLOOKUP($B179,'Privacy Analyst Evaluation'!$A$46:$F$120,2,0),""))&amp;""</f>
        <v>Does the system or solutions use a third party to collect, store, process, or transmit cardholder (payment/credit/debt card) data?*</v>
      </c>
      <c r="D179" s="243" t="str">
        <f>IFERROR(VLOOKUP($B179,'Institution Evaluation'!$A$55:$F$346,3,0),IFERROR(VLOOKUP($B179,'Privacy Analyst Evaluation'!$A$46:$F$120,3,0),""))&amp;""</f>
        <v>No</v>
      </c>
      <c r="E179" s="243" t="str">
        <f>IFERROR(VLOOKUP($B179,'Institution Evaluation'!$A$55:$F$346,4,0),IFERROR(VLOOKUP($B179,'Privacy Analyst Evaluation'!$A$46:$F$120,4,0),""))&amp;""</f>
        <v>Coursedog does not process Credit Card payments.</v>
      </c>
      <c r="F179" s="243" t="str">
        <f>IFERROR(VLOOKUP($B179,'Institution Evaluation'!$A$55:$F$346,6,0),IFERROR(VLOOKUP($B179,'Privacy Analyst Evaluation'!$A$46:$F$120,6,0),""))&amp;""</f>
        <v/>
      </c>
      <c r="G179" s="282"/>
      <c r="H179" s="243" t="str">
        <f>IFERROR(IF($H178+1&gt;'(backend scoring)'!$Q$335,"",$H178+1),"")</f>
        <v/>
      </c>
      <c r="I179" s="243" t="str">
        <f t="array" ref="I179">XLOOKUP($H179,'(backend scoring)'!$S$2:$S$333,'(backend scoring)'!$A$2:$A$333,"")</f>
        <v/>
      </c>
      <c r="J179" s="243" t="str">
        <f>IFERROR(VLOOKUP($I179,'Institution Evaluation'!$A$55:$F$346,2,0),IFERROR(VLOOKUP($I179,'Privacy Analyst Evaluation'!$A$46:$F$120,2,0),""))</f>
        <v/>
      </c>
      <c r="K179" s="243" t="str">
        <f>IFERROR(VLOOKUP($I179,'Institution Evaluation'!$A$55:$F$346,3,0),IFERROR(VLOOKUP($I179,'Privacy Analyst Evaluation'!$A$46:$F$120,3,0),""))&amp;""</f>
        <v/>
      </c>
      <c r="L179" s="243" t="str">
        <f>IFERROR(VLOOKUP($I179,'Institution Evaluation'!$A$55:$F$346,4,0),IFERROR(VLOOKUP($I179,'Privacy Analyst Evaluation'!$A$46:$F$120,4,0),""))&amp;""</f>
        <v/>
      </c>
      <c r="M179" s="243" t="str">
        <f>IFERROR(VLOOKUP($I179,'Institution Evaluation'!$A$55:$F$346,6,0),IFERROR(VLOOKUP($I179,'Privacy Analyst Evaluation'!$A$46:$F$120,6,0),""))&amp;""</f>
        <v/>
      </c>
      <c r="N179" s="7"/>
      <c r="O179" s="7"/>
      <c r="P179" s="7"/>
      <c r="Q179" s="7"/>
      <c r="R179" s="7"/>
      <c r="S179" s="7"/>
      <c r="T179" s="7"/>
      <c r="U179" s="7"/>
      <c r="V179" s="7"/>
      <c r="W179" s="7"/>
      <c r="X179" s="7"/>
      <c r="Y179" s="7"/>
      <c r="Z179" s="7"/>
      <c r="AA179" s="7"/>
      <c r="AB179" s="7"/>
      <c r="AC179" s="7"/>
      <c r="AD179" s="7"/>
      <c r="AE179" s="7"/>
      <c r="AF179" s="7"/>
      <c r="AG179" s="7"/>
      <c r="AH179" s="7"/>
    </row>
    <row r="180" ht="15.75" customHeight="1">
      <c r="A180" s="243">
        <f>IFERROR(IF($A179+1&gt;'(backend scoring)'!$T$335,"",$A179+1),"")</f>
        <v>65</v>
      </c>
      <c r="B180" s="243" t="str">
        <f t="array" ref="B180">XLOOKUP($A180,'(backend scoring)'!$V$2:$V$333,'(backend scoring)'!$A$2:$A$333,"")</f>
        <v>PCOM-01</v>
      </c>
      <c r="C180" s="243" t="str">
        <f>IFERROR(VLOOKUP($B180,'Institution Evaluation'!$A$55:$F$346,2,0),IFERROR(VLOOKUP($B180,'Privacy Analyst Evaluation'!$A$46:$F$120,2,0),""))&amp;""</f>
        <v>Have you had a personal data breach in the past three years that involved reporting to a governmental agency, notice to individuals (including voluntary notice), or notice to another organization or institution?*</v>
      </c>
      <c r="D180" s="243" t="str">
        <f>IFERROR(VLOOKUP($B180,'Institution Evaluation'!$A$55:$F$346,3,0),IFERROR(VLOOKUP($B180,'Privacy Analyst Evaluation'!$A$46:$F$120,3,0),""))&amp;""</f>
        <v>No</v>
      </c>
      <c r="E180" s="243" t="str">
        <f>IFERROR(VLOOKUP($B180,'Institution Evaluation'!$A$55:$F$346,4,0),IFERROR(VLOOKUP($B180,'Privacy Analyst Evaluation'!$A$46:$F$120,4,0),""))&amp;""</f>
        <v/>
      </c>
      <c r="F180" s="243" t="str">
        <f>IFERROR(VLOOKUP($B180,'Institution Evaluation'!$A$55:$F$346,6,0),IFERROR(VLOOKUP($B180,'Privacy Analyst Evaluation'!$A$46:$F$120,6,0),""))&amp;""</f>
        <v/>
      </c>
      <c r="G180" s="282"/>
      <c r="H180" s="243" t="str">
        <f>IFERROR(IF($H179+1&gt;'(backend scoring)'!$Q$335,"",$H179+1),"")</f>
        <v/>
      </c>
      <c r="I180" s="243" t="str">
        <f t="array" ref="I180">XLOOKUP($H180,'(backend scoring)'!$S$2:$S$333,'(backend scoring)'!$A$2:$A$333,"")</f>
        <v/>
      </c>
      <c r="J180" s="243" t="str">
        <f>IFERROR(VLOOKUP($I180,'Institution Evaluation'!$A$55:$F$346,2,0),IFERROR(VLOOKUP($I180,'Privacy Analyst Evaluation'!$A$46:$F$120,2,0),""))</f>
        <v/>
      </c>
      <c r="K180" s="243" t="str">
        <f>IFERROR(VLOOKUP($I180,'Institution Evaluation'!$A$55:$F$346,3,0),IFERROR(VLOOKUP($I180,'Privacy Analyst Evaluation'!$A$46:$F$120,3,0),""))&amp;""</f>
        <v/>
      </c>
      <c r="L180" s="243" t="str">
        <f>IFERROR(VLOOKUP($I180,'Institution Evaluation'!$A$55:$F$346,4,0),IFERROR(VLOOKUP($I180,'Privacy Analyst Evaluation'!$A$46:$F$120,4,0),""))&amp;""</f>
        <v/>
      </c>
      <c r="M180" s="243" t="str">
        <f>IFERROR(VLOOKUP($I180,'Institution Evaluation'!$A$55:$F$346,6,0),IFERROR(VLOOKUP($I180,'Privacy Analyst Evaluation'!$A$46:$F$120,6,0),""))&amp;""</f>
        <v/>
      </c>
      <c r="N180" s="7"/>
      <c r="O180" s="7"/>
      <c r="P180" s="7"/>
      <c r="Q180" s="7"/>
      <c r="R180" s="7"/>
      <c r="S180" s="7"/>
      <c r="T180" s="7"/>
      <c r="U180" s="7"/>
      <c r="V180" s="7"/>
      <c r="W180" s="7"/>
      <c r="X180" s="7"/>
      <c r="Y180" s="7"/>
      <c r="Z180" s="7"/>
      <c r="AA180" s="7"/>
      <c r="AB180" s="7"/>
      <c r="AC180" s="7"/>
      <c r="AD180" s="7"/>
      <c r="AE180" s="7"/>
      <c r="AF180" s="7"/>
      <c r="AG180" s="7"/>
      <c r="AH180" s="7"/>
    </row>
    <row r="181" ht="15.75" customHeight="1">
      <c r="A181" s="243">
        <f>IFERROR(IF($A180+1&gt;'(backend scoring)'!$T$335,"",$A180+1),"")</f>
        <v>66</v>
      </c>
      <c r="B181" s="243" t="str">
        <f t="array" ref="B181">XLOOKUP($A181,'(backend scoring)'!$V$2:$V$333,'(backend scoring)'!$A$2:$A$333,"")</f>
        <v>PCOM-02</v>
      </c>
      <c r="C181" s="243" t="str">
        <f>IFERROR(VLOOKUP($B181,'Institution Evaluation'!$A$55:$F$346,2,0),IFERROR(VLOOKUP($B181,'Privacy Analyst Evaluation'!$A$46:$F$120,2,0),""))&amp;""</f>
        <v>Use this area to share information about your privacy practices that will assist those who are assessing your company data privacy program.*</v>
      </c>
      <c r="D181" s="243" t="str">
        <f>IFERROR(VLOOKUP($B181,'Institution Evaluation'!$A$55:$F$346,3,0),IFERROR(VLOOKUP($B181,'Privacy Analyst Evaluation'!$A$46:$F$120,3,0),""))&amp;""</f>
        <v/>
      </c>
      <c r="E181" s="243" t="str">
        <f>IFERROR(VLOOKUP($B181,'Institution Evaluation'!$A$55:$F$346,4,0),IFERROR(VLOOKUP($B181,'Privacy Analyst Evaluation'!$A$46:$F$120,4,0),""))&amp;""</f>
        <v>Coursedog collects personal data including email, name, phone, address. Uses third-party service providers like Google Analytics. Transfers data to US. Implements security measures though acknowledges no method is 100% secure. Does not knowingly collect data from children under 18. Contact: 228 Park Avenue S, PMB 70159, New York, NY 10003</v>
      </c>
      <c r="F181" s="243" t="str">
        <f>IFERROR(VLOOKUP($B181,'Institution Evaluation'!$A$55:$F$346,6,0),IFERROR(VLOOKUP($B181,'Privacy Analyst Evaluation'!$A$46:$F$120,6,0),""))&amp;""</f>
        <v/>
      </c>
      <c r="G181" s="282"/>
      <c r="H181" s="243" t="str">
        <f>IFERROR(IF($H180+1&gt;'(backend scoring)'!$Q$335,"",$H180+1),"")</f>
        <v/>
      </c>
      <c r="I181" s="243" t="str">
        <f t="array" ref="I181">XLOOKUP($H181,'(backend scoring)'!$S$2:$S$333,'(backend scoring)'!$A$2:$A$333,"")</f>
        <v/>
      </c>
      <c r="J181" s="243" t="str">
        <f>IFERROR(VLOOKUP($I181,'Institution Evaluation'!$A$55:$F$346,2,0),IFERROR(VLOOKUP($I181,'Privacy Analyst Evaluation'!$A$46:$F$120,2,0),""))</f>
        <v/>
      </c>
      <c r="K181" s="243" t="str">
        <f>IFERROR(VLOOKUP($I181,'Institution Evaluation'!$A$55:$F$346,3,0),IFERROR(VLOOKUP($I181,'Privacy Analyst Evaluation'!$A$46:$F$120,3,0),""))&amp;""</f>
        <v/>
      </c>
      <c r="L181" s="243" t="str">
        <f>IFERROR(VLOOKUP($I181,'Institution Evaluation'!$A$55:$F$346,4,0),IFERROR(VLOOKUP($I181,'Privacy Analyst Evaluation'!$A$46:$F$120,4,0),""))&amp;""</f>
        <v/>
      </c>
      <c r="M181" s="243" t="str">
        <f>IFERROR(VLOOKUP($I181,'Institution Evaluation'!$A$55:$F$346,6,0),IFERROR(VLOOKUP($I181,'Privacy Analyst Evaluation'!$A$46:$F$120,6,0),""))&amp;""</f>
        <v/>
      </c>
      <c r="N181" s="7"/>
      <c r="O181" s="7"/>
      <c r="P181" s="7"/>
      <c r="Q181" s="7"/>
      <c r="R181" s="7"/>
      <c r="S181" s="7"/>
      <c r="T181" s="7"/>
      <c r="U181" s="7"/>
      <c r="V181" s="7"/>
      <c r="W181" s="7"/>
      <c r="X181" s="7"/>
      <c r="Y181" s="7"/>
      <c r="Z181" s="7"/>
      <c r="AA181" s="7"/>
      <c r="AB181" s="7"/>
      <c r="AC181" s="7"/>
      <c r="AD181" s="7"/>
      <c r="AE181" s="7"/>
      <c r="AF181" s="7"/>
      <c r="AG181" s="7"/>
      <c r="AH181" s="7"/>
    </row>
    <row r="182" ht="15.75" customHeight="1">
      <c r="A182" s="243">
        <f>IFERROR(IF($A181+1&gt;'(backend scoring)'!$T$335,"",$A181+1),"")</f>
        <v>67</v>
      </c>
      <c r="B182" s="243" t="str">
        <f t="array" ref="B182">XLOOKUP($A182,'(backend scoring)'!$V$2:$V$333,'(backend scoring)'!$A$2:$A$333,"")</f>
        <v>PTHP-01</v>
      </c>
      <c r="C182" s="243" t="str">
        <f>IFERROR(VLOOKUP($B182,'Institution Evaluation'!$A$55:$F$346,2,0),IFERROR(VLOOKUP($B182,'Privacy Analyst Evaluation'!$A$46:$F$120,2,0),""))&amp;""</f>
        <v>Do you have contractual agreements with third parties that require them to maintain standards and to comply with all regulatory requirements?*</v>
      </c>
      <c r="D182" s="243" t="str">
        <f>IFERROR(VLOOKUP($B182,'Institution Evaluation'!$A$55:$F$346,3,0),IFERROR(VLOOKUP($B182,'Privacy Analyst Evaluation'!$A$46:$F$120,3,0),""))&amp;""</f>
        <v>Yes</v>
      </c>
      <c r="E182" s="243" t="str">
        <f>IFERROR(VLOOKUP($B182,'Institution Evaluation'!$A$55:$F$346,4,0),IFERROR(VLOOKUP($B182,'Privacy Analyst Evaluation'!$A$46:$F$120,4,0),""))&amp;""</f>
        <v/>
      </c>
      <c r="F182" s="243" t="str">
        <f>IFERROR(VLOOKUP($B182,'Institution Evaluation'!$A$55:$F$346,6,0),IFERROR(VLOOKUP($B182,'Privacy Analyst Evaluation'!$A$46:$F$120,6,0),""))&amp;""</f>
        <v/>
      </c>
      <c r="G182" s="282"/>
      <c r="H182" s="243" t="str">
        <f>IFERROR(IF($H181+1&gt;'(backend scoring)'!$Q$335,"",$H181+1),"")</f>
        <v/>
      </c>
      <c r="I182" s="243" t="str">
        <f t="array" ref="I182">XLOOKUP($H182,'(backend scoring)'!$S$2:$S$333,'(backend scoring)'!$A$2:$A$333,"")</f>
        <v/>
      </c>
      <c r="J182" s="243" t="str">
        <f>IFERROR(VLOOKUP($I182,'Institution Evaluation'!$A$55:$F$346,2,0),IFERROR(VLOOKUP($I182,'Privacy Analyst Evaluation'!$A$46:$F$120,2,0),""))</f>
        <v/>
      </c>
      <c r="K182" s="243" t="str">
        <f>IFERROR(VLOOKUP($I182,'Institution Evaluation'!$A$55:$F$346,3,0),IFERROR(VLOOKUP($I182,'Privacy Analyst Evaluation'!$A$46:$F$120,3,0),""))&amp;""</f>
        <v/>
      </c>
      <c r="L182" s="243" t="str">
        <f>IFERROR(VLOOKUP($I182,'Institution Evaluation'!$A$55:$F$346,4,0),IFERROR(VLOOKUP($I182,'Privacy Analyst Evaluation'!$A$46:$F$120,4,0),""))&amp;""</f>
        <v/>
      </c>
      <c r="M182" s="243" t="str">
        <f>IFERROR(VLOOKUP($I182,'Institution Evaluation'!$A$55:$F$346,6,0),IFERROR(VLOOKUP($I182,'Privacy Analyst Evaluation'!$A$46:$F$120,6,0),""))&amp;""</f>
        <v/>
      </c>
      <c r="N182" s="7"/>
      <c r="O182" s="7"/>
      <c r="P182" s="7"/>
      <c r="Q182" s="7"/>
      <c r="R182" s="7"/>
      <c r="S182" s="7"/>
      <c r="T182" s="7"/>
      <c r="U182" s="7"/>
      <c r="V182" s="7"/>
      <c r="W182" s="7"/>
      <c r="X182" s="7"/>
      <c r="Y182" s="7"/>
      <c r="Z182" s="7"/>
      <c r="AA182" s="7"/>
      <c r="AB182" s="7"/>
      <c r="AC182" s="7"/>
      <c r="AD182" s="7"/>
      <c r="AE182" s="7"/>
      <c r="AF182" s="7"/>
      <c r="AG182" s="7"/>
      <c r="AH182" s="7"/>
    </row>
    <row r="183" ht="15.75" customHeight="1">
      <c r="A183" s="243">
        <f>IFERROR(IF($A182+1&gt;'(backend scoring)'!$T$335,"",$A182+1),"")</f>
        <v>68</v>
      </c>
      <c r="B183" s="243" t="str">
        <f t="array" ref="B183">XLOOKUP($A183,'(backend scoring)'!$V$2:$V$333,'(backend scoring)'!$A$2:$A$333,"")</f>
        <v>PDAT-01</v>
      </c>
      <c r="C183" s="243" t="str">
        <f>IFERROR(VLOOKUP($B183,'Institution Evaluation'!$A$55:$F$346,2,0),IFERROR(VLOOKUP($B183,'Privacy Analyst Evaluation'!$A$46:$F$120,2,0),""))&amp;""</f>
        <v>Do you collect, process, or store demographic information?*</v>
      </c>
      <c r="D183" s="243" t="str">
        <f>IFERROR(VLOOKUP($B183,'Institution Evaluation'!$A$55:$F$346,3,0),IFERROR(VLOOKUP($B183,'Privacy Analyst Evaluation'!$A$46:$F$120,3,0),""))&amp;""</f>
        <v>No</v>
      </c>
      <c r="E183" s="243" t="str">
        <f>IFERROR(VLOOKUP($B183,'Institution Evaluation'!$A$55:$F$346,4,0),IFERROR(VLOOKUP($B183,'Privacy Analyst Evaluation'!$A$46:$F$120,4,0),""))&amp;""</f>
        <v/>
      </c>
      <c r="F183" s="243" t="str">
        <f>IFERROR(VLOOKUP($B183,'Institution Evaluation'!$A$55:$F$346,6,0),IFERROR(VLOOKUP($B183,'Privacy Analyst Evaluation'!$A$46:$F$120,6,0),""))&amp;""</f>
        <v/>
      </c>
      <c r="G183" s="282"/>
      <c r="H183" s="243" t="str">
        <f>IFERROR(IF($H182+1&gt;'(backend scoring)'!$Q$335,"",$H182+1),"")</f>
        <v/>
      </c>
      <c r="I183" s="243" t="str">
        <f t="array" ref="I183">XLOOKUP($H183,'(backend scoring)'!$S$2:$S$333,'(backend scoring)'!$A$2:$A$333,"")</f>
        <v/>
      </c>
      <c r="J183" s="243" t="str">
        <f>IFERROR(VLOOKUP($I183,'Institution Evaluation'!$A$55:$F$346,2,0),IFERROR(VLOOKUP($I183,'Privacy Analyst Evaluation'!$A$46:$F$120,2,0),""))</f>
        <v/>
      </c>
      <c r="K183" s="243" t="str">
        <f>IFERROR(VLOOKUP($I183,'Institution Evaluation'!$A$55:$F$346,3,0),IFERROR(VLOOKUP($I183,'Privacy Analyst Evaluation'!$A$46:$F$120,3,0),""))&amp;""</f>
        <v/>
      </c>
      <c r="L183" s="243" t="str">
        <f>IFERROR(VLOOKUP($I183,'Institution Evaluation'!$A$55:$F$346,4,0),IFERROR(VLOOKUP($I183,'Privacy Analyst Evaluation'!$A$46:$F$120,4,0),""))&amp;""</f>
        <v/>
      </c>
      <c r="M183" s="243" t="str">
        <f>IFERROR(VLOOKUP($I183,'Institution Evaluation'!$A$55:$F$346,6,0),IFERROR(VLOOKUP($I183,'Privacy Analyst Evaluation'!$A$46:$F$120,6,0),""))&amp;""</f>
        <v/>
      </c>
      <c r="N183" s="7"/>
      <c r="O183" s="7"/>
      <c r="P183" s="7"/>
      <c r="Q183" s="7"/>
      <c r="R183" s="7"/>
      <c r="S183" s="7"/>
      <c r="T183" s="7"/>
      <c r="U183" s="7"/>
      <c r="V183" s="7"/>
      <c r="W183" s="7"/>
      <c r="X183" s="7"/>
      <c r="Y183" s="7"/>
      <c r="Z183" s="7"/>
      <c r="AA183" s="7"/>
      <c r="AB183" s="7"/>
      <c r="AC183" s="7"/>
      <c r="AD183" s="7"/>
      <c r="AE183" s="7"/>
      <c r="AF183" s="7"/>
      <c r="AG183" s="7"/>
      <c r="AH183" s="7"/>
    </row>
    <row r="184" ht="15.75" customHeight="1">
      <c r="A184" s="243">
        <f>IFERROR(IF($A183+1&gt;'(backend scoring)'!$T$335,"",$A183+1),"")</f>
        <v>69</v>
      </c>
      <c r="B184" s="243" t="str">
        <f t="array" ref="B184">XLOOKUP($A184,'(backend scoring)'!$V$2:$V$333,'(backend scoring)'!$A$2:$A$333,"")</f>
        <v>PDAT-02</v>
      </c>
      <c r="C184" s="243" t="str">
        <f>IFERROR(VLOOKUP($B184,'Institution Evaluation'!$A$55:$F$346,2,0),IFERROR(VLOOKUP($B184,'Privacy Analyst Evaluation'!$A$46:$F$120,2,0),""))&amp;""</f>
        <v>Do you capture or create genetic, biometric, or behaviometric information (e.g.,  facial recognition or fingerprints)?*</v>
      </c>
      <c r="D184" s="243" t="str">
        <f>IFERROR(VLOOKUP($B184,'Institution Evaluation'!$A$55:$F$346,3,0),IFERROR(VLOOKUP($B184,'Privacy Analyst Evaluation'!$A$46:$F$120,3,0),""))&amp;""</f>
        <v>No</v>
      </c>
      <c r="E184" s="243" t="str">
        <f>IFERROR(VLOOKUP($B184,'Institution Evaluation'!$A$55:$F$346,4,0),IFERROR(VLOOKUP($B184,'Privacy Analyst Evaluation'!$A$46:$F$120,4,0),""))&amp;""</f>
        <v/>
      </c>
      <c r="F184" s="243" t="str">
        <f>IFERROR(VLOOKUP($B184,'Institution Evaluation'!$A$55:$F$346,6,0),IFERROR(VLOOKUP($B184,'Privacy Analyst Evaluation'!$A$46:$F$120,6,0),""))&amp;""</f>
        <v/>
      </c>
      <c r="G184" s="282"/>
      <c r="H184" s="243" t="str">
        <f>IFERROR(IF($H183+1&gt;'(backend scoring)'!$Q$335,"",$H183+1),"")</f>
        <v/>
      </c>
      <c r="I184" s="243" t="str">
        <f t="array" ref="I184">XLOOKUP($H184,'(backend scoring)'!$S$2:$S$333,'(backend scoring)'!$A$2:$A$333,"")</f>
        <v/>
      </c>
      <c r="J184" s="243" t="str">
        <f>IFERROR(VLOOKUP($I184,'Institution Evaluation'!$A$55:$F$346,2,0),IFERROR(VLOOKUP($I184,'Privacy Analyst Evaluation'!$A$46:$F$120,2,0),""))</f>
        <v/>
      </c>
      <c r="K184" s="243" t="str">
        <f>IFERROR(VLOOKUP($I184,'Institution Evaluation'!$A$55:$F$346,3,0),IFERROR(VLOOKUP($I184,'Privacy Analyst Evaluation'!$A$46:$F$120,3,0),""))&amp;""</f>
        <v/>
      </c>
      <c r="L184" s="243" t="str">
        <f>IFERROR(VLOOKUP($I184,'Institution Evaluation'!$A$55:$F$346,4,0),IFERROR(VLOOKUP($I184,'Privacy Analyst Evaluation'!$A$46:$F$120,4,0),""))&amp;""</f>
        <v/>
      </c>
      <c r="M184" s="243" t="str">
        <f>IFERROR(VLOOKUP($I184,'Institution Evaluation'!$A$55:$F$346,6,0),IFERROR(VLOOKUP($I184,'Privacy Analyst Evaluation'!$A$46:$F$120,6,0),""))&amp;""</f>
        <v/>
      </c>
      <c r="N184" s="7"/>
      <c r="O184" s="7"/>
      <c r="P184" s="7"/>
      <c r="Q184" s="7"/>
      <c r="R184" s="7"/>
      <c r="S184" s="7"/>
      <c r="T184" s="7"/>
      <c r="U184" s="7"/>
      <c r="V184" s="7"/>
      <c r="W184" s="7"/>
      <c r="X184" s="7"/>
      <c r="Y184" s="7"/>
      <c r="Z184" s="7"/>
      <c r="AA184" s="7"/>
      <c r="AB184" s="7"/>
      <c r="AC184" s="7"/>
      <c r="AD184" s="7"/>
      <c r="AE184" s="7"/>
      <c r="AF184" s="7"/>
      <c r="AG184" s="7"/>
      <c r="AH184" s="7"/>
    </row>
    <row r="185" ht="15.75" customHeight="1">
      <c r="A185" s="243">
        <f>IFERROR(IF($A184+1&gt;'(backend scoring)'!$T$335,"",$A184+1),"")</f>
        <v>70</v>
      </c>
      <c r="B185" s="243" t="str">
        <f t="array" ref="B185">XLOOKUP($A185,'(backend scoring)'!$V$2:$V$333,'(backend scoring)'!$A$2:$A$333,"")</f>
        <v>PDAT-03</v>
      </c>
      <c r="C185" s="243" t="str">
        <f>IFERROR(VLOOKUP($B185,'Institution Evaluation'!$A$55:$F$346,2,0),IFERROR(VLOOKUP($B185,'Privacy Analyst Evaluation'!$A$46:$F$120,2,0),""))&amp;""</f>
        <v>Do you combine institutional data (including "de-identified," "anonymized," or otherwise masked data) with personal data from any other sources?*</v>
      </c>
      <c r="D185" s="243" t="str">
        <f>IFERROR(VLOOKUP($B185,'Institution Evaluation'!$A$55:$F$346,3,0),IFERROR(VLOOKUP($B185,'Privacy Analyst Evaluation'!$A$46:$F$120,3,0),""))&amp;""</f>
        <v>No</v>
      </c>
      <c r="E185" s="243" t="str">
        <f>IFERROR(VLOOKUP($B185,'Institution Evaluation'!$A$55:$F$346,4,0),IFERROR(VLOOKUP($B185,'Privacy Analyst Evaluation'!$A$46:$F$120,4,0),""))&amp;""</f>
        <v/>
      </c>
      <c r="F185" s="243" t="str">
        <f>IFERROR(VLOOKUP($B185,'Institution Evaluation'!$A$55:$F$346,6,0),IFERROR(VLOOKUP($B185,'Privacy Analyst Evaluation'!$A$46:$F$120,6,0),""))&amp;""</f>
        <v/>
      </c>
      <c r="G185" s="282"/>
      <c r="H185" s="243" t="str">
        <f>IFERROR(IF($H184+1&gt;'(backend scoring)'!$Q$335,"",$H184+1),"")</f>
        <v/>
      </c>
      <c r="I185" s="243" t="str">
        <f t="array" ref="I185">XLOOKUP($H185,'(backend scoring)'!$S$2:$S$333,'(backend scoring)'!$A$2:$A$333,"")</f>
        <v/>
      </c>
      <c r="J185" s="243" t="str">
        <f>IFERROR(VLOOKUP($I185,'Institution Evaluation'!$A$55:$F$346,2,0),IFERROR(VLOOKUP($I185,'Privacy Analyst Evaluation'!$A$46:$F$120,2,0),""))</f>
        <v/>
      </c>
      <c r="K185" s="243" t="str">
        <f>IFERROR(VLOOKUP($I185,'Institution Evaluation'!$A$55:$F$346,3,0),IFERROR(VLOOKUP($I185,'Privacy Analyst Evaluation'!$A$46:$F$120,3,0),""))&amp;""</f>
        <v/>
      </c>
      <c r="L185" s="243" t="str">
        <f>IFERROR(VLOOKUP($I185,'Institution Evaluation'!$A$55:$F$346,4,0),IFERROR(VLOOKUP($I185,'Privacy Analyst Evaluation'!$A$46:$F$120,4,0),""))&amp;""</f>
        <v/>
      </c>
      <c r="M185" s="243" t="str">
        <f>IFERROR(VLOOKUP($I185,'Institution Evaluation'!$A$55:$F$346,6,0),IFERROR(VLOOKUP($I185,'Privacy Analyst Evaluation'!$A$46:$F$120,6,0),""))&amp;""</f>
        <v/>
      </c>
      <c r="N185" s="7"/>
      <c r="O185" s="7"/>
      <c r="P185" s="7"/>
      <c r="Q185" s="7"/>
      <c r="R185" s="7"/>
      <c r="S185" s="7"/>
      <c r="T185" s="7"/>
      <c r="U185" s="7"/>
      <c r="V185" s="7"/>
      <c r="W185" s="7"/>
      <c r="X185" s="7"/>
      <c r="Y185" s="7"/>
      <c r="Z185" s="7"/>
      <c r="AA185" s="7"/>
      <c r="AB185" s="7"/>
      <c r="AC185" s="7"/>
      <c r="AD185" s="7"/>
      <c r="AE185" s="7"/>
      <c r="AF185" s="7"/>
      <c r="AG185" s="7"/>
      <c r="AH185" s="7"/>
    </row>
    <row r="186" ht="15.75" customHeight="1">
      <c r="A186" s="243">
        <f>IFERROR(IF($A185+1&gt;'(backend scoring)'!$T$335,"",$A185+1),"")</f>
        <v>71</v>
      </c>
      <c r="B186" s="243" t="str">
        <f t="array" ref="B186">XLOOKUP($A186,'(backend scoring)'!$V$2:$V$333,'(backend scoring)'!$A$2:$A$333,"")</f>
        <v>PRPO-06</v>
      </c>
      <c r="C186" s="243" t="str">
        <f>IFERROR(VLOOKUP($B186,'Institution Evaluation'!$A$55:$F$346,2,0),IFERROR(VLOOKUP($B186,'Privacy Analyst Evaluation'!$A$46:$F$120,2,0),""))&amp;""</f>
        <v>Do you have a privacy awareness/training program?*</v>
      </c>
      <c r="D186" s="243" t="str">
        <f>IFERROR(VLOOKUP($B186,'Institution Evaluation'!$A$55:$F$346,3,0),IFERROR(VLOOKUP($B186,'Privacy Analyst Evaluation'!$A$46:$F$120,3,0),""))&amp;""</f>
        <v>Yes</v>
      </c>
      <c r="E186" s="243" t="str">
        <f>IFERROR(VLOOKUP($B186,'Institution Evaluation'!$A$55:$F$346,4,0),IFERROR(VLOOKUP($B186,'Privacy Analyst Evaluation'!$A$46:$F$120,4,0),""))&amp;""</f>
        <v/>
      </c>
      <c r="F186" s="243" t="str">
        <f>IFERROR(VLOOKUP($B186,'Institution Evaluation'!$A$55:$F$346,6,0),IFERROR(VLOOKUP($B186,'Privacy Analyst Evaluation'!$A$46:$F$120,6,0),""))&amp;""</f>
        <v/>
      </c>
      <c r="G186" s="282"/>
      <c r="H186" s="243" t="str">
        <f>IFERROR(IF($H185+1&gt;'(backend scoring)'!$Q$335,"",$H185+1),"")</f>
        <v/>
      </c>
      <c r="I186" s="243" t="str">
        <f t="array" ref="I186">XLOOKUP($H186,'(backend scoring)'!$S$2:$S$333,'(backend scoring)'!$A$2:$A$333,"")</f>
        <v/>
      </c>
      <c r="J186" s="243" t="str">
        <f>IFERROR(VLOOKUP($I186,'Institution Evaluation'!$A$55:$F$346,2,0),IFERROR(VLOOKUP($I186,'Privacy Analyst Evaluation'!$A$46:$F$120,2,0),""))</f>
        <v/>
      </c>
      <c r="K186" s="243" t="str">
        <f>IFERROR(VLOOKUP($I186,'Institution Evaluation'!$A$55:$F$346,3,0),IFERROR(VLOOKUP($I186,'Privacy Analyst Evaluation'!$A$46:$F$120,3,0),""))&amp;""</f>
        <v/>
      </c>
      <c r="L186" s="243" t="str">
        <f>IFERROR(VLOOKUP($I186,'Institution Evaluation'!$A$55:$F$346,4,0),IFERROR(VLOOKUP($I186,'Privacy Analyst Evaluation'!$A$46:$F$120,4,0),""))&amp;""</f>
        <v/>
      </c>
      <c r="M186" s="243" t="str">
        <f>IFERROR(VLOOKUP($I186,'Institution Evaluation'!$A$55:$F$346,6,0),IFERROR(VLOOKUP($I186,'Privacy Analyst Evaluation'!$A$46:$F$120,6,0),""))&amp;""</f>
        <v/>
      </c>
      <c r="N186" s="7"/>
      <c r="O186" s="7"/>
      <c r="P186" s="7"/>
      <c r="Q186" s="7"/>
      <c r="R186" s="7"/>
      <c r="S186" s="7"/>
      <c r="T186" s="7"/>
      <c r="U186" s="7"/>
      <c r="V186" s="7"/>
      <c r="W186" s="7"/>
      <c r="X186" s="7"/>
      <c r="Y186" s="7"/>
      <c r="Z186" s="7"/>
      <c r="AA186" s="7"/>
      <c r="AB186" s="7"/>
      <c r="AC186" s="7"/>
      <c r="AD186" s="7"/>
      <c r="AE186" s="7"/>
      <c r="AF186" s="7"/>
      <c r="AG186" s="7"/>
      <c r="AH186" s="7"/>
    </row>
    <row r="187" ht="15.75" customHeight="1">
      <c r="A187" s="243">
        <f>IFERROR(IF($A186+1&gt;'(backend scoring)'!$T$335,"",$A186+1),"")</f>
        <v>72</v>
      </c>
      <c r="B187" s="243" t="str">
        <f t="array" ref="B187">XLOOKUP($A187,'(backend scoring)'!$V$2:$V$333,'(backend scoring)'!$A$2:$A$333,"")</f>
        <v>PRPO-12</v>
      </c>
      <c r="C187" s="243" t="str">
        <f>IFERROR(VLOOKUP($B187,'Institution Evaluation'!$A$55:$F$346,2,0),IFERROR(VLOOKUP($B187,'Privacy Analyst Evaluation'!$A$46:$F$120,2,0),""))&amp;""</f>
        <v>Do you share any institutional data with law enforcement without a valid warrant?*</v>
      </c>
      <c r="D187" s="243" t="str">
        <f>IFERROR(VLOOKUP($B187,'Institution Evaluation'!$A$55:$F$346,3,0),IFERROR(VLOOKUP($B187,'Privacy Analyst Evaluation'!$A$46:$F$120,3,0),""))&amp;""</f>
        <v>No</v>
      </c>
      <c r="E187" s="243" t="str">
        <f>IFERROR(VLOOKUP($B187,'Institution Evaluation'!$A$55:$F$346,4,0),IFERROR(VLOOKUP($B187,'Privacy Analyst Evaluation'!$A$46:$F$120,4,0),""))&amp;""</f>
        <v/>
      </c>
      <c r="F187" s="243" t="str">
        <f>IFERROR(VLOOKUP($B187,'Institution Evaluation'!$A$55:$F$346,6,0),IFERROR(VLOOKUP($B187,'Privacy Analyst Evaluation'!$A$46:$F$120,6,0),""))&amp;""</f>
        <v/>
      </c>
      <c r="G187" s="282"/>
      <c r="H187" s="243" t="str">
        <f>IFERROR(IF($H186+1&gt;'(backend scoring)'!$Q$335,"",$H186+1),"")</f>
        <v/>
      </c>
      <c r="I187" s="243" t="str">
        <f t="array" ref="I187">XLOOKUP($H187,'(backend scoring)'!$S$2:$S$333,'(backend scoring)'!$A$2:$A$333,"")</f>
        <v/>
      </c>
      <c r="J187" s="243" t="str">
        <f>IFERROR(VLOOKUP($I187,'Institution Evaluation'!$A$55:$F$346,2,0),IFERROR(VLOOKUP($I187,'Privacy Analyst Evaluation'!$A$46:$F$120,2,0),""))</f>
        <v/>
      </c>
      <c r="K187" s="243" t="str">
        <f>IFERROR(VLOOKUP($I187,'Institution Evaluation'!$A$55:$F$346,3,0),IFERROR(VLOOKUP($I187,'Privacy Analyst Evaluation'!$A$46:$F$120,3,0),""))&amp;""</f>
        <v/>
      </c>
      <c r="L187" s="243" t="str">
        <f>IFERROR(VLOOKUP($I187,'Institution Evaluation'!$A$55:$F$346,4,0),IFERROR(VLOOKUP($I187,'Privacy Analyst Evaluation'!$A$46:$F$120,4,0),""))&amp;""</f>
        <v/>
      </c>
      <c r="M187" s="243" t="str">
        <f>IFERROR(VLOOKUP($I187,'Institution Evaluation'!$A$55:$F$346,6,0),IFERROR(VLOOKUP($I187,'Privacy Analyst Evaluation'!$A$46:$F$120,6,0),""))&amp;""</f>
        <v/>
      </c>
      <c r="N187" s="7"/>
      <c r="O187" s="7"/>
      <c r="P187" s="7"/>
      <c r="Q187" s="7"/>
      <c r="R187" s="7"/>
      <c r="S187" s="7"/>
      <c r="T187" s="7"/>
      <c r="U187" s="7"/>
      <c r="V187" s="7"/>
      <c r="W187" s="7"/>
      <c r="X187" s="7"/>
      <c r="Y187" s="7"/>
      <c r="Z187" s="7"/>
      <c r="AA187" s="7"/>
      <c r="AB187" s="7"/>
      <c r="AC187" s="7"/>
      <c r="AD187" s="7"/>
      <c r="AE187" s="7"/>
      <c r="AF187" s="7"/>
      <c r="AG187" s="7"/>
      <c r="AH187" s="7"/>
    </row>
    <row r="188" ht="15.75" customHeight="1">
      <c r="A188" s="243">
        <f>IFERROR(IF($A187+1&gt;'(backend scoring)'!$T$335,"",$A187+1),"")</f>
        <v>73</v>
      </c>
      <c r="B188" s="243" t="str">
        <f t="array" ref="B188">XLOOKUP($A188,'(backend scoring)'!$V$2:$V$333,'(backend scoring)'!$A$2:$A$333,"")</f>
        <v>DPAI-02</v>
      </c>
      <c r="C188" s="243" t="str">
        <f>IFERROR(VLOOKUP($B188,'Institution Evaluation'!$A$55:$F$346,2,0),IFERROR(VLOOKUP($B188,'Privacy Analyst Evaluation'!$A$46:$F$120,2,0),""))&amp;""</f>
        <v>Is any institutional data retained in AI processing?*</v>
      </c>
      <c r="D188" s="243" t="str">
        <f>IFERROR(VLOOKUP($B188,'Institution Evaluation'!$A$55:$F$346,3,0),IFERROR(VLOOKUP($B188,'Privacy Analyst Evaluation'!$A$46:$F$120,3,0),""))&amp;""</f>
        <v>Yes</v>
      </c>
      <c r="E188" s="243" t="str">
        <f>IFERROR(VLOOKUP($B188,'Institution Evaluation'!$A$55:$F$346,4,0),IFERROR(VLOOKUP($B188,'Privacy Analyst Evaluation'!$A$46:$F$120,4,0),""))&amp;""</f>
        <v/>
      </c>
      <c r="F188" s="243" t="str">
        <f>IFERROR(VLOOKUP($B188,'Institution Evaluation'!$A$55:$F$346,6,0),IFERROR(VLOOKUP($B188,'Privacy Analyst Evaluation'!$A$46:$F$120,6,0),""))&amp;""</f>
        <v/>
      </c>
      <c r="G188" s="282"/>
      <c r="H188" s="243" t="str">
        <f>IFERROR(IF($H187+1&gt;'(backend scoring)'!$Q$335,"",$H187+1),"")</f>
        <v/>
      </c>
      <c r="I188" s="243" t="str">
        <f t="array" ref="I188">XLOOKUP($H188,'(backend scoring)'!$S$2:$S$333,'(backend scoring)'!$A$2:$A$333,"")</f>
        <v/>
      </c>
      <c r="J188" s="243" t="str">
        <f>IFERROR(VLOOKUP($I188,'Institution Evaluation'!$A$55:$F$346,2,0),IFERROR(VLOOKUP($I188,'Privacy Analyst Evaluation'!$A$46:$F$120,2,0),""))</f>
        <v/>
      </c>
      <c r="K188" s="243" t="str">
        <f>IFERROR(VLOOKUP($I188,'Institution Evaluation'!$A$55:$F$346,3,0),IFERROR(VLOOKUP($I188,'Privacy Analyst Evaluation'!$A$46:$F$120,3,0),""))&amp;""</f>
        <v/>
      </c>
      <c r="L188" s="243" t="str">
        <f>IFERROR(VLOOKUP($I188,'Institution Evaluation'!$A$55:$F$346,4,0),IFERROR(VLOOKUP($I188,'Privacy Analyst Evaluation'!$A$46:$F$120,4,0),""))&amp;""</f>
        <v/>
      </c>
      <c r="M188" s="243" t="str">
        <f>IFERROR(VLOOKUP($I188,'Institution Evaluation'!$A$55:$F$346,6,0),IFERROR(VLOOKUP($I188,'Privacy Analyst Evaluation'!$A$46:$F$120,6,0),""))&amp;""</f>
        <v/>
      </c>
      <c r="N188" s="7"/>
      <c r="O188" s="7"/>
      <c r="P188" s="7"/>
      <c r="Q188" s="7"/>
      <c r="R188" s="7"/>
      <c r="S188" s="7"/>
      <c r="T188" s="7"/>
      <c r="U188" s="7"/>
      <c r="V188" s="7"/>
      <c r="W188" s="7"/>
      <c r="X188" s="7"/>
      <c r="Y188" s="7"/>
      <c r="Z188" s="7"/>
      <c r="AA188" s="7"/>
      <c r="AB188" s="7"/>
      <c r="AC188" s="7"/>
      <c r="AD188" s="7"/>
      <c r="AE188" s="7"/>
      <c r="AF188" s="7"/>
      <c r="AG188" s="7"/>
      <c r="AH188" s="7"/>
    </row>
    <row r="189" ht="15.75" customHeight="1">
      <c r="A189" s="243">
        <f>IFERROR(IF($A188+1&gt;'(backend scoring)'!$T$335,"",$A188+1),"")</f>
        <v>74</v>
      </c>
      <c r="B189" s="243" t="str">
        <f t="array" ref="B189">XLOOKUP($A189,'(backend scoring)'!$V$2:$V$333,'(backend scoring)'!$A$2:$A$333,"")</f>
        <v>DPAI-03</v>
      </c>
      <c r="C189" s="243" t="str">
        <f>IFERROR(VLOOKUP($B189,'Institution Evaluation'!$A$55:$F$346,2,0),IFERROR(VLOOKUP($B189,'Privacy Analyst Evaluation'!$A$46:$F$120,2,0),""))&amp;""</f>
        <v>Do you have agreements in place with third parties or subprocessors regarding the protection of customer data and use of AI?*</v>
      </c>
      <c r="D189" s="243" t="str">
        <f>IFERROR(VLOOKUP($B189,'Institution Evaluation'!$A$55:$F$346,3,0),IFERROR(VLOOKUP($B189,'Privacy Analyst Evaluation'!$A$46:$F$120,3,0),""))&amp;""</f>
        <v>Yes</v>
      </c>
      <c r="E189" s="243" t="str">
        <f>IFERROR(VLOOKUP($B189,'Institution Evaluation'!$A$55:$F$346,4,0),IFERROR(VLOOKUP($B189,'Privacy Analyst Evaluation'!$A$46:$F$120,4,0),""))&amp;""</f>
        <v/>
      </c>
      <c r="F189" s="243" t="str">
        <f>IFERROR(VLOOKUP($B189,'Institution Evaluation'!$A$55:$F$346,6,0),IFERROR(VLOOKUP($B189,'Privacy Analyst Evaluation'!$A$46:$F$120,6,0),""))&amp;""</f>
        <v/>
      </c>
      <c r="G189" s="282"/>
      <c r="H189" s="243" t="str">
        <f>IFERROR(IF($H188+1&gt;'(backend scoring)'!$Q$335,"",$H188+1),"")</f>
        <v/>
      </c>
      <c r="I189" s="243" t="str">
        <f t="array" ref="I189">XLOOKUP($H189,'(backend scoring)'!$S$2:$S$333,'(backend scoring)'!$A$2:$A$333,"")</f>
        <v/>
      </c>
      <c r="J189" s="243" t="str">
        <f>IFERROR(VLOOKUP($I189,'Institution Evaluation'!$A$55:$F$346,2,0),IFERROR(VLOOKUP($I189,'Privacy Analyst Evaluation'!$A$46:$F$120,2,0),""))</f>
        <v/>
      </c>
      <c r="K189" s="243" t="str">
        <f>IFERROR(VLOOKUP($I189,'Institution Evaluation'!$A$55:$F$346,3,0),IFERROR(VLOOKUP($I189,'Privacy Analyst Evaluation'!$A$46:$F$120,3,0),""))&amp;""</f>
        <v/>
      </c>
      <c r="L189" s="243" t="str">
        <f>IFERROR(VLOOKUP($I189,'Institution Evaluation'!$A$55:$F$346,4,0),IFERROR(VLOOKUP($I189,'Privacy Analyst Evaluation'!$A$46:$F$120,4,0),""))&amp;""</f>
        <v/>
      </c>
      <c r="M189" s="243" t="str">
        <f>IFERROR(VLOOKUP($I189,'Institution Evaluation'!$A$55:$F$346,6,0),IFERROR(VLOOKUP($I189,'Privacy Analyst Evaluation'!$A$46:$F$120,6,0),""))&amp;""</f>
        <v/>
      </c>
      <c r="N189" s="7"/>
      <c r="O189" s="7"/>
      <c r="P189" s="7"/>
      <c r="Q189" s="7"/>
      <c r="R189" s="7"/>
      <c r="S189" s="7"/>
      <c r="T189" s="7"/>
      <c r="U189" s="7"/>
      <c r="V189" s="7"/>
      <c r="W189" s="7"/>
      <c r="X189" s="7"/>
      <c r="Y189" s="7"/>
      <c r="Z189" s="7"/>
      <c r="AA189" s="7"/>
      <c r="AB189" s="7"/>
      <c r="AC189" s="7"/>
      <c r="AD189" s="7"/>
      <c r="AE189" s="7"/>
      <c r="AF189" s="7"/>
      <c r="AG189" s="7"/>
      <c r="AH189" s="7"/>
    </row>
    <row r="190" ht="15.75" customHeight="1">
      <c r="A190" s="243">
        <f>IFERROR(IF($A189+1&gt;'(backend scoring)'!$T$335,"",$A189+1),"")</f>
        <v>75</v>
      </c>
      <c r="B190" s="243" t="str">
        <f t="array" ref="B190">XLOOKUP($A190,'(backend scoring)'!$V$2:$V$333,'(backend scoring)'!$A$2:$A$333,"")</f>
        <v>AIGN-01</v>
      </c>
      <c r="C190" s="243" t="str">
        <f>IFERROR(VLOOKUP($B190,'Institution Evaluation'!$A$55:$F$346,2,0),IFERROR(VLOOKUP($B190,'Privacy Analyst Evaluation'!$A$46:$F$120,2,0),""))&amp;""</f>
        <v>Does your solution have an AI risk model when developing or implementing your solution's AI model?*</v>
      </c>
      <c r="D190" s="243" t="str">
        <f>IFERROR(VLOOKUP($B190,'Institution Evaluation'!$A$55:$F$346,3,0),IFERROR(VLOOKUP($B190,'Privacy Analyst Evaluation'!$A$46:$F$120,3,0),""))&amp;""</f>
        <v>Yes</v>
      </c>
      <c r="E190" s="243" t="str">
        <f>IFERROR(VLOOKUP($B190,'Institution Evaluation'!$A$55:$F$346,4,0),IFERROR(VLOOKUP($B190,'Privacy Analyst Evaluation'!$A$46:$F$120,4,0),""))&amp;""</f>
        <v/>
      </c>
      <c r="F190" s="243" t="str">
        <f>IFERROR(VLOOKUP($B190,'Institution Evaluation'!$A$55:$F$346,6,0),IFERROR(VLOOKUP($B190,'Privacy Analyst Evaluation'!$A$46:$F$120,6,0),""))&amp;""</f>
        <v/>
      </c>
      <c r="G190" s="282"/>
      <c r="H190" s="243" t="str">
        <f>IFERROR(IF($H189+1&gt;'(backend scoring)'!$Q$335,"",$H189+1),"")</f>
        <v/>
      </c>
      <c r="I190" s="243" t="str">
        <f t="array" ref="I190">XLOOKUP($H190,'(backend scoring)'!$S$2:$S$333,'(backend scoring)'!$A$2:$A$333,"")</f>
        <v/>
      </c>
      <c r="J190" s="243" t="str">
        <f>IFERROR(VLOOKUP($I190,'Institution Evaluation'!$A$55:$F$346,2,0),IFERROR(VLOOKUP($I190,'Privacy Analyst Evaluation'!$A$46:$F$120,2,0),""))</f>
        <v/>
      </c>
      <c r="K190" s="243" t="str">
        <f>IFERROR(VLOOKUP($I190,'Institution Evaluation'!$A$55:$F$346,3,0),IFERROR(VLOOKUP($I190,'Privacy Analyst Evaluation'!$A$46:$F$120,3,0),""))&amp;""</f>
        <v/>
      </c>
      <c r="L190" s="243" t="str">
        <f>IFERROR(VLOOKUP($I190,'Institution Evaluation'!$A$55:$F$346,4,0),IFERROR(VLOOKUP($I190,'Privacy Analyst Evaluation'!$A$46:$F$120,4,0),""))&amp;""</f>
        <v/>
      </c>
      <c r="M190" s="243" t="str">
        <f>IFERROR(VLOOKUP($I190,'Institution Evaluation'!$A$55:$F$346,6,0),IFERROR(VLOOKUP($I190,'Privacy Analyst Evaluation'!$A$46:$F$120,6,0),""))&amp;""</f>
        <v/>
      </c>
      <c r="N190" s="7"/>
      <c r="O190" s="7"/>
      <c r="P190" s="7"/>
      <c r="Q190" s="7"/>
      <c r="R190" s="7"/>
      <c r="S190" s="7"/>
      <c r="T190" s="7"/>
      <c r="U190" s="7"/>
      <c r="V190" s="7"/>
      <c r="W190" s="7"/>
      <c r="X190" s="7"/>
      <c r="Y190" s="7"/>
      <c r="Z190" s="7"/>
      <c r="AA190" s="7"/>
      <c r="AB190" s="7"/>
      <c r="AC190" s="7"/>
      <c r="AD190" s="7"/>
      <c r="AE190" s="7"/>
      <c r="AF190" s="7"/>
      <c r="AG190" s="7"/>
      <c r="AH190" s="7"/>
    </row>
    <row r="191" ht="15.75" customHeight="1">
      <c r="A191" s="243">
        <f>IFERROR(IF($A190+1&gt;'(backend scoring)'!$T$335,"",$A190+1),"")</f>
        <v>76</v>
      </c>
      <c r="B191" s="243" t="str">
        <f t="array" ref="B191">XLOOKUP($A191,'(backend scoring)'!$V$2:$V$333,'(backend scoring)'!$A$2:$A$333,"")</f>
        <v>AIGN-02</v>
      </c>
      <c r="C191" s="243" t="str">
        <f>IFERROR(VLOOKUP($B191,'Institution Evaluation'!$A$55:$F$346,2,0),IFERROR(VLOOKUP($B191,'Privacy Analyst Evaluation'!$A$46:$F$120,2,0),""))&amp;""</f>
        <v>Can your solution's AI features be disabled by tenant and/or user?*</v>
      </c>
      <c r="D191" s="243" t="str">
        <f>IFERROR(VLOOKUP($B191,'Institution Evaluation'!$A$55:$F$346,3,0),IFERROR(VLOOKUP($B191,'Privacy Analyst Evaluation'!$A$46:$F$120,3,0),""))&amp;""</f>
        <v>Yes</v>
      </c>
      <c r="E191" s="243" t="str">
        <f>IFERROR(VLOOKUP($B191,'Institution Evaluation'!$A$55:$F$346,4,0),IFERROR(VLOOKUP($B191,'Privacy Analyst Evaluation'!$A$46:$F$120,4,0),""))&amp;""</f>
        <v/>
      </c>
      <c r="F191" s="243" t="str">
        <f>IFERROR(VLOOKUP($B191,'Institution Evaluation'!$A$55:$F$346,6,0),IFERROR(VLOOKUP($B191,'Privacy Analyst Evaluation'!$A$46:$F$120,6,0),""))&amp;""</f>
        <v/>
      </c>
      <c r="G191" s="282"/>
      <c r="H191" s="243" t="str">
        <f>IFERROR(IF($H190+1&gt;'(backend scoring)'!$Q$335,"",$H190+1),"")</f>
        <v/>
      </c>
      <c r="I191" s="243" t="str">
        <f t="array" ref="I191">XLOOKUP($H191,'(backend scoring)'!$S$2:$S$333,'(backend scoring)'!$A$2:$A$333,"")</f>
        <v/>
      </c>
      <c r="J191" s="243" t="str">
        <f>IFERROR(VLOOKUP($I191,'Institution Evaluation'!$A$55:$F$346,2,0),IFERROR(VLOOKUP($I191,'Privacy Analyst Evaluation'!$A$46:$F$120,2,0),""))</f>
        <v/>
      </c>
      <c r="K191" s="243" t="str">
        <f>IFERROR(VLOOKUP($I191,'Institution Evaluation'!$A$55:$F$346,3,0),IFERROR(VLOOKUP($I191,'Privacy Analyst Evaluation'!$A$46:$F$120,3,0),""))&amp;""</f>
        <v/>
      </c>
      <c r="L191" s="243" t="str">
        <f>IFERROR(VLOOKUP($I191,'Institution Evaluation'!$A$55:$F$346,4,0),IFERROR(VLOOKUP($I191,'Privacy Analyst Evaluation'!$A$46:$F$120,4,0),""))&amp;""</f>
        <v/>
      </c>
      <c r="M191" s="243" t="str">
        <f>IFERROR(VLOOKUP($I191,'Institution Evaluation'!$A$55:$F$346,6,0),IFERROR(VLOOKUP($I191,'Privacy Analyst Evaluation'!$A$46:$F$120,6,0),""))&amp;""</f>
        <v/>
      </c>
      <c r="N191" s="7"/>
      <c r="O191" s="7"/>
      <c r="P191" s="7"/>
      <c r="Q191" s="7"/>
      <c r="R191" s="7"/>
      <c r="S191" s="7"/>
      <c r="T191" s="7"/>
      <c r="U191" s="7"/>
      <c r="V191" s="7"/>
      <c r="W191" s="7"/>
      <c r="X191" s="7"/>
      <c r="Y191" s="7"/>
      <c r="Z191" s="7"/>
      <c r="AA191" s="7"/>
      <c r="AB191" s="7"/>
      <c r="AC191" s="7"/>
      <c r="AD191" s="7"/>
      <c r="AE191" s="7"/>
      <c r="AF191" s="7"/>
      <c r="AG191" s="7"/>
      <c r="AH191" s="7"/>
    </row>
    <row r="192" ht="15.75" customHeight="1">
      <c r="A192" s="243">
        <f>IFERROR(IF($A191+1&gt;'(backend scoring)'!$T$335,"",$A191+1),"")</f>
        <v>77</v>
      </c>
      <c r="B192" s="243" t="str">
        <f t="array" ref="B192">XLOOKUP($A192,'(backend scoring)'!$V$2:$V$333,'(backend scoring)'!$A$2:$A$333,"")</f>
        <v>AIGN-03</v>
      </c>
      <c r="C192" s="243" t="str">
        <f>IFERROR(VLOOKUP($B192,'Institution Evaluation'!$A$55:$F$346,2,0),IFERROR(VLOOKUP($B192,'Privacy Analyst Evaluation'!$A$46:$F$120,2,0),""))&amp;""</f>
        <v>Have your staff completed responsible AI training?*</v>
      </c>
      <c r="D192" s="243" t="str">
        <f>IFERROR(VLOOKUP($B192,'Institution Evaluation'!$A$55:$F$346,3,0),IFERROR(VLOOKUP($B192,'Privacy Analyst Evaluation'!$A$46:$F$120,3,0),""))&amp;""</f>
        <v>Yes</v>
      </c>
      <c r="E192" s="243" t="str">
        <f>IFERROR(VLOOKUP($B192,'Institution Evaluation'!$A$55:$F$346,4,0),IFERROR(VLOOKUP($B192,'Privacy Analyst Evaluation'!$A$46:$F$120,4,0),""))&amp;""</f>
        <v/>
      </c>
      <c r="F192" s="243" t="str">
        <f>IFERROR(VLOOKUP($B192,'Institution Evaluation'!$A$55:$F$346,6,0),IFERROR(VLOOKUP($B192,'Privacy Analyst Evaluation'!$A$46:$F$120,6,0),""))&amp;""</f>
        <v/>
      </c>
      <c r="G192" s="282"/>
      <c r="H192" s="243" t="str">
        <f>IFERROR(IF($H191+1&gt;'(backend scoring)'!$Q$335,"",$H191+1),"")</f>
        <v/>
      </c>
      <c r="I192" s="243" t="str">
        <f t="array" ref="I192">XLOOKUP($H192,'(backend scoring)'!$S$2:$S$333,'(backend scoring)'!$A$2:$A$333,"")</f>
        <v/>
      </c>
      <c r="J192" s="243" t="str">
        <f>IFERROR(VLOOKUP($I192,'Institution Evaluation'!$A$55:$F$346,2,0),IFERROR(VLOOKUP($I192,'Privacy Analyst Evaluation'!$A$46:$F$120,2,0),""))</f>
        <v/>
      </c>
      <c r="K192" s="243" t="str">
        <f>IFERROR(VLOOKUP($I192,'Institution Evaluation'!$A$55:$F$346,3,0),IFERROR(VLOOKUP($I192,'Privacy Analyst Evaluation'!$A$46:$F$120,3,0),""))&amp;""</f>
        <v/>
      </c>
      <c r="L192" s="243" t="str">
        <f>IFERROR(VLOOKUP($I192,'Institution Evaluation'!$A$55:$F$346,4,0),IFERROR(VLOOKUP($I192,'Privacy Analyst Evaluation'!$A$46:$F$120,4,0),""))&amp;""</f>
        <v/>
      </c>
      <c r="M192" s="243" t="str">
        <f>IFERROR(VLOOKUP($I192,'Institution Evaluation'!$A$55:$F$346,6,0),IFERROR(VLOOKUP($I192,'Privacy Analyst Evaluation'!$A$46:$F$120,6,0),""))&amp;""</f>
        <v/>
      </c>
      <c r="N192" s="7"/>
      <c r="O192" s="7"/>
      <c r="P192" s="7"/>
      <c r="Q192" s="7"/>
      <c r="R192" s="7"/>
      <c r="S192" s="7"/>
      <c r="T192" s="7"/>
      <c r="U192" s="7"/>
      <c r="V192" s="7"/>
      <c r="W192" s="7"/>
      <c r="X192" s="7"/>
      <c r="Y192" s="7"/>
      <c r="Z192" s="7"/>
      <c r="AA192" s="7"/>
      <c r="AB192" s="7"/>
      <c r="AC192" s="7"/>
      <c r="AD192" s="7"/>
      <c r="AE192" s="7"/>
      <c r="AF192" s="7"/>
      <c r="AG192" s="7"/>
      <c r="AH192" s="7"/>
    </row>
    <row r="193" ht="15.75" customHeight="1">
      <c r="A193" s="243">
        <f>IFERROR(IF($A192+1&gt;'(backend scoring)'!$T$335,"",$A192+1),"")</f>
        <v>78</v>
      </c>
      <c r="B193" s="243" t="str">
        <f t="array" ref="B193">XLOOKUP($A193,'(backend scoring)'!$V$2:$V$333,'(backend scoring)'!$A$2:$A$333,"")</f>
        <v>AIPL-01</v>
      </c>
      <c r="C193" s="243" t="str">
        <f>IFERROR(VLOOKUP($B193,'Institution Evaluation'!$A$55:$F$346,2,0),IFERROR(VLOOKUP($B193,'Privacy Analyst Evaluation'!$A$46:$F$120,2,0),""))&amp;""</f>
        <v>Are your AI developer's policies, processes, procedures, and practices across the organization related to the mapping, measuring, and managing of AI risks conspicuously posted, unambiguous, and implemented effectively?*</v>
      </c>
      <c r="D193" s="243" t="str">
        <f>IFERROR(VLOOKUP($B193,'Institution Evaluation'!$A$55:$F$346,3,0),IFERROR(VLOOKUP($B193,'Privacy Analyst Evaluation'!$A$46:$F$120,3,0),""))&amp;""</f>
        <v>Yes</v>
      </c>
      <c r="E193" s="243" t="str">
        <f>IFERROR(VLOOKUP($B193,'Institution Evaluation'!$A$55:$F$346,4,0),IFERROR(VLOOKUP($B193,'Privacy Analyst Evaluation'!$A$46:$F$120,4,0),""))&amp;""</f>
        <v>Coursedog follows structured AI development practices with clear component interfaces, error handling, rate limiting, and security considerations implemented throughout the AI system architecture.</v>
      </c>
      <c r="F193" s="243" t="str">
        <f>IFERROR(VLOOKUP($B193,'Institution Evaluation'!$A$55:$F$346,6,0),IFERROR(VLOOKUP($B193,'Privacy Analyst Evaluation'!$A$46:$F$120,6,0),""))&amp;""</f>
        <v/>
      </c>
      <c r="G193" s="282"/>
      <c r="H193" s="243" t="str">
        <f>IFERROR(IF($H192+1&gt;'(backend scoring)'!$Q$335,"",$H192+1),"")</f>
        <v/>
      </c>
      <c r="I193" s="243" t="str">
        <f t="array" ref="I193">XLOOKUP($H193,'(backend scoring)'!$S$2:$S$333,'(backend scoring)'!$A$2:$A$333,"")</f>
        <v/>
      </c>
      <c r="J193" s="243" t="str">
        <f>IFERROR(VLOOKUP($I193,'Institution Evaluation'!$A$55:$F$346,2,0),IFERROR(VLOOKUP($I193,'Privacy Analyst Evaluation'!$A$46:$F$120,2,0),""))</f>
        <v/>
      </c>
      <c r="K193" s="243" t="str">
        <f>IFERROR(VLOOKUP($I193,'Institution Evaluation'!$A$55:$F$346,3,0),IFERROR(VLOOKUP($I193,'Privacy Analyst Evaluation'!$A$46:$F$120,3,0),""))&amp;""</f>
        <v/>
      </c>
      <c r="L193" s="243" t="str">
        <f>IFERROR(VLOOKUP($I193,'Institution Evaluation'!$A$55:$F$346,4,0),IFERROR(VLOOKUP($I193,'Privacy Analyst Evaluation'!$A$46:$F$120,4,0),""))&amp;""</f>
        <v/>
      </c>
      <c r="M193" s="243" t="str">
        <f>IFERROR(VLOOKUP($I193,'Institution Evaluation'!$A$55:$F$346,6,0),IFERROR(VLOOKUP($I193,'Privacy Analyst Evaluation'!$A$46:$F$120,6,0),""))&amp;""</f>
        <v/>
      </c>
      <c r="N193" s="7"/>
      <c r="O193" s="7"/>
      <c r="P193" s="7"/>
      <c r="Q193" s="7"/>
      <c r="R193" s="7"/>
      <c r="S193" s="7"/>
      <c r="T193" s="7"/>
      <c r="U193" s="7"/>
      <c r="V193" s="7"/>
      <c r="W193" s="7"/>
      <c r="X193" s="7"/>
      <c r="Y193" s="7"/>
      <c r="Z193" s="7"/>
      <c r="AA193" s="7"/>
      <c r="AB193" s="7"/>
      <c r="AC193" s="7"/>
      <c r="AD193" s="7"/>
      <c r="AE193" s="7"/>
      <c r="AF193" s="7"/>
      <c r="AG193" s="7"/>
      <c r="AH193" s="7"/>
    </row>
    <row r="194" ht="15.75" customHeight="1">
      <c r="A194" s="243">
        <f>IFERROR(IF($A193+1&gt;'(backend scoring)'!$T$335,"",$A193+1),"")</f>
        <v>79</v>
      </c>
      <c r="B194" s="243" t="str">
        <f t="array" ref="B194">XLOOKUP($A194,'(backend scoring)'!$V$2:$V$333,'(backend scoring)'!$A$2:$A$333,"")</f>
        <v>AIPL-02</v>
      </c>
      <c r="C194" s="243" t="str">
        <f>IFERROR(VLOOKUP($B194,'Institution Evaluation'!$A$55:$F$346,2,0),IFERROR(VLOOKUP($B194,'Privacy Analyst Evaluation'!$A$46:$F$120,2,0),""))&amp;""</f>
        <v>Have you identified and measured AI risks?*</v>
      </c>
      <c r="D194" s="243" t="str">
        <f>IFERROR(VLOOKUP($B194,'Institution Evaluation'!$A$55:$F$346,3,0),IFERROR(VLOOKUP($B194,'Privacy Analyst Evaluation'!$A$46:$F$120,3,0),""))&amp;""</f>
        <v>Yes</v>
      </c>
      <c r="E194" s="243" t="str">
        <f>IFERROR(VLOOKUP($B194,'Institution Evaluation'!$A$55:$F$346,4,0),IFERROR(VLOOKUP($B194,'Privacy Analyst Evaluation'!$A$46:$F$120,4,0),""))&amp;""</f>
        <v>Coursedog has implemented risk mitigation through rate limiting, structured error handling, input validation, and component-based architecture to manage AI-related risks.</v>
      </c>
      <c r="F194" s="243" t="str">
        <f>IFERROR(VLOOKUP($B194,'Institution Evaluation'!$A$55:$F$346,6,0),IFERROR(VLOOKUP($B194,'Privacy Analyst Evaluation'!$A$46:$F$120,6,0),""))&amp;""</f>
        <v/>
      </c>
      <c r="G194" s="282"/>
      <c r="H194" s="243" t="str">
        <f>IFERROR(IF($H193+1&gt;'(backend scoring)'!$Q$335,"",$H193+1),"")</f>
        <v/>
      </c>
      <c r="I194" s="243" t="str">
        <f t="array" ref="I194">XLOOKUP($H194,'(backend scoring)'!$S$2:$S$333,'(backend scoring)'!$A$2:$A$333,"")</f>
        <v/>
      </c>
      <c r="J194" s="243" t="str">
        <f>IFERROR(VLOOKUP($I194,'Institution Evaluation'!$A$55:$F$346,2,0),IFERROR(VLOOKUP($I194,'Privacy Analyst Evaluation'!$A$46:$F$120,2,0),""))</f>
        <v/>
      </c>
      <c r="K194" s="243" t="str">
        <f>IFERROR(VLOOKUP($I194,'Institution Evaluation'!$A$55:$F$346,3,0),IFERROR(VLOOKUP($I194,'Privacy Analyst Evaluation'!$A$46:$F$120,3,0),""))&amp;""</f>
        <v/>
      </c>
      <c r="L194" s="243" t="str">
        <f>IFERROR(VLOOKUP($I194,'Institution Evaluation'!$A$55:$F$346,4,0),IFERROR(VLOOKUP($I194,'Privacy Analyst Evaluation'!$A$46:$F$120,4,0),""))&amp;""</f>
        <v/>
      </c>
      <c r="M194" s="243" t="str">
        <f>IFERROR(VLOOKUP($I194,'Institution Evaluation'!$A$55:$F$346,6,0),IFERROR(VLOOKUP($I194,'Privacy Analyst Evaluation'!$A$46:$F$120,6,0),""))&amp;""</f>
        <v/>
      </c>
      <c r="N194" s="7"/>
      <c r="O194" s="7"/>
      <c r="P194" s="7"/>
      <c r="Q194" s="7"/>
      <c r="R194" s="7"/>
      <c r="S194" s="7"/>
      <c r="T194" s="7"/>
      <c r="U194" s="7"/>
      <c r="V194" s="7"/>
      <c r="W194" s="7"/>
      <c r="X194" s="7"/>
      <c r="Y194" s="7"/>
      <c r="Z194" s="7"/>
      <c r="AA194" s="7"/>
      <c r="AB194" s="7"/>
      <c r="AC194" s="7"/>
      <c r="AD194" s="7"/>
      <c r="AE194" s="7"/>
      <c r="AF194" s="7"/>
      <c r="AG194" s="7"/>
      <c r="AH194" s="7"/>
    </row>
    <row r="195" ht="15.75" customHeight="1">
      <c r="A195" s="243">
        <f>IFERROR(IF($A194+1&gt;'(backend scoring)'!$T$335,"",$A194+1),"")</f>
        <v>80</v>
      </c>
      <c r="B195" s="243" t="str">
        <f t="array" ref="B195">XLOOKUP($A195,'(backend scoring)'!$V$2:$V$333,'(backend scoring)'!$A$2:$A$333,"")</f>
        <v>AIPL-03</v>
      </c>
      <c r="C195" s="243" t="str">
        <f>IFERROR(VLOOKUP($B195,'Institution Evaluation'!$A$55:$F$346,2,0),IFERROR(VLOOKUP($B195,'Privacy Analyst Evaluation'!$A$46:$F$120,2,0),""))&amp;""</f>
        <v>In the event of an incident, can your solution's AI features be disabled in a timely manner?*</v>
      </c>
      <c r="D195" s="243" t="str">
        <f>IFERROR(VLOOKUP($B195,'Institution Evaluation'!$A$55:$F$346,3,0),IFERROR(VLOOKUP($B195,'Privacy Analyst Evaluation'!$A$46:$F$120,3,0),""))&amp;""</f>
        <v>Yes</v>
      </c>
      <c r="E195" s="243" t="str">
        <f>IFERROR(VLOOKUP($B195,'Institution Evaluation'!$A$55:$F$346,4,0),IFERROR(VLOOKUP($B195,'Privacy Analyst Evaluation'!$A$46:$F$120,4,0),""))&amp;""</f>
        <v>AI features are implemented as modular components that can be disabled through the AI Hub control system and component cancellation mechanisms.</v>
      </c>
      <c r="F195" s="243" t="str">
        <f>IFERROR(VLOOKUP($B195,'Institution Evaluation'!$A$55:$F$346,6,0),IFERROR(VLOOKUP($B195,'Privacy Analyst Evaluation'!$A$46:$F$120,6,0),""))&amp;""</f>
        <v/>
      </c>
      <c r="G195" s="282"/>
      <c r="H195" s="243" t="str">
        <f>IFERROR(IF($H194+1&gt;'(backend scoring)'!$Q$335,"",$H194+1),"")</f>
        <v/>
      </c>
      <c r="I195" s="243" t="str">
        <f t="array" ref="I195">XLOOKUP($H195,'(backend scoring)'!$S$2:$S$333,'(backend scoring)'!$A$2:$A$333,"")</f>
        <v/>
      </c>
      <c r="J195" s="243" t="str">
        <f>IFERROR(VLOOKUP($I195,'Institution Evaluation'!$A$55:$F$346,2,0),IFERROR(VLOOKUP($I195,'Privacy Analyst Evaluation'!$A$46:$F$120,2,0),""))</f>
        <v/>
      </c>
      <c r="K195" s="243" t="str">
        <f>IFERROR(VLOOKUP($I195,'Institution Evaluation'!$A$55:$F$346,3,0),IFERROR(VLOOKUP($I195,'Privacy Analyst Evaluation'!$A$46:$F$120,3,0),""))&amp;""</f>
        <v/>
      </c>
      <c r="L195" s="243" t="str">
        <f>IFERROR(VLOOKUP($I195,'Institution Evaluation'!$A$55:$F$346,4,0),IFERROR(VLOOKUP($I195,'Privacy Analyst Evaluation'!$A$46:$F$120,4,0),""))&amp;""</f>
        <v/>
      </c>
      <c r="M195" s="243" t="str">
        <f>IFERROR(VLOOKUP($I195,'Institution Evaluation'!$A$55:$F$346,6,0),IFERROR(VLOOKUP($I195,'Privacy Analyst Evaluation'!$A$46:$F$120,6,0),""))&amp;""</f>
        <v/>
      </c>
      <c r="N195" s="7"/>
      <c r="O195" s="7"/>
      <c r="P195" s="7"/>
      <c r="Q195" s="7"/>
      <c r="R195" s="7"/>
      <c r="S195" s="7"/>
      <c r="T195" s="7"/>
      <c r="U195" s="7"/>
      <c r="V195" s="7"/>
      <c r="W195" s="7"/>
      <c r="X195" s="7"/>
      <c r="Y195" s="7"/>
      <c r="Z195" s="7"/>
      <c r="AA195" s="7"/>
      <c r="AB195" s="7"/>
      <c r="AC195" s="7"/>
      <c r="AD195" s="7"/>
      <c r="AE195" s="7"/>
      <c r="AF195" s="7"/>
      <c r="AG195" s="7"/>
      <c r="AH195" s="7"/>
    </row>
    <row r="196" ht="15.75" customHeight="1">
      <c r="A196" s="243">
        <f>IFERROR(IF($A195+1&gt;'(backend scoring)'!$T$335,"",$A195+1),"")</f>
        <v>81</v>
      </c>
      <c r="B196" s="243" t="str">
        <f t="array" ref="B196">XLOOKUP($A196,'(backend scoring)'!$V$2:$V$333,'(backend scoring)'!$A$2:$A$333,"")</f>
        <v>AIPL-04</v>
      </c>
      <c r="C196" s="243" t="str">
        <f>IFERROR(VLOOKUP($B196,'Institution Evaluation'!$A$55:$F$346,2,0),IFERROR(VLOOKUP($B196,'Privacy Analyst Evaluation'!$A$46:$F$120,2,0),""))&amp;""</f>
        <v>If disabled because of an incident, can your solution's AI features be re-enabled in a timely manner?*</v>
      </c>
      <c r="D196" s="243" t="str">
        <f>IFERROR(VLOOKUP($B196,'Institution Evaluation'!$A$55:$F$346,3,0),IFERROR(VLOOKUP($B196,'Privacy Analyst Evaluation'!$A$46:$F$120,3,0),""))&amp;""</f>
        <v>Yes</v>
      </c>
      <c r="E196" s="243" t="str">
        <f>IFERROR(VLOOKUP($B196,'Institution Evaluation'!$A$55:$F$346,4,0),IFERROR(VLOOKUP($B196,'Privacy Analyst Evaluation'!$A$46:$F$120,4,0),""))&amp;""</f>
        <v>The modular component architecture allows for quick re-enablement of AI features once issues are resolved, with proper validation and testing procedures.</v>
      </c>
      <c r="F196" s="243" t="str">
        <f>IFERROR(VLOOKUP($B196,'Institution Evaluation'!$A$55:$F$346,6,0),IFERROR(VLOOKUP($B196,'Privacy Analyst Evaluation'!$A$46:$F$120,6,0),""))&amp;""</f>
        <v/>
      </c>
      <c r="G196" s="282"/>
      <c r="H196" s="243" t="str">
        <f>IFERROR(IF($H195+1&gt;'(backend scoring)'!$Q$335,"",$H195+1),"")</f>
        <v/>
      </c>
      <c r="I196" s="243" t="str">
        <f t="array" ref="I196">XLOOKUP($H196,'(backend scoring)'!$S$2:$S$333,'(backend scoring)'!$A$2:$A$333,"")</f>
        <v/>
      </c>
      <c r="J196" s="243" t="str">
        <f>IFERROR(VLOOKUP($I196,'Institution Evaluation'!$A$55:$F$346,2,0),IFERROR(VLOOKUP($I196,'Privacy Analyst Evaluation'!$A$46:$F$120,2,0),""))</f>
        <v/>
      </c>
      <c r="K196" s="243" t="str">
        <f>IFERROR(VLOOKUP($I196,'Institution Evaluation'!$A$55:$F$346,3,0),IFERROR(VLOOKUP($I196,'Privacy Analyst Evaluation'!$A$46:$F$120,3,0),""))&amp;""</f>
        <v/>
      </c>
      <c r="L196" s="243" t="str">
        <f>IFERROR(VLOOKUP($I196,'Institution Evaluation'!$A$55:$F$346,4,0),IFERROR(VLOOKUP($I196,'Privacy Analyst Evaluation'!$A$46:$F$120,4,0),""))&amp;""</f>
        <v/>
      </c>
      <c r="M196" s="243" t="str">
        <f>IFERROR(VLOOKUP($I196,'Institution Evaluation'!$A$55:$F$346,6,0),IFERROR(VLOOKUP($I196,'Privacy Analyst Evaluation'!$A$46:$F$120,6,0),""))&amp;""</f>
        <v/>
      </c>
      <c r="N196" s="7"/>
      <c r="O196" s="7"/>
      <c r="P196" s="7"/>
      <c r="Q196" s="7"/>
      <c r="R196" s="7"/>
      <c r="S196" s="7"/>
      <c r="T196" s="7"/>
      <c r="U196" s="7"/>
      <c r="V196" s="7"/>
      <c r="W196" s="7"/>
      <c r="X196" s="7"/>
      <c r="Y196" s="7"/>
      <c r="Z196" s="7"/>
      <c r="AA196" s="7"/>
      <c r="AB196" s="7"/>
      <c r="AC196" s="7"/>
      <c r="AD196" s="7"/>
      <c r="AE196" s="7"/>
      <c r="AF196" s="7"/>
      <c r="AG196" s="7"/>
      <c r="AH196" s="7"/>
    </row>
    <row r="197" ht="15.75" customHeight="1">
      <c r="A197" s="243">
        <f>IFERROR(IF($A196+1&gt;'(backend scoring)'!$T$335,"",$A196+1),"")</f>
        <v>82</v>
      </c>
      <c r="B197" s="243" t="str">
        <f t="array" ref="B197">XLOOKUP($A197,'(backend scoring)'!$V$2:$V$333,'(backend scoring)'!$A$2:$A$333,"")</f>
        <v>AISC-01</v>
      </c>
      <c r="C197" s="243" t="str">
        <f>IFERROR(VLOOKUP($B197,'Institution Evaluation'!$A$55:$F$346,2,0),IFERROR(VLOOKUP($B197,'Privacy Analyst Evaluation'!$A$46:$F$120,2,0),""))&amp;""</f>
        <v>If sensitive data is introduced to your solution's AI model, can the data be removed from the AI model by request?*</v>
      </c>
      <c r="D197" s="243" t="str">
        <f>IFERROR(VLOOKUP($B197,'Institution Evaluation'!$A$55:$F$346,3,0),IFERROR(VLOOKUP($B197,'Privacy Analyst Evaluation'!$A$46:$F$120,3,0),""))&amp;""</f>
        <v>No</v>
      </c>
      <c r="E197" s="243" t="str">
        <f>IFERROR(VLOOKUP($B197,'Institution Evaluation'!$A$55:$F$346,4,0),IFERROR(VLOOKUP($B197,'Privacy Analyst Evaluation'!$A$46:$F$120,4,0),""))&amp;""</f>
        <v>Coursedog uses third-party AI services (OpenAI and Anthropic) where data removal from the underlying models is not directly controllable. However, Coursedog implements data protection measures to prevent sensitive data from being inappropriately sent to AI models.</v>
      </c>
      <c r="F197" s="243" t="str">
        <f>IFERROR(VLOOKUP($B197,'Institution Evaluation'!$A$55:$F$346,6,0),IFERROR(VLOOKUP($B197,'Privacy Analyst Evaluation'!$A$46:$F$120,6,0),""))&amp;""</f>
        <v/>
      </c>
      <c r="G197" s="282"/>
      <c r="H197" s="243" t="str">
        <f>IFERROR(IF($H196+1&gt;'(backend scoring)'!$Q$335,"",$H196+1),"")</f>
        <v/>
      </c>
      <c r="I197" s="243" t="str">
        <f t="array" ref="I197">XLOOKUP($H197,'(backend scoring)'!$S$2:$S$333,'(backend scoring)'!$A$2:$A$333,"")</f>
        <v/>
      </c>
      <c r="J197" s="243" t="str">
        <f>IFERROR(VLOOKUP($I197,'Institution Evaluation'!$A$55:$F$346,2,0),IFERROR(VLOOKUP($I197,'Privacy Analyst Evaluation'!$A$46:$F$120,2,0),""))</f>
        <v/>
      </c>
      <c r="K197" s="243" t="str">
        <f>IFERROR(VLOOKUP($I197,'Institution Evaluation'!$A$55:$F$346,3,0),IFERROR(VLOOKUP($I197,'Privacy Analyst Evaluation'!$A$46:$F$120,3,0),""))&amp;""</f>
        <v/>
      </c>
      <c r="L197" s="243" t="str">
        <f>IFERROR(VLOOKUP($I197,'Institution Evaluation'!$A$55:$F$346,4,0),IFERROR(VLOOKUP($I197,'Privacy Analyst Evaluation'!$A$46:$F$120,4,0),""))&amp;""</f>
        <v/>
      </c>
      <c r="M197" s="243" t="str">
        <f>IFERROR(VLOOKUP($I197,'Institution Evaluation'!$A$55:$F$346,6,0),IFERROR(VLOOKUP($I197,'Privacy Analyst Evaluation'!$A$46:$F$120,6,0),""))&amp;""</f>
        <v/>
      </c>
      <c r="N197" s="7"/>
      <c r="O197" s="7"/>
      <c r="P197" s="7"/>
      <c r="Q197" s="7"/>
      <c r="R197" s="7"/>
      <c r="S197" s="7"/>
      <c r="T197" s="7"/>
      <c r="U197" s="7"/>
      <c r="V197" s="7"/>
      <c r="W197" s="7"/>
      <c r="X197" s="7"/>
      <c r="Y197" s="7"/>
      <c r="Z197" s="7"/>
      <c r="AA197" s="7"/>
      <c r="AB197" s="7"/>
      <c r="AC197" s="7"/>
      <c r="AD197" s="7"/>
      <c r="AE197" s="7"/>
      <c r="AF197" s="7"/>
      <c r="AG197" s="7"/>
      <c r="AH197" s="7"/>
    </row>
    <row r="198" ht="15.75" customHeight="1">
      <c r="A198" s="243">
        <f>IFERROR(IF($A197+1&gt;'(backend scoring)'!$T$335,"",$A197+1),"")</f>
        <v>83</v>
      </c>
      <c r="B198" s="243" t="str">
        <f t="array" ref="B198">XLOOKUP($A198,'(backend scoring)'!$V$2:$V$333,'(backend scoring)'!$A$2:$A$333,"")</f>
        <v>AISC-02</v>
      </c>
      <c r="C198" s="243" t="str">
        <f>IFERROR(VLOOKUP($B198,'Institution Evaluation'!$A$55:$F$346,2,0),IFERROR(VLOOKUP($B198,'Privacy Analyst Evaluation'!$A$46:$F$120,2,0),""))&amp;""</f>
        <v>Is user input data used to influence your solution's AI model?*</v>
      </c>
      <c r="D198" s="243" t="str">
        <f>IFERROR(VLOOKUP($B198,'Institution Evaluation'!$A$55:$F$346,3,0),IFERROR(VLOOKUP($B198,'Privacy Analyst Evaluation'!$A$46:$F$120,3,0),""))&amp;""</f>
        <v>No</v>
      </c>
      <c r="E198" s="243" t="str">
        <f>IFERROR(VLOOKUP($B198,'Institution Evaluation'!$A$55:$F$346,4,0),IFERROR(VLOOKUP($B198,'Privacy Analyst Evaluation'!$A$46:$F$120,4,0),""))&amp;""</f>
        <v>User input is processed through AI models for generating responses but is not used to train or modify the underlying AI models. Coursedog uses pre-trained models from OpenAI and Anthropic.</v>
      </c>
      <c r="F198" s="243" t="str">
        <f>IFERROR(VLOOKUP($B198,'Institution Evaluation'!$A$55:$F$346,6,0),IFERROR(VLOOKUP($B198,'Privacy Analyst Evaluation'!$A$46:$F$120,6,0),""))&amp;""</f>
        <v/>
      </c>
      <c r="G198" s="282"/>
      <c r="H198" s="243" t="str">
        <f>IFERROR(IF($H197+1&gt;'(backend scoring)'!$Q$335,"",$H197+1),"")</f>
        <v/>
      </c>
      <c r="I198" s="243" t="str">
        <f t="array" ref="I198">XLOOKUP($H198,'(backend scoring)'!$S$2:$S$333,'(backend scoring)'!$A$2:$A$333,"")</f>
        <v/>
      </c>
      <c r="J198" s="243" t="str">
        <f>IFERROR(VLOOKUP($I198,'Institution Evaluation'!$A$55:$F$346,2,0),IFERROR(VLOOKUP($I198,'Privacy Analyst Evaluation'!$A$46:$F$120,2,0),""))</f>
        <v/>
      </c>
      <c r="K198" s="243" t="str">
        <f>IFERROR(VLOOKUP($I198,'Institution Evaluation'!$A$55:$F$346,3,0),IFERROR(VLOOKUP($I198,'Privacy Analyst Evaluation'!$A$46:$F$120,3,0),""))&amp;""</f>
        <v/>
      </c>
      <c r="L198" s="243" t="str">
        <f>IFERROR(VLOOKUP($I198,'Institution Evaluation'!$A$55:$F$346,4,0),IFERROR(VLOOKUP($I198,'Privacy Analyst Evaluation'!$A$46:$F$120,4,0),""))&amp;""</f>
        <v/>
      </c>
      <c r="M198" s="243" t="str">
        <f>IFERROR(VLOOKUP($I198,'Institution Evaluation'!$A$55:$F$346,6,0),IFERROR(VLOOKUP($I198,'Privacy Analyst Evaluation'!$A$46:$F$120,6,0),""))&amp;""</f>
        <v/>
      </c>
      <c r="N198" s="7"/>
      <c r="O198" s="7"/>
      <c r="P198" s="7"/>
      <c r="Q198" s="7"/>
      <c r="R198" s="7"/>
      <c r="S198" s="7"/>
      <c r="T198" s="7"/>
      <c r="U198" s="7"/>
      <c r="V198" s="7"/>
      <c r="W198" s="7"/>
      <c r="X198" s="7"/>
      <c r="Y198" s="7"/>
      <c r="Z198" s="7"/>
      <c r="AA198" s="7"/>
      <c r="AB198" s="7"/>
      <c r="AC198" s="7"/>
      <c r="AD198" s="7"/>
      <c r="AE198" s="7"/>
      <c r="AF198" s="7"/>
      <c r="AG198" s="7"/>
      <c r="AH198" s="7"/>
    </row>
    <row r="199" ht="15.75" customHeight="1">
      <c r="A199" s="243">
        <f>IFERROR(IF($A198+1&gt;'(backend scoring)'!$T$335,"",$A198+1),"")</f>
        <v>84</v>
      </c>
      <c r="B199" s="243" t="str">
        <f t="array" ref="B199">XLOOKUP($A199,'(backend scoring)'!$V$2:$V$333,'(backend scoring)'!$A$2:$A$333,"")</f>
        <v>AISC-03</v>
      </c>
      <c r="C199" s="243" t="str">
        <f>IFERROR(VLOOKUP($B199,'Institution Evaluation'!$A$55:$F$346,2,0),IFERROR(VLOOKUP($B199,'Privacy Analyst Evaluation'!$A$46:$F$120,2,0),""))&amp;""</f>
        <v>Do you provide logging for your solution's AI feature(s) that includes user, date, and action taken?*</v>
      </c>
      <c r="D199" s="243" t="str">
        <f>IFERROR(VLOOKUP($B199,'Institution Evaluation'!$A$55:$F$346,3,0),IFERROR(VLOOKUP($B199,'Privacy Analyst Evaluation'!$A$46:$F$120,3,0),""))&amp;""</f>
        <v>Yes</v>
      </c>
      <c r="E199" s="243" t="str">
        <f>IFERROR(VLOOKUP($B199,'Institution Evaluation'!$A$55:$F$346,4,0),IFERROR(VLOOKUP($B199,'Privacy Analyst Evaluation'!$A$46:$F$120,4,0),""))&amp;""</f>
        <v>Coursedog implements comprehensive logging through Winston-based structured logging with contextual information including user actions and AI operations.</v>
      </c>
      <c r="F199" s="243" t="str">
        <f>IFERROR(VLOOKUP($B199,'Institution Evaluation'!$A$55:$F$346,6,0),IFERROR(VLOOKUP($B199,'Privacy Analyst Evaluation'!$A$46:$F$120,6,0),""))&amp;""</f>
        <v/>
      </c>
      <c r="G199" s="282"/>
      <c r="H199" s="243" t="str">
        <f>IFERROR(IF($H198+1&gt;'(backend scoring)'!$Q$335,"",$H198+1),"")</f>
        <v/>
      </c>
      <c r="I199" s="243" t="str">
        <f t="array" ref="I199">XLOOKUP($H199,'(backend scoring)'!$S$2:$S$333,'(backend scoring)'!$A$2:$A$333,"")</f>
        <v/>
      </c>
      <c r="J199" s="243" t="str">
        <f>IFERROR(VLOOKUP($I199,'Institution Evaluation'!$A$55:$F$346,2,0),IFERROR(VLOOKUP($I199,'Privacy Analyst Evaluation'!$A$46:$F$120,2,0),""))</f>
        <v/>
      </c>
      <c r="K199" s="243" t="str">
        <f>IFERROR(VLOOKUP($I199,'Institution Evaluation'!$A$55:$F$346,3,0),IFERROR(VLOOKUP($I199,'Privacy Analyst Evaluation'!$A$46:$F$120,3,0),""))&amp;""</f>
        <v/>
      </c>
      <c r="L199" s="243" t="str">
        <f>IFERROR(VLOOKUP($I199,'Institution Evaluation'!$A$55:$F$346,4,0),IFERROR(VLOOKUP($I199,'Privacy Analyst Evaluation'!$A$46:$F$120,4,0),""))&amp;""</f>
        <v/>
      </c>
      <c r="M199" s="243" t="str">
        <f>IFERROR(VLOOKUP($I199,'Institution Evaluation'!$A$55:$F$346,6,0),IFERROR(VLOOKUP($I199,'Privacy Analyst Evaluation'!$A$46:$F$120,6,0),""))&amp;""</f>
        <v/>
      </c>
      <c r="N199" s="7"/>
      <c r="O199" s="7"/>
      <c r="P199" s="7"/>
      <c r="Q199" s="7"/>
      <c r="R199" s="7"/>
      <c r="S199" s="7"/>
      <c r="T199" s="7"/>
      <c r="U199" s="7"/>
      <c r="V199" s="7"/>
      <c r="W199" s="7"/>
      <c r="X199" s="7"/>
      <c r="Y199" s="7"/>
      <c r="Z199" s="7"/>
      <c r="AA199" s="7"/>
      <c r="AB199" s="7"/>
      <c r="AC199" s="7"/>
      <c r="AD199" s="7"/>
      <c r="AE199" s="7"/>
      <c r="AF199" s="7"/>
      <c r="AG199" s="7"/>
      <c r="AH199" s="7"/>
    </row>
    <row r="200" ht="15.75" customHeight="1">
      <c r="A200" s="243">
        <f>IFERROR(IF($A199+1&gt;'(backend scoring)'!$T$335,"",$A199+1),"")</f>
        <v>85</v>
      </c>
      <c r="B200" s="243" t="str">
        <f t="array" ref="B200">XLOOKUP($A200,'(backend scoring)'!$V$2:$V$333,'(backend scoring)'!$A$2:$A$333,"")</f>
        <v>AIML-01</v>
      </c>
      <c r="C200" s="243" t="str">
        <f>IFERROR(VLOOKUP($B200,'Institution Evaluation'!$A$55:$F$346,2,0),IFERROR(VLOOKUP($B200,'Privacy Analyst Evaluation'!$A$46:$F$120,2,0),""))&amp;""</f>
        <v>Do you separate ML training data from your ML solution data?*</v>
      </c>
      <c r="D200" s="243" t="str">
        <f>IFERROR(VLOOKUP($B200,'Institution Evaluation'!$A$55:$F$346,3,0),IFERROR(VLOOKUP($B200,'Privacy Analyst Evaluation'!$A$46:$F$120,3,0),""))&amp;""</f>
        <v>No</v>
      </c>
      <c r="E200" s="243" t="str">
        <f>IFERROR(VLOOKUP($B200,'Institution Evaluation'!$A$55:$F$346,4,0),IFERROR(VLOOKUP($B200,'Privacy Analyst Evaluation'!$A$46:$F$120,4,0),""))&amp;""</f>
        <v>Coursedog does not train custom ML models. The solution uses pre-trained models from OpenAI and Anthropic, so training data separation is not applicable.</v>
      </c>
      <c r="F200" s="243" t="str">
        <f>IFERROR(VLOOKUP($B200,'Institution Evaluation'!$A$55:$F$346,6,0),IFERROR(VLOOKUP($B200,'Privacy Analyst Evaluation'!$A$46:$F$120,6,0),""))&amp;""</f>
        <v/>
      </c>
      <c r="G200" s="282"/>
      <c r="H200" s="243" t="str">
        <f>IFERROR(IF($H199+1&gt;'(backend scoring)'!$Q$335,"",$H199+1),"")</f>
        <v/>
      </c>
      <c r="I200" s="243" t="str">
        <f t="array" ref="I200">XLOOKUP($H200,'(backend scoring)'!$S$2:$S$333,'(backend scoring)'!$A$2:$A$333,"")</f>
        <v/>
      </c>
      <c r="J200" s="243" t="str">
        <f>IFERROR(VLOOKUP($I200,'Institution Evaluation'!$A$55:$F$346,2,0),IFERROR(VLOOKUP($I200,'Privacy Analyst Evaluation'!$A$46:$F$120,2,0),""))</f>
        <v/>
      </c>
      <c r="K200" s="243" t="str">
        <f>IFERROR(VLOOKUP($I200,'Institution Evaluation'!$A$55:$F$346,3,0),IFERROR(VLOOKUP($I200,'Privacy Analyst Evaluation'!$A$46:$F$120,3,0),""))&amp;""</f>
        <v/>
      </c>
      <c r="L200" s="243" t="str">
        <f>IFERROR(VLOOKUP($I200,'Institution Evaluation'!$A$55:$F$346,4,0),IFERROR(VLOOKUP($I200,'Privacy Analyst Evaluation'!$A$46:$F$120,4,0),""))&amp;""</f>
        <v/>
      </c>
      <c r="M200" s="243" t="str">
        <f>IFERROR(VLOOKUP($I200,'Institution Evaluation'!$A$55:$F$346,6,0),IFERROR(VLOOKUP($I200,'Privacy Analyst Evaluation'!$A$46:$F$120,6,0),""))&amp;""</f>
        <v/>
      </c>
      <c r="N200" s="7"/>
      <c r="O200" s="7"/>
      <c r="P200" s="7"/>
      <c r="Q200" s="7"/>
      <c r="R200" s="7"/>
      <c r="S200" s="7"/>
      <c r="T200" s="7"/>
      <c r="U200" s="7"/>
      <c r="V200" s="7"/>
      <c r="W200" s="7"/>
      <c r="X200" s="7"/>
      <c r="Y200" s="7"/>
      <c r="Z200" s="7"/>
      <c r="AA200" s="7"/>
      <c r="AB200" s="7"/>
      <c r="AC200" s="7"/>
      <c r="AD200" s="7"/>
      <c r="AE200" s="7"/>
      <c r="AF200" s="7"/>
      <c r="AG200" s="7"/>
      <c r="AH200" s="7"/>
    </row>
    <row r="201" ht="15.75" customHeight="1">
      <c r="A201" s="243">
        <f>IFERROR(IF($A200+1&gt;'(backend scoring)'!$T$335,"",$A200+1),"")</f>
        <v>86</v>
      </c>
      <c r="B201" s="243" t="str">
        <f t="array" ref="B201">XLOOKUP($A201,'(backend scoring)'!$V$2:$V$333,'(backend scoring)'!$A$2:$A$333,"")</f>
        <v>AIML-02</v>
      </c>
      <c r="C201" s="243" t="str">
        <f>IFERROR(VLOOKUP($B201,'Institution Evaluation'!$A$55:$F$346,2,0),IFERROR(VLOOKUP($B201,'Privacy Analyst Evaluation'!$A$46:$F$120,2,0),""))&amp;""</f>
        <v>Do you authenticate and verify your ML model's feedback?*</v>
      </c>
      <c r="D201" s="243" t="str">
        <f>IFERROR(VLOOKUP($B201,'Institution Evaluation'!$A$55:$F$346,3,0),IFERROR(VLOOKUP($B201,'Privacy Analyst Evaluation'!$A$46:$F$120,3,0),""))&amp;""</f>
        <v>No</v>
      </c>
      <c r="E201" s="243" t="str">
        <f>IFERROR(VLOOKUP($B201,'Institution Evaluation'!$A$55:$F$346,4,0),IFERROR(VLOOKUP($B201,'Privacy Analyst Evaluation'!$A$46:$F$120,4,0),""))&amp;""</f>
        <v>Coursedog uses pre-trained OpenAI models and does not implement custom model training or feedback loops that would require authentication and verification.</v>
      </c>
      <c r="F201" s="243" t="str">
        <f>IFERROR(VLOOKUP($B201,'Institution Evaluation'!$A$55:$F$346,6,0),IFERROR(VLOOKUP($B201,'Privacy Analyst Evaluation'!$A$46:$F$120,6,0),""))&amp;""</f>
        <v/>
      </c>
      <c r="G201" s="282"/>
      <c r="H201" s="243" t="str">
        <f>IFERROR(IF($H200+1&gt;'(backend scoring)'!$Q$335,"",$H200+1),"")</f>
        <v/>
      </c>
      <c r="I201" s="243" t="str">
        <f t="array" ref="I201">XLOOKUP($H201,'(backend scoring)'!$S$2:$S$333,'(backend scoring)'!$A$2:$A$333,"")</f>
        <v/>
      </c>
      <c r="J201" s="243" t="str">
        <f>IFERROR(VLOOKUP($I201,'Institution Evaluation'!$A$55:$F$346,2,0),IFERROR(VLOOKUP($I201,'Privacy Analyst Evaluation'!$A$46:$F$120,2,0),""))</f>
        <v/>
      </c>
      <c r="K201" s="243" t="str">
        <f>IFERROR(VLOOKUP($I201,'Institution Evaluation'!$A$55:$F$346,3,0),IFERROR(VLOOKUP($I201,'Privacy Analyst Evaluation'!$A$46:$F$120,3,0),""))&amp;""</f>
        <v/>
      </c>
      <c r="L201" s="243" t="str">
        <f>IFERROR(VLOOKUP($I201,'Institution Evaluation'!$A$55:$F$346,4,0),IFERROR(VLOOKUP($I201,'Privacy Analyst Evaluation'!$A$46:$F$120,4,0),""))&amp;""</f>
        <v/>
      </c>
      <c r="M201" s="243" t="str">
        <f>IFERROR(VLOOKUP($I201,'Institution Evaluation'!$A$55:$F$346,6,0),IFERROR(VLOOKUP($I201,'Privacy Analyst Evaluation'!$A$46:$F$120,6,0),""))&amp;""</f>
        <v/>
      </c>
      <c r="N201" s="7"/>
      <c r="O201" s="7"/>
      <c r="P201" s="7"/>
      <c r="Q201" s="7"/>
      <c r="R201" s="7"/>
      <c r="S201" s="7"/>
      <c r="T201" s="7"/>
      <c r="U201" s="7"/>
      <c r="V201" s="7"/>
      <c r="W201" s="7"/>
      <c r="X201" s="7"/>
      <c r="Y201" s="7"/>
      <c r="Z201" s="7"/>
      <c r="AA201" s="7"/>
      <c r="AB201" s="7"/>
      <c r="AC201" s="7"/>
      <c r="AD201" s="7"/>
      <c r="AE201" s="7"/>
      <c r="AF201" s="7"/>
      <c r="AG201" s="7"/>
      <c r="AH201" s="7"/>
    </row>
    <row r="202" ht="15.75" customHeight="1">
      <c r="A202" s="243">
        <f>IFERROR(IF($A201+1&gt;'(backend scoring)'!$T$335,"",$A201+1),"")</f>
        <v>87</v>
      </c>
      <c r="B202" s="243" t="str">
        <f t="array" ref="B202">XLOOKUP($A202,'(backend scoring)'!$V$2:$V$333,'(backend scoring)'!$A$2:$A$333,"")</f>
        <v>AILM-01</v>
      </c>
      <c r="C202" s="243" t="str">
        <f>IFERROR(VLOOKUP($B202,'Institution Evaluation'!$A$55:$F$346,2,0),IFERROR(VLOOKUP($B202,'Privacy Analyst Evaluation'!$A$46:$F$120,2,0),""))&amp;""</f>
        <v>Do you limit your solution's LLM privileges by default?*</v>
      </c>
      <c r="D202" s="243" t="str">
        <f>IFERROR(VLOOKUP($B202,'Institution Evaluation'!$A$55:$F$346,3,0),IFERROR(VLOOKUP($B202,'Privacy Analyst Evaluation'!$A$46:$F$120,3,0),""))&amp;""</f>
        <v>Yes</v>
      </c>
      <c r="E202" s="243" t="str">
        <f>IFERROR(VLOOKUP($B202,'Institution Evaluation'!$A$55:$F$346,4,0),IFERROR(VLOOKUP($B202,'Privacy Analyst Evaluation'!$A$46:$F$120,4,0),""))&amp;""</f>
        <v>Coursedog implements rate limiting, structured input validation, and controlled access to LLM features through the AI Hub system to limit privileges by default.</v>
      </c>
      <c r="F202" s="243" t="str">
        <f>IFERROR(VLOOKUP($B202,'Institution Evaluation'!$A$55:$F$346,6,0),IFERROR(VLOOKUP($B202,'Privacy Analyst Evaluation'!$A$46:$F$120,6,0),""))&amp;""</f>
        <v/>
      </c>
      <c r="G202" s="282"/>
      <c r="H202" s="243" t="str">
        <f>IFERROR(IF($H201+1&gt;'(backend scoring)'!$Q$335,"",$H201+1),"")</f>
        <v/>
      </c>
      <c r="I202" s="243" t="str">
        <f t="array" ref="I202">XLOOKUP($H202,'(backend scoring)'!$S$2:$S$333,'(backend scoring)'!$A$2:$A$333,"")</f>
        <v/>
      </c>
      <c r="J202" s="243" t="str">
        <f>IFERROR(VLOOKUP($I202,'Institution Evaluation'!$A$55:$F$346,2,0),IFERROR(VLOOKUP($I202,'Privacy Analyst Evaluation'!$A$46:$F$120,2,0),""))</f>
        <v/>
      </c>
      <c r="K202" s="243" t="str">
        <f>IFERROR(VLOOKUP($I202,'Institution Evaluation'!$A$55:$F$346,3,0),IFERROR(VLOOKUP($I202,'Privacy Analyst Evaluation'!$A$46:$F$120,3,0),""))&amp;""</f>
        <v/>
      </c>
      <c r="L202" s="243" t="str">
        <f>IFERROR(VLOOKUP($I202,'Institution Evaluation'!$A$55:$F$346,4,0),IFERROR(VLOOKUP($I202,'Privacy Analyst Evaluation'!$A$46:$F$120,4,0),""))&amp;""</f>
        <v/>
      </c>
      <c r="M202" s="243" t="str">
        <f>IFERROR(VLOOKUP($I202,'Institution Evaluation'!$A$55:$F$346,6,0),IFERROR(VLOOKUP($I202,'Privacy Analyst Evaluation'!$A$46:$F$120,6,0),""))&amp;""</f>
        <v/>
      </c>
      <c r="N202" s="7"/>
      <c r="O202" s="7"/>
      <c r="P202" s="7"/>
      <c r="Q202" s="7"/>
      <c r="R202" s="7"/>
      <c r="S202" s="7"/>
      <c r="T202" s="7"/>
      <c r="U202" s="7"/>
      <c r="V202" s="7"/>
      <c r="W202" s="7"/>
      <c r="X202" s="7"/>
      <c r="Y202" s="7"/>
      <c r="Z202" s="7"/>
      <c r="AA202" s="7"/>
      <c r="AB202" s="7"/>
      <c r="AC202" s="7"/>
      <c r="AD202" s="7"/>
      <c r="AE202" s="7"/>
      <c r="AF202" s="7"/>
      <c r="AG202" s="7"/>
      <c r="AH202" s="7"/>
    </row>
    <row r="203" ht="15.75" customHeight="1">
      <c r="A203" s="243">
        <f>IFERROR(IF($A202+1&gt;'(backend scoring)'!$T$335,"",$A202+1),"")</f>
        <v>88</v>
      </c>
      <c r="B203" s="243" t="str">
        <f t="array" ref="B203">XLOOKUP($A203,'(backend scoring)'!$V$2:$V$333,'(backend scoring)'!$A$2:$A$333,"")</f>
        <v>AILM-02</v>
      </c>
      <c r="C203" s="243" t="str">
        <f>IFERROR(VLOOKUP($B203,'Institution Evaluation'!$A$55:$F$346,2,0),IFERROR(VLOOKUP($B203,'Privacy Analyst Evaluation'!$A$46:$F$120,2,0),""))&amp;""</f>
        <v>Is your LLM training data vetted, validated, and verified before training the solution's AI model?*</v>
      </c>
      <c r="D203" s="243" t="str">
        <f>IFERROR(VLOOKUP($B203,'Institution Evaluation'!$A$55:$F$346,3,0),IFERROR(VLOOKUP($B203,'Privacy Analyst Evaluation'!$A$46:$F$120,3,0),""))&amp;""</f>
        <v>N/A</v>
      </c>
      <c r="E203" s="243" t="str">
        <f>IFERROR(VLOOKUP($B203,'Institution Evaluation'!$A$55:$F$346,4,0),IFERROR(VLOOKUP($B203,'Privacy Analyst Evaluation'!$A$46:$F$120,4,0),""))&amp;""</f>
        <v>Coursedog uses OpenAI and Anthropic's pre-trained LLMs and does not train custom language models.</v>
      </c>
      <c r="F203" s="243" t="str">
        <f>IFERROR(VLOOKUP($B203,'Institution Evaluation'!$A$55:$F$346,6,0),IFERROR(VLOOKUP($B203,'Privacy Analyst Evaluation'!$A$46:$F$120,6,0),""))&amp;""</f>
        <v/>
      </c>
      <c r="G203" s="282"/>
      <c r="H203" s="243" t="str">
        <f>IFERROR(IF($H202+1&gt;'(backend scoring)'!$Q$335,"",$H202+1),"")</f>
        <v/>
      </c>
      <c r="I203" s="243" t="str">
        <f t="array" ref="I203">XLOOKUP($H203,'(backend scoring)'!$S$2:$S$333,'(backend scoring)'!$A$2:$A$333,"")</f>
        <v/>
      </c>
      <c r="J203" s="243" t="str">
        <f>IFERROR(VLOOKUP($I203,'Institution Evaluation'!$A$55:$F$346,2,0),IFERROR(VLOOKUP($I203,'Privacy Analyst Evaluation'!$A$46:$F$120,2,0),""))</f>
        <v/>
      </c>
      <c r="K203" s="243" t="str">
        <f>IFERROR(VLOOKUP($I203,'Institution Evaluation'!$A$55:$F$346,3,0),IFERROR(VLOOKUP($I203,'Privacy Analyst Evaluation'!$A$46:$F$120,3,0),""))&amp;""</f>
        <v/>
      </c>
      <c r="L203" s="243" t="str">
        <f>IFERROR(VLOOKUP($I203,'Institution Evaluation'!$A$55:$F$346,4,0),IFERROR(VLOOKUP($I203,'Privacy Analyst Evaluation'!$A$46:$F$120,4,0),""))&amp;""</f>
        <v/>
      </c>
      <c r="M203" s="243" t="str">
        <f>IFERROR(VLOOKUP($I203,'Institution Evaluation'!$A$55:$F$346,6,0),IFERROR(VLOOKUP($I203,'Privacy Analyst Evaluation'!$A$46:$F$120,6,0),""))&amp;""</f>
        <v/>
      </c>
      <c r="N203" s="7"/>
      <c r="O203" s="7"/>
      <c r="P203" s="7"/>
      <c r="Q203" s="7"/>
      <c r="R203" s="7"/>
      <c r="S203" s="7"/>
      <c r="T203" s="7"/>
      <c r="U203" s="7"/>
      <c r="V203" s="7"/>
      <c r="W203" s="7"/>
      <c r="X203" s="7"/>
      <c r="Y203" s="7"/>
      <c r="Z203" s="7"/>
      <c r="AA203" s="7"/>
      <c r="AB203" s="7"/>
      <c r="AC203" s="7"/>
      <c r="AD203" s="7"/>
      <c r="AE203" s="7"/>
      <c r="AF203" s="7"/>
      <c r="AG203" s="7"/>
      <c r="AH203" s="7"/>
    </row>
    <row r="204" ht="15.75" customHeight="1">
      <c r="A204" s="243">
        <f>IFERROR(IF($A203+1&gt;'(backend scoring)'!$T$335,"",$A203+1),"")</f>
        <v>89</v>
      </c>
      <c r="B204" s="243" t="str">
        <f t="array" ref="B204">XLOOKUP($A204,'(backend scoring)'!$V$2:$V$333,'(backend scoring)'!$A$2:$A$333,"")</f>
        <v>AILM-03</v>
      </c>
      <c r="C204" s="243" t="str">
        <f>IFERROR(VLOOKUP($B204,'Institution Evaluation'!$A$55:$F$346,2,0),IFERROR(VLOOKUP($B204,'Privacy Analyst Evaluation'!$A$46:$F$120,2,0),""))&amp;""</f>
        <v>Do any actions taken by your solution's LLM features or plugins require human intervention?*</v>
      </c>
      <c r="D204" s="243" t="str">
        <f>IFERROR(VLOOKUP($B204,'Institution Evaluation'!$A$55:$F$346,3,0),IFERROR(VLOOKUP($B204,'Privacy Analyst Evaluation'!$A$46:$F$120,3,0),""))&amp;""</f>
        <v>Yes</v>
      </c>
      <c r="E204" s="243" t="str">
        <f>IFERROR(VLOOKUP($B204,'Institution Evaluation'!$A$55:$F$346,4,0),IFERROR(VLOOKUP($B204,'Privacy Analyst Evaluation'!$A$46:$F$120,4,0),""))&amp;""</f>
        <v>AI-generated recommendations and responses are presented to users for review and action. The system does not automatically execute actions based solely on LLM outputs.</v>
      </c>
      <c r="F204" s="243" t="str">
        <f>IFERROR(VLOOKUP($B204,'Institution Evaluation'!$A$55:$F$346,6,0),IFERROR(VLOOKUP($B204,'Privacy Analyst Evaluation'!$A$46:$F$120,6,0),""))&amp;""</f>
        <v/>
      </c>
      <c r="G204" s="282"/>
      <c r="H204" s="243" t="str">
        <f>IFERROR(IF($H203+1&gt;'(backend scoring)'!$Q$335,"",$H203+1),"")</f>
        <v/>
      </c>
      <c r="I204" s="243" t="str">
        <f t="array" ref="I204">XLOOKUP($H204,'(backend scoring)'!$S$2:$S$333,'(backend scoring)'!$A$2:$A$333,"")</f>
        <v/>
      </c>
      <c r="J204" s="243" t="str">
        <f>IFERROR(VLOOKUP($I204,'Institution Evaluation'!$A$55:$F$346,2,0),IFERROR(VLOOKUP($I204,'Privacy Analyst Evaluation'!$A$46:$F$120,2,0),""))</f>
        <v/>
      </c>
      <c r="K204" s="243" t="str">
        <f>IFERROR(VLOOKUP($I204,'Institution Evaluation'!$A$55:$F$346,3,0),IFERROR(VLOOKUP($I204,'Privacy Analyst Evaluation'!$A$46:$F$120,3,0),""))&amp;""</f>
        <v/>
      </c>
      <c r="L204" s="243" t="str">
        <f>IFERROR(VLOOKUP($I204,'Institution Evaluation'!$A$55:$F$346,4,0),IFERROR(VLOOKUP($I204,'Privacy Analyst Evaluation'!$A$46:$F$120,4,0),""))&amp;""</f>
        <v/>
      </c>
      <c r="M204" s="243" t="str">
        <f>IFERROR(VLOOKUP($I204,'Institution Evaluation'!$A$55:$F$346,6,0),IFERROR(VLOOKUP($I204,'Privacy Analyst Evaluation'!$A$46:$F$120,6,0),""))&amp;""</f>
        <v/>
      </c>
      <c r="N204" s="7"/>
      <c r="O204" s="7"/>
      <c r="P204" s="7"/>
      <c r="Q204" s="7"/>
      <c r="R204" s="7"/>
      <c r="S204" s="7"/>
      <c r="T204" s="7"/>
      <c r="U204" s="7"/>
      <c r="V204" s="7"/>
      <c r="W204" s="7"/>
      <c r="X204" s="7"/>
      <c r="Y204" s="7"/>
      <c r="Z204" s="7"/>
      <c r="AA204" s="7"/>
      <c r="AB204" s="7"/>
      <c r="AC204" s="7"/>
      <c r="AD204" s="7"/>
      <c r="AE204" s="7"/>
      <c r="AF204" s="7"/>
      <c r="AG204" s="7"/>
      <c r="AH204" s="7"/>
    </row>
    <row r="205" ht="15.75" customHeight="1">
      <c r="A205" s="243">
        <f>IFERROR(IF($A204+1&gt;'(backend scoring)'!$T$335,"",$A204+1),"")</f>
        <v>90</v>
      </c>
      <c r="B205" s="243" t="str">
        <f t="array" ref="B205">XLOOKUP($A205,'(backend scoring)'!$V$2:$V$333,'(backend scoring)'!$A$2:$A$333,"")</f>
        <v>AILM-04</v>
      </c>
      <c r="C205" s="243" t="str">
        <f>IFERROR(VLOOKUP($B205,'Institution Evaluation'!$A$55:$F$346,2,0),IFERROR(VLOOKUP($B205,'Privacy Analyst Evaluation'!$A$46:$F$120,2,0),""))&amp;""</f>
        <v>Do you limit multiple LLM model plugins being called as part of a single input?*</v>
      </c>
      <c r="D205" s="243" t="str">
        <f>IFERROR(VLOOKUP($B205,'Institution Evaluation'!$A$55:$F$346,3,0),IFERROR(VLOOKUP($B205,'Privacy Analyst Evaluation'!$A$46:$F$120,3,0),""))&amp;""</f>
        <v>Yes</v>
      </c>
      <c r="E205" s="243" t="str">
        <f>IFERROR(VLOOKUP($B205,'Institution Evaluation'!$A$55:$F$346,4,0),IFERROR(VLOOKUP($B205,'Privacy Analyst Evaluation'!$A$46:$F$120,4,0),""))&amp;""</f>
        <v>Coursedog's component-based architecture controls AI model usage and can limit concurrent or multiple model calls through the pipeline system.</v>
      </c>
      <c r="F205" s="243" t="str">
        <f>IFERROR(VLOOKUP($B205,'Institution Evaluation'!$A$55:$F$346,6,0),IFERROR(VLOOKUP($B205,'Privacy Analyst Evaluation'!$A$46:$F$120,6,0),""))&amp;""</f>
        <v/>
      </c>
      <c r="G205" s="282"/>
      <c r="H205" s="243" t="str">
        <f>IFERROR(IF($H204+1&gt;'(backend scoring)'!$Q$335,"",$H204+1),"")</f>
        <v/>
      </c>
      <c r="I205" s="243" t="str">
        <f t="array" ref="I205">XLOOKUP($H205,'(backend scoring)'!$S$2:$S$333,'(backend scoring)'!$A$2:$A$333,"")</f>
        <v/>
      </c>
      <c r="J205" s="243" t="str">
        <f>IFERROR(VLOOKUP($I205,'Institution Evaluation'!$A$55:$F$346,2,0),IFERROR(VLOOKUP($I205,'Privacy Analyst Evaluation'!$A$46:$F$120,2,0),""))</f>
        <v/>
      </c>
      <c r="K205" s="243" t="str">
        <f>IFERROR(VLOOKUP($I205,'Institution Evaluation'!$A$55:$F$346,3,0),IFERROR(VLOOKUP($I205,'Privacy Analyst Evaluation'!$A$46:$F$120,3,0),""))&amp;""</f>
        <v/>
      </c>
      <c r="L205" s="243" t="str">
        <f>IFERROR(VLOOKUP($I205,'Institution Evaluation'!$A$55:$F$346,4,0),IFERROR(VLOOKUP($I205,'Privacy Analyst Evaluation'!$A$46:$F$120,4,0),""))&amp;""</f>
        <v/>
      </c>
      <c r="M205" s="243" t="str">
        <f>IFERROR(VLOOKUP($I205,'Institution Evaluation'!$A$55:$F$346,6,0),IFERROR(VLOOKUP($I205,'Privacy Analyst Evaluation'!$A$46:$F$120,6,0),""))&amp;""</f>
        <v/>
      </c>
      <c r="N205" s="7"/>
      <c r="O205" s="7"/>
      <c r="P205" s="7"/>
      <c r="Q205" s="7"/>
      <c r="R205" s="7"/>
      <c r="S205" s="7"/>
      <c r="T205" s="7"/>
      <c r="U205" s="7"/>
      <c r="V205" s="7"/>
      <c r="W205" s="7"/>
      <c r="X205" s="7"/>
      <c r="Y205" s="7"/>
      <c r="Z205" s="7"/>
      <c r="AA205" s="7"/>
      <c r="AB205" s="7"/>
      <c r="AC205" s="7"/>
      <c r="AD205" s="7"/>
      <c r="AE205" s="7"/>
      <c r="AF205" s="7"/>
      <c r="AG205" s="7"/>
      <c r="AH205" s="7"/>
    </row>
    <row r="206" ht="15.75" customHeight="1">
      <c r="A206" s="243" t="str">
        <f>IFERROR(IF($A205+1&gt;'(backend scoring)'!$T$335,"",$A205+1),"")</f>
        <v/>
      </c>
      <c r="B206" s="243" t="str">
        <f t="array" ref="B206">XLOOKUP($A206,'(backend scoring)'!$V$2:$V$333,'(backend scoring)'!$A$2:$A$333,"")</f>
        <v/>
      </c>
      <c r="C206" s="243" t="str">
        <f>IFERROR(VLOOKUP($B206,'Institution Evaluation'!$A$55:$F$346,2,0),IFERROR(VLOOKUP($B206,'Privacy Analyst Evaluation'!$A$46:$F$120,2,0),""))&amp;""</f>
        <v/>
      </c>
      <c r="D206" s="243" t="str">
        <f>IFERROR(VLOOKUP($B206,'Institution Evaluation'!$A$55:$F$346,3,0),IFERROR(VLOOKUP($B206,'Privacy Analyst Evaluation'!$A$46:$F$120,3,0),""))&amp;""</f>
        <v/>
      </c>
      <c r="E206" s="243" t="str">
        <f>IFERROR(VLOOKUP($B206,'Institution Evaluation'!$A$55:$F$346,4,0),IFERROR(VLOOKUP($B206,'Privacy Analyst Evaluation'!$A$46:$F$120,4,0),""))&amp;""</f>
        <v/>
      </c>
      <c r="F206" s="243" t="str">
        <f>IFERROR(VLOOKUP($B206,'Institution Evaluation'!$A$55:$F$346,6,0),IFERROR(VLOOKUP($B206,'Privacy Analyst Evaluation'!$A$46:$F$120,6,0),""))&amp;""</f>
        <v/>
      </c>
      <c r="G206" s="282"/>
      <c r="H206" s="243" t="str">
        <f>IFERROR(IF($H205+1&gt;'(backend scoring)'!$Q$335,"",$H205+1),"")</f>
        <v/>
      </c>
      <c r="I206" s="243" t="str">
        <f t="array" ref="I206">XLOOKUP($H206,'(backend scoring)'!$S$2:$S$333,'(backend scoring)'!$A$2:$A$333,"")</f>
        <v/>
      </c>
      <c r="J206" s="243" t="str">
        <f>IFERROR(VLOOKUP($I206,'Institution Evaluation'!$A$55:$F$346,2,0),IFERROR(VLOOKUP($I206,'Privacy Analyst Evaluation'!$A$46:$F$120,2,0),""))</f>
        <v/>
      </c>
      <c r="K206" s="243" t="str">
        <f>IFERROR(VLOOKUP($I206,'Institution Evaluation'!$A$55:$F$346,3,0),IFERROR(VLOOKUP($I206,'Privacy Analyst Evaluation'!$A$46:$F$120,3,0),""))&amp;""</f>
        <v/>
      </c>
      <c r="L206" s="243" t="str">
        <f>IFERROR(VLOOKUP($I206,'Institution Evaluation'!$A$55:$F$346,4,0),IFERROR(VLOOKUP($I206,'Privacy Analyst Evaluation'!$A$46:$F$120,4,0),""))&amp;""</f>
        <v/>
      </c>
      <c r="M206" s="243" t="str">
        <f>IFERROR(VLOOKUP($I206,'Institution Evaluation'!$A$55:$F$346,6,0),IFERROR(VLOOKUP($I206,'Privacy Analyst Evaluation'!$A$46:$F$120,6,0),""))&amp;""</f>
        <v/>
      </c>
      <c r="N206" s="7"/>
      <c r="O206" s="7"/>
      <c r="P206" s="7"/>
      <c r="Q206" s="7"/>
      <c r="R206" s="7"/>
      <c r="S206" s="7"/>
      <c r="T206" s="7"/>
      <c r="U206" s="7"/>
      <c r="V206" s="7"/>
      <c r="W206" s="7"/>
      <c r="X206" s="7"/>
      <c r="Y206" s="7"/>
      <c r="Z206" s="7"/>
      <c r="AA206" s="7"/>
      <c r="AB206" s="7"/>
      <c r="AC206" s="7"/>
      <c r="AD206" s="7"/>
      <c r="AE206" s="7"/>
      <c r="AF206" s="7"/>
      <c r="AG206" s="7"/>
      <c r="AH206" s="7"/>
    </row>
    <row r="207" ht="15.75" customHeight="1">
      <c r="A207" s="243">
        <f>IFERROR(IF($A206+1&gt;'(backend scoring)'!$T$335,"",$A206+1),"")</f>
        <v>1</v>
      </c>
      <c r="B207" s="243" t="str">
        <f t="array" ref="B207">XLOOKUP($A207,'(backend scoring)'!$V$2:$V$333,'(backend scoring)'!$A$2:$A$333,"")</f>
        <v>COMP-01</v>
      </c>
      <c r="C207" s="243" t="str">
        <f>IFERROR(VLOOKUP($B207,'Institution Evaluation'!$A$55:$F$346,2,0),IFERROR(VLOOKUP($B207,'Privacy Analyst Evaluation'!$A$46:$F$120,2,0),""))&amp;""</f>
        <v>Do you have a dedicated software and system development team(s) (e.g., customer support, implementation, product management, etc.)?*</v>
      </c>
      <c r="D207" s="243" t="str">
        <f>IFERROR(VLOOKUP($B207,'Institution Evaluation'!$A$55:$F$346,3,0),IFERROR(VLOOKUP($B207,'Privacy Analyst Evaluation'!$A$46:$F$120,3,0),""))&amp;""</f>
        <v>Yes</v>
      </c>
      <c r="E207" s="243" t="str">
        <f>IFERROR(VLOOKUP($B207,'Institution Evaluation'!$A$55:$F$346,4,0),IFERROR(VLOOKUP($B207,'Privacy Analyst Evaluation'!$A$46:$F$120,4,0),""))&amp;""</f>
        <v>Coursedog has a dedicated teams including Customer Success, Product Management, Customer Support, and Engineering.</v>
      </c>
      <c r="F207" s="243" t="str">
        <f>IFERROR(VLOOKUP($B207,'Institution Evaluation'!$A$55:$F$346,6,0),IFERROR(VLOOKUP($B207,'Privacy Analyst Evaluation'!$A$46:$F$120,6,0),""))&amp;""</f>
        <v/>
      </c>
      <c r="G207" s="282"/>
      <c r="H207" s="243" t="str">
        <f>IFERROR(IF($H206+1&gt;'(backend scoring)'!$Q$335,"",$H206+1),"")</f>
        <v/>
      </c>
      <c r="I207" s="243" t="str">
        <f t="array" ref="I207">XLOOKUP($H207,'(backend scoring)'!$S$2:$S$333,'(backend scoring)'!$A$2:$A$333,"")</f>
        <v/>
      </c>
      <c r="J207" s="243" t="str">
        <f>IFERROR(VLOOKUP($I207,'Institution Evaluation'!$A$55:$F$346,2,0),IFERROR(VLOOKUP($I207,'Privacy Analyst Evaluation'!$A$46:$F$120,2,0),""))</f>
        <v/>
      </c>
      <c r="K207" s="243" t="str">
        <f>IFERROR(VLOOKUP($I207,'Institution Evaluation'!$A$55:$F$346,3,0),IFERROR(VLOOKUP($I207,'Privacy Analyst Evaluation'!$A$46:$F$120,3,0),""))&amp;""</f>
        <v/>
      </c>
      <c r="L207" s="243" t="str">
        <f>IFERROR(VLOOKUP($I207,'Institution Evaluation'!$A$55:$F$346,4,0),IFERROR(VLOOKUP($I207,'Privacy Analyst Evaluation'!$A$46:$F$120,4,0),""))&amp;""</f>
        <v/>
      </c>
      <c r="M207" s="243" t="str">
        <f>IFERROR(VLOOKUP($I207,'Institution Evaluation'!$A$55:$F$346,6,0),IFERROR(VLOOKUP($I207,'Privacy Analyst Evaluation'!$A$46:$F$120,6,0),""))&amp;""</f>
        <v/>
      </c>
      <c r="N207" s="7"/>
      <c r="O207" s="7"/>
      <c r="P207" s="7"/>
      <c r="Q207" s="7"/>
      <c r="R207" s="7"/>
      <c r="S207" s="7"/>
      <c r="T207" s="7"/>
      <c r="U207" s="7"/>
      <c r="V207" s="7"/>
      <c r="W207" s="7"/>
      <c r="X207" s="7"/>
      <c r="Y207" s="7"/>
      <c r="Z207" s="7"/>
      <c r="AA207" s="7"/>
      <c r="AB207" s="7"/>
      <c r="AC207" s="7"/>
      <c r="AD207" s="7"/>
      <c r="AE207" s="7"/>
      <c r="AF207" s="7"/>
      <c r="AG207" s="7"/>
      <c r="AH207" s="7"/>
    </row>
    <row r="208" ht="15.75" customHeight="1">
      <c r="A208" s="243">
        <f>IFERROR(IF($A207+1&gt;'(backend scoring)'!$T$335,"",$A207+1),"")</f>
        <v>2</v>
      </c>
      <c r="B208" s="243" t="str">
        <f t="array" ref="B208">XLOOKUP($A208,'(backend scoring)'!$V$2:$V$333,'(backend scoring)'!$A$2:$A$333,"")</f>
        <v>DOCU-01</v>
      </c>
      <c r="C208" s="243" t="str">
        <f>IFERROR(VLOOKUP($B208,'Institution Evaluation'!$A$55:$F$346,2,0),IFERROR(VLOOKUP($B208,'Privacy Analyst Evaluation'!$A$46:$F$120,2,0),""))&amp;""</f>
        <v>Do you have a well-documented business continuity plan (BCP), with a clear owner, that is tested annually?*</v>
      </c>
      <c r="D208" s="243" t="str">
        <f>IFERROR(VLOOKUP($B208,'Institution Evaluation'!$A$55:$F$346,3,0),IFERROR(VLOOKUP($B208,'Privacy Analyst Evaluation'!$A$46:$F$120,3,0),""))&amp;""</f>
        <v>Yes</v>
      </c>
      <c r="E208" s="243" t="str">
        <f>IFERROR(VLOOKUP($B208,'Institution Evaluation'!$A$55:$F$346,4,0),IFERROR(VLOOKUP($B208,'Privacy Analyst Evaluation'!$A$46:$F$120,4,0),""))&amp;""</f>
        <v/>
      </c>
      <c r="F208" s="243" t="str">
        <f>IFERROR(VLOOKUP($B208,'Institution Evaluation'!$A$55:$F$346,6,0),IFERROR(VLOOKUP($B208,'Privacy Analyst Evaluation'!$A$46:$F$120,6,0),""))&amp;""</f>
        <v/>
      </c>
      <c r="G208" s="282"/>
      <c r="H208" s="243" t="str">
        <f>IFERROR(IF($H207+1&gt;'(backend scoring)'!$Q$335,"",$H207+1),"")</f>
        <v/>
      </c>
      <c r="I208" s="243" t="str">
        <f t="array" ref="I208">XLOOKUP($H208,'(backend scoring)'!$S$2:$S$333,'(backend scoring)'!$A$2:$A$333,"")</f>
        <v/>
      </c>
      <c r="J208" s="243" t="str">
        <f>IFERROR(VLOOKUP($I208,'Institution Evaluation'!$A$55:$F$346,2,0),IFERROR(VLOOKUP($I208,'Privacy Analyst Evaluation'!$A$46:$F$120,2,0),""))</f>
        <v/>
      </c>
      <c r="K208" s="243" t="str">
        <f>IFERROR(VLOOKUP($I208,'Institution Evaluation'!$A$55:$F$346,3,0),IFERROR(VLOOKUP($I208,'Privacy Analyst Evaluation'!$A$46:$F$120,3,0),""))&amp;""</f>
        <v/>
      </c>
      <c r="L208" s="243" t="str">
        <f>IFERROR(VLOOKUP($I208,'Institution Evaluation'!$A$55:$F$346,4,0),IFERROR(VLOOKUP($I208,'Privacy Analyst Evaluation'!$A$46:$F$120,4,0),""))&amp;""</f>
        <v/>
      </c>
      <c r="M208" s="243" t="str">
        <f>IFERROR(VLOOKUP($I208,'Institution Evaluation'!$A$55:$F$346,6,0),IFERROR(VLOOKUP($I208,'Privacy Analyst Evaluation'!$A$46:$F$120,6,0),""))&amp;""</f>
        <v/>
      </c>
      <c r="N208" s="7"/>
      <c r="O208" s="7"/>
      <c r="P208" s="7"/>
      <c r="Q208" s="7"/>
      <c r="R208" s="7"/>
      <c r="S208" s="7"/>
      <c r="T208" s="7"/>
      <c r="U208" s="7"/>
      <c r="V208" s="7"/>
      <c r="W208" s="7"/>
      <c r="X208" s="7"/>
      <c r="Y208" s="7"/>
      <c r="Z208" s="7"/>
      <c r="AA208" s="7"/>
      <c r="AB208" s="7"/>
      <c r="AC208" s="7"/>
      <c r="AD208" s="7"/>
      <c r="AE208" s="7"/>
      <c r="AF208" s="7"/>
      <c r="AG208" s="7"/>
      <c r="AH208" s="7"/>
    </row>
    <row r="209" ht="15.75" customHeight="1">
      <c r="A209" s="243">
        <f>IFERROR(IF($A208+1&gt;'(backend scoring)'!$T$335,"",$A208+1),"")</f>
        <v>3</v>
      </c>
      <c r="B209" s="243" t="str">
        <f t="array" ref="B209">XLOOKUP($A209,'(backend scoring)'!$V$2:$V$333,'(backend scoring)'!$A$2:$A$333,"")</f>
        <v>DOCU-02</v>
      </c>
      <c r="C209" s="243" t="str">
        <f>IFERROR(VLOOKUP($B209,'Institution Evaluation'!$A$55:$F$346,2,0),IFERROR(VLOOKUP($B209,'Privacy Analyst Evaluation'!$A$46:$F$120,2,0),""))&amp;""</f>
        <v>Do you have a well-documented disaster recovery plan (DRP), with a clear owner, that is tested annually?*</v>
      </c>
      <c r="D209" s="243" t="str">
        <f>IFERROR(VLOOKUP($B209,'Institution Evaluation'!$A$55:$F$346,3,0),IFERROR(VLOOKUP($B209,'Privacy Analyst Evaluation'!$A$46:$F$120,3,0),""))&amp;""</f>
        <v>Yes</v>
      </c>
      <c r="E209" s="243" t="str">
        <f>IFERROR(VLOOKUP($B209,'Institution Evaluation'!$A$55:$F$346,4,0),IFERROR(VLOOKUP($B209,'Privacy Analyst Evaluation'!$A$46:$F$120,4,0),""))&amp;""</f>
        <v/>
      </c>
      <c r="F209" s="243" t="str">
        <f>IFERROR(VLOOKUP($B209,'Institution Evaluation'!$A$55:$F$346,6,0),IFERROR(VLOOKUP($B209,'Privacy Analyst Evaluation'!$A$46:$F$120,6,0),""))&amp;""</f>
        <v/>
      </c>
      <c r="G209" s="282"/>
      <c r="H209" s="243" t="str">
        <f>IFERROR(IF($H208+1&gt;'(backend scoring)'!$Q$335,"",$H208+1),"")</f>
        <v/>
      </c>
      <c r="I209" s="243" t="str">
        <f t="array" ref="I209">XLOOKUP($H209,'(backend scoring)'!$S$2:$S$333,'(backend scoring)'!$A$2:$A$333,"")</f>
        <v/>
      </c>
      <c r="J209" s="243" t="str">
        <f>IFERROR(VLOOKUP($I209,'Institution Evaluation'!$A$55:$F$346,2,0),IFERROR(VLOOKUP($I209,'Privacy Analyst Evaluation'!$A$46:$F$120,2,0),""))</f>
        <v/>
      </c>
      <c r="K209" s="243" t="str">
        <f>IFERROR(VLOOKUP($I209,'Institution Evaluation'!$A$55:$F$346,3,0),IFERROR(VLOOKUP($I209,'Privacy Analyst Evaluation'!$A$46:$F$120,3,0),""))&amp;""</f>
        <v/>
      </c>
      <c r="L209" s="243" t="str">
        <f>IFERROR(VLOOKUP($I209,'Institution Evaluation'!$A$55:$F$346,4,0),IFERROR(VLOOKUP($I209,'Privacy Analyst Evaluation'!$A$46:$F$120,4,0),""))&amp;""</f>
        <v/>
      </c>
      <c r="M209" s="243" t="str">
        <f>IFERROR(VLOOKUP($I209,'Institution Evaluation'!$A$55:$F$346,6,0),IFERROR(VLOOKUP($I209,'Privacy Analyst Evaluation'!$A$46:$F$120,6,0),""))&amp;""</f>
        <v/>
      </c>
      <c r="N209" s="7"/>
      <c r="O209" s="7"/>
      <c r="P209" s="7"/>
      <c r="Q209" s="7"/>
      <c r="R209" s="7"/>
      <c r="S209" s="7"/>
      <c r="T209" s="7"/>
      <c r="U209" s="7"/>
      <c r="V209" s="7"/>
      <c r="W209" s="7"/>
      <c r="X209" s="7"/>
      <c r="Y209" s="7"/>
      <c r="Z209" s="7"/>
      <c r="AA209" s="7"/>
      <c r="AB209" s="7"/>
      <c r="AC209" s="7"/>
      <c r="AD209" s="7"/>
      <c r="AE209" s="7"/>
      <c r="AF209" s="7"/>
      <c r="AG209" s="7"/>
      <c r="AH209" s="7"/>
    </row>
    <row r="210" ht="15.75" customHeight="1">
      <c r="A210" s="243">
        <f>IFERROR(IF($A209+1&gt;'(backend scoring)'!$T$335,"",$A209+1),"")</f>
        <v>4</v>
      </c>
      <c r="B210" s="243" t="str">
        <f t="array" ref="B210">XLOOKUP($A210,'(backend scoring)'!$V$2:$V$333,'(backend scoring)'!$A$2:$A$333,"")</f>
        <v>ITAC-06</v>
      </c>
      <c r="C210" s="243" t="str">
        <f>IFERROR(VLOOKUP($B210,'Institution Evaluation'!$A$55:$F$346,2,0),IFERROR(VLOOKUP($B210,'Privacy Analyst Evaluation'!$A$46:$F$120,2,0),""))&amp;""</f>
        <v>Has a VPAT or ACR been created or updated for the solution and version under consideration within the past 12 months?*</v>
      </c>
      <c r="D210" s="243" t="str">
        <f>IFERROR(VLOOKUP($B210,'Institution Evaluation'!$A$55:$F$346,3,0),IFERROR(VLOOKUP($B210,'Privacy Analyst Evaluation'!$A$46:$F$120,3,0),""))&amp;""</f>
        <v>Yes</v>
      </c>
      <c r="E210" s="258" t="str">
        <f>IFERROR(VLOOKUP($B210,'Institution Evaluation'!$A$55:$F$346,4,0),IFERROR(VLOOKUP($B210,'Privacy Analyst Evaluation'!$A$46:$F$120,4,0),""))&amp;""</f>
        <v>https://coursedog.my.site.com/support/s/article/CoursedogApplicationAccessibility67fda79f83ed9</v>
      </c>
      <c r="F210" s="243" t="str">
        <f>IFERROR(VLOOKUP($B210,'Institution Evaluation'!$A$55:$F$346,6,0),IFERROR(VLOOKUP($B210,'Privacy Analyst Evaluation'!$A$46:$F$120,6,0),""))&amp;""</f>
        <v/>
      </c>
      <c r="G210" s="282"/>
      <c r="H210" s="243" t="str">
        <f>IFERROR(IF($H209+1&gt;'(backend scoring)'!$Q$335,"",$H209+1),"")</f>
        <v/>
      </c>
      <c r="I210" s="243" t="str">
        <f t="array" ref="I210">XLOOKUP($H210,'(backend scoring)'!$S$2:$S$333,'(backend scoring)'!$A$2:$A$333,"")</f>
        <v/>
      </c>
      <c r="J210" s="243" t="str">
        <f>IFERROR(VLOOKUP($I210,'Institution Evaluation'!$A$55:$F$346,2,0),IFERROR(VLOOKUP($I210,'Privacy Analyst Evaluation'!$A$46:$F$120,2,0),""))</f>
        <v/>
      </c>
      <c r="K210" s="243" t="str">
        <f>IFERROR(VLOOKUP($I210,'Institution Evaluation'!$A$55:$F$346,3,0),IFERROR(VLOOKUP($I210,'Privacy Analyst Evaluation'!$A$46:$F$120,3,0),""))&amp;""</f>
        <v/>
      </c>
      <c r="L210" s="243" t="str">
        <f>IFERROR(VLOOKUP($I210,'Institution Evaluation'!$A$55:$F$346,4,0),IFERROR(VLOOKUP($I210,'Privacy Analyst Evaluation'!$A$46:$F$120,4,0),""))&amp;""</f>
        <v/>
      </c>
      <c r="M210" s="243" t="str">
        <f>IFERROR(VLOOKUP($I210,'Institution Evaluation'!$A$55:$F$346,6,0),IFERROR(VLOOKUP($I210,'Privacy Analyst Evaluation'!$A$46:$F$120,6,0),""))&amp;""</f>
        <v/>
      </c>
      <c r="N210" s="7"/>
      <c r="O210" s="7"/>
      <c r="P210" s="7"/>
      <c r="Q210" s="7"/>
      <c r="R210" s="7"/>
      <c r="S210" s="7"/>
      <c r="T210" s="7"/>
      <c r="U210" s="7"/>
      <c r="V210" s="7"/>
      <c r="W210" s="7"/>
      <c r="X210" s="7"/>
      <c r="Y210" s="7"/>
      <c r="Z210" s="7"/>
      <c r="AA210" s="7"/>
      <c r="AB210" s="7"/>
      <c r="AC210" s="7"/>
      <c r="AD210" s="7"/>
      <c r="AE210" s="7"/>
      <c r="AF210" s="7"/>
      <c r="AG210" s="7"/>
      <c r="AH210" s="7"/>
    </row>
    <row r="211" ht="15.75" customHeight="1">
      <c r="A211" s="243">
        <f>IFERROR(IF($A210+1&gt;'(backend scoring)'!$T$335,"",$A210+1),"")</f>
        <v>5</v>
      </c>
      <c r="B211" s="243" t="str">
        <f t="array" ref="B211">XLOOKUP($A211,'(backend scoring)'!$V$2:$V$333,'(backend scoring)'!$A$2:$A$333,"")</f>
        <v>ITAC-07</v>
      </c>
      <c r="C211" s="243" t="str">
        <f>IFERROR(VLOOKUP($B211,'Institution Evaluation'!$A$55:$F$346,2,0),IFERROR(VLOOKUP($B211,'Privacy Analyst Evaluation'!$A$46:$F$120,2,0),""))&amp;""</f>
        <v>Will your company agree to meet your stated accessibility standard or WCAG 2.1 AA as part of your contractual agreement for the solution?*</v>
      </c>
      <c r="D211" s="243" t="str">
        <f>IFERROR(VLOOKUP($B211,'Institution Evaluation'!$A$55:$F$346,3,0),IFERROR(VLOOKUP($B211,'Privacy Analyst Evaluation'!$A$46:$F$120,3,0),""))&amp;""</f>
        <v>Yes</v>
      </c>
      <c r="E211" s="243" t="str">
        <f>IFERROR(VLOOKUP($B211,'Institution Evaluation'!$A$55:$F$346,4,0),IFERROR(VLOOKUP($B211,'Privacy Analyst Evaluation'!$A$46:$F$120,4,0),""))&amp;""</f>
        <v/>
      </c>
      <c r="F211" s="243" t="str">
        <f>IFERROR(VLOOKUP($B211,'Institution Evaluation'!$A$55:$F$346,6,0),IFERROR(VLOOKUP($B211,'Privacy Analyst Evaluation'!$A$46:$F$120,6,0),""))&amp;""</f>
        <v/>
      </c>
      <c r="G211" s="282"/>
      <c r="H211" s="243" t="str">
        <f>IFERROR(IF($H210+1&gt;'(backend scoring)'!$Q$335,"",$H210+1),"")</f>
        <v/>
      </c>
      <c r="I211" s="243" t="str">
        <f t="array" ref="I211">XLOOKUP($H211,'(backend scoring)'!$S$2:$S$333,'(backend scoring)'!$A$2:$A$333,"")</f>
        <v/>
      </c>
      <c r="J211" s="243" t="str">
        <f>IFERROR(VLOOKUP($I211,'Institution Evaluation'!$A$55:$F$346,2,0),IFERROR(VLOOKUP($I211,'Privacy Analyst Evaluation'!$A$46:$F$120,2,0),""))</f>
        <v/>
      </c>
      <c r="K211" s="243" t="str">
        <f>IFERROR(VLOOKUP($I211,'Institution Evaluation'!$A$55:$F$346,3,0),IFERROR(VLOOKUP($I211,'Privacy Analyst Evaluation'!$A$46:$F$120,3,0),""))&amp;""</f>
        <v/>
      </c>
      <c r="L211" s="243" t="str">
        <f>IFERROR(VLOOKUP($I211,'Institution Evaluation'!$A$55:$F$346,4,0),IFERROR(VLOOKUP($I211,'Privacy Analyst Evaluation'!$A$46:$F$120,4,0),""))&amp;""</f>
        <v/>
      </c>
      <c r="M211" s="243" t="str">
        <f>IFERROR(VLOOKUP($I211,'Institution Evaluation'!$A$55:$F$346,6,0),IFERROR(VLOOKUP($I211,'Privacy Analyst Evaluation'!$A$46:$F$120,6,0),""))&amp;""</f>
        <v/>
      </c>
      <c r="N211" s="7"/>
      <c r="O211" s="7"/>
      <c r="P211" s="7"/>
      <c r="Q211" s="7"/>
      <c r="R211" s="7"/>
      <c r="S211" s="7"/>
      <c r="T211" s="7"/>
      <c r="U211" s="7"/>
      <c r="V211" s="7"/>
      <c r="W211" s="7"/>
      <c r="X211" s="7"/>
      <c r="Y211" s="7"/>
      <c r="Z211" s="7"/>
      <c r="AA211" s="7"/>
      <c r="AB211" s="7"/>
      <c r="AC211" s="7"/>
      <c r="AD211" s="7"/>
      <c r="AE211" s="7"/>
      <c r="AF211" s="7"/>
      <c r="AG211" s="7"/>
      <c r="AH211" s="7"/>
    </row>
    <row r="212" ht="15.75" customHeight="1">
      <c r="A212" s="243">
        <f>IFERROR(IF($A211+1&gt;'(backend scoring)'!$T$335,"",$A211+1),"")</f>
        <v>6</v>
      </c>
      <c r="B212" s="243" t="str">
        <f t="array" ref="B212">XLOOKUP($A212,'(backend scoring)'!$V$2:$V$333,'(backend scoring)'!$A$2:$A$333,"")</f>
        <v>ITAC-08</v>
      </c>
      <c r="C212" s="243" t="str">
        <f>IFERROR(VLOOKUP($B212,'Institution Evaluation'!$A$55:$F$346,2,0),IFERROR(VLOOKUP($B212,'Privacy Analyst Evaluation'!$A$46:$F$120,2,0),""))&amp;""</f>
        <v>Does the solution substantially conform to WCAG 2.1 AA?*</v>
      </c>
      <c r="D212" s="243" t="str">
        <f>IFERROR(VLOOKUP($B212,'Institution Evaluation'!$A$55:$F$346,3,0),IFERROR(VLOOKUP($B212,'Privacy Analyst Evaluation'!$A$46:$F$120,3,0),""))&amp;""</f>
        <v>Yes</v>
      </c>
      <c r="E212" s="243" t="str">
        <f>IFERROR(VLOOKUP($B212,'Institution Evaluation'!$A$55:$F$346,4,0),IFERROR(VLOOKUP($B212,'Privacy Analyst Evaluation'!$A$46:$F$120,4,0),""))&amp;""</f>
        <v/>
      </c>
      <c r="F212" s="243" t="str">
        <f>IFERROR(VLOOKUP($B212,'Institution Evaluation'!$A$55:$F$346,6,0),IFERROR(VLOOKUP($B212,'Privacy Analyst Evaluation'!$A$46:$F$120,6,0),""))&amp;""</f>
        <v/>
      </c>
      <c r="G212" s="282"/>
      <c r="H212" s="243" t="str">
        <f>IFERROR(IF($H211+1&gt;'(backend scoring)'!$Q$335,"",$H211+1),"")</f>
        <v/>
      </c>
      <c r="I212" s="243" t="str">
        <f t="array" ref="I212">XLOOKUP($H212,'(backend scoring)'!$S$2:$S$333,'(backend scoring)'!$A$2:$A$333,"")</f>
        <v/>
      </c>
      <c r="J212" s="243" t="str">
        <f>IFERROR(VLOOKUP($I212,'Institution Evaluation'!$A$55:$F$346,2,0),IFERROR(VLOOKUP($I212,'Privacy Analyst Evaluation'!$A$46:$F$120,2,0),""))</f>
        <v/>
      </c>
      <c r="K212" s="243" t="str">
        <f>IFERROR(VLOOKUP($I212,'Institution Evaluation'!$A$55:$F$346,3,0),IFERROR(VLOOKUP($I212,'Privacy Analyst Evaluation'!$A$46:$F$120,3,0),""))&amp;""</f>
        <v/>
      </c>
      <c r="L212" s="243" t="str">
        <f>IFERROR(VLOOKUP($I212,'Institution Evaluation'!$A$55:$F$346,4,0),IFERROR(VLOOKUP($I212,'Privacy Analyst Evaluation'!$A$46:$F$120,4,0),""))&amp;""</f>
        <v/>
      </c>
      <c r="M212" s="243" t="str">
        <f>IFERROR(VLOOKUP($I212,'Institution Evaluation'!$A$55:$F$346,6,0),IFERROR(VLOOKUP($I212,'Privacy Analyst Evaluation'!$A$46:$F$120,6,0),""))&amp;""</f>
        <v/>
      </c>
      <c r="N212" s="7"/>
      <c r="O212" s="7"/>
      <c r="P212" s="7"/>
      <c r="Q212" s="7"/>
      <c r="R212" s="7"/>
      <c r="S212" s="7"/>
      <c r="T212" s="7"/>
      <c r="U212" s="7"/>
      <c r="V212" s="7"/>
      <c r="W212" s="7"/>
      <c r="X212" s="7"/>
      <c r="Y212" s="7"/>
      <c r="Z212" s="7"/>
      <c r="AA212" s="7"/>
      <c r="AB212" s="7"/>
      <c r="AC212" s="7"/>
      <c r="AD212" s="7"/>
      <c r="AE212" s="7"/>
      <c r="AF212" s="7"/>
      <c r="AG212" s="7"/>
      <c r="AH212" s="7"/>
    </row>
    <row r="213" ht="15.75" customHeight="1">
      <c r="A213" s="243">
        <f>IFERROR(IF($A212+1&gt;'(backend scoring)'!$T$335,"",$A212+1),"")</f>
        <v>7</v>
      </c>
      <c r="B213" s="243" t="str">
        <f t="array" ref="B213">XLOOKUP($A213,'(backend scoring)'!$V$2:$V$333,'(backend scoring)'!$A$2:$A$333,"")</f>
        <v>ITAC-09</v>
      </c>
      <c r="C213" s="243" t="str">
        <f>IFERROR(VLOOKUP($B213,'Institution Evaluation'!$A$55:$F$346,2,0),IFERROR(VLOOKUP($B213,'Privacy Analyst Evaluation'!$A$46:$F$120,2,0),""))&amp;""</f>
        <v>Do you have a documented and implemented process for reporting and tracking accessibility issues?*</v>
      </c>
      <c r="D213" s="243" t="str">
        <f>IFERROR(VLOOKUP($B213,'Institution Evaluation'!$A$55:$F$346,3,0),IFERROR(VLOOKUP($B213,'Privacy Analyst Evaluation'!$A$46:$F$120,3,0),""))&amp;""</f>
        <v>Yes</v>
      </c>
      <c r="E213" s="243" t="str">
        <f>IFERROR(VLOOKUP($B213,'Institution Evaluation'!$A$55:$F$346,4,0),IFERROR(VLOOKUP($B213,'Privacy Analyst Evaluation'!$A$46:$F$120,4,0),""))&amp;""</f>
        <v>Coursedog has a documented and implemented process for reporting and tracking accessibility issues. Users can report accessibility issues by submitting a Feature Request or through the dedicated Customer Success Manager (CSM). These issues are re-evaluated internally and added to the engineering backlog if they impact site accessibility.</v>
      </c>
      <c r="F213" s="243" t="str">
        <f>IFERROR(VLOOKUP($B213,'Institution Evaluation'!$A$55:$F$346,6,0),IFERROR(VLOOKUP($B213,'Privacy Analyst Evaluation'!$A$46:$F$120,6,0),""))&amp;""</f>
        <v/>
      </c>
      <c r="G213" s="282"/>
      <c r="H213" s="243" t="str">
        <f>IFERROR(IF($H212+1&gt;'(backend scoring)'!$Q$335,"",$H212+1),"")</f>
        <v/>
      </c>
      <c r="I213" s="243" t="str">
        <f t="array" ref="I213">XLOOKUP($H213,'(backend scoring)'!$S$2:$S$333,'(backend scoring)'!$A$2:$A$333,"")</f>
        <v/>
      </c>
      <c r="J213" s="243" t="str">
        <f>IFERROR(VLOOKUP($I213,'Institution Evaluation'!$A$55:$F$346,2,0),IFERROR(VLOOKUP($I213,'Privacy Analyst Evaluation'!$A$46:$F$120,2,0),""))</f>
        <v/>
      </c>
      <c r="K213" s="243" t="str">
        <f>IFERROR(VLOOKUP($I213,'Institution Evaluation'!$A$55:$F$346,3,0),IFERROR(VLOOKUP($I213,'Privacy Analyst Evaluation'!$A$46:$F$120,3,0),""))&amp;""</f>
        <v/>
      </c>
      <c r="L213" s="243" t="str">
        <f>IFERROR(VLOOKUP($I213,'Institution Evaluation'!$A$55:$F$346,4,0),IFERROR(VLOOKUP($I213,'Privacy Analyst Evaluation'!$A$46:$F$120,4,0),""))&amp;""</f>
        <v/>
      </c>
      <c r="M213" s="243" t="str">
        <f>IFERROR(VLOOKUP($I213,'Institution Evaluation'!$A$55:$F$346,6,0),IFERROR(VLOOKUP($I213,'Privacy Analyst Evaluation'!$A$46:$F$120,6,0),""))&amp;""</f>
        <v/>
      </c>
      <c r="N213" s="7"/>
      <c r="O213" s="7"/>
      <c r="P213" s="7"/>
      <c r="Q213" s="7"/>
      <c r="R213" s="7"/>
      <c r="S213" s="7"/>
      <c r="T213" s="7"/>
      <c r="U213" s="7"/>
      <c r="V213" s="7"/>
      <c r="W213" s="7"/>
      <c r="X213" s="7"/>
      <c r="Y213" s="7"/>
      <c r="Z213" s="7"/>
      <c r="AA213" s="7"/>
      <c r="AB213" s="7"/>
      <c r="AC213" s="7"/>
      <c r="AD213" s="7"/>
      <c r="AE213" s="7"/>
      <c r="AF213" s="7"/>
      <c r="AG213" s="7"/>
      <c r="AH213" s="7"/>
    </row>
    <row r="214" ht="15.75" customHeight="1">
      <c r="A214" s="243">
        <f>IFERROR(IF($A213+1&gt;'(backend scoring)'!$T$335,"",$A213+1),"")</f>
        <v>8</v>
      </c>
      <c r="B214" s="243" t="str">
        <f t="array" ref="B214">XLOOKUP($A214,'(backend scoring)'!$V$2:$V$333,'(backend scoring)'!$A$2:$A$333,"")</f>
        <v>THRD-02</v>
      </c>
      <c r="C214" s="243" t="str">
        <f>IFERROR(VLOOKUP($B214,'Institution Evaluation'!$A$55:$F$346,2,0),IFERROR(VLOOKUP($B214,'Privacy Analyst Evaluation'!$A$46:$F$120,2,0),""))&amp;""</f>
        <v>Do you have contractual language in place with third parties governing access to institutional data?*</v>
      </c>
      <c r="D214" s="243" t="str">
        <f>IFERROR(VLOOKUP($B214,'Institution Evaluation'!$A$55:$F$346,3,0),IFERROR(VLOOKUP($B214,'Privacy Analyst Evaluation'!$A$46:$F$120,3,0),""))&amp;""</f>
        <v>Yes</v>
      </c>
      <c r="E214" s="243" t="str">
        <f>IFERROR(VLOOKUP($B214,'Institution Evaluation'!$A$55:$F$346,4,0),IFERROR(VLOOKUP($B214,'Privacy Analyst Evaluation'!$A$46:$F$120,4,0),""))&amp;""</f>
        <v/>
      </c>
      <c r="F214" s="243" t="str">
        <f>IFERROR(VLOOKUP($B214,'Institution Evaluation'!$A$55:$F$346,6,0),IFERROR(VLOOKUP($B214,'Privacy Analyst Evaluation'!$A$46:$F$120,6,0),""))&amp;""</f>
        <v/>
      </c>
      <c r="G214" s="282"/>
      <c r="H214" s="243" t="str">
        <f>IFERROR(IF($H213+1&gt;'(backend scoring)'!$Q$335,"",$H213+1),"")</f>
        <v/>
      </c>
      <c r="I214" s="243" t="str">
        <f t="array" ref="I214">XLOOKUP($H214,'(backend scoring)'!$S$2:$S$333,'(backend scoring)'!$A$2:$A$333,"")</f>
        <v/>
      </c>
      <c r="J214" s="243" t="str">
        <f>IFERROR(VLOOKUP($I214,'Institution Evaluation'!$A$55:$F$346,2,0),IFERROR(VLOOKUP($I214,'Privacy Analyst Evaluation'!$A$46:$F$120,2,0),""))</f>
        <v/>
      </c>
      <c r="K214" s="243" t="str">
        <f>IFERROR(VLOOKUP($I214,'Institution Evaluation'!$A$55:$F$346,3,0),IFERROR(VLOOKUP($I214,'Privacy Analyst Evaluation'!$A$46:$F$120,3,0),""))&amp;""</f>
        <v/>
      </c>
      <c r="L214" s="243" t="str">
        <f>IFERROR(VLOOKUP($I214,'Institution Evaluation'!$A$55:$F$346,4,0),IFERROR(VLOOKUP($I214,'Privacy Analyst Evaluation'!$A$46:$F$120,4,0),""))&amp;""</f>
        <v/>
      </c>
      <c r="M214" s="243" t="str">
        <f>IFERROR(VLOOKUP($I214,'Institution Evaluation'!$A$55:$F$346,6,0),IFERROR(VLOOKUP($I214,'Privacy Analyst Evaluation'!$A$46:$F$120,6,0),""))&amp;""</f>
        <v/>
      </c>
      <c r="N214" s="7"/>
      <c r="O214" s="7"/>
      <c r="P214" s="7"/>
      <c r="Q214" s="7"/>
      <c r="R214" s="7"/>
      <c r="S214" s="7"/>
      <c r="T214" s="7"/>
      <c r="U214" s="7"/>
      <c r="V214" s="7"/>
      <c r="W214" s="7"/>
      <c r="X214" s="7"/>
      <c r="Y214" s="7"/>
      <c r="Z214" s="7"/>
      <c r="AA214" s="7"/>
      <c r="AB214" s="7"/>
      <c r="AC214" s="7"/>
      <c r="AD214" s="7"/>
      <c r="AE214" s="7"/>
      <c r="AF214" s="7"/>
      <c r="AG214" s="7"/>
      <c r="AH214" s="7"/>
    </row>
    <row r="215" ht="15.75" customHeight="1">
      <c r="A215" s="243">
        <f>IFERROR(IF($A214+1&gt;'(backend scoring)'!$T$335,"",$A214+1),"")</f>
        <v>9</v>
      </c>
      <c r="B215" s="243" t="str">
        <f t="array" ref="B215">XLOOKUP($A215,'(backend scoring)'!$V$2:$V$333,'(backend scoring)'!$A$2:$A$333,"")</f>
        <v>THRD-01</v>
      </c>
      <c r="C215" s="243" t="str">
        <f>IFERROR(VLOOKUP($B215,'Institution Evaluation'!$A$55:$F$346,2,0),IFERROR(VLOOKUP($B215,'Privacy Analyst Evaluation'!$A$46:$F$120,2,0),""))&amp;""</f>
        <v>Do you perform security assessments of third-party companies with which you share data (e.g., hosting providers, cloud services, PaaS, IaaS, SaaS)?*</v>
      </c>
      <c r="D215" s="243" t="str">
        <f>IFERROR(VLOOKUP($B215,'Institution Evaluation'!$A$55:$F$346,3,0),IFERROR(VLOOKUP($B215,'Privacy Analyst Evaluation'!$A$46:$F$120,3,0),""))&amp;""</f>
        <v>Yes</v>
      </c>
      <c r="E215" s="243" t="str">
        <f>IFERROR(VLOOKUP($B215,'Institution Evaluation'!$A$55:$F$346,4,0),IFERROR(VLOOKUP($B215,'Privacy Analyst Evaluation'!$A$46:$F$120,4,0),""))&amp;""</f>
        <v/>
      </c>
      <c r="F215" s="243" t="str">
        <f>IFERROR(VLOOKUP($B215,'Institution Evaluation'!$A$55:$F$346,6,0),IFERROR(VLOOKUP($B215,'Privacy Analyst Evaluation'!$A$46:$F$120,6,0),""))&amp;""</f>
        <v/>
      </c>
      <c r="G215" s="282"/>
      <c r="H215" s="243" t="str">
        <f>IFERROR(IF($H214+1&gt;'(backend scoring)'!$Q$335,"",$H214+1),"")</f>
        <v/>
      </c>
      <c r="I215" s="243" t="str">
        <f t="array" ref="I215">XLOOKUP($H215,'(backend scoring)'!$S$2:$S$333,'(backend scoring)'!$A$2:$A$333,"")</f>
        <v/>
      </c>
      <c r="J215" s="243" t="str">
        <f>IFERROR(VLOOKUP($I215,'Institution Evaluation'!$A$55:$F$346,2,0),IFERROR(VLOOKUP($I215,'Privacy Analyst Evaluation'!$A$46:$F$120,2,0),""))</f>
        <v/>
      </c>
      <c r="K215" s="243" t="str">
        <f>IFERROR(VLOOKUP($I215,'Institution Evaluation'!$A$55:$F$346,3,0),IFERROR(VLOOKUP($I215,'Privacy Analyst Evaluation'!$A$46:$F$120,3,0),""))&amp;""</f>
        <v/>
      </c>
      <c r="L215" s="243" t="str">
        <f>IFERROR(VLOOKUP($I215,'Institution Evaluation'!$A$55:$F$346,4,0),IFERROR(VLOOKUP($I215,'Privacy Analyst Evaluation'!$A$46:$F$120,4,0),""))&amp;""</f>
        <v/>
      </c>
      <c r="M215" s="243" t="str">
        <f>IFERROR(VLOOKUP($I215,'Institution Evaluation'!$A$55:$F$346,6,0),IFERROR(VLOOKUP($I215,'Privacy Analyst Evaluation'!$A$46:$F$120,6,0),""))&amp;""</f>
        <v/>
      </c>
      <c r="N215" s="7"/>
      <c r="O215" s="7"/>
      <c r="P215" s="7"/>
      <c r="Q215" s="7"/>
      <c r="R215" s="7"/>
      <c r="S215" s="7"/>
      <c r="T215" s="7"/>
      <c r="U215" s="7"/>
      <c r="V215" s="7"/>
      <c r="W215" s="7"/>
      <c r="X215" s="7"/>
      <c r="Y215" s="7"/>
      <c r="Z215" s="7"/>
      <c r="AA215" s="7"/>
      <c r="AB215" s="7"/>
      <c r="AC215" s="7"/>
      <c r="AD215" s="7"/>
      <c r="AE215" s="7"/>
      <c r="AF215" s="7"/>
      <c r="AG215" s="7"/>
      <c r="AH215" s="7"/>
    </row>
    <row r="216" ht="15.75" customHeight="1">
      <c r="A216" s="243">
        <f>IFERROR(IF($A215+1&gt;'(backend scoring)'!$T$335,"",$A215+1),"")</f>
        <v>10</v>
      </c>
      <c r="B216" s="243" t="str">
        <f t="array" ref="B216">XLOOKUP($A216,'(backend scoring)'!$V$2:$V$333,'(backend scoring)'!$A$2:$A$333,"")</f>
        <v>THRD-03</v>
      </c>
      <c r="C216" s="243" t="str">
        <f>IFERROR(VLOOKUP($B216,'Institution Evaluation'!$A$55:$F$346,2,0),IFERROR(VLOOKUP($B216,'Privacy Analyst Evaluation'!$A$46:$F$120,2,0),""))&amp;""</f>
        <v>Do the contracts in place with these third parties address liability in the event of a data breach?*</v>
      </c>
      <c r="D216" s="243" t="str">
        <f>IFERROR(VLOOKUP($B216,'Institution Evaluation'!$A$55:$F$346,3,0),IFERROR(VLOOKUP($B216,'Privacy Analyst Evaluation'!$A$46:$F$120,3,0),""))&amp;""</f>
        <v>Yes</v>
      </c>
      <c r="E216" s="243" t="str">
        <f>IFERROR(VLOOKUP($B216,'Institution Evaluation'!$A$55:$F$346,4,0),IFERROR(VLOOKUP($B216,'Privacy Analyst Evaluation'!$A$46:$F$120,4,0),""))&amp;""</f>
        <v/>
      </c>
      <c r="F216" s="243" t="str">
        <f>IFERROR(VLOOKUP($B216,'Institution Evaluation'!$A$55:$F$346,6,0),IFERROR(VLOOKUP($B216,'Privacy Analyst Evaluation'!$A$46:$F$120,6,0),""))&amp;""</f>
        <v/>
      </c>
      <c r="G216" s="282"/>
      <c r="H216" s="243" t="str">
        <f>IFERROR(IF($H215+1&gt;'(backend scoring)'!$Q$335,"",$H215+1),"")</f>
        <v/>
      </c>
      <c r="I216" s="243" t="str">
        <f t="array" ref="I216">XLOOKUP($H216,'(backend scoring)'!$S$2:$S$333,'(backend scoring)'!$A$2:$A$333,"")</f>
        <v/>
      </c>
      <c r="J216" s="243" t="str">
        <f>IFERROR(VLOOKUP($I216,'Institution Evaluation'!$A$55:$F$346,2,0),IFERROR(VLOOKUP($I216,'Privacy Analyst Evaluation'!$A$46:$F$120,2,0),""))</f>
        <v/>
      </c>
      <c r="K216" s="243" t="str">
        <f>IFERROR(VLOOKUP($I216,'Institution Evaluation'!$A$55:$F$346,3,0),IFERROR(VLOOKUP($I216,'Privacy Analyst Evaluation'!$A$46:$F$120,3,0),""))&amp;""</f>
        <v/>
      </c>
      <c r="L216" s="243" t="str">
        <f>IFERROR(VLOOKUP($I216,'Institution Evaluation'!$A$55:$F$346,4,0),IFERROR(VLOOKUP($I216,'Privacy Analyst Evaluation'!$A$46:$F$120,4,0),""))&amp;""</f>
        <v/>
      </c>
      <c r="M216" s="243" t="str">
        <f>IFERROR(VLOOKUP($I216,'Institution Evaluation'!$A$55:$F$346,6,0),IFERROR(VLOOKUP($I216,'Privacy Analyst Evaluation'!$A$46:$F$120,6,0),""))&amp;""</f>
        <v/>
      </c>
      <c r="N216" s="7"/>
      <c r="O216" s="7"/>
      <c r="P216" s="7"/>
      <c r="Q216" s="7"/>
      <c r="R216" s="7"/>
      <c r="S216" s="7"/>
      <c r="T216" s="7"/>
      <c r="U216" s="7"/>
      <c r="V216" s="7"/>
      <c r="W216" s="7"/>
      <c r="X216" s="7"/>
      <c r="Y216" s="7"/>
      <c r="Z216" s="7"/>
      <c r="AA216" s="7"/>
      <c r="AB216" s="7"/>
      <c r="AC216" s="7"/>
      <c r="AD216" s="7"/>
      <c r="AE216" s="7"/>
      <c r="AF216" s="7"/>
      <c r="AG216" s="7"/>
      <c r="AH216" s="7"/>
    </row>
    <row r="217" ht="15.75" customHeight="1">
      <c r="A217" s="243">
        <f>IFERROR(IF($A216+1&gt;'(backend scoring)'!$T$335,"",$A216+1),"")</f>
        <v>11</v>
      </c>
      <c r="B217" s="243" t="str">
        <f t="array" ref="B217">XLOOKUP($A217,'(backend scoring)'!$V$2:$V$333,'(backend scoring)'!$A$2:$A$333,"")</f>
        <v>THRD-04</v>
      </c>
      <c r="C217" s="243" t="str">
        <f>IFERROR(VLOOKUP($B217,'Institution Evaluation'!$A$55:$F$346,2,0),IFERROR(VLOOKUP($B217,'Privacy Analyst Evaluation'!$A$46:$F$120,2,0),""))&amp;""</f>
        <v>Do you have an implemented third-party management strategy?*</v>
      </c>
      <c r="D217" s="243" t="str">
        <f>IFERROR(VLOOKUP($B217,'Institution Evaluation'!$A$55:$F$346,3,0),IFERROR(VLOOKUP($B217,'Privacy Analyst Evaluation'!$A$46:$F$120,3,0),""))&amp;""</f>
        <v>Yes</v>
      </c>
      <c r="E217" s="243" t="str">
        <f>IFERROR(VLOOKUP($B217,'Institution Evaluation'!$A$55:$F$346,4,0),IFERROR(VLOOKUP($B217,'Privacy Analyst Evaluation'!$A$46:$F$120,4,0),""))&amp;""</f>
        <v>See Coursedog Architecture for more information.</v>
      </c>
      <c r="F217" s="243" t="str">
        <f>IFERROR(VLOOKUP($B217,'Institution Evaluation'!$A$55:$F$346,6,0),IFERROR(VLOOKUP($B217,'Privacy Analyst Evaluation'!$A$46:$F$120,6,0),""))&amp;""</f>
        <v/>
      </c>
      <c r="G217" s="282"/>
      <c r="H217" s="243" t="str">
        <f>IFERROR(IF($H216+1&gt;'(backend scoring)'!$Q$335,"",$H216+1),"")</f>
        <v/>
      </c>
      <c r="I217" s="243" t="str">
        <f t="array" ref="I217">XLOOKUP($H217,'(backend scoring)'!$S$2:$S$333,'(backend scoring)'!$A$2:$A$333,"")</f>
        <v/>
      </c>
      <c r="J217" s="243" t="str">
        <f>IFERROR(VLOOKUP($I217,'Institution Evaluation'!$A$55:$F$346,2,0),IFERROR(VLOOKUP($I217,'Privacy Analyst Evaluation'!$A$46:$F$120,2,0),""))</f>
        <v/>
      </c>
      <c r="K217" s="243" t="str">
        <f>IFERROR(VLOOKUP($I217,'Institution Evaluation'!$A$55:$F$346,3,0),IFERROR(VLOOKUP($I217,'Privacy Analyst Evaluation'!$A$46:$F$120,3,0),""))&amp;""</f>
        <v/>
      </c>
      <c r="L217" s="243" t="str">
        <f>IFERROR(VLOOKUP($I217,'Institution Evaluation'!$A$55:$F$346,4,0),IFERROR(VLOOKUP($I217,'Privacy Analyst Evaluation'!$A$46:$F$120,4,0),""))&amp;""</f>
        <v/>
      </c>
      <c r="M217" s="243" t="str">
        <f>IFERROR(VLOOKUP($I217,'Institution Evaluation'!$A$55:$F$346,6,0),IFERROR(VLOOKUP($I217,'Privacy Analyst Evaluation'!$A$46:$F$120,6,0),""))&amp;""</f>
        <v/>
      </c>
      <c r="N217" s="7"/>
      <c r="O217" s="7"/>
      <c r="P217" s="7"/>
      <c r="Q217" s="7"/>
      <c r="R217" s="7"/>
      <c r="S217" s="7"/>
      <c r="T217" s="7"/>
      <c r="U217" s="7"/>
      <c r="V217" s="7"/>
      <c r="W217" s="7"/>
      <c r="X217" s="7"/>
      <c r="Y217" s="7"/>
      <c r="Z217" s="7"/>
      <c r="AA217" s="7"/>
      <c r="AB217" s="7"/>
      <c r="AC217" s="7"/>
      <c r="AD217" s="7"/>
      <c r="AE217" s="7"/>
      <c r="AF217" s="7"/>
      <c r="AG217" s="7"/>
      <c r="AH217" s="7"/>
    </row>
    <row r="218" ht="15.75" customHeight="1">
      <c r="A218" s="243">
        <f>IFERROR(IF($A217+1&gt;'(backend scoring)'!$T$335,"",$A217+1),"")</f>
        <v>12</v>
      </c>
      <c r="B218" s="243" t="str">
        <f t="array" ref="B218">XLOOKUP($A218,'(backend scoring)'!$V$2:$V$333,'(backend scoring)'!$A$2:$A$333,"")</f>
        <v>CONS-01</v>
      </c>
      <c r="C218" s="243" t="str">
        <f>IFERROR(VLOOKUP($B218,'Institution Evaluation'!$A$55:$F$346,2,0),IFERROR(VLOOKUP($B218,'Privacy Analyst Evaluation'!$A$46:$F$120,2,0),""))&amp;""</f>
        <v>Will the consultant require access to the institution's network resources?*</v>
      </c>
      <c r="D218" s="243" t="str">
        <f>IFERROR(VLOOKUP($B218,'Institution Evaluation'!$A$55:$F$346,3,0),IFERROR(VLOOKUP($B218,'Privacy Analyst Evaluation'!$A$46:$F$120,3,0),""))&amp;""</f>
        <v>No</v>
      </c>
      <c r="E218" s="243" t="str">
        <f>IFERROR(VLOOKUP($B218,'Institution Evaluation'!$A$55:$F$346,4,0),IFERROR(VLOOKUP($B218,'Privacy Analyst Evaluation'!$A$46:$F$120,4,0),""))&amp;""</f>
        <v/>
      </c>
      <c r="F218" s="243" t="str">
        <f>IFERROR(VLOOKUP($B218,'Institution Evaluation'!$A$55:$F$346,6,0),IFERROR(VLOOKUP($B218,'Privacy Analyst Evaluation'!$A$46:$F$120,6,0),""))&amp;""</f>
        <v/>
      </c>
      <c r="G218" s="282"/>
      <c r="H218" s="243" t="str">
        <f>IFERROR(IF($H217+1&gt;'(backend scoring)'!$Q$335,"",$H217+1),"")</f>
        <v/>
      </c>
      <c r="I218" s="243" t="str">
        <f t="array" ref="I218">XLOOKUP($H218,'(backend scoring)'!$S$2:$S$333,'(backend scoring)'!$A$2:$A$333,"")</f>
        <v/>
      </c>
      <c r="J218" s="243" t="str">
        <f>IFERROR(VLOOKUP($I218,'Institution Evaluation'!$A$55:$F$346,2,0),IFERROR(VLOOKUP($I218,'Privacy Analyst Evaluation'!$A$46:$F$120,2,0),""))</f>
        <v/>
      </c>
      <c r="K218" s="243" t="str">
        <f>IFERROR(VLOOKUP($I218,'Institution Evaluation'!$A$55:$F$346,3,0),IFERROR(VLOOKUP($I218,'Privacy Analyst Evaluation'!$A$46:$F$120,3,0),""))&amp;""</f>
        <v/>
      </c>
      <c r="L218" s="243" t="str">
        <f>IFERROR(VLOOKUP($I218,'Institution Evaluation'!$A$55:$F$346,4,0),IFERROR(VLOOKUP($I218,'Privacy Analyst Evaluation'!$A$46:$F$120,4,0),""))&amp;""</f>
        <v/>
      </c>
      <c r="M218" s="243" t="str">
        <f>IFERROR(VLOOKUP($I218,'Institution Evaluation'!$A$55:$F$346,6,0),IFERROR(VLOOKUP($I218,'Privacy Analyst Evaluation'!$A$46:$F$120,6,0),""))&amp;""</f>
        <v/>
      </c>
      <c r="N218" s="7"/>
      <c r="O218" s="7"/>
      <c r="P218" s="7"/>
      <c r="Q218" s="7"/>
      <c r="R218" s="7"/>
      <c r="S218" s="7"/>
      <c r="T218" s="7"/>
      <c r="U218" s="7"/>
      <c r="V218" s="7"/>
      <c r="W218" s="7"/>
      <c r="X218" s="7"/>
      <c r="Y218" s="7"/>
      <c r="Z218" s="7"/>
      <c r="AA218" s="7"/>
      <c r="AB218" s="7"/>
      <c r="AC218" s="7"/>
      <c r="AD218" s="7"/>
      <c r="AE218" s="7"/>
      <c r="AF218" s="7"/>
      <c r="AG218" s="7"/>
      <c r="AH218" s="7"/>
    </row>
    <row r="219" ht="15.75" customHeight="1">
      <c r="A219" s="243">
        <f>IFERROR(IF($A218+1&gt;'(backend scoring)'!$T$335,"",$A218+1),"")</f>
        <v>13</v>
      </c>
      <c r="B219" s="243" t="str">
        <f t="array" ref="B219">XLOOKUP($A219,'(backend scoring)'!$V$2:$V$333,'(backend scoring)'!$A$2:$A$333,"")</f>
        <v>CONS-02</v>
      </c>
      <c r="C219" s="243" t="str">
        <f>IFERROR(VLOOKUP($B219,'Institution Evaluation'!$A$55:$F$346,2,0),IFERROR(VLOOKUP($B219,'Privacy Analyst Evaluation'!$A$46:$F$120,2,0),""))&amp;""</f>
        <v>Has the consultant received training on (sensitive, HIPAA, PCI, etc.) data handling?*</v>
      </c>
      <c r="D219" s="243" t="str">
        <f>IFERROR(VLOOKUP($B219,'Institution Evaluation'!$A$55:$F$346,3,0),IFERROR(VLOOKUP($B219,'Privacy Analyst Evaluation'!$A$46:$F$120,3,0),""))&amp;""</f>
        <v>No</v>
      </c>
      <c r="E219" s="243" t="str">
        <f>IFERROR(VLOOKUP($B219,'Institution Evaluation'!$A$55:$F$346,4,0),IFERROR(VLOOKUP($B219,'Privacy Analyst Evaluation'!$A$46:$F$120,4,0),""))&amp;""</f>
        <v/>
      </c>
      <c r="F219" s="243" t="str">
        <f>IFERROR(VLOOKUP($B219,'Institution Evaluation'!$A$55:$F$346,6,0),IFERROR(VLOOKUP($B219,'Privacy Analyst Evaluation'!$A$46:$F$120,6,0),""))&amp;""</f>
        <v/>
      </c>
      <c r="G219" s="282"/>
      <c r="H219" s="243" t="str">
        <f>IFERROR(IF($H218+1&gt;'(backend scoring)'!$Q$335,"",$H218+1),"")</f>
        <v/>
      </c>
      <c r="I219" s="243" t="str">
        <f t="array" ref="I219">XLOOKUP($H219,'(backend scoring)'!$S$2:$S$333,'(backend scoring)'!$A$2:$A$333,"")</f>
        <v/>
      </c>
      <c r="J219" s="243" t="str">
        <f>IFERROR(VLOOKUP($I219,'Institution Evaluation'!$A$55:$F$346,2,0),IFERROR(VLOOKUP($I219,'Privacy Analyst Evaluation'!$A$46:$F$120,2,0),""))</f>
        <v/>
      </c>
      <c r="K219" s="243" t="str">
        <f>IFERROR(VLOOKUP($I219,'Institution Evaluation'!$A$55:$F$346,3,0),IFERROR(VLOOKUP($I219,'Privacy Analyst Evaluation'!$A$46:$F$120,3,0),""))&amp;""</f>
        <v/>
      </c>
      <c r="L219" s="243" t="str">
        <f>IFERROR(VLOOKUP($I219,'Institution Evaluation'!$A$55:$F$346,4,0),IFERROR(VLOOKUP($I219,'Privacy Analyst Evaluation'!$A$46:$F$120,4,0),""))&amp;""</f>
        <v/>
      </c>
      <c r="M219" s="243" t="str">
        <f>IFERROR(VLOOKUP($I219,'Institution Evaluation'!$A$55:$F$346,6,0),IFERROR(VLOOKUP($I219,'Privacy Analyst Evaluation'!$A$46:$F$120,6,0),""))&amp;""</f>
        <v/>
      </c>
      <c r="N219" s="7"/>
      <c r="O219" s="7"/>
      <c r="P219" s="7"/>
      <c r="Q219" s="7"/>
      <c r="R219" s="7"/>
      <c r="S219" s="7"/>
      <c r="T219" s="7"/>
      <c r="U219" s="7"/>
      <c r="V219" s="7"/>
      <c r="W219" s="7"/>
      <c r="X219" s="7"/>
      <c r="Y219" s="7"/>
      <c r="Z219" s="7"/>
      <c r="AA219" s="7"/>
      <c r="AB219" s="7"/>
      <c r="AC219" s="7"/>
      <c r="AD219" s="7"/>
      <c r="AE219" s="7"/>
      <c r="AF219" s="7"/>
      <c r="AG219" s="7"/>
      <c r="AH219" s="7"/>
    </row>
    <row r="220" ht="15.75" customHeight="1">
      <c r="A220" s="243">
        <f>IFERROR(IF($A219+1&gt;'(backend scoring)'!$T$335,"",$A219+1),"")</f>
        <v>14</v>
      </c>
      <c r="B220" s="243" t="str">
        <f t="array" ref="B220">XLOOKUP($A220,'(backend scoring)'!$V$2:$V$333,'(backend scoring)'!$A$2:$A$333,"")</f>
        <v>CONS-03</v>
      </c>
      <c r="C220" s="243" t="str">
        <f>IFERROR(VLOOKUP($B220,'Institution Evaluation'!$A$55:$F$346,2,0),IFERROR(VLOOKUP($B220,'Privacy Analyst Evaluation'!$A$46:$F$120,2,0),""))&amp;""</f>
        <v>Is the data encrypted (at rest) while in the consultant's possession?*</v>
      </c>
      <c r="D220" s="243" t="str">
        <f>IFERROR(VLOOKUP($B220,'Institution Evaluation'!$A$55:$F$346,3,0),IFERROR(VLOOKUP($B220,'Privacy Analyst Evaluation'!$A$46:$F$120,3,0),""))&amp;""</f>
        <v>No</v>
      </c>
      <c r="E220" s="243" t="str">
        <f>IFERROR(VLOOKUP($B220,'Institution Evaluation'!$A$55:$F$346,4,0),IFERROR(VLOOKUP($B220,'Privacy Analyst Evaluation'!$A$46:$F$120,4,0),""))&amp;""</f>
        <v/>
      </c>
      <c r="F220" s="243" t="str">
        <f>IFERROR(VLOOKUP($B220,'Institution Evaluation'!$A$55:$F$346,6,0),IFERROR(VLOOKUP($B220,'Privacy Analyst Evaluation'!$A$46:$F$120,6,0),""))&amp;""</f>
        <v/>
      </c>
      <c r="G220" s="282"/>
      <c r="H220" s="243" t="str">
        <f>IFERROR(IF($H219+1&gt;'(backend scoring)'!$Q$335,"",$H219+1),"")</f>
        <v/>
      </c>
      <c r="I220" s="243" t="str">
        <f t="array" ref="I220">XLOOKUP($H220,'(backend scoring)'!$S$2:$S$333,'(backend scoring)'!$A$2:$A$333,"")</f>
        <v/>
      </c>
      <c r="J220" s="243" t="str">
        <f>IFERROR(VLOOKUP($I220,'Institution Evaluation'!$A$55:$F$346,2,0),IFERROR(VLOOKUP($I220,'Privacy Analyst Evaluation'!$A$46:$F$120,2,0),""))</f>
        <v/>
      </c>
      <c r="K220" s="243" t="str">
        <f>IFERROR(VLOOKUP($I220,'Institution Evaluation'!$A$55:$F$346,3,0),IFERROR(VLOOKUP($I220,'Privacy Analyst Evaluation'!$A$46:$F$120,3,0),""))&amp;""</f>
        <v/>
      </c>
      <c r="L220" s="243" t="str">
        <f>IFERROR(VLOOKUP($I220,'Institution Evaluation'!$A$55:$F$346,4,0),IFERROR(VLOOKUP($I220,'Privacy Analyst Evaluation'!$A$46:$F$120,4,0),""))&amp;""</f>
        <v/>
      </c>
      <c r="M220" s="243" t="str">
        <f>IFERROR(VLOOKUP($I220,'Institution Evaluation'!$A$55:$F$346,6,0),IFERROR(VLOOKUP($I220,'Privacy Analyst Evaluation'!$A$46:$F$120,6,0),""))&amp;""</f>
        <v/>
      </c>
      <c r="N220" s="7"/>
      <c r="O220" s="7"/>
      <c r="P220" s="7"/>
      <c r="Q220" s="7"/>
      <c r="R220" s="7"/>
      <c r="S220" s="7"/>
      <c r="T220" s="7"/>
      <c r="U220" s="7"/>
      <c r="V220" s="7"/>
      <c r="W220" s="7"/>
      <c r="X220" s="7"/>
      <c r="Y220" s="7"/>
      <c r="Z220" s="7"/>
      <c r="AA220" s="7"/>
      <c r="AB220" s="7"/>
      <c r="AC220" s="7"/>
      <c r="AD220" s="7"/>
      <c r="AE220" s="7"/>
      <c r="AF220" s="7"/>
      <c r="AG220" s="7"/>
      <c r="AH220" s="7"/>
    </row>
    <row r="221" ht="15.75" customHeight="1">
      <c r="A221" s="243">
        <f>IFERROR(IF($A220+1&gt;'(backend scoring)'!$T$335,"",$A220+1),"")</f>
        <v>15</v>
      </c>
      <c r="B221" s="243" t="str">
        <f t="array" ref="B221">XLOOKUP($A221,'(backend scoring)'!$V$2:$V$333,'(backend scoring)'!$A$2:$A$333,"")</f>
        <v>CONS-04</v>
      </c>
      <c r="C221" s="243" t="str">
        <f>IFERROR(VLOOKUP($B221,'Institution Evaluation'!$A$55:$F$346,2,0),IFERROR(VLOOKUP($B221,'Privacy Analyst Evaluation'!$A$46:$F$120,2,0),""))&amp;""</f>
        <v>Can access be restricted based on source IP address?*</v>
      </c>
      <c r="D221" s="243" t="str">
        <f>IFERROR(VLOOKUP($B221,'Institution Evaluation'!$A$55:$F$346,3,0),IFERROR(VLOOKUP($B221,'Privacy Analyst Evaluation'!$A$46:$F$120,3,0),""))&amp;""</f>
        <v>No</v>
      </c>
      <c r="E221" s="243" t="str">
        <f>IFERROR(VLOOKUP($B221,'Institution Evaluation'!$A$55:$F$346,4,0),IFERROR(VLOOKUP($B221,'Privacy Analyst Evaluation'!$A$46:$F$120,4,0),""))&amp;""</f>
        <v/>
      </c>
      <c r="F221" s="243" t="str">
        <f>IFERROR(VLOOKUP($B221,'Institution Evaluation'!$A$55:$F$346,6,0),IFERROR(VLOOKUP($B221,'Privacy Analyst Evaluation'!$A$46:$F$120,6,0),""))&amp;""</f>
        <v/>
      </c>
      <c r="G221" s="282"/>
      <c r="H221" s="243" t="str">
        <f>IFERROR(IF($H220+1&gt;'(backend scoring)'!$Q$335,"",$H220+1),"")</f>
        <v/>
      </c>
      <c r="I221" s="243" t="str">
        <f t="array" ref="I221">XLOOKUP($H221,'(backend scoring)'!$S$2:$S$333,'(backend scoring)'!$A$2:$A$333,"")</f>
        <v/>
      </c>
      <c r="J221" s="243" t="str">
        <f>IFERROR(VLOOKUP($I221,'Institution Evaluation'!$A$55:$F$346,2,0),IFERROR(VLOOKUP($I221,'Privacy Analyst Evaluation'!$A$46:$F$120,2,0),""))</f>
        <v/>
      </c>
      <c r="K221" s="243" t="str">
        <f>IFERROR(VLOOKUP($I221,'Institution Evaluation'!$A$55:$F$346,3,0),IFERROR(VLOOKUP($I221,'Privacy Analyst Evaluation'!$A$46:$F$120,3,0),""))&amp;""</f>
        <v/>
      </c>
      <c r="L221" s="243" t="str">
        <f>IFERROR(VLOOKUP($I221,'Institution Evaluation'!$A$55:$F$346,4,0),IFERROR(VLOOKUP($I221,'Privacy Analyst Evaluation'!$A$46:$F$120,4,0),""))&amp;""</f>
        <v/>
      </c>
      <c r="M221" s="243" t="str">
        <f>IFERROR(VLOOKUP($I221,'Institution Evaluation'!$A$55:$F$346,6,0),IFERROR(VLOOKUP($I221,'Privacy Analyst Evaluation'!$A$46:$F$120,6,0),""))&amp;""</f>
        <v/>
      </c>
      <c r="N221" s="7"/>
      <c r="O221" s="7"/>
      <c r="P221" s="7"/>
      <c r="Q221" s="7"/>
      <c r="R221" s="7"/>
      <c r="S221" s="7"/>
      <c r="T221" s="7"/>
      <c r="U221" s="7"/>
      <c r="V221" s="7"/>
      <c r="W221" s="7"/>
      <c r="X221" s="7"/>
      <c r="Y221" s="7"/>
      <c r="Z221" s="7"/>
      <c r="AA221" s="7"/>
      <c r="AB221" s="7"/>
      <c r="AC221" s="7"/>
      <c r="AD221" s="7"/>
      <c r="AE221" s="7"/>
      <c r="AF221" s="7"/>
      <c r="AG221" s="7"/>
      <c r="AH221" s="7"/>
    </row>
    <row r="222" ht="15.75" customHeight="1">
      <c r="A222" s="243">
        <f>IFERROR(IF($A221+1&gt;'(backend scoring)'!$T$335,"",$A221+1),"")</f>
        <v>16</v>
      </c>
      <c r="B222" s="243" t="str">
        <f t="array" ref="B222">XLOOKUP($A222,'(backend scoring)'!$V$2:$V$333,'(backend scoring)'!$A$2:$A$333,"")</f>
        <v>APPL-01</v>
      </c>
      <c r="C222" s="243" t="str">
        <f>IFERROR(VLOOKUP($B222,'Institution Evaluation'!$A$55:$F$346,2,0),IFERROR(VLOOKUP($B222,'Privacy Analyst Evaluation'!$A$46:$F$120,2,0),""))&amp;""</f>
        <v>Are access controls for institutional accounts based on structured rules, such as role-based access control (RBAC), attribute-based access control (ABAC), or policy-based access control (PBAC)?*</v>
      </c>
      <c r="D222" s="243" t="str">
        <f>IFERROR(VLOOKUP($B222,'Institution Evaluation'!$A$55:$F$346,3,0),IFERROR(VLOOKUP($B222,'Privacy Analyst Evaluation'!$A$46:$F$120,3,0),""))&amp;""</f>
        <v>Yes</v>
      </c>
      <c r="E222" s="243" t="str">
        <f>IFERROR(VLOOKUP($B222,'Institution Evaluation'!$A$55:$F$346,4,0),IFERROR(VLOOKUP($B222,'Privacy Analyst Evaluation'!$A$46:$F$120,4,0),""))&amp;""</f>
        <v>Coursedog supports role-based access control (RBAC). You can create, manage, and remove permissions for various roles. Products come pre-loaded with a set of roles, but you can also create custom roles and set different permissions for each role. Permissions can be set on a product-wide level, with additional role-based permissions available on the field-level.</v>
      </c>
      <c r="F222" s="243" t="str">
        <f>IFERROR(VLOOKUP($B222,'Institution Evaluation'!$A$55:$F$346,6,0),IFERROR(VLOOKUP($B222,'Privacy Analyst Evaluation'!$A$46:$F$120,6,0),""))&amp;""</f>
        <v/>
      </c>
      <c r="G222" s="282"/>
      <c r="H222" s="243" t="str">
        <f>IFERROR(IF($H221+1&gt;'(backend scoring)'!$Q$335,"",$H221+1),"")</f>
        <v/>
      </c>
      <c r="I222" s="243" t="str">
        <f t="array" ref="I222">XLOOKUP($H222,'(backend scoring)'!$S$2:$S$333,'(backend scoring)'!$A$2:$A$333,"")</f>
        <v/>
      </c>
      <c r="J222" s="243" t="str">
        <f>IFERROR(VLOOKUP($I222,'Institution Evaluation'!$A$55:$F$346,2,0),IFERROR(VLOOKUP($I222,'Privacy Analyst Evaluation'!$A$46:$F$120,2,0),""))</f>
        <v/>
      </c>
      <c r="K222" s="243" t="str">
        <f>IFERROR(VLOOKUP($I222,'Institution Evaluation'!$A$55:$F$346,3,0),IFERROR(VLOOKUP($I222,'Privacy Analyst Evaluation'!$A$46:$F$120,3,0),""))&amp;""</f>
        <v/>
      </c>
      <c r="L222" s="243" t="str">
        <f>IFERROR(VLOOKUP($I222,'Institution Evaluation'!$A$55:$F$346,4,0),IFERROR(VLOOKUP($I222,'Privacy Analyst Evaluation'!$A$46:$F$120,4,0),""))&amp;""</f>
        <v/>
      </c>
      <c r="M222" s="243" t="str">
        <f>IFERROR(VLOOKUP($I222,'Institution Evaluation'!$A$55:$F$346,6,0),IFERROR(VLOOKUP($I222,'Privacy Analyst Evaluation'!$A$46:$F$120,6,0),""))&amp;""</f>
        <v/>
      </c>
      <c r="N222" s="7"/>
      <c r="O222" s="7"/>
      <c r="P222" s="7"/>
      <c r="Q222" s="7"/>
      <c r="R222" s="7"/>
      <c r="S222" s="7"/>
      <c r="T222" s="7"/>
      <c r="U222" s="7"/>
      <c r="V222" s="7"/>
      <c r="W222" s="7"/>
      <c r="X222" s="7"/>
      <c r="Y222" s="7"/>
      <c r="Z222" s="7"/>
      <c r="AA222" s="7"/>
      <c r="AB222" s="7"/>
      <c r="AC222" s="7"/>
      <c r="AD222" s="7"/>
      <c r="AE222" s="7"/>
      <c r="AF222" s="7"/>
      <c r="AG222" s="7"/>
      <c r="AH222" s="7"/>
    </row>
    <row r="223" ht="15.75" customHeight="1">
      <c r="A223" s="243">
        <f>IFERROR(IF($A222+1&gt;'(backend scoring)'!$T$335,"",$A222+1),"")</f>
        <v>17</v>
      </c>
      <c r="B223" s="243" t="str">
        <f t="array" ref="B223">XLOOKUP($A223,'(backend scoring)'!$V$2:$V$333,'(backend scoring)'!$A$2:$A$333,"")</f>
        <v>APPL-02</v>
      </c>
      <c r="C223" s="243" t="str">
        <f>IFERROR(VLOOKUP($B223,'Institution Evaluation'!$A$55:$F$346,2,0),IFERROR(VLOOKUP($B223,'Privacy Analyst Evaluation'!$A$46:$F$120,2,0),""))&amp;""</f>
        <v>Are you using a web application firewall (WAF)?*</v>
      </c>
      <c r="D223" s="243" t="str">
        <f>IFERROR(VLOOKUP($B223,'Institution Evaluation'!$A$55:$F$346,3,0),IFERROR(VLOOKUP($B223,'Privacy Analyst Evaluation'!$A$46:$F$120,3,0),""))&amp;""</f>
        <v>Yes</v>
      </c>
      <c r="E223" s="243" t="str">
        <f>IFERROR(VLOOKUP($B223,'Institution Evaluation'!$A$55:$F$346,4,0),IFERROR(VLOOKUP($B223,'Privacy Analyst Evaluation'!$A$46:$F$120,4,0),""))&amp;""</f>
        <v>See AWS firewall documentation</v>
      </c>
      <c r="F223" s="243" t="str">
        <f>IFERROR(VLOOKUP($B223,'Institution Evaluation'!$A$55:$F$346,6,0),IFERROR(VLOOKUP($B223,'Privacy Analyst Evaluation'!$A$46:$F$120,6,0),""))&amp;""</f>
        <v/>
      </c>
      <c r="G223" s="282"/>
      <c r="H223" s="243" t="str">
        <f>IFERROR(IF($H222+1&gt;'(backend scoring)'!$Q$335,"",$H222+1),"")</f>
        <v/>
      </c>
      <c r="I223" s="243" t="str">
        <f t="array" ref="I223">XLOOKUP($H223,'(backend scoring)'!$S$2:$S$333,'(backend scoring)'!$A$2:$A$333,"")</f>
        <v/>
      </c>
      <c r="J223" s="243" t="str">
        <f>IFERROR(VLOOKUP($I223,'Institution Evaluation'!$A$55:$F$346,2,0),IFERROR(VLOOKUP($I223,'Privacy Analyst Evaluation'!$A$46:$F$120,2,0),""))</f>
        <v/>
      </c>
      <c r="K223" s="243" t="str">
        <f>IFERROR(VLOOKUP($I223,'Institution Evaluation'!$A$55:$F$346,3,0),IFERROR(VLOOKUP($I223,'Privacy Analyst Evaluation'!$A$46:$F$120,3,0),""))&amp;""</f>
        <v/>
      </c>
      <c r="L223" s="243" t="str">
        <f>IFERROR(VLOOKUP($I223,'Institution Evaluation'!$A$55:$F$346,4,0),IFERROR(VLOOKUP($I223,'Privacy Analyst Evaluation'!$A$46:$F$120,4,0),""))&amp;""</f>
        <v/>
      </c>
      <c r="M223" s="243" t="str">
        <f>IFERROR(VLOOKUP($I223,'Institution Evaluation'!$A$55:$F$346,6,0),IFERROR(VLOOKUP($I223,'Privacy Analyst Evaluation'!$A$46:$F$120,6,0),""))&amp;""</f>
        <v/>
      </c>
      <c r="N223" s="7"/>
      <c r="O223" s="7"/>
      <c r="P223" s="7"/>
      <c r="Q223" s="7"/>
      <c r="R223" s="7"/>
      <c r="S223" s="7"/>
      <c r="T223" s="7"/>
      <c r="U223" s="7"/>
      <c r="V223" s="7"/>
      <c r="W223" s="7"/>
      <c r="X223" s="7"/>
      <c r="Y223" s="7"/>
      <c r="Z223" s="7"/>
      <c r="AA223" s="7"/>
      <c r="AB223" s="7"/>
      <c r="AC223" s="7"/>
      <c r="AD223" s="7"/>
      <c r="AE223" s="7"/>
      <c r="AF223" s="7"/>
      <c r="AG223" s="7"/>
      <c r="AH223" s="7"/>
    </row>
    <row r="224" ht="15.75" customHeight="1">
      <c r="A224" s="243">
        <f>IFERROR(IF($A223+1&gt;'(backend scoring)'!$T$335,"",$A223+1),"")</f>
        <v>18</v>
      </c>
      <c r="B224" s="243" t="str">
        <f t="array" ref="B224">XLOOKUP($A224,'(backend scoring)'!$V$2:$V$333,'(backend scoring)'!$A$2:$A$333,"")</f>
        <v>APPL-03</v>
      </c>
      <c r="C224" s="243" t="str">
        <f>IFERROR(VLOOKUP($B224,'Institution Evaluation'!$A$55:$F$346,2,0),IFERROR(VLOOKUP($B224,'Privacy Analyst Evaluation'!$A$46:$F$120,2,0),""))&amp;""</f>
        <v>Are only currently supported operating system(s), software, and libraries leveraged by the system(s)/application(s) that will have access to institution's data?*</v>
      </c>
      <c r="D224" s="243" t="str">
        <f>IFERROR(VLOOKUP($B224,'Institution Evaluation'!$A$55:$F$346,3,0),IFERROR(VLOOKUP($B224,'Privacy Analyst Evaluation'!$A$46:$F$120,3,0),""))&amp;""</f>
        <v>Yes</v>
      </c>
      <c r="E224" s="243" t="str">
        <f>IFERROR(VLOOKUP($B224,'Institution Evaluation'!$A$55:$F$346,4,0),IFERROR(VLOOKUP($B224,'Privacy Analyst Evaluation'!$A$46:$F$120,4,0),""))&amp;""</f>
        <v/>
      </c>
      <c r="F224" s="243" t="str">
        <f>IFERROR(VLOOKUP($B224,'Institution Evaluation'!$A$55:$F$346,6,0),IFERROR(VLOOKUP($B224,'Privacy Analyst Evaluation'!$A$46:$F$120,6,0),""))&amp;""</f>
        <v/>
      </c>
      <c r="G224" s="282"/>
      <c r="H224" s="243" t="str">
        <f>IFERROR(IF($H223+1&gt;'(backend scoring)'!$Q$335,"",$H223+1),"")</f>
        <v/>
      </c>
      <c r="I224" s="243" t="str">
        <f t="array" ref="I224">XLOOKUP($H224,'(backend scoring)'!$S$2:$S$333,'(backend scoring)'!$A$2:$A$333,"")</f>
        <v/>
      </c>
      <c r="J224" s="243" t="str">
        <f>IFERROR(VLOOKUP($I224,'Institution Evaluation'!$A$55:$F$346,2,0),IFERROR(VLOOKUP($I224,'Privacy Analyst Evaluation'!$A$46:$F$120,2,0),""))</f>
        <v/>
      </c>
      <c r="K224" s="243" t="str">
        <f>IFERROR(VLOOKUP($I224,'Institution Evaluation'!$A$55:$F$346,3,0),IFERROR(VLOOKUP($I224,'Privacy Analyst Evaluation'!$A$46:$F$120,3,0),""))&amp;""</f>
        <v/>
      </c>
      <c r="L224" s="243" t="str">
        <f>IFERROR(VLOOKUP($I224,'Institution Evaluation'!$A$55:$F$346,4,0),IFERROR(VLOOKUP($I224,'Privacy Analyst Evaluation'!$A$46:$F$120,4,0),""))&amp;""</f>
        <v/>
      </c>
      <c r="M224" s="243" t="str">
        <f>IFERROR(VLOOKUP($I224,'Institution Evaluation'!$A$55:$F$346,6,0),IFERROR(VLOOKUP($I224,'Privacy Analyst Evaluation'!$A$46:$F$120,6,0),""))&amp;""</f>
        <v/>
      </c>
      <c r="N224" s="7"/>
      <c r="O224" s="7"/>
      <c r="P224" s="7"/>
      <c r="Q224" s="7"/>
      <c r="R224" s="7"/>
      <c r="S224" s="7"/>
      <c r="T224" s="7"/>
      <c r="U224" s="7"/>
      <c r="V224" s="7"/>
      <c r="W224" s="7"/>
      <c r="X224" s="7"/>
      <c r="Y224" s="7"/>
      <c r="Z224" s="7"/>
      <c r="AA224" s="7"/>
      <c r="AB224" s="7"/>
      <c r="AC224" s="7"/>
      <c r="AD224" s="7"/>
      <c r="AE224" s="7"/>
      <c r="AF224" s="7"/>
      <c r="AG224" s="7"/>
      <c r="AH224" s="7"/>
    </row>
    <row r="225" ht="15.75" customHeight="1">
      <c r="A225" s="243">
        <f>IFERROR(IF($A224+1&gt;'(backend scoring)'!$T$335,"",$A224+1),"")</f>
        <v>19</v>
      </c>
      <c r="B225" s="243" t="str">
        <f t="array" ref="B225">XLOOKUP($A225,'(backend scoring)'!$V$2:$V$333,'(backend scoring)'!$A$2:$A$333,"")</f>
        <v>APPL-04</v>
      </c>
      <c r="C225" s="243" t="str">
        <f>IFERROR(VLOOKUP($B225,'Institution Evaluation'!$A$55:$F$346,2,0),IFERROR(VLOOKUP($B225,'Privacy Analyst Evaluation'!$A$46:$F$120,2,0),""))&amp;""</f>
        <v>Does your application require access to location or GPS data?</v>
      </c>
      <c r="D225" s="243" t="str">
        <f>IFERROR(VLOOKUP($B225,'Institution Evaluation'!$A$55:$F$346,3,0),IFERROR(VLOOKUP($B225,'Privacy Analyst Evaluation'!$A$46:$F$120,3,0),""))&amp;""</f>
        <v>No</v>
      </c>
      <c r="E225" s="243" t="str">
        <f>IFERROR(VLOOKUP($B225,'Institution Evaluation'!$A$55:$F$346,4,0),IFERROR(VLOOKUP($B225,'Privacy Analyst Evaluation'!$A$46:$F$120,4,0),""))&amp;""</f>
        <v>Can be leveraged but not required. See our support article for more information</v>
      </c>
      <c r="F225" s="243" t="str">
        <f>IFERROR(VLOOKUP($B225,'Institution Evaluation'!$A$55:$F$346,6,0),IFERROR(VLOOKUP($B225,'Privacy Analyst Evaluation'!$A$46:$F$120,6,0),""))&amp;""</f>
        <v/>
      </c>
      <c r="G225" s="282"/>
      <c r="H225" s="243" t="str">
        <f>IFERROR(IF($H224+1&gt;'(backend scoring)'!$Q$335,"",$H224+1),"")</f>
        <v/>
      </c>
      <c r="I225" s="243" t="str">
        <f t="array" ref="I225">XLOOKUP($H225,'(backend scoring)'!$S$2:$S$333,'(backend scoring)'!$A$2:$A$333,"")</f>
        <v/>
      </c>
      <c r="J225" s="243" t="str">
        <f>IFERROR(VLOOKUP($I225,'Institution Evaluation'!$A$55:$F$346,2,0),IFERROR(VLOOKUP($I225,'Privacy Analyst Evaluation'!$A$46:$F$120,2,0),""))</f>
        <v/>
      </c>
      <c r="K225" s="243" t="str">
        <f>IFERROR(VLOOKUP($I225,'Institution Evaluation'!$A$55:$F$346,3,0),IFERROR(VLOOKUP($I225,'Privacy Analyst Evaluation'!$A$46:$F$120,3,0),""))&amp;""</f>
        <v/>
      </c>
      <c r="L225" s="243" t="str">
        <f>IFERROR(VLOOKUP($I225,'Institution Evaluation'!$A$55:$F$346,4,0),IFERROR(VLOOKUP($I225,'Privacy Analyst Evaluation'!$A$46:$F$120,4,0),""))&amp;""</f>
        <v/>
      </c>
      <c r="M225" s="243" t="str">
        <f>IFERROR(VLOOKUP($I225,'Institution Evaluation'!$A$55:$F$346,6,0),IFERROR(VLOOKUP($I225,'Privacy Analyst Evaluation'!$A$46:$F$120,6,0),""))&amp;""</f>
        <v/>
      </c>
      <c r="N225" s="7"/>
      <c r="O225" s="7"/>
      <c r="P225" s="7"/>
      <c r="Q225" s="7"/>
      <c r="R225" s="7"/>
      <c r="S225" s="7"/>
      <c r="T225" s="7"/>
      <c r="U225" s="7"/>
      <c r="V225" s="7"/>
      <c r="W225" s="7"/>
      <c r="X225" s="7"/>
      <c r="Y225" s="7"/>
      <c r="Z225" s="7"/>
      <c r="AA225" s="7"/>
      <c r="AB225" s="7"/>
      <c r="AC225" s="7"/>
      <c r="AD225" s="7"/>
      <c r="AE225" s="7"/>
      <c r="AF225" s="7"/>
      <c r="AG225" s="7"/>
      <c r="AH225" s="7"/>
    </row>
    <row r="226" ht="15.75" customHeight="1">
      <c r="A226" s="243">
        <f>IFERROR(IF($A225+1&gt;'(backend scoring)'!$T$335,"",$A225+1),"")</f>
        <v>20</v>
      </c>
      <c r="B226" s="243" t="str">
        <f t="array" ref="B226">XLOOKUP($A226,'(backend scoring)'!$V$2:$V$333,'(backend scoring)'!$A$2:$A$333,"")</f>
        <v>APPL-05</v>
      </c>
      <c r="C226" s="243" t="str">
        <f>IFERROR(VLOOKUP($B226,'Institution Evaluation'!$A$55:$F$346,2,0),IFERROR(VLOOKUP($B226,'Privacy Analyst Evaluation'!$A$46:$F$120,2,0),""))&amp;""</f>
        <v>Does your application provide separation of duties between security administration, system administration, and standard user functions?*</v>
      </c>
      <c r="D226" s="243" t="str">
        <f>IFERROR(VLOOKUP($B226,'Institution Evaluation'!$A$55:$F$346,3,0),IFERROR(VLOOKUP($B226,'Privacy Analyst Evaluation'!$A$46:$F$120,3,0),""))&amp;""</f>
        <v>Yes</v>
      </c>
      <c r="E226" s="243" t="str">
        <f>IFERROR(VLOOKUP($B226,'Institution Evaluation'!$A$55:$F$346,4,0),IFERROR(VLOOKUP($B226,'Privacy Analyst Evaluation'!$A$46:$F$120,4,0),""))&amp;""</f>
        <v/>
      </c>
      <c r="F226" s="243" t="str">
        <f>IFERROR(VLOOKUP($B226,'Institution Evaluation'!$A$55:$F$346,6,0),IFERROR(VLOOKUP($B226,'Privacy Analyst Evaluation'!$A$46:$F$120,6,0),""))&amp;""</f>
        <v/>
      </c>
      <c r="G226" s="282"/>
      <c r="H226" s="243" t="str">
        <f>IFERROR(IF($H225+1&gt;'(backend scoring)'!$Q$335,"",$H225+1),"")</f>
        <v/>
      </c>
      <c r="I226" s="243" t="str">
        <f t="array" ref="I226">XLOOKUP($H226,'(backend scoring)'!$S$2:$S$333,'(backend scoring)'!$A$2:$A$333,"")</f>
        <v/>
      </c>
      <c r="J226" s="243" t="str">
        <f>IFERROR(VLOOKUP($I226,'Institution Evaluation'!$A$55:$F$346,2,0),IFERROR(VLOOKUP($I226,'Privacy Analyst Evaluation'!$A$46:$F$120,2,0),""))</f>
        <v/>
      </c>
      <c r="K226" s="243" t="str">
        <f>IFERROR(VLOOKUP($I226,'Institution Evaluation'!$A$55:$F$346,3,0),IFERROR(VLOOKUP($I226,'Privacy Analyst Evaluation'!$A$46:$F$120,3,0),""))&amp;""</f>
        <v/>
      </c>
      <c r="L226" s="243" t="str">
        <f>IFERROR(VLOOKUP($I226,'Institution Evaluation'!$A$55:$F$346,4,0),IFERROR(VLOOKUP($I226,'Privacy Analyst Evaluation'!$A$46:$F$120,4,0),""))&amp;""</f>
        <v/>
      </c>
      <c r="M226" s="243" t="str">
        <f>IFERROR(VLOOKUP($I226,'Institution Evaluation'!$A$55:$F$346,6,0),IFERROR(VLOOKUP($I226,'Privacy Analyst Evaluation'!$A$46:$F$120,6,0),""))&amp;""</f>
        <v/>
      </c>
      <c r="N226" s="7"/>
      <c r="O226" s="7"/>
      <c r="P226" s="7"/>
      <c r="Q226" s="7"/>
      <c r="R226" s="7"/>
      <c r="S226" s="7"/>
      <c r="T226" s="7"/>
      <c r="U226" s="7"/>
      <c r="V226" s="7"/>
      <c r="W226" s="7"/>
      <c r="X226" s="7"/>
      <c r="Y226" s="7"/>
      <c r="Z226" s="7"/>
      <c r="AA226" s="7"/>
      <c r="AB226" s="7"/>
      <c r="AC226" s="7"/>
      <c r="AD226" s="7"/>
      <c r="AE226" s="7"/>
      <c r="AF226" s="7"/>
      <c r="AG226" s="7"/>
      <c r="AH226" s="7"/>
    </row>
    <row r="227" ht="15.75" customHeight="1">
      <c r="A227" s="243">
        <f>IFERROR(IF($A226+1&gt;'(backend scoring)'!$T$335,"",$A226+1),"")</f>
        <v>21</v>
      </c>
      <c r="B227" s="243" t="str">
        <f t="array" ref="B227">XLOOKUP($A227,'(backend scoring)'!$V$2:$V$333,'(backend scoring)'!$A$2:$A$333,"")</f>
        <v>APPL-06</v>
      </c>
      <c r="C227" s="243" t="str">
        <f>IFERROR(VLOOKUP($B227,'Institution Evaluation'!$A$55:$F$346,2,0),IFERROR(VLOOKUP($B227,'Privacy Analyst Evaluation'!$A$46:$F$120,2,0),""))&amp;""</f>
        <v>Do you subject your code to static code analysis and/or static application security testing prior to release?*</v>
      </c>
      <c r="D227" s="243" t="str">
        <f>IFERROR(VLOOKUP($B227,'Institution Evaluation'!$A$55:$F$346,3,0),IFERROR(VLOOKUP($B227,'Privacy Analyst Evaluation'!$A$46:$F$120,3,0),""))&amp;""</f>
        <v>Yes</v>
      </c>
      <c r="E227" s="243" t="str">
        <f>IFERROR(VLOOKUP($B227,'Institution Evaluation'!$A$55:$F$346,4,0),IFERROR(VLOOKUP($B227,'Privacy Analyst Evaluation'!$A$46:$F$120,4,0),""))&amp;""</f>
        <v>Eslint</v>
      </c>
      <c r="F227" s="243" t="str">
        <f>IFERROR(VLOOKUP($B227,'Institution Evaluation'!$A$55:$F$346,6,0),IFERROR(VLOOKUP($B227,'Privacy Analyst Evaluation'!$A$46:$F$120,6,0),""))&amp;""</f>
        <v/>
      </c>
      <c r="G227" s="282"/>
      <c r="H227" s="243" t="str">
        <f>IFERROR(IF($H226+1&gt;'(backend scoring)'!$Q$335,"",$H226+1),"")</f>
        <v/>
      </c>
      <c r="I227" s="243" t="str">
        <f t="array" ref="I227">XLOOKUP($H227,'(backend scoring)'!$S$2:$S$333,'(backend scoring)'!$A$2:$A$333,"")</f>
        <v/>
      </c>
      <c r="J227" s="243" t="str">
        <f>IFERROR(VLOOKUP($I227,'Institution Evaluation'!$A$55:$F$346,2,0),IFERROR(VLOOKUP($I227,'Privacy Analyst Evaluation'!$A$46:$F$120,2,0),""))</f>
        <v/>
      </c>
      <c r="K227" s="243" t="str">
        <f>IFERROR(VLOOKUP($I227,'Institution Evaluation'!$A$55:$F$346,3,0),IFERROR(VLOOKUP($I227,'Privacy Analyst Evaluation'!$A$46:$F$120,3,0),""))&amp;""</f>
        <v/>
      </c>
      <c r="L227" s="243" t="str">
        <f>IFERROR(VLOOKUP($I227,'Institution Evaluation'!$A$55:$F$346,4,0),IFERROR(VLOOKUP($I227,'Privacy Analyst Evaluation'!$A$46:$F$120,4,0),""))&amp;""</f>
        <v/>
      </c>
      <c r="M227" s="243" t="str">
        <f>IFERROR(VLOOKUP($I227,'Institution Evaluation'!$A$55:$F$346,6,0),IFERROR(VLOOKUP($I227,'Privacy Analyst Evaluation'!$A$46:$F$120,6,0),""))&amp;""</f>
        <v/>
      </c>
      <c r="N227" s="7"/>
      <c r="O227" s="7"/>
      <c r="P227" s="7"/>
      <c r="Q227" s="7"/>
      <c r="R227" s="7"/>
      <c r="S227" s="7"/>
      <c r="T227" s="7"/>
      <c r="U227" s="7"/>
      <c r="V227" s="7"/>
      <c r="W227" s="7"/>
      <c r="X227" s="7"/>
      <c r="Y227" s="7"/>
      <c r="Z227" s="7"/>
      <c r="AA227" s="7"/>
      <c r="AB227" s="7"/>
      <c r="AC227" s="7"/>
      <c r="AD227" s="7"/>
      <c r="AE227" s="7"/>
      <c r="AF227" s="7"/>
      <c r="AG227" s="7"/>
      <c r="AH227" s="7"/>
    </row>
    <row r="228" ht="15.75" customHeight="1">
      <c r="A228" s="243">
        <f>IFERROR(IF($A227+1&gt;'(backend scoring)'!$T$335,"",$A227+1),"")</f>
        <v>22</v>
      </c>
      <c r="B228" s="243" t="str">
        <f t="array" ref="B228">XLOOKUP($A228,'(backend scoring)'!$V$2:$V$333,'(backend scoring)'!$A$2:$A$333,"")</f>
        <v>APPL-07</v>
      </c>
      <c r="C228" s="243" t="str">
        <f>IFERROR(VLOOKUP($B228,'Institution Evaluation'!$A$55:$F$346,2,0),IFERROR(VLOOKUP($B228,'Privacy Analyst Evaluation'!$A$46:$F$120,2,0),""))&amp;""</f>
        <v>Do you have software testing processes (dynamic or static) that are established and followed?*</v>
      </c>
      <c r="D228" s="243" t="str">
        <f>IFERROR(VLOOKUP($B228,'Institution Evaluation'!$A$55:$F$346,3,0),IFERROR(VLOOKUP($B228,'Privacy Analyst Evaluation'!$A$46:$F$120,3,0),""))&amp;""</f>
        <v>Yes</v>
      </c>
      <c r="E228" s="243" t="str">
        <f>IFERROR(VLOOKUP($B228,'Institution Evaluation'!$A$55:$F$346,4,0),IFERROR(VLOOKUP($B228,'Privacy Analyst Evaluation'!$A$46:$F$120,4,0),""))&amp;""</f>
        <v>Coursedog practices a two week agile development process with test driven deployment (TDD). Developers build the specification to the test and push changes to a QA system where it is thoroughly tested. Updates are then moved to a staging environment where they can be tested by active implementations before they are pushed to production, where they are gated behind role based access control and admins can opt into using the functionality. We provide change logs to end users and admins when new functionality is deployed. Any end user is able to provide feedback through our public bug tracking tool if a bug is found in the production.</v>
      </c>
      <c r="F228" s="243" t="str">
        <f>IFERROR(VLOOKUP($B228,'Institution Evaluation'!$A$55:$F$346,6,0),IFERROR(VLOOKUP($B228,'Privacy Analyst Evaluation'!$A$46:$F$120,6,0),""))&amp;""</f>
        <v/>
      </c>
      <c r="G228" s="282"/>
      <c r="H228" s="243" t="str">
        <f>IFERROR(IF($H227+1&gt;'(backend scoring)'!$Q$335,"",$H227+1),"")</f>
        <v/>
      </c>
      <c r="I228" s="243" t="str">
        <f t="array" ref="I228">XLOOKUP($H228,'(backend scoring)'!$S$2:$S$333,'(backend scoring)'!$A$2:$A$333,"")</f>
        <v/>
      </c>
      <c r="J228" s="243" t="str">
        <f>IFERROR(VLOOKUP($I228,'Institution Evaluation'!$A$55:$F$346,2,0),IFERROR(VLOOKUP($I228,'Privacy Analyst Evaluation'!$A$46:$F$120,2,0),""))</f>
        <v/>
      </c>
      <c r="K228" s="243" t="str">
        <f>IFERROR(VLOOKUP($I228,'Institution Evaluation'!$A$55:$F$346,3,0),IFERROR(VLOOKUP($I228,'Privacy Analyst Evaluation'!$A$46:$F$120,3,0),""))&amp;""</f>
        <v/>
      </c>
      <c r="L228" s="243" t="str">
        <f>IFERROR(VLOOKUP($I228,'Institution Evaluation'!$A$55:$F$346,4,0),IFERROR(VLOOKUP($I228,'Privacy Analyst Evaluation'!$A$46:$F$120,4,0),""))&amp;""</f>
        <v/>
      </c>
      <c r="M228" s="243" t="str">
        <f>IFERROR(VLOOKUP($I228,'Institution Evaluation'!$A$55:$F$346,6,0),IFERROR(VLOOKUP($I228,'Privacy Analyst Evaluation'!$A$46:$F$120,6,0),""))&amp;""</f>
        <v/>
      </c>
      <c r="N228" s="7"/>
      <c r="O228" s="7"/>
      <c r="P228" s="7"/>
      <c r="Q228" s="7"/>
      <c r="R228" s="7"/>
      <c r="S228" s="7"/>
      <c r="T228" s="7"/>
      <c r="U228" s="7"/>
      <c r="V228" s="7"/>
      <c r="W228" s="7"/>
      <c r="X228" s="7"/>
      <c r="Y228" s="7"/>
      <c r="Z228" s="7"/>
      <c r="AA228" s="7"/>
      <c r="AB228" s="7"/>
      <c r="AC228" s="7"/>
      <c r="AD228" s="7"/>
      <c r="AE228" s="7"/>
      <c r="AF228" s="7"/>
      <c r="AG228" s="7"/>
      <c r="AH228" s="7"/>
    </row>
    <row r="229" ht="15.75" customHeight="1">
      <c r="A229" s="243">
        <f>IFERROR(IF($A228+1&gt;'(backend scoring)'!$T$335,"",$A228+1),"")</f>
        <v>23</v>
      </c>
      <c r="B229" s="243" t="str">
        <f t="array" ref="B229">XLOOKUP($A229,'(backend scoring)'!$V$2:$V$333,'(backend scoring)'!$A$2:$A$333,"")</f>
        <v>AAAI-01</v>
      </c>
      <c r="C229" s="243" t="str">
        <f>IFERROR(VLOOKUP($B229,'Institution Evaluation'!$A$55:$F$346,2,0),IFERROR(VLOOKUP($B229,'Privacy Analyst Evaluation'!$A$46:$F$120,2,0),""))&amp;""</f>
        <v>Does your solution support single sign-on (SSO) protocols for user and administrator authentication?*</v>
      </c>
      <c r="D229" s="243" t="str">
        <f>IFERROR(VLOOKUP($B229,'Institution Evaluation'!$A$55:$F$346,3,0),IFERROR(VLOOKUP($B229,'Privacy Analyst Evaluation'!$A$46:$F$120,3,0),""))&amp;""</f>
        <v>Yes</v>
      </c>
      <c r="E229" s="243" t="str">
        <f>IFERROR(VLOOKUP($B229,'Institution Evaluation'!$A$55:$F$346,4,0),IFERROR(VLOOKUP($B229,'Privacy Analyst Evaluation'!$A$46:$F$120,4,0),""))&amp;""</f>
        <v>Yes, Coursedog supports SSO for authentication and provisioning purposes.
Read More about SSO</v>
      </c>
      <c r="F229" s="243" t="str">
        <f>IFERROR(VLOOKUP($B229,'Institution Evaluation'!$A$55:$F$346,6,0),IFERROR(VLOOKUP($B229,'Privacy Analyst Evaluation'!$A$46:$F$120,6,0),""))&amp;""</f>
        <v/>
      </c>
      <c r="G229" s="282"/>
      <c r="H229" s="243" t="str">
        <f>IFERROR(IF($H228+1&gt;'(backend scoring)'!$Q$335,"",$H228+1),"")</f>
        <v/>
      </c>
      <c r="I229" s="243" t="str">
        <f t="array" ref="I229">XLOOKUP($H229,'(backend scoring)'!$S$2:$S$333,'(backend scoring)'!$A$2:$A$333,"")</f>
        <v/>
      </c>
      <c r="J229" s="243" t="str">
        <f>IFERROR(VLOOKUP($I229,'Institution Evaluation'!$A$55:$F$346,2,0),IFERROR(VLOOKUP($I229,'Privacy Analyst Evaluation'!$A$46:$F$120,2,0),""))</f>
        <v/>
      </c>
      <c r="K229" s="243" t="str">
        <f>IFERROR(VLOOKUP($I229,'Institution Evaluation'!$A$55:$F$346,3,0),IFERROR(VLOOKUP($I229,'Privacy Analyst Evaluation'!$A$46:$F$120,3,0),""))&amp;""</f>
        <v/>
      </c>
      <c r="L229" s="243" t="str">
        <f>IFERROR(VLOOKUP($I229,'Institution Evaluation'!$A$55:$F$346,4,0),IFERROR(VLOOKUP($I229,'Privacy Analyst Evaluation'!$A$46:$F$120,4,0),""))&amp;""</f>
        <v/>
      </c>
      <c r="M229" s="243" t="str">
        <f>IFERROR(VLOOKUP($I229,'Institution Evaluation'!$A$55:$F$346,6,0),IFERROR(VLOOKUP($I229,'Privacy Analyst Evaluation'!$A$46:$F$120,6,0),""))&amp;""</f>
        <v/>
      </c>
      <c r="N229" s="7"/>
      <c r="O229" s="7"/>
      <c r="P229" s="7"/>
      <c r="Q229" s="7"/>
      <c r="R229" s="7"/>
      <c r="S229" s="7"/>
      <c r="T229" s="7"/>
      <c r="U229" s="7"/>
      <c r="V229" s="7"/>
      <c r="W229" s="7"/>
      <c r="X229" s="7"/>
      <c r="Y229" s="7"/>
      <c r="Z229" s="7"/>
      <c r="AA229" s="7"/>
      <c r="AB229" s="7"/>
      <c r="AC229" s="7"/>
      <c r="AD229" s="7"/>
      <c r="AE229" s="7"/>
      <c r="AF229" s="7"/>
      <c r="AG229" s="7"/>
      <c r="AH229" s="7"/>
    </row>
    <row r="230" ht="15.75" customHeight="1">
      <c r="A230" s="243">
        <f>IFERROR(IF($A229+1&gt;'(backend scoring)'!$T$335,"",$A229+1),"")</f>
        <v>24</v>
      </c>
      <c r="B230" s="243" t="str">
        <f t="array" ref="B230">XLOOKUP($A230,'(backend scoring)'!$V$2:$V$333,'(backend scoring)'!$A$2:$A$333,"")</f>
        <v>AAAI-02</v>
      </c>
      <c r="C230" s="243" t="str">
        <f>IFERROR(VLOOKUP($B230,'Institution Evaluation'!$A$55:$F$346,2,0),IFERROR(VLOOKUP($B230,'Privacy Analyst Evaluation'!$A$46:$F$120,2,0),""))&amp;""</f>
        <v>Does your solution support local authentication protocols for user and administrator authentication?*</v>
      </c>
      <c r="D230" s="243" t="str">
        <f>IFERROR(VLOOKUP($B230,'Institution Evaluation'!$A$55:$F$346,3,0),IFERROR(VLOOKUP($B230,'Privacy Analyst Evaluation'!$A$46:$F$120,3,0),""))&amp;""</f>
        <v>Yes</v>
      </c>
      <c r="E230" s="243" t="str">
        <f>IFERROR(VLOOKUP($B230,'Institution Evaluation'!$A$55:$F$346,4,0),IFERROR(VLOOKUP($B230,'Privacy Analyst Evaluation'!$A$46:$F$120,4,0),""))&amp;""</f>
        <v>See user Authentification documentation for more information.</v>
      </c>
      <c r="F230" s="243" t="str">
        <f>IFERROR(VLOOKUP($B230,'Institution Evaluation'!$A$55:$F$346,6,0),IFERROR(VLOOKUP($B230,'Privacy Analyst Evaluation'!$A$46:$F$120,6,0),""))&amp;""</f>
        <v/>
      </c>
      <c r="G230" s="282"/>
      <c r="H230" s="243" t="str">
        <f>IFERROR(IF($H229+1&gt;'(backend scoring)'!$Q$335,"",$H229+1),"")</f>
        <v/>
      </c>
      <c r="I230" s="243" t="str">
        <f t="array" ref="I230">XLOOKUP($H230,'(backend scoring)'!$S$2:$S$333,'(backend scoring)'!$A$2:$A$333,"")</f>
        <v/>
      </c>
      <c r="J230" s="243" t="str">
        <f>IFERROR(VLOOKUP($I230,'Institution Evaluation'!$A$55:$F$346,2,0),IFERROR(VLOOKUP($I230,'Privacy Analyst Evaluation'!$A$46:$F$120,2,0),""))</f>
        <v/>
      </c>
      <c r="K230" s="243" t="str">
        <f>IFERROR(VLOOKUP($I230,'Institution Evaluation'!$A$55:$F$346,3,0),IFERROR(VLOOKUP($I230,'Privacy Analyst Evaluation'!$A$46:$F$120,3,0),""))&amp;""</f>
        <v/>
      </c>
      <c r="L230" s="243" t="str">
        <f>IFERROR(VLOOKUP($I230,'Institution Evaluation'!$A$55:$F$346,4,0),IFERROR(VLOOKUP($I230,'Privacy Analyst Evaluation'!$A$46:$F$120,4,0),""))&amp;""</f>
        <v/>
      </c>
      <c r="M230" s="243" t="str">
        <f>IFERROR(VLOOKUP($I230,'Institution Evaluation'!$A$55:$F$346,6,0),IFERROR(VLOOKUP($I230,'Privacy Analyst Evaluation'!$A$46:$F$120,6,0),""))&amp;""</f>
        <v/>
      </c>
      <c r="N230" s="7"/>
      <c r="O230" s="7"/>
      <c r="P230" s="7"/>
      <c r="Q230" s="7"/>
      <c r="R230" s="7"/>
      <c r="S230" s="7"/>
      <c r="T230" s="7"/>
      <c r="U230" s="7"/>
      <c r="V230" s="7"/>
      <c r="W230" s="7"/>
      <c r="X230" s="7"/>
      <c r="Y230" s="7"/>
      <c r="Z230" s="7"/>
      <c r="AA230" s="7"/>
      <c r="AB230" s="7"/>
      <c r="AC230" s="7"/>
      <c r="AD230" s="7"/>
      <c r="AE230" s="7"/>
      <c r="AF230" s="7"/>
      <c r="AG230" s="7"/>
      <c r="AH230" s="7"/>
    </row>
    <row r="231" ht="15.75" customHeight="1">
      <c r="A231" s="243">
        <f>IFERROR(IF($A230+1&gt;'(backend scoring)'!$T$335,"",$A230+1),"")</f>
        <v>25</v>
      </c>
      <c r="B231" s="243" t="str">
        <f t="array" ref="B231">XLOOKUP($A231,'(backend scoring)'!$V$2:$V$333,'(backend scoring)'!$A$2:$A$333,"")</f>
        <v>AAAI-03</v>
      </c>
      <c r="C231" s="243" t="str">
        <f>IFERROR(VLOOKUP($B231,'Institution Evaluation'!$A$55:$F$346,2,0),IFERROR(VLOOKUP($B231,'Privacy Analyst Evaluation'!$A$46:$F$120,2,0),""))&amp;""</f>
        <v>Can you enforce password/passphrase complexity requirements (provided by the institution)?*</v>
      </c>
      <c r="D231" s="243" t="str">
        <f>IFERROR(VLOOKUP($B231,'Institution Evaluation'!$A$55:$F$346,3,0),IFERROR(VLOOKUP($B231,'Privacy Analyst Evaluation'!$A$46:$F$120,3,0),""))&amp;""</f>
        <v>Yes</v>
      </c>
      <c r="E231" s="243" t="str">
        <f>IFERROR(VLOOKUP($B231,'Institution Evaluation'!$A$55:$F$346,4,0),IFERROR(VLOOKUP($B231,'Privacy Analyst Evaluation'!$A$46:$F$120,4,0),""))&amp;""</f>
        <v>Coursedog recommends you use single sign on (SSO) for all admin access to Coursedog. That said, Coursedog has password aging on our near term roadmap.</v>
      </c>
      <c r="F231" s="243" t="str">
        <f>IFERROR(VLOOKUP($B231,'Institution Evaluation'!$A$55:$F$346,6,0),IFERROR(VLOOKUP($B231,'Privacy Analyst Evaluation'!$A$46:$F$120,6,0),""))&amp;""</f>
        <v/>
      </c>
      <c r="G231" s="282"/>
      <c r="H231" s="243" t="str">
        <f>IFERROR(IF($H230+1&gt;'(backend scoring)'!$Q$335,"",$H230+1),"")</f>
        <v/>
      </c>
      <c r="I231" s="243" t="str">
        <f t="array" ref="I231">XLOOKUP($H231,'(backend scoring)'!$S$2:$S$333,'(backend scoring)'!$A$2:$A$333,"")</f>
        <v/>
      </c>
      <c r="J231" s="243" t="str">
        <f>IFERROR(VLOOKUP($I231,'Institution Evaluation'!$A$55:$F$346,2,0),IFERROR(VLOOKUP($I231,'Privacy Analyst Evaluation'!$A$46:$F$120,2,0),""))</f>
        <v/>
      </c>
      <c r="K231" s="243" t="str">
        <f>IFERROR(VLOOKUP($I231,'Institution Evaluation'!$A$55:$F$346,3,0),IFERROR(VLOOKUP($I231,'Privacy Analyst Evaluation'!$A$46:$F$120,3,0),""))&amp;""</f>
        <v/>
      </c>
      <c r="L231" s="243" t="str">
        <f>IFERROR(VLOOKUP($I231,'Institution Evaluation'!$A$55:$F$346,4,0),IFERROR(VLOOKUP($I231,'Privacy Analyst Evaluation'!$A$46:$F$120,4,0),""))&amp;""</f>
        <v/>
      </c>
      <c r="M231" s="243" t="str">
        <f>IFERROR(VLOOKUP($I231,'Institution Evaluation'!$A$55:$F$346,6,0),IFERROR(VLOOKUP($I231,'Privacy Analyst Evaluation'!$A$46:$F$120,6,0),""))&amp;""</f>
        <v/>
      </c>
      <c r="N231" s="7"/>
      <c r="O231" s="7"/>
      <c r="P231" s="7"/>
      <c r="Q231" s="7"/>
      <c r="R231" s="7"/>
      <c r="S231" s="7"/>
      <c r="T231" s="7"/>
      <c r="U231" s="7"/>
      <c r="V231" s="7"/>
      <c r="W231" s="7"/>
      <c r="X231" s="7"/>
      <c r="Y231" s="7"/>
      <c r="Z231" s="7"/>
      <c r="AA231" s="7"/>
      <c r="AB231" s="7"/>
      <c r="AC231" s="7"/>
      <c r="AD231" s="7"/>
      <c r="AE231" s="7"/>
      <c r="AF231" s="7"/>
      <c r="AG231" s="7"/>
      <c r="AH231" s="7"/>
    </row>
    <row r="232" ht="15.75" customHeight="1">
      <c r="A232" s="243">
        <f>IFERROR(IF($A231+1&gt;'(backend scoring)'!$T$335,"",$A231+1),"")</f>
        <v>26</v>
      </c>
      <c r="B232" s="243" t="str">
        <f t="array" ref="B232">XLOOKUP($A232,'(backend scoring)'!$V$2:$V$333,'(backend scoring)'!$A$2:$A$333,"")</f>
        <v>AAAI-04</v>
      </c>
      <c r="C232" s="243" t="str">
        <f>IFERROR(VLOOKUP($B232,'Institution Evaluation'!$A$55:$F$346,2,0),IFERROR(VLOOKUP($B232,'Privacy Analyst Evaluation'!$A$46:$F$120,2,0),""))&amp;""</f>
        <v>Does the system have password complexity or length limitations and/or restrictions?*</v>
      </c>
      <c r="D232" s="243" t="str">
        <f>IFERROR(VLOOKUP($B232,'Institution Evaluation'!$A$55:$F$346,3,0),IFERROR(VLOOKUP($B232,'Privacy Analyst Evaluation'!$A$46:$F$120,3,0),""))&amp;""</f>
        <v>Yes</v>
      </c>
      <c r="E232" s="243" t="str">
        <f>IFERROR(VLOOKUP($B232,'Institution Evaluation'!$A$55:$F$346,4,0),IFERROR(VLOOKUP($B232,'Privacy Analyst Evaluation'!$A$46:$F$120,4,0),""))&amp;""</f>
        <v>Coursedog recommends you use single sign on (SSO) for all admin access to Coursedog. That said, Coursedog has password aging on our near term roadmap.</v>
      </c>
      <c r="F232" s="243" t="str">
        <f>IFERROR(VLOOKUP($B232,'Institution Evaluation'!$A$55:$F$346,6,0),IFERROR(VLOOKUP($B232,'Privacy Analyst Evaluation'!$A$46:$F$120,6,0),""))&amp;""</f>
        <v/>
      </c>
      <c r="G232" s="282"/>
      <c r="H232" s="243" t="str">
        <f>IFERROR(IF($H231+1&gt;'(backend scoring)'!$Q$335,"",$H231+1),"")</f>
        <v/>
      </c>
      <c r="I232" s="243" t="str">
        <f t="array" ref="I232">XLOOKUP($H232,'(backend scoring)'!$S$2:$S$333,'(backend scoring)'!$A$2:$A$333,"")</f>
        <v/>
      </c>
      <c r="J232" s="243" t="str">
        <f>IFERROR(VLOOKUP($I232,'Institution Evaluation'!$A$55:$F$346,2,0),IFERROR(VLOOKUP($I232,'Privacy Analyst Evaluation'!$A$46:$F$120,2,0),""))</f>
        <v/>
      </c>
      <c r="K232" s="243" t="str">
        <f>IFERROR(VLOOKUP($I232,'Institution Evaluation'!$A$55:$F$346,3,0),IFERROR(VLOOKUP($I232,'Privacy Analyst Evaluation'!$A$46:$F$120,3,0),""))&amp;""</f>
        <v/>
      </c>
      <c r="L232" s="243" t="str">
        <f>IFERROR(VLOOKUP($I232,'Institution Evaluation'!$A$55:$F$346,4,0),IFERROR(VLOOKUP($I232,'Privacy Analyst Evaluation'!$A$46:$F$120,4,0),""))&amp;""</f>
        <v/>
      </c>
      <c r="M232" s="243" t="str">
        <f>IFERROR(VLOOKUP($I232,'Institution Evaluation'!$A$55:$F$346,6,0),IFERROR(VLOOKUP($I232,'Privacy Analyst Evaluation'!$A$46:$F$120,6,0),""))&amp;""</f>
        <v/>
      </c>
      <c r="N232" s="7"/>
      <c r="O232" s="7"/>
      <c r="P232" s="7"/>
      <c r="Q232" s="7"/>
      <c r="R232" s="7"/>
      <c r="S232" s="7"/>
      <c r="T232" s="7"/>
      <c r="U232" s="7"/>
      <c r="V232" s="7"/>
      <c r="W232" s="7"/>
      <c r="X232" s="7"/>
      <c r="Y232" s="7"/>
      <c r="Z232" s="7"/>
      <c r="AA232" s="7"/>
      <c r="AB232" s="7"/>
      <c r="AC232" s="7"/>
      <c r="AD232" s="7"/>
      <c r="AE232" s="7"/>
      <c r="AF232" s="7"/>
      <c r="AG232" s="7"/>
      <c r="AH232" s="7"/>
    </row>
    <row r="233" ht="15.75" customHeight="1">
      <c r="A233" s="243">
        <f>IFERROR(IF($A232+1&gt;'(backend scoring)'!$T$335,"",$A232+1),"")</f>
        <v>27</v>
      </c>
      <c r="B233" s="243" t="str">
        <f t="array" ref="B233">XLOOKUP($A233,'(backend scoring)'!$V$2:$V$333,'(backend scoring)'!$A$2:$A$333,"")</f>
        <v>AAAI-05</v>
      </c>
      <c r="C233" s="243" t="str">
        <f>IFERROR(VLOOKUP($B233,'Institution Evaluation'!$A$55:$F$346,2,0),IFERROR(VLOOKUP($B233,'Privacy Analyst Evaluation'!$A$46:$F$120,2,0),""))&amp;""</f>
        <v>Do you have documented password/passphrase reset procedures that are currently implemented in the system and/or customer support?*</v>
      </c>
      <c r="D233" s="243" t="str">
        <f>IFERROR(VLOOKUP($B233,'Institution Evaluation'!$A$55:$F$346,3,0),IFERROR(VLOOKUP($B233,'Privacy Analyst Evaluation'!$A$46:$F$120,3,0),""))&amp;""</f>
        <v>Yes</v>
      </c>
      <c r="E233" s="243" t="str">
        <f>IFERROR(VLOOKUP($B233,'Institution Evaluation'!$A$55:$F$346,4,0),IFERROR(VLOOKUP($B233,'Privacy Analyst Evaluation'!$A$46:$F$120,4,0),""))&amp;""</f>
        <v>Coursedog reccomends using Single Sign On (SSO) for authentication. However, users can reset their passwords by following the steps on the sign-in page or through "Account Settings" if they know their current password.
Read More about Resetting Passwords</v>
      </c>
      <c r="F233" s="243" t="str">
        <f>IFERROR(VLOOKUP($B233,'Institution Evaluation'!$A$55:$F$346,6,0),IFERROR(VLOOKUP($B233,'Privacy Analyst Evaluation'!$A$46:$F$120,6,0),""))&amp;""</f>
        <v/>
      </c>
      <c r="G233" s="282"/>
      <c r="H233" s="243" t="str">
        <f>IFERROR(IF($H232+1&gt;'(backend scoring)'!$Q$335,"",$H232+1),"")</f>
        <v/>
      </c>
      <c r="I233" s="243" t="str">
        <f t="array" ref="I233">XLOOKUP($H233,'(backend scoring)'!$S$2:$S$333,'(backend scoring)'!$A$2:$A$333,"")</f>
        <v/>
      </c>
      <c r="J233" s="243" t="str">
        <f>IFERROR(VLOOKUP($I233,'Institution Evaluation'!$A$55:$F$346,2,0),IFERROR(VLOOKUP($I233,'Privacy Analyst Evaluation'!$A$46:$F$120,2,0),""))</f>
        <v/>
      </c>
      <c r="K233" s="243" t="str">
        <f>IFERROR(VLOOKUP($I233,'Institution Evaluation'!$A$55:$F$346,3,0),IFERROR(VLOOKUP($I233,'Privacy Analyst Evaluation'!$A$46:$F$120,3,0),""))&amp;""</f>
        <v/>
      </c>
      <c r="L233" s="243" t="str">
        <f>IFERROR(VLOOKUP($I233,'Institution Evaluation'!$A$55:$F$346,4,0),IFERROR(VLOOKUP($I233,'Privacy Analyst Evaluation'!$A$46:$F$120,4,0),""))&amp;""</f>
        <v/>
      </c>
      <c r="M233" s="243" t="str">
        <f>IFERROR(VLOOKUP($I233,'Institution Evaluation'!$A$55:$F$346,6,0),IFERROR(VLOOKUP($I233,'Privacy Analyst Evaluation'!$A$46:$F$120,6,0),""))&amp;""</f>
        <v/>
      </c>
      <c r="N233" s="7"/>
      <c r="O233" s="7"/>
      <c r="P233" s="7"/>
      <c r="Q233" s="7"/>
      <c r="R233" s="7"/>
      <c r="S233" s="7"/>
      <c r="T233" s="7"/>
      <c r="U233" s="7"/>
      <c r="V233" s="7"/>
      <c r="W233" s="7"/>
      <c r="X233" s="7"/>
      <c r="Y233" s="7"/>
      <c r="Z233" s="7"/>
      <c r="AA233" s="7"/>
      <c r="AB233" s="7"/>
      <c r="AC233" s="7"/>
      <c r="AD233" s="7"/>
      <c r="AE233" s="7"/>
      <c r="AF233" s="7"/>
      <c r="AG233" s="7"/>
      <c r="AH233" s="7"/>
    </row>
    <row r="234" ht="15.75" customHeight="1">
      <c r="A234" s="243">
        <f>IFERROR(IF($A233+1&gt;'(backend scoring)'!$T$335,"",$A233+1),"")</f>
        <v>28</v>
      </c>
      <c r="B234" s="243" t="str">
        <f t="array" ref="B234">XLOOKUP($A234,'(backend scoring)'!$V$2:$V$333,'(backend scoring)'!$A$2:$A$333,"")</f>
        <v>AAAI-06</v>
      </c>
      <c r="C234" s="243" t="str">
        <f>IFERROR(VLOOKUP($B234,'Institution Evaluation'!$A$55:$F$346,2,0),IFERROR(VLOOKUP($B234,'Privacy Analyst Evaluation'!$A$46:$F$120,2,0),""))&amp;""</f>
        <v>Does your organization participate in InCommon or another eduGAIN-affiliated trust federation?*</v>
      </c>
      <c r="D234" s="243" t="str">
        <f>IFERROR(VLOOKUP($B234,'Institution Evaluation'!$A$55:$F$346,3,0),IFERROR(VLOOKUP($B234,'Privacy Analyst Evaluation'!$A$46:$F$120,3,0),""))&amp;""</f>
        <v>Yes</v>
      </c>
      <c r="E234" s="243" t="str">
        <f>IFERROR(VLOOKUP($B234,'Institution Evaluation'!$A$55:$F$346,4,0),IFERROR(VLOOKUP($B234,'Privacy Analyst Evaluation'!$A$46:$F$120,4,0),""))&amp;""</f>
        <v>Coursedog supports SAML and CAS for single sign on (SSO)</v>
      </c>
      <c r="F234" s="243" t="str">
        <f>IFERROR(VLOOKUP($B234,'Institution Evaluation'!$A$55:$F$346,6,0),IFERROR(VLOOKUP($B234,'Privacy Analyst Evaluation'!$A$46:$F$120,6,0),""))&amp;""</f>
        <v/>
      </c>
      <c r="G234" s="282"/>
      <c r="H234" s="243" t="str">
        <f>IFERROR(IF($H233+1&gt;'(backend scoring)'!$Q$335,"",$H233+1),"")</f>
        <v/>
      </c>
      <c r="I234" s="243" t="str">
        <f t="array" ref="I234">XLOOKUP($H234,'(backend scoring)'!$S$2:$S$333,'(backend scoring)'!$A$2:$A$333,"")</f>
        <v/>
      </c>
      <c r="J234" s="243" t="str">
        <f>IFERROR(VLOOKUP($I234,'Institution Evaluation'!$A$55:$F$346,2,0),IFERROR(VLOOKUP($I234,'Privacy Analyst Evaluation'!$A$46:$F$120,2,0),""))</f>
        <v/>
      </c>
      <c r="K234" s="243" t="str">
        <f>IFERROR(VLOOKUP($I234,'Institution Evaluation'!$A$55:$F$346,3,0),IFERROR(VLOOKUP($I234,'Privacy Analyst Evaluation'!$A$46:$F$120,3,0),""))&amp;""</f>
        <v/>
      </c>
      <c r="L234" s="243" t="str">
        <f>IFERROR(VLOOKUP($I234,'Institution Evaluation'!$A$55:$F$346,4,0),IFERROR(VLOOKUP($I234,'Privacy Analyst Evaluation'!$A$46:$F$120,4,0),""))&amp;""</f>
        <v/>
      </c>
      <c r="M234" s="243" t="str">
        <f>IFERROR(VLOOKUP($I234,'Institution Evaluation'!$A$55:$F$346,6,0),IFERROR(VLOOKUP($I234,'Privacy Analyst Evaluation'!$A$46:$F$120,6,0),""))&amp;""</f>
        <v/>
      </c>
      <c r="N234" s="7"/>
      <c r="O234" s="7"/>
      <c r="P234" s="7"/>
      <c r="Q234" s="7"/>
      <c r="R234" s="7"/>
      <c r="S234" s="7"/>
      <c r="T234" s="7"/>
      <c r="U234" s="7"/>
      <c r="V234" s="7"/>
      <c r="W234" s="7"/>
      <c r="X234" s="7"/>
      <c r="Y234" s="7"/>
      <c r="Z234" s="7"/>
      <c r="AA234" s="7"/>
      <c r="AB234" s="7"/>
      <c r="AC234" s="7"/>
      <c r="AD234" s="7"/>
      <c r="AE234" s="7"/>
      <c r="AF234" s="7"/>
      <c r="AG234" s="7"/>
      <c r="AH234" s="7"/>
    </row>
    <row r="235" ht="15.75" customHeight="1">
      <c r="A235" s="243">
        <f>IFERROR(IF($A234+1&gt;'(backend scoring)'!$T$335,"",$A234+1),"")</f>
        <v>29</v>
      </c>
      <c r="B235" s="243" t="str">
        <f t="array" ref="B235">XLOOKUP($A235,'(backend scoring)'!$V$2:$V$333,'(backend scoring)'!$A$2:$A$333,"")</f>
        <v>AAAI-07</v>
      </c>
      <c r="C235" s="243" t="str">
        <f>IFERROR(VLOOKUP($B235,'Institution Evaluation'!$A$55:$F$346,2,0),IFERROR(VLOOKUP($B235,'Privacy Analyst Evaluation'!$A$46:$F$120,2,0),""))&amp;""</f>
        <v>Are there any passwords/passphrases hard-coded into your systems or solutions?*</v>
      </c>
      <c r="D235" s="243" t="str">
        <f>IFERROR(VLOOKUP($B235,'Institution Evaluation'!$A$55:$F$346,3,0),IFERROR(VLOOKUP($B235,'Privacy Analyst Evaluation'!$A$46:$F$120,3,0),""))&amp;""</f>
        <v>No</v>
      </c>
      <c r="E235" s="243" t="str">
        <f>IFERROR(VLOOKUP($B235,'Institution Evaluation'!$A$55:$F$346,4,0),IFERROR(VLOOKUP($B235,'Privacy Analyst Evaluation'!$A$46:$F$120,4,0),""))&amp;""</f>
        <v/>
      </c>
      <c r="F235" s="243" t="str">
        <f>IFERROR(VLOOKUP($B235,'Institution Evaluation'!$A$55:$F$346,6,0),IFERROR(VLOOKUP($B235,'Privacy Analyst Evaluation'!$A$46:$F$120,6,0),""))&amp;""</f>
        <v/>
      </c>
      <c r="G235" s="282"/>
      <c r="H235" s="243" t="str">
        <f>IFERROR(IF($H234+1&gt;'(backend scoring)'!$Q$335,"",$H234+1),"")</f>
        <v/>
      </c>
      <c r="I235" s="243" t="str">
        <f t="array" ref="I235">XLOOKUP($H235,'(backend scoring)'!$S$2:$S$333,'(backend scoring)'!$A$2:$A$333,"")</f>
        <v/>
      </c>
      <c r="J235" s="243" t="str">
        <f>IFERROR(VLOOKUP($I235,'Institution Evaluation'!$A$55:$F$346,2,0),IFERROR(VLOOKUP($I235,'Privacy Analyst Evaluation'!$A$46:$F$120,2,0),""))</f>
        <v/>
      </c>
      <c r="K235" s="243" t="str">
        <f>IFERROR(VLOOKUP($I235,'Institution Evaluation'!$A$55:$F$346,3,0),IFERROR(VLOOKUP($I235,'Privacy Analyst Evaluation'!$A$46:$F$120,3,0),""))&amp;""</f>
        <v/>
      </c>
      <c r="L235" s="243" t="str">
        <f>IFERROR(VLOOKUP($I235,'Institution Evaluation'!$A$55:$F$346,4,0),IFERROR(VLOOKUP($I235,'Privacy Analyst Evaluation'!$A$46:$F$120,4,0),""))&amp;""</f>
        <v/>
      </c>
      <c r="M235" s="243" t="str">
        <f>IFERROR(VLOOKUP($I235,'Institution Evaluation'!$A$55:$F$346,6,0),IFERROR(VLOOKUP($I235,'Privacy Analyst Evaluation'!$A$46:$F$120,6,0),""))&amp;""</f>
        <v/>
      </c>
      <c r="N235" s="7"/>
      <c r="O235" s="7"/>
      <c r="P235" s="7"/>
      <c r="Q235" s="7"/>
      <c r="R235" s="7"/>
      <c r="S235" s="7"/>
      <c r="T235" s="7"/>
      <c r="U235" s="7"/>
      <c r="V235" s="7"/>
      <c r="W235" s="7"/>
      <c r="X235" s="7"/>
      <c r="Y235" s="7"/>
      <c r="Z235" s="7"/>
      <c r="AA235" s="7"/>
      <c r="AB235" s="7"/>
      <c r="AC235" s="7"/>
      <c r="AD235" s="7"/>
      <c r="AE235" s="7"/>
      <c r="AF235" s="7"/>
      <c r="AG235" s="7"/>
      <c r="AH235" s="7"/>
    </row>
    <row r="236" ht="15.75" customHeight="1">
      <c r="A236" s="243">
        <f>IFERROR(IF($A235+1&gt;'(backend scoring)'!$T$335,"",$A235+1),"")</f>
        <v>30</v>
      </c>
      <c r="B236" s="243" t="str">
        <f t="array" ref="B236">XLOOKUP($A236,'(backend scoring)'!$V$2:$V$333,'(backend scoring)'!$A$2:$A$333,"")</f>
        <v>AAAI-08</v>
      </c>
      <c r="C236" s="243" t="str">
        <f>IFERROR(VLOOKUP($B236,'Institution Evaluation'!$A$55:$F$346,2,0),IFERROR(VLOOKUP($B236,'Privacy Analyst Evaluation'!$A$46:$F$120,2,0),""))&amp;""</f>
        <v>Are you storing any passwords in plaintext?*</v>
      </c>
      <c r="D236" s="243" t="str">
        <f>IFERROR(VLOOKUP($B236,'Institution Evaluation'!$A$55:$F$346,3,0),IFERROR(VLOOKUP($B236,'Privacy Analyst Evaluation'!$A$46:$F$120,3,0),""))&amp;""</f>
        <v>No</v>
      </c>
      <c r="E236" s="243" t="str">
        <f>IFERROR(VLOOKUP($B236,'Institution Evaluation'!$A$55:$F$346,4,0),IFERROR(VLOOKUP($B236,'Privacy Analyst Evaluation'!$A$46:$F$120,4,0),""))&amp;""</f>
        <v/>
      </c>
      <c r="F236" s="243" t="str">
        <f>IFERROR(VLOOKUP($B236,'Institution Evaluation'!$A$55:$F$346,6,0),IFERROR(VLOOKUP($B236,'Privacy Analyst Evaluation'!$A$46:$F$120,6,0),""))&amp;""</f>
        <v/>
      </c>
      <c r="G236" s="282"/>
      <c r="H236" s="243" t="str">
        <f>IFERROR(IF($H235+1&gt;'(backend scoring)'!$Q$335,"",$H235+1),"")</f>
        <v/>
      </c>
      <c r="I236" s="243" t="str">
        <f t="array" ref="I236">XLOOKUP($H236,'(backend scoring)'!$S$2:$S$333,'(backend scoring)'!$A$2:$A$333,"")</f>
        <v/>
      </c>
      <c r="J236" s="243" t="str">
        <f>IFERROR(VLOOKUP($I236,'Institution Evaluation'!$A$55:$F$346,2,0),IFERROR(VLOOKUP($I236,'Privacy Analyst Evaluation'!$A$46:$F$120,2,0),""))</f>
        <v/>
      </c>
      <c r="K236" s="243" t="str">
        <f>IFERROR(VLOOKUP($I236,'Institution Evaluation'!$A$55:$F$346,3,0),IFERROR(VLOOKUP($I236,'Privacy Analyst Evaluation'!$A$46:$F$120,3,0),""))&amp;""</f>
        <v/>
      </c>
      <c r="L236" s="243" t="str">
        <f>IFERROR(VLOOKUP($I236,'Institution Evaluation'!$A$55:$F$346,4,0),IFERROR(VLOOKUP($I236,'Privacy Analyst Evaluation'!$A$46:$F$120,4,0),""))&amp;""</f>
        <v/>
      </c>
      <c r="M236" s="243" t="str">
        <f>IFERROR(VLOOKUP($I236,'Institution Evaluation'!$A$55:$F$346,6,0),IFERROR(VLOOKUP($I236,'Privacy Analyst Evaluation'!$A$46:$F$120,6,0),""))&amp;""</f>
        <v/>
      </c>
      <c r="N236" s="7"/>
      <c r="O236" s="7"/>
      <c r="P236" s="7"/>
      <c r="Q236" s="7"/>
      <c r="R236" s="7"/>
      <c r="S236" s="7"/>
      <c r="T236" s="7"/>
      <c r="U236" s="7"/>
      <c r="V236" s="7"/>
      <c r="W236" s="7"/>
      <c r="X236" s="7"/>
      <c r="Y236" s="7"/>
      <c r="Z236" s="7"/>
      <c r="AA236" s="7"/>
      <c r="AB236" s="7"/>
      <c r="AC236" s="7"/>
      <c r="AD236" s="7"/>
      <c r="AE236" s="7"/>
      <c r="AF236" s="7"/>
      <c r="AG236" s="7"/>
      <c r="AH236" s="7"/>
    </row>
    <row r="237" ht="15.75" customHeight="1">
      <c r="A237" s="243">
        <f>IFERROR(IF($A236+1&gt;'(backend scoring)'!$T$335,"",$A236+1),"")</f>
        <v>31</v>
      </c>
      <c r="B237" s="243" t="str">
        <f t="array" ref="B237">XLOOKUP($A237,'(backend scoring)'!$V$2:$V$333,'(backend scoring)'!$A$2:$A$333,"")</f>
        <v>AAAI-09</v>
      </c>
      <c r="C237" s="243" t="str">
        <f>IFERROR(VLOOKUP($B237,'Institution Evaluation'!$A$55:$F$346,2,0),IFERROR(VLOOKUP($B237,'Privacy Analyst Evaluation'!$A$46:$F$120,2,0),""))&amp;""</f>
        <v>Are audit logs available that include AT LEAST all of the following: login, logout, actions performed, and source IP address?*</v>
      </c>
      <c r="D237" s="243" t="str">
        <f>IFERROR(VLOOKUP($B237,'Institution Evaluation'!$A$55:$F$346,3,0),IFERROR(VLOOKUP($B237,'Privacy Analyst Evaluation'!$A$46:$F$120,3,0),""))&amp;""</f>
        <v>Yes</v>
      </c>
      <c r="E237" s="243" t="str">
        <f>IFERROR(VLOOKUP($B237,'Institution Evaluation'!$A$55:$F$346,4,0),IFERROR(VLOOKUP($B237,'Privacy Analyst Evaluation'!$A$46:$F$120,4,0),""))&amp;""</f>
        <v/>
      </c>
      <c r="F237" s="243" t="str">
        <f>IFERROR(VLOOKUP($B237,'Institution Evaluation'!$A$55:$F$346,6,0),IFERROR(VLOOKUP($B237,'Privacy Analyst Evaluation'!$A$46:$F$120,6,0),""))&amp;""</f>
        <v/>
      </c>
      <c r="G237" s="282"/>
      <c r="H237" s="243" t="str">
        <f>IFERROR(IF($H236+1&gt;'(backend scoring)'!$Q$335,"",$H236+1),"")</f>
        <v/>
      </c>
      <c r="I237" s="243" t="str">
        <f t="array" ref="I237">XLOOKUP($H237,'(backend scoring)'!$S$2:$S$333,'(backend scoring)'!$A$2:$A$333,"")</f>
        <v/>
      </c>
      <c r="J237" s="243" t="str">
        <f>IFERROR(VLOOKUP($I237,'Institution Evaluation'!$A$55:$F$346,2,0),IFERROR(VLOOKUP($I237,'Privacy Analyst Evaluation'!$A$46:$F$120,2,0),""))</f>
        <v/>
      </c>
      <c r="K237" s="243" t="str">
        <f>IFERROR(VLOOKUP($I237,'Institution Evaluation'!$A$55:$F$346,3,0),IFERROR(VLOOKUP($I237,'Privacy Analyst Evaluation'!$A$46:$F$120,3,0),""))&amp;""</f>
        <v/>
      </c>
      <c r="L237" s="243" t="str">
        <f>IFERROR(VLOOKUP($I237,'Institution Evaluation'!$A$55:$F$346,4,0),IFERROR(VLOOKUP($I237,'Privacy Analyst Evaluation'!$A$46:$F$120,4,0),""))&amp;""</f>
        <v/>
      </c>
      <c r="M237" s="243" t="str">
        <f>IFERROR(VLOOKUP($I237,'Institution Evaluation'!$A$55:$F$346,6,0),IFERROR(VLOOKUP($I237,'Privacy Analyst Evaluation'!$A$46:$F$120,6,0),""))&amp;""</f>
        <v/>
      </c>
      <c r="N237" s="7"/>
      <c r="O237" s="7"/>
      <c r="P237" s="7"/>
      <c r="Q237" s="7"/>
      <c r="R237" s="7"/>
      <c r="S237" s="7"/>
      <c r="T237" s="7"/>
      <c r="U237" s="7"/>
      <c r="V237" s="7"/>
      <c r="W237" s="7"/>
      <c r="X237" s="7"/>
      <c r="Y237" s="7"/>
      <c r="Z237" s="7"/>
      <c r="AA237" s="7"/>
      <c r="AB237" s="7"/>
      <c r="AC237" s="7"/>
      <c r="AD237" s="7"/>
      <c r="AE237" s="7"/>
      <c r="AF237" s="7"/>
      <c r="AG237" s="7"/>
      <c r="AH237" s="7"/>
    </row>
    <row r="238" ht="15.75" customHeight="1">
      <c r="A238" s="243">
        <f>IFERROR(IF($A237+1&gt;'(backend scoring)'!$T$335,"",$A237+1),"")</f>
        <v>32</v>
      </c>
      <c r="B238" s="243" t="str">
        <f t="array" ref="B238">XLOOKUP($A238,'(backend scoring)'!$V$2:$V$333,'(backend scoring)'!$A$2:$A$333,"")</f>
        <v>AAAI-10</v>
      </c>
      <c r="C238" s="243" t="str">
        <f>IFERROR(VLOOKUP($B238,'Institution Evaluation'!$A$55:$F$346,2,0),IFERROR(VLOOKUP($B238,'Privacy Analyst Evaluation'!$A$46:$F$120,2,0),""))&amp;""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D238" s="243" t="str">
        <f>IFERROR(VLOOKUP($B238,'Institution Evaluation'!$A$55:$F$346,3,0),IFERROR(VLOOKUP($B238,'Privacy Analyst Evaluation'!$A$46:$F$120,3,0),""))&amp;""</f>
        <v>All logs for security changes and user security are implemented and stored via AWS: https://docs.aws.amazon.com/elasticloadbalancing/latest/classic/access-log-collection.html https://docs.aws.amazon.com/organizations/latest/userguide/orgs_monitoring.html#orgs_cloudtrail-integration</v>
      </c>
      <c r="E238" s="243" t="str">
        <f>IFERROR(VLOOKUP($B238,'Institution Evaluation'!$A$55:$F$346,4,0),IFERROR(VLOOKUP($B238,'Privacy Analyst Evaluation'!$A$46:$F$120,4,0),""))&amp;""</f>
        <v/>
      </c>
      <c r="F238" s="243" t="str">
        <f>IFERROR(VLOOKUP($B238,'Institution Evaluation'!$A$55:$F$346,6,0),IFERROR(VLOOKUP($B238,'Privacy Analyst Evaluation'!$A$46:$F$120,6,0),""))&amp;""</f>
        <v/>
      </c>
      <c r="G238" s="282"/>
      <c r="H238" s="243" t="str">
        <f>IFERROR(IF($H237+1&gt;'(backend scoring)'!$Q$335,"",$H237+1),"")</f>
        <v/>
      </c>
      <c r="I238" s="243" t="str">
        <f t="array" ref="I238">XLOOKUP($H238,'(backend scoring)'!$S$2:$S$333,'(backend scoring)'!$A$2:$A$333,"")</f>
        <v/>
      </c>
      <c r="J238" s="243" t="str">
        <f>IFERROR(VLOOKUP($I238,'Institution Evaluation'!$A$55:$F$346,2,0),IFERROR(VLOOKUP($I238,'Privacy Analyst Evaluation'!$A$46:$F$120,2,0),""))</f>
        <v/>
      </c>
      <c r="K238" s="243" t="str">
        <f>IFERROR(VLOOKUP($I238,'Institution Evaluation'!$A$55:$F$346,3,0),IFERROR(VLOOKUP($I238,'Privacy Analyst Evaluation'!$A$46:$F$120,3,0),""))&amp;""</f>
        <v/>
      </c>
      <c r="L238" s="243" t="str">
        <f>IFERROR(VLOOKUP($I238,'Institution Evaluation'!$A$55:$F$346,4,0),IFERROR(VLOOKUP($I238,'Privacy Analyst Evaluation'!$A$46:$F$120,4,0),""))&amp;""</f>
        <v/>
      </c>
      <c r="M238" s="243" t="str">
        <f>IFERROR(VLOOKUP($I238,'Institution Evaluation'!$A$55:$F$346,6,0),IFERROR(VLOOKUP($I238,'Privacy Analyst Evaluation'!$A$46:$F$120,6,0),""))&amp;""</f>
        <v/>
      </c>
      <c r="N238" s="7"/>
      <c r="O238" s="7"/>
      <c r="P238" s="7"/>
      <c r="Q238" s="7"/>
      <c r="R238" s="7"/>
      <c r="S238" s="7"/>
      <c r="T238" s="7"/>
      <c r="U238" s="7"/>
      <c r="V238" s="7"/>
      <c r="W238" s="7"/>
      <c r="X238" s="7"/>
      <c r="Y238" s="7"/>
      <c r="Z238" s="7"/>
      <c r="AA238" s="7"/>
      <c r="AB238" s="7"/>
      <c r="AC238" s="7"/>
      <c r="AD238" s="7"/>
      <c r="AE238" s="7"/>
      <c r="AF238" s="7"/>
      <c r="AG238" s="7"/>
      <c r="AH238" s="7"/>
    </row>
    <row r="239" ht="15.75" customHeight="1">
      <c r="A239" s="243">
        <f>IFERROR(IF($A238+1&gt;'(backend scoring)'!$T$335,"",$A238+1),"")</f>
        <v>33</v>
      </c>
      <c r="B239" s="243" t="str">
        <f t="array" ref="B239">XLOOKUP($A239,'(backend scoring)'!$V$2:$V$333,'(backend scoring)'!$A$2:$A$333,"")</f>
        <v>AAAI-11</v>
      </c>
      <c r="C239" s="243" t="str">
        <f>IFERROR(VLOOKUP($B239,'Institution Evaluation'!$A$55:$F$346,2,0),IFERROR(VLOOKUP($B239,'Privacy Analyst Evaluation'!$A$46:$F$120,2,0),""))&amp;""</f>
        <v>Can you provide the institution documentation regarding the retention period for those logs, how logs are protected, and whether they are accessible to the customer (and if so, how)?*</v>
      </c>
      <c r="D239" s="243" t="str">
        <f>IFERROR(VLOOKUP($B239,'Institution Evaluation'!$A$55:$F$346,3,0),IFERROR(VLOOKUP($B239,'Privacy Analyst Evaluation'!$A$46:$F$120,3,0),""))&amp;""</f>
        <v>Yes</v>
      </c>
      <c r="E239" s="243" t="str">
        <f>IFERROR(VLOOKUP($B239,'Institution Evaluation'!$A$55:$F$346,4,0),IFERROR(VLOOKUP($B239,'Privacy Analyst Evaluation'!$A$46:$F$120,4,0),""))&amp;""</f>
        <v/>
      </c>
      <c r="F239" s="243" t="str">
        <f>IFERROR(VLOOKUP($B239,'Institution Evaluation'!$A$55:$F$346,6,0),IFERROR(VLOOKUP($B239,'Privacy Analyst Evaluation'!$A$46:$F$120,6,0),""))&amp;""</f>
        <v/>
      </c>
      <c r="G239" s="282"/>
      <c r="H239" s="243" t="str">
        <f>IFERROR(IF($H238+1&gt;'(backend scoring)'!$Q$335,"",$H238+1),"")</f>
        <v/>
      </c>
      <c r="I239" s="243" t="str">
        <f t="array" ref="I239">XLOOKUP($H239,'(backend scoring)'!$S$2:$S$333,'(backend scoring)'!$A$2:$A$333,"")</f>
        <v/>
      </c>
      <c r="J239" s="243" t="str">
        <f>IFERROR(VLOOKUP($I239,'Institution Evaluation'!$A$55:$F$346,2,0),IFERROR(VLOOKUP($I239,'Privacy Analyst Evaluation'!$A$46:$F$120,2,0),""))</f>
        <v/>
      </c>
      <c r="K239" s="243" t="str">
        <f>IFERROR(VLOOKUP($I239,'Institution Evaluation'!$A$55:$F$346,3,0),IFERROR(VLOOKUP($I239,'Privacy Analyst Evaluation'!$A$46:$F$120,3,0),""))&amp;""</f>
        <v/>
      </c>
      <c r="L239" s="243" t="str">
        <f>IFERROR(VLOOKUP($I239,'Institution Evaluation'!$A$55:$F$346,4,0),IFERROR(VLOOKUP($I239,'Privacy Analyst Evaluation'!$A$46:$F$120,4,0),""))&amp;""</f>
        <v/>
      </c>
      <c r="M239" s="243" t="str">
        <f>IFERROR(VLOOKUP($I239,'Institution Evaluation'!$A$55:$F$346,6,0),IFERROR(VLOOKUP($I239,'Privacy Analyst Evaluation'!$A$46:$F$120,6,0),""))&amp;""</f>
        <v/>
      </c>
      <c r="N239" s="7"/>
      <c r="O239" s="7"/>
      <c r="P239" s="7"/>
      <c r="Q239" s="7"/>
      <c r="R239" s="7"/>
      <c r="S239" s="7"/>
      <c r="T239" s="7"/>
      <c r="U239" s="7"/>
      <c r="V239" s="7"/>
      <c r="W239" s="7"/>
      <c r="X239" s="7"/>
      <c r="Y239" s="7"/>
      <c r="Z239" s="7"/>
      <c r="AA239" s="7"/>
      <c r="AB239" s="7"/>
      <c r="AC239" s="7"/>
      <c r="AD239" s="7"/>
      <c r="AE239" s="7"/>
      <c r="AF239" s="7"/>
      <c r="AG239" s="7"/>
      <c r="AH239" s="7"/>
    </row>
    <row r="240" ht="15.75" customHeight="1">
      <c r="A240" s="243">
        <f>IFERROR(IF($A239+1&gt;'(backend scoring)'!$T$335,"",$A239+1),"")</f>
        <v>34</v>
      </c>
      <c r="B240" s="243" t="str">
        <f t="array" ref="B240">XLOOKUP($A240,'(backend scoring)'!$V$2:$V$333,'(backend scoring)'!$A$2:$A$333,"")</f>
        <v>CHNG-01</v>
      </c>
      <c r="C240" s="243" t="str">
        <f>IFERROR(VLOOKUP($B240,'Institution Evaluation'!$A$55:$F$346,2,0),IFERROR(VLOOKUP($B240,'Privacy Analyst Evaluation'!$A$46:$F$120,2,0),""))&amp;""</f>
        <v>Will the institution be notified of major changes to your environment that could impact the institution's security posture?*</v>
      </c>
      <c r="D240" s="243" t="str">
        <f>IFERROR(VLOOKUP($B240,'Institution Evaluation'!$A$55:$F$346,3,0),IFERROR(VLOOKUP($B240,'Privacy Analyst Evaluation'!$A$46:$F$120,3,0),""))&amp;""</f>
        <v>Yes</v>
      </c>
      <c r="E240" s="243" t="str">
        <f>IFERROR(VLOOKUP($B240,'Institution Evaluation'!$A$55:$F$346,4,0),IFERROR(VLOOKUP($B240,'Privacy Analyst Evaluation'!$A$46:$F$120,4,0),""))&amp;""</f>
        <v>Institutions will be notified within 24 hours</v>
      </c>
      <c r="F240" s="243" t="str">
        <f>IFERROR(VLOOKUP($B240,'Institution Evaluation'!$A$55:$F$346,6,0),IFERROR(VLOOKUP($B240,'Privacy Analyst Evaluation'!$A$46:$F$120,6,0),""))&amp;""</f>
        <v/>
      </c>
      <c r="G240" s="282"/>
      <c r="H240" s="243" t="str">
        <f>IFERROR(IF($H239+1&gt;'(backend scoring)'!$Q$335,"",$H239+1),"")</f>
        <v/>
      </c>
      <c r="I240" s="243" t="str">
        <f t="array" ref="I240">XLOOKUP($H240,'(backend scoring)'!$S$2:$S$333,'(backend scoring)'!$A$2:$A$333,"")</f>
        <v/>
      </c>
      <c r="J240" s="243" t="str">
        <f>IFERROR(VLOOKUP($I240,'Institution Evaluation'!$A$55:$F$346,2,0),IFERROR(VLOOKUP($I240,'Privacy Analyst Evaluation'!$A$46:$F$120,2,0),""))</f>
        <v/>
      </c>
      <c r="K240" s="243" t="str">
        <f>IFERROR(VLOOKUP($I240,'Institution Evaluation'!$A$55:$F$346,3,0),IFERROR(VLOOKUP($I240,'Privacy Analyst Evaluation'!$A$46:$F$120,3,0),""))&amp;""</f>
        <v/>
      </c>
      <c r="L240" s="243" t="str">
        <f>IFERROR(VLOOKUP($I240,'Institution Evaluation'!$A$55:$F$346,4,0),IFERROR(VLOOKUP($I240,'Privacy Analyst Evaluation'!$A$46:$F$120,4,0),""))&amp;""</f>
        <v/>
      </c>
      <c r="M240" s="243" t="str">
        <f>IFERROR(VLOOKUP($I240,'Institution Evaluation'!$A$55:$F$346,6,0),IFERROR(VLOOKUP($I240,'Privacy Analyst Evaluation'!$A$46:$F$120,6,0),""))&amp;""</f>
        <v/>
      </c>
      <c r="N240" s="7"/>
      <c r="O240" s="7"/>
      <c r="P240" s="7"/>
      <c r="Q240" s="7"/>
      <c r="R240" s="7"/>
      <c r="S240" s="7"/>
      <c r="T240" s="7"/>
      <c r="U240" s="7"/>
      <c r="V240" s="7"/>
      <c r="W240" s="7"/>
      <c r="X240" s="7"/>
      <c r="Y240" s="7"/>
      <c r="Z240" s="7"/>
      <c r="AA240" s="7"/>
      <c r="AB240" s="7"/>
      <c r="AC240" s="7"/>
      <c r="AD240" s="7"/>
      <c r="AE240" s="7"/>
      <c r="AF240" s="7"/>
      <c r="AG240" s="7"/>
      <c r="AH240" s="7"/>
    </row>
    <row r="241" ht="15.75" customHeight="1">
      <c r="A241" s="243">
        <f>IFERROR(IF($A240+1&gt;'(backend scoring)'!$T$335,"",$A240+1),"")</f>
        <v>35</v>
      </c>
      <c r="B241" s="243" t="str">
        <f t="array" ref="B241">XLOOKUP($A241,'(backend scoring)'!$V$2:$V$333,'(backend scoring)'!$A$2:$A$333,"")</f>
        <v>CHNG-02</v>
      </c>
      <c r="C241" s="243" t="str">
        <f>IFERROR(VLOOKUP($B241,'Institution Evaluation'!$A$55:$F$346,2,0),IFERROR(VLOOKUP($B241,'Privacy Analyst Evaluation'!$A$46:$F$120,2,0),""))&amp;""</f>
        <v>Does the system support client customizations from one release to another?*</v>
      </c>
      <c r="D241" s="243" t="str">
        <f>IFERROR(VLOOKUP($B241,'Institution Evaluation'!$A$55:$F$346,3,0),IFERROR(VLOOKUP($B241,'Privacy Analyst Evaluation'!$A$46:$F$120,3,0),""))&amp;""</f>
        <v>Yes</v>
      </c>
      <c r="E241" s="243" t="str">
        <f>IFERROR(VLOOKUP($B241,'Institution Evaluation'!$A$55:$F$346,4,0),IFERROR(VLOOKUP($B241,'Privacy Analyst Evaluation'!$A$46:$F$120,4,0),""))&amp;""</f>
        <v>Coursedog is a software as a service (SaaS) solution and therefore all usrs operate within the same version. See answer to CHNG-04 for more details on feature specific items.</v>
      </c>
      <c r="F241" s="243" t="str">
        <f>IFERROR(VLOOKUP($B241,'Institution Evaluation'!$A$55:$F$346,6,0),IFERROR(VLOOKUP($B241,'Privacy Analyst Evaluation'!$A$46:$F$120,6,0),""))&amp;""</f>
        <v/>
      </c>
      <c r="G241" s="282"/>
      <c r="H241" s="243" t="str">
        <f>IFERROR(IF($H240+1&gt;'(backend scoring)'!$Q$335,"",$H240+1),"")</f>
        <v/>
      </c>
      <c r="I241" s="243" t="str">
        <f t="array" ref="I241">XLOOKUP($H241,'(backend scoring)'!$S$2:$S$333,'(backend scoring)'!$A$2:$A$333,"")</f>
        <v/>
      </c>
      <c r="J241" s="243" t="str">
        <f>IFERROR(VLOOKUP($I241,'Institution Evaluation'!$A$55:$F$346,2,0),IFERROR(VLOOKUP($I241,'Privacy Analyst Evaluation'!$A$46:$F$120,2,0),""))</f>
        <v/>
      </c>
      <c r="K241" s="243" t="str">
        <f>IFERROR(VLOOKUP($I241,'Institution Evaluation'!$A$55:$F$346,3,0),IFERROR(VLOOKUP($I241,'Privacy Analyst Evaluation'!$A$46:$F$120,3,0),""))&amp;""</f>
        <v/>
      </c>
      <c r="L241" s="243" t="str">
        <f>IFERROR(VLOOKUP($I241,'Institution Evaluation'!$A$55:$F$346,4,0),IFERROR(VLOOKUP($I241,'Privacy Analyst Evaluation'!$A$46:$F$120,4,0),""))&amp;""</f>
        <v/>
      </c>
      <c r="M241" s="243" t="str">
        <f>IFERROR(VLOOKUP($I241,'Institution Evaluation'!$A$55:$F$346,6,0),IFERROR(VLOOKUP($I241,'Privacy Analyst Evaluation'!$A$46:$F$120,6,0),""))&amp;""</f>
        <v/>
      </c>
      <c r="N241" s="7"/>
      <c r="O241" s="7"/>
      <c r="P241" s="7"/>
      <c r="Q241" s="7"/>
      <c r="R241" s="7"/>
      <c r="S241" s="7"/>
      <c r="T241" s="7"/>
      <c r="U241" s="7"/>
      <c r="V241" s="7"/>
      <c r="W241" s="7"/>
      <c r="X241" s="7"/>
      <c r="Y241" s="7"/>
      <c r="Z241" s="7"/>
      <c r="AA241" s="7"/>
      <c r="AB241" s="7"/>
      <c r="AC241" s="7"/>
      <c r="AD241" s="7"/>
      <c r="AE241" s="7"/>
      <c r="AF241" s="7"/>
      <c r="AG241" s="7"/>
      <c r="AH241" s="7"/>
    </row>
    <row r="242" ht="15.75" customHeight="1">
      <c r="A242" s="243">
        <f>IFERROR(IF($A241+1&gt;'(backend scoring)'!$T$335,"",$A241+1),"")</f>
        <v>36</v>
      </c>
      <c r="B242" s="243" t="str">
        <f t="array" ref="B242">XLOOKUP($A242,'(backend scoring)'!$V$2:$V$333,'(backend scoring)'!$A$2:$A$333,"")</f>
        <v>CHNG-03</v>
      </c>
      <c r="C242" s="243" t="str">
        <f>IFERROR(VLOOKUP($B242,'Institution Evaluation'!$A$55:$F$346,2,0),IFERROR(VLOOKUP($B242,'Privacy Analyst Evaluation'!$A$46:$F$120,2,0),""))&amp;""</f>
        <v>Do you have an implemented system configuration management process (e.g.,secure "gold" images, etc.)?*</v>
      </c>
      <c r="D242" s="243" t="str">
        <f>IFERROR(VLOOKUP($B242,'Institution Evaluation'!$A$55:$F$346,3,0),IFERROR(VLOOKUP($B242,'Privacy Analyst Evaluation'!$A$46:$F$120,3,0),""))&amp;""</f>
        <v>Yes</v>
      </c>
      <c r="E242" s="243" t="str">
        <f>IFERROR(VLOOKUP($B242,'Institution Evaluation'!$A$55:$F$346,4,0),IFERROR(VLOOKUP($B242,'Privacy Analyst Evaluation'!$A$46:$F$120,4,0),""))&amp;""</f>
        <v>AWS</v>
      </c>
      <c r="F242" s="243" t="str">
        <f>IFERROR(VLOOKUP($B242,'Institution Evaluation'!$A$55:$F$346,6,0),IFERROR(VLOOKUP($B242,'Privacy Analyst Evaluation'!$A$46:$F$120,6,0),""))&amp;""</f>
        <v/>
      </c>
      <c r="G242" s="282"/>
      <c r="H242" s="243" t="str">
        <f>IFERROR(IF($H241+1&gt;'(backend scoring)'!$Q$335,"",$H241+1),"")</f>
        <v/>
      </c>
      <c r="I242" s="243" t="str">
        <f t="array" ref="I242">XLOOKUP($H242,'(backend scoring)'!$S$2:$S$333,'(backend scoring)'!$A$2:$A$333,"")</f>
        <v/>
      </c>
      <c r="J242" s="243" t="str">
        <f>IFERROR(VLOOKUP($I242,'Institution Evaluation'!$A$55:$F$346,2,0),IFERROR(VLOOKUP($I242,'Privacy Analyst Evaluation'!$A$46:$F$120,2,0),""))</f>
        <v/>
      </c>
      <c r="K242" s="243" t="str">
        <f>IFERROR(VLOOKUP($I242,'Institution Evaluation'!$A$55:$F$346,3,0),IFERROR(VLOOKUP($I242,'Privacy Analyst Evaluation'!$A$46:$F$120,3,0),""))&amp;""</f>
        <v/>
      </c>
      <c r="L242" s="243" t="str">
        <f>IFERROR(VLOOKUP($I242,'Institution Evaluation'!$A$55:$F$346,4,0),IFERROR(VLOOKUP($I242,'Privacy Analyst Evaluation'!$A$46:$F$120,4,0),""))&amp;""</f>
        <v/>
      </c>
      <c r="M242" s="243" t="str">
        <f>IFERROR(VLOOKUP($I242,'Institution Evaluation'!$A$55:$F$346,6,0),IFERROR(VLOOKUP($I242,'Privacy Analyst Evaluation'!$A$46:$F$120,6,0),""))&amp;""</f>
        <v/>
      </c>
      <c r="N242" s="7"/>
      <c r="O242" s="7"/>
      <c r="P242" s="7"/>
      <c r="Q242" s="7"/>
      <c r="R242" s="7"/>
      <c r="S242" s="7"/>
      <c r="T242" s="7"/>
      <c r="U242" s="7"/>
      <c r="V242" s="7"/>
      <c r="W242" s="7"/>
      <c r="X242" s="7"/>
      <c r="Y242" s="7"/>
      <c r="Z242" s="7"/>
      <c r="AA242" s="7"/>
      <c r="AB242" s="7"/>
      <c r="AC242" s="7"/>
      <c r="AD242" s="7"/>
      <c r="AE242" s="7"/>
      <c r="AF242" s="7"/>
      <c r="AG242" s="7"/>
      <c r="AH242" s="7"/>
    </row>
    <row r="243" ht="15.75" customHeight="1">
      <c r="A243" s="243">
        <f>IFERROR(IF($A242+1&gt;'(backend scoring)'!$T$335,"",$A242+1),"")</f>
        <v>37</v>
      </c>
      <c r="B243" s="243" t="str">
        <f t="array" ref="B243">XLOOKUP($A243,'(backend scoring)'!$V$2:$V$333,'(backend scoring)'!$A$2:$A$333,"")</f>
        <v>DATA-01</v>
      </c>
      <c r="C243" s="243" t="str">
        <f>IFERROR(VLOOKUP($B243,'Institution Evaluation'!$A$55:$F$346,2,0),IFERROR(VLOOKUP($B243,'Privacy Analyst Evaluation'!$A$46:$F$120,2,0),""))&amp;""</f>
        <v>Will the institution's data be stored on any devices (database servers, file servers, SAN, NAS, etc.) configured with non-RFC 1918/4193 (i.e., publicly routable) IP addresses?*</v>
      </c>
      <c r="D243" s="243" t="str">
        <f>IFERROR(VLOOKUP($B243,'Institution Evaluation'!$A$55:$F$346,3,0),IFERROR(VLOOKUP($B243,'Privacy Analyst Evaluation'!$A$46:$F$120,3,0),""))&amp;""</f>
        <v>No</v>
      </c>
      <c r="E243" s="243" t="str">
        <f>IFERROR(VLOOKUP($B243,'Institution Evaluation'!$A$55:$F$346,4,0),IFERROR(VLOOKUP($B243,'Privacy Analyst Evaluation'!$A$46:$F$120,4,0),""))&amp;""</f>
        <v/>
      </c>
      <c r="F243" s="243" t="str">
        <f>IFERROR(VLOOKUP($B243,'Institution Evaluation'!$A$55:$F$346,6,0),IFERROR(VLOOKUP($B243,'Privacy Analyst Evaluation'!$A$46:$F$120,6,0),""))&amp;""</f>
        <v/>
      </c>
      <c r="G243" s="282"/>
      <c r="H243" s="243" t="str">
        <f>IFERROR(IF($H242+1&gt;'(backend scoring)'!$Q$335,"",$H242+1),"")</f>
        <v/>
      </c>
      <c r="I243" s="243" t="str">
        <f t="array" ref="I243">XLOOKUP($H243,'(backend scoring)'!$S$2:$S$333,'(backend scoring)'!$A$2:$A$333,"")</f>
        <v/>
      </c>
      <c r="J243" s="243" t="str">
        <f>IFERROR(VLOOKUP($I243,'Institution Evaluation'!$A$55:$F$346,2,0),IFERROR(VLOOKUP($I243,'Privacy Analyst Evaluation'!$A$46:$F$120,2,0),""))</f>
        <v/>
      </c>
      <c r="K243" s="243" t="str">
        <f>IFERROR(VLOOKUP($I243,'Institution Evaluation'!$A$55:$F$346,3,0),IFERROR(VLOOKUP($I243,'Privacy Analyst Evaluation'!$A$46:$F$120,3,0),""))&amp;""</f>
        <v/>
      </c>
      <c r="L243" s="243" t="str">
        <f>IFERROR(VLOOKUP($I243,'Institution Evaluation'!$A$55:$F$346,4,0),IFERROR(VLOOKUP($I243,'Privacy Analyst Evaluation'!$A$46:$F$120,4,0),""))&amp;""</f>
        <v/>
      </c>
      <c r="M243" s="243" t="str">
        <f>IFERROR(VLOOKUP($I243,'Institution Evaluation'!$A$55:$F$346,6,0),IFERROR(VLOOKUP($I243,'Privacy Analyst Evaluation'!$A$46:$F$120,6,0),""))&amp;""</f>
        <v/>
      </c>
      <c r="N243" s="7"/>
      <c r="O243" s="7"/>
      <c r="P243" s="7"/>
      <c r="Q243" s="7"/>
      <c r="R243" s="7"/>
      <c r="S243" s="7"/>
      <c r="T243" s="7"/>
      <c r="U243" s="7"/>
      <c r="V243" s="7"/>
      <c r="W243" s="7"/>
      <c r="X243" s="7"/>
      <c r="Y243" s="7"/>
      <c r="Z243" s="7"/>
      <c r="AA243" s="7"/>
      <c r="AB243" s="7"/>
      <c r="AC243" s="7"/>
      <c r="AD243" s="7"/>
      <c r="AE243" s="7"/>
      <c r="AF243" s="7"/>
      <c r="AG243" s="7"/>
      <c r="AH243" s="7"/>
    </row>
    <row r="244" ht="15.75" customHeight="1">
      <c r="A244" s="243">
        <f>IFERROR(IF($A243+1&gt;'(backend scoring)'!$T$335,"",$A243+1),"")</f>
        <v>38</v>
      </c>
      <c r="B244" s="243" t="str">
        <f t="array" ref="B244">XLOOKUP($A244,'(backend scoring)'!$V$2:$V$333,'(backend scoring)'!$A$2:$A$333,"")</f>
        <v>DATA-02</v>
      </c>
      <c r="C244" s="243" t="str">
        <f>IFERROR(VLOOKUP($B244,'Institution Evaluation'!$A$55:$F$346,2,0),IFERROR(VLOOKUP($B244,'Privacy Analyst Evaluation'!$A$46:$F$120,2,0),""))&amp;""</f>
        <v>Is the transport of sensitive data encrypted using security protocols/algorithms (e.g., system-to-client)?*</v>
      </c>
      <c r="D244" s="243" t="str">
        <f>IFERROR(VLOOKUP($B244,'Institution Evaluation'!$A$55:$F$346,3,0),IFERROR(VLOOKUP($B244,'Privacy Analyst Evaluation'!$A$46:$F$120,3,0),""))&amp;""</f>
        <v>Yes</v>
      </c>
      <c r="E244" s="243" t="str">
        <f>IFERROR(VLOOKUP($B244,'Institution Evaluation'!$A$55:$F$346,4,0),IFERROR(VLOOKUP($B244,'Privacy Analyst Evaluation'!$A$46:$F$120,4,0),""))&amp;""</f>
        <v>See our security overview for more information.</v>
      </c>
      <c r="F244" s="243" t="str">
        <f>IFERROR(VLOOKUP($B244,'Institution Evaluation'!$A$55:$F$346,6,0),IFERROR(VLOOKUP($B244,'Privacy Analyst Evaluation'!$A$46:$F$120,6,0),""))&amp;""</f>
        <v/>
      </c>
      <c r="G244" s="282"/>
      <c r="H244" s="243" t="str">
        <f>IFERROR(IF($H243+1&gt;'(backend scoring)'!$Q$335,"",$H243+1),"")</f>
        <v/>
      </c>
      <c r="I244" s="243" t="str">
        <f t="array" ref="I244">XLOOKUP($H244,'(backend scoring)'!$S$2:$S$333,'(backend scoring)'!$A$2:$A$333,"")</f>
        <v/>
      </c>
      <c r="J244" s="243" t="str">
        <f>IFERROR(VLOOKUP($I244,'Institution Evaluation'!$A$55:$F$346,2,0),IFERROR(VLOOKUP($I244,'Privacy Analyst Evaluation'!$A$46:$F$120,2,0),""))</f>
        <v/>
      </c>
      <c r="K244" s="243" t="str">
        <f>IFERROR(VLOOKUP($I244,'Institution Evaluation'!$A$55:$F$346,3,0),IFERROR(VLOOKUP($I244,'Privacy Analyst Evaluation'!$A$46:$F$120,3,0),""))&amp;""</f>
        <v/>
      </c>
      <c r="L244" s="243" t="str">
        <f>IFERROR(VLOOKUP($I244,'Institution Evaluation'!$A$55:$F$346,4,0),IFERROR(VLOOKUP($I244,'Privacy Analyst Evaluation'!$A$46:$F$120,4,0),""))&amp;""</f>
        <v/>
      </c>
      <c r="M244" s="243" t="str">
        <f>IFERROR(VLOOKUP($I244,'Institution Evaluation'!$A$55:$F$346,6,0),IFERROR(VLOOKUP($I244,'Privacy Analyst Evaluation'!$A$46:$F$120,6,0),""))&amp;""</f>
        <v/>
      </c>
      <c r="N244" s="7"/>
      <c r="O244" s="7"/>
      <c r="P244" s="7"/>
      <c r="Q244" s="7"/>
      <c r="R244" s="7"/>
      <c r="S244" s="7"/>
      <c r="T244" s="7"/>
      <c r="U244" s="7"/>
      <c r="V244" s="7"/>
      <c r="W244" s="7"/>
      <c r="X244" s="7"/>
      <c r="Y244" s="7"/>
      <c r="Z244" s="7"/>
      <c r="AA244" s="7"/>
      <c r="AB244" s="7"/>
      <c r="AC244" s="7"/>
      <c r="AD244" s="7"/>
      <c r="AE244" s="7"/>
      <c r="AF244" s="7"/>
      <c r="AG244" s="7"/>
      <c r="AH244" s="7"/>
    </row>
    <row r="245" ht="15.75" customHeight="1">
      <c r="A245" s="243">
        <f>IFERROR(IF($A244+1&gt;'(backend scoring)'!$T$335,"",$A244+1),"")</f>
        <v>39</v>
      </c>
      <c r="B245" s="243" t="str">
        <f t="array" ref="B245">XLOOKUP($A245,'(backend scoring)'!$V$2:$V$333,'(backend scoring)'!$A$2:$A$333,"")</f>
        <v>DATA-03</v>
      </c>
      <c r="C245" s="243" t="str">
        <f>IFERROR(VLOOKUP($B245,'Institution Evaluation'!$A$55:$F$346,2,0),IFERROR(VLOOKUP($B245,'Privacy Analyst Evaluation'!$A$46:$F$120,2,0),""))&amp;""</f>
        <v>Is the storage of sensitive data encrypted using security protocols/algorithms (e.g., disk encryption, at-rest, files, and within a running database)?*</v>
      </c>
      <c r="D245" s="243" t="str">
        <f>IFERROR(VLOOKUP($B245,'Institution Evaluation'!$A$55:$F$346,3,0),IFERROR(VLOOKUP($B245,'Privacy Analyst Evaluation'!$A$46:$F$120,3,0),""))&amp;""</f>
        <v>Yes</v>
      </c>
      <c r="E245" s="243" t="str">
        <f>IFERROR(VLOOKUP($B245,'Institution Evaluation'!$A$55:$F$346,4,0),IFERROR(VLOOKUP($B245,'Privacy Analyst Evaluation'!$A$46:$F$120,4,0),""))&amp;""</f>
        <v>See our security overview for more information.</v>
      </c>
      <c r="F245" s="243" t="str">
        <f>IFERROR(VLOOKUP($B245,'Institution Evaluation'!$A$55:$F$346,6,0),IFERROR(VLOOKUP($B245,'Privacy Analyst Evaluation'!$A$46:$F$120,6,0),""))&amp;""</f>
        <v/>
      </c>
      <c r="G245" s="282"/>
      <c r="H245" s="243" t="str">
        <f>IFERROR(IF($H244+1&gt;'(backend scoring)'!$Q$335,"",$H244+1),"")</f>
        <v/>
      </c>
      <c r="I245" s="243" t="str">
        <f t="array" ref="I245">XLOOKUP($H245,'(backend scoring)'!$S$2:$S$333,'(backend scoring)'!$A$2:$A$333,"")</f>
        <v/>
      </c>
      <c r="J245" s="243" t="str">
        <f>IFERROR(VLOOKUP($I245,'Institution Evaluation'!$A$55:$F$346,2,0),IFERROR(VLOOKUP($I245,'Privacy Analyst Evaluation'!$A$46:$F$120,2,0),""))</f>
        <v/>
      </c>
      <c r="K245" s="243" t="str">
        <f>IFERROR(VLOOKUP($I245,'Institution Evaluation'!$A$55:$F$346,3,0),IFERROR(VLOOKUP($I245,'Privacy Analyst Evaluation'!$A$46:$F$120,3,0),""))&amp;""</f>
        <v/>
      </c>
      <c r="L245" s="243" t="str">
        <f>IFERROR(VLOOKUP($I245,'Institution Evaluation'!$A$55:$F$346,4,0),IFERROR(VLOOKUP($I245,'Privacy Analyst Evaluation'!$A$46:$F$120,4,0),""))&amp;""</f>
        <v/>
      </c>
      <c r="M245" s="243" t="str">
        <f>IFERROR(VLOOKUP($I245,'Institution Evaluation'!$A$55:$F$346,6,0),IFERROR(VLOOKUP($I245,'Privacy Analyst Evaluation'!$A$46:$F$120,6,0),""))&amp;""</f>
        <v/>
      </c>
      <c r="N245" s="7"/>
      <c r="O245" s="7"/>
      <c r="P245" s="7"/>
      <c r="Q245" s="7"/>
      <c r="R245" s="7"/>
      <c r="S245" s="7"/>
      <c r="T245" s="7"/>
      <c r="U245" s="7"/>
      <c r="V245" s="7"/>
      <c r="W245" s="7"/>
      <c r="X245" s="7"/>
      <c r="Y245" s="7"/>
      <c r="Z245" s="7"/>
      <c r="AA245" s="7"/>
      <c r="AB245" s="7"/>
      <c r="AC245" s="7"/>
      <c r="AD245" s="7"/>
      <c r="AE245" s="7"/>
      <c r="AF245" s="7"/>
      <c r="AG245" s="7"/>
      <c r="AH245" s="7"/>
    </row>
    <row r="246" ht="15.75" customHeight="1">
      <c r="A246" s="243">
        <f>IFERROR(IF($A245+1&gt;'(backend scoring)'!$T$335,"",$A245+1),"")</f>
        <v>40</v>
      </c>
      <c r="B246" s="243" t="str">
        <f t="array" ref="B246">XLOOKUP($A246,'(backend scoring)'!$V$2:$V$333,'(backend scoring)'!$A$2:$A$333,"")</f>
        <v>DATA-04</v>
      </c>
      <c r="C246" s="243" t="str">
        <f>IFERROR(VLOOKUP($B246,'Institution Evaluation'!$A$55:$F$346,2,0),IFERROR(VLOOKUP($B246,'Privacy Analyst Evaluation'!$A$46:$F$120,2,0),""))&amp;""</f>
        <v>Do all cryptographic modules in use in your solution conform to the Federal Information Processing Standards (FIPS PUB 140-2 or 140-3)?*</v>
      </c>
      <c r="D246" s="243" t="str">
        <f>IFERROR(VLOOKUP($B246,'Institution Evaluation'!$A$55:$F$346,3,0),IFERROR(VLOOKUP($B246,'Privacy Analyst Evaluation'!$A$46:$F$120,3,0),""))&amp;""</f>
        <v>Yes</v>
      </c>
      <c r="E246" s="243" t="str">
        <f>IFERROR(VLOOKUP($B246,'Institution Evaluation'!$A$55:$F$346,4,0),IFERROR(VLOOKUP($B246,'Privacy Analyst Evaluation'!$A$46:$F$120,4,0),""))&amp;""</f>
        <v>Coursedog is a schedule and curriculum planning tool and therefore does not store any sensitive data (e.g. FERPA, PII, credit cards, etc.). That said, Coursedog follows best practices such as FIPS PUB 140-3. 
See our security overview for more information.</v>
      </c>
      <c r="F246" s="243" t="str">
        <f>IFERROR(VLOOKUP($B246,'Institution Evaluation'!$A$55:$F$346,6,0),IFERROR(VLOOKUP($B246,'Privacy Analyst Evaluation'!$A$46:$F$120,6,0),""))&amp;""</f>
        <v/>
      </c>
      <c r="G246" s="282"/>
      <c r="H246" s="243" t="str">
        <f>IFERROR(IF($H245+1&gt;'(backend scoring)'!$Q$335,"",$H245+1),"")</f>
        <v/>
      </c>
      <c r="I246" s="243" t="str">
        <f t="array" ref="I246">XLOOKUP($H246,'(backend scoring)'!$S$2:$S$333,'(backend scoring)'!$A$2:$A$333,"")</f>
        <v/>
      </c>
      <c r="J246" s="243" t="str">
        <f>IFERROR(VLOOKUP($I246,'Institution Evaluation'!$A$55:$F$346,2,0),IFERROR(VLOOKUP($I246,'Privacy Analyst Evaluation'!$A$46:$F$120,2,0),""))</f>
        <v/>
      </c>
      <c r="K246" s="243" t="str">
        <f>IFERROR(VLOOKUP($I246,'Institution Evaluation'!$A$55:$F$346,3,0),IFERROR(VLOOKUP($I246,'Privacy Analyst Evaluation'!$A$46:$F$120,3,0),""))&amp;""</f>
        <v/>
      </c>
      <c r="L246" s="243" t="str">
        <f>IFERROR(VLOOKUP($I246,'Institution Evaluation'!$A$55:$F$346,4,0),IFERROR(VLOOKUP($I246,'Privacy Analyst Evaluation'!$A$46:$F$120,4,0),""))&amp;""</f>
        <v/>
      </c>
      <c r="M246" s="243" t="str">
        <f>IFERROR(VLOOKUP($I246,'Institution Evaluation'!$A$55:$F$346,6,0),IFERROR(VLOOKUP($I246,'Privacy Analyst Evaluation'!$A$46:$F$120,6,0),""))&amp;""</f>
        <v/>
      </c>
      <c r="N246" s="7"/>
      <c r="O246" s="7"/>
      <c r="P246" s="7"/>
      <c r="Q246" s="7"/>
      <c r="R246" s="7"/>
      <c r="S246" s="7"/>
      <c r="T246" s="7"/>
      <c r="U246" s="7"/>
      <c r="V246" s="7"/>
      <c r="W246" s="7"/>
      <c r="X246" s="7"/>
      <c r="Y246" s="7"/>
      <c r="Z246" s="7"/>
      <c r="AA246" s="7"/>
      <c r="AB246" s="7"/>
      <c r="AC246" s="7"/>
      <c r="AD246" s="7"/>
      <c r="AE246" s="7"/>
      <c r="AF246" s="7"/>
      <c r="AG246" s="7"/>
      <c r="AH246" s="7"/>
    </row>
    <row r="247" ht="15.75" customHeight="1">
      <c r="A247" s="243">
        <f>IFERROR(IF($A246+1&gt;'(backend scoring)'!$T$335,"",$A246+1),"")</f>
        <v>41</v>
      </c>
      <c r="B247" s="243" t="str">
        <f t="array" ref="B247">XLOOKUP($A247,'(backend scoring)'!$V$2:$V$333,'(backend scoring)'!$A$2:$A$333,"")</f>
        <v>DATA-05</v>
      </c>
      <c r="C247" s="243" t="str">
        <f>IFERROR(VLOOKUP($B247,'Institution Evaluation'!$A$55:$F$346,2,0),IFERROR(VLOOKUP($B247,'Privacy Analyst Evaluation'!$A$46:$F$120,2,0),""))&amp;""</f>
        <v>Will the institution's data be available within the system for a period of time at the completion of this contract?*</v>
      </c>
      <c r="D247" s="243" t="str">
        <f>IFERROR(VLOOKUP($B247,'Institution Evaluation'!$A$55:$F$346,3,0),IFERROR(VLOOKUP($B247,'Privacy Analyst Evaluation'!$A$46:$F$120,3,0),""))&amp;""</f>
        <v>Yes</v>
      </c>
      <c r="E247" s="243" t="str">
        <f>IFERROR(VLOOKUP($B247,'Institution Evaluation'!$A$55:$F$346,4,0),IFERROR(VLOOKUP($B247,'Privacy Analyst Evaluation'!$A$46:$F$120,4,0),""))&amp;""</f>
        <v>All relevant data structures can be returned upon request for an agreed upon time period upon contract completion</v>
      </c>
      <c r="F247" s="243" t="str">
        <f>IFERROR(VLOOKUP($B247,'Institution Evaluation'!$A$55:$F$346,6,0),IFERROR(VLOOKUP($B247,'Privacy Analyst Evaluation'!$A$46:$F$120,6,0),""))&amp;""</f>
        <v/>
      </c>
      <c r="G247" s="282"/>
      <c r="H247" s="243" t="str">
        <f>IFERROR(IF($H246+1&gt;'(backend scoring)'!$Q$335,"",$H246+1),"")</f>
        <v/>
      </c>
      <c r="I247" s="243" t="str">
        <f t="array" ref="I247">XLOOKUP($H247,'(backend scoring)'!$S$2:$S$333,'(backend scoring)'!$A$2:$A$333,"")</f>
        <v/>
      </c>
      <c r="J247" s="243" t="str">
        <f>IFERROR(VLOOKUP($I247,'Institution Evaluation'!$A$55:$F$346,2,0),IFERROR(VLOOKUP($I247,'Privacy Analyst Evaluation'!$A$46:$F$120,2,0),""))</f>
        <v/>
      </c>
      <c r="K247" s="243" t="str">
        <f>IFERROR(VLOOKUP($I247,'Institution Evaluation'!$A$55:$F$346,3,0),IFERROR(VLOOKUP($I247,'Privacy Analyst Evaluation'!$A$46:$F$120,3,0),""))&amp;""</f>
        <v/>
      </c>
      <c r="L247" s="243" t="str">
        <f>IFERROR(VLOOKUP($I247,'Institution Evaluation'!$A$55:$F$346,4,0),IFERROR(VLOOKUP($I247,'Privacy Analyst Evaluation'!$A$46:$F$120,4,0),""))&amp;""</f>
        <v/>
      </c>
      <c r="M247" s="243" t="str">
        <f>IFERROR(VLOOKUP($I247,'Institution Evaluation'!$A$55:$F$346,6,0),IFERROR(VLOOKUP($I247,'Privacy Analyst Evaluation'!$A$46:$F$120,6,0),""))&amp;""</f>
        <v/>
      </c>
      <c r="N247" s="7"/>
      <c r="O247" s="7"/>
      <c r="P247" s="7"/>
      <c r="Q247" s="7"/>
      <c r="R247" s="7"/>
      <c r="S247" s="7"/>
      <c r="T247" s="7"/>
      <c r="U247" s="7"/>
      <c r="V247" s="7"/>
      <c r="W247" s="7"/>
      <c r="X247" s="7"/>
      <c r="Y247" s="7"/>
      <c r="Z247" s="7"/>
      <c r="AA247" s="7"/>
      <c r="AB247" s="7"/>
      <c r="AC247" s="7"/>
      <c r="AD247" s="7"/>
      <c r="AE247" s="7"/>
      <c r="AF247" s="7"/>
      <c r="AG247" s="7"/>
      <c r="AH247" s="7"/>
    </row>
    <row r="248" ht="15.75" customHeight="1">
      <c r="A248" s="243">
        <f>IFERROR(IF($A247+1&gt;'(backend scoring)'!$T$335,"",$A247+1),"")</f>
        <v>42</v>
      </c>
      <c r="B248" s="243" t="str">
        <f t="array" ref="B248">XLOOKUP($A248,'(backend scoring)'!$V$2:$V$333,'(backend scoring)'!$A$2:$A$333,"")</f>
        <v>DATA-06</v>
      </c>
      <c r="C248" s="243" t="str">
        <f>IFERROR(VLOOKUP($B248,'Institution Evaluation'!$A$55:$F$346,2,0),IFERROR(VLOOKUP($B248,'Privacy Analyst Evaluation'!$A$46:$F$120,2,0),""))&amp;""</f>
        <v>Are these rights retained even through a provider acquisition or bankruptcy event?*</v>
      </c>
      <c r="D248" s="243" t="str">
        <f>IFERROR(VLOOKUP($B248,'Institution Evaluation'!$A$55:$F$346,3,0),IFERROR(VLOOKUP($B248,'Privacy Analyst Evaluation'!$A$46:$F$120,3,0),""))&amp;""</f>
        <v>Yes</v>
      </c>
      <c r="E248" s="243" t="str">
        <f>IFERROR(VLOOKUP($B248,'Institution Evaluation'!$A$55:$F$346,4,0),IFERROR(VLOOKUP($B248,'Privacy Analyst Evaluation'!$A$46:$F$120,4,0),""))&amp;""</f>
        <v>It is Coursedog's intention, although there is no contract behind this.  </v>
      </c>
      <c r="F248" s="243" t="str">
        <f>IFERROR(VLOOKUP($B248,'Institution Evaluation'!$A$55:$F$346,6,0),IFERROR(VLOOKUP($B248,'Privacy Analyst Evaluation'!$A$46:$F$120,6,0),""))&amp;""</f>
        <v/>
      </c>
      <c r="G248" s="282"/>
      <c r="H248" s="243" t="str">
        <f>IFERROR(IF($H247+1&gt;'(backend scoring)'!$Q$335,"",$H247+1),"")</f>
        <v/>
      </c>
      <c r="I248" s="243" t="str">
        <f t="array" ref="I248">XLOOKUP($H248,'(backend scoring)'!$S$2:$S$333,'(backend scoring)'!$A$2:$A$333,"")</f>
        <v/>
      </c>
      <c r="J248" s="243" t="str">
        <f>IFERROR(VLOOKUP($I248,'Institution Evaluation'!$A$55:$F$346,2,0),IFERROR(VLOOKUP($I248,'Privacy Analyst Evaluation'!$A$46:$F$120,2,0),""))</f>
        <v/>
      </c>
      <c r="K248" s="243" t="str">
        <f>IFERROR(VLOOKUP($I248,'Institution Evaluation'!$A$55:$F$346,3,0),IFERROR(VLOOKUP($I248,'Privacy Analyst Evaluation'!$A$46:$F$120,3,0),""))&amp;""</f>
        <v/>
      </c>
      <c r="L248" s="243" t="str">
        <f>IFERROR(VLOOKUP($I248,'Institution Evaluation'!$A$55:$F$346,4,0),IFERROR(VLOOKUP($I248,'Privacy Analyst Evaluation'!$A$46:$F$120,4,0),""))&amp;""</f>
        <v/>
      </c>
      <c r="M248" s="243" t="str">
        <f>IFERROR(VLOOKUP($I248,'Institution Evaluation'!$A$55:$F$346,6,0),IFERROR(VLOOKUP($I248,'Privacy Analyst Evaluation'!$A$46:$F$120,6,0),""))&amp;""</f>
        <v/>
      </c>
      <c r="N248" s="7"/>
      <c r="O248" s="7"/>
      <c r="P248" s="7"/>
      <c r="Q248" s="7"/>
      <c r="R248" s="7"/>
      <c r="S248" s="7"/>
      <c r="T248" s="7"/>
      <c r="U248" s="7"/>
      <c r="V248" s="7"/>
      <c r="W248" s="7"/>
      <c r="X248" s="7"/>
      <c r="Y248" s="7"/>
      <c r="Z248" s="7"/>
      <c r="AA248" s="7"/>
      <c r="AB248" s="7"/>
      <c r="AC248" s="7"/>
      <c r="AD248" s="7"/>
      <c r="AE248" s="7"/>
      <c r="AF248" s="7"/>
      <c r="AG248" s="7"/>
      <c r="AH248" s="7"/>
    </row>
    <row r="249" ht="15.75" customHeight="1">
      <c r="A249" s="243">
        <f>IFERROR(IF($A248+1&gt;'(backend scoring)'!$T$335,"",$A248+1),"")</f>
        <v>43</v>
      </c>
      <c r="B249" s="243" t="str">
        <f t="array" ref="B249">XLOOKUP($A249,'(backend scoring)'!$V$2:$V$333,'(backend scoring)'!$A$2:$A$333,"")</f>
        <v>DATA-07</v>
      </c>
      <c r="C249" s="243" t="str">
        <f>IFERROR(VLOOKUP($B249,'Institution Evaluation'!$A$55:$F$346,2,0),IFERROR(VLOOKUP($B249,'Privacy Analyst Evaluation'!$A$46:$F$120,2,0),""))&amp;""</f>
        <v>Do backups containing the institution's data ever leave the institution's data zone either physically or via network routing?*</v>
      </c>
      <c r="D249" s="243" t="str">
        <f>IFERROR(VLOOKUP($B249,'Institution Evaluation'!$A$55:$F$346,3,0),IFERROR(VLOOKUP($B249,'Privacy Analyst Evaluation'!$A$46:$F$120,3,0),""))&amp;""</f>
        <v>Yes</v>
      </c>
      <c r="E249" s="243" t="str">
        <f>IFERROR(VLOOKUP($B249,'Institution Evaluation'!$A$55:$F$346,4,0),IFERROR(VLOOKUP($B249,'Privacy Analyst Evaluation'!$A$46:$F$120,4,0),""))&amp;""</f>
        <v>See AWS backup documentation</v>
      </c>
      <c r="F249" s="243" t="str">
        <f>IFERROR(VLOOKUP($B249,'Institution Evaluation'!$A$55:$F$346,6,0),IFERROR(VLOOKUP($B249,'Privacy Analyst Evaluation'!$A$46:$F$120,6,0),""))&amp;""</f>
        <v/>
      </c>
      <c r="G249" s="282"/>
      <c r="H249" s="243" t="str">
        <f>IFERROR(IF($H248+1&gt;'(backend scoring)'!$Q$335,"",$H248+1),"")</f>
        <v/>
      </c>
      <c r="I249" s="243" t="str">
        <f t="array" ref="I249">XLOOKUP($H249,'(backend scoring)'!$S$2:$S$333,'(backend scoring)'!$A$2:$A$333,"")</f>
        <v/>
      </c>
      <c r="J249" s="243" t="str">
        <f>IFERROR(VLOOKUP($I249,'Institution Evaluation'!$A$55:$F$346,2,0),IFERROR(VLOOKUP($I249,'Privacy Analyst Evaluation'!$A$46:$F$120,2,0),""))</f>
        <v/>
      </c>
      <c r="K249" s="243" t="str">
        <f>IFERROR(VLOOKUP($I249,'Institution Evaluation'!$A$55:$F$346,3,0),IFERROR(VLOOKUP($I249,'Privacy Analyst Evaluation'!$A$46:$F$120,3,0),""))&amp;""</f>
        <v/>
      </c>
      <c r="L249" s="243" t="str">
        <f>IFERROR(VLOOKUP($I249,'Institution Evaluation'!$A$55:$F$346,4,0),IFERROR(VLOOKUP($I249,'Privacy Analyst Evaluation'!$A$46:$F$120,4,0),""))&amp;""</f>
        <v/>
      </c>
      <c r="M249" s="243" t="str">
        <f>IFERROR(VLOOKUP($I249,'Institution Evaluation'!$A$55:$F$346,6,0),IFERROR(VLOOKUP($I249,'Privacy Analyst Evaluation'!$A$46:$F$120,6,0),""))&amp;""</f>
        <v/>
      </c>
      <c r="N249" s="7"/>
      <c r="O249" s="7"/>
      <c r="P249" s="7"/>
      <c r="Q249" s="7"/>
      <c r="R249" s="7"/>
      <c r="S249" s="7"/>
      <c r="T249" s="7"/>
      <c r="U249" s="7"/>
      <c r="V249" s="7"/>
      <c r="W249" s="7"/>
      <c r="X249" s="7"/>
      <c r="Y249" s="7"/>
      <c r="Z249" s="7"/>
      <c r="AA249" s="7"/>
      <c r="AB249" s="7"/>
      <c r="AC249" s="7"/>
      <c r="AD249" s="7"/>
      <c r="AE249" s="7"/>
      <c r="AF249" s="7"/>
      <c r="AG249" s="7"/>
      <c r="AH249" s="7"/>
    </row>
    <row r="250" ht="15.75" customHeight="1">
      <c r="A250" s="243">
        <f>IFERROR(IF($A249+1&gt;'(backend scoring)'!$T$335,"",$A249+1),"")</f>
        <v>44</v>
      </c>
      <c r="B250" s="243" t="str">
        <f t="array" ref="B250">XLOOKUP($A250,'(backend scoring)'!$V$2:$V$333,'(backend scoring)'!$A$2:$A$333,"")</f>
        <v>DATA-08</v>
      </c>
      <c r="C250" s="243" t="str">
        <f>IFERROR(VLOOKUP($B250,'Institution Evaluation'!$A$55:$F$346,2,0),IFERROR(VLOOKUP($B250,'Privacy Analyst Evaluation'!$A$46:$F$120,2,0),""))&amp;""</f>
        <v>Is media used for long-term retention of business data and archival purposes stored in a secure, environmentally protected area?*</v>
      </c>
      <c r="D250" s="243" t="str">
        <f>IFERROR(VLOOKUP($B250,'Institution Evaluation'!$A$55:$F$346,3,0),IFERROR(VLOOKUP($B250,'Privacy Analyst Evaluation'!$A$46:$F$120,3,0),""))&amp;""</f>
        <v>Yes</v>
      </c>
      <c r="E250" s="243" t="str">
        <f>IFERROR(VLOOKUP($B250,'Institution Evaluation'!$A$55:$F$346,4,0),IFERROR(VLOOKUP($B250,'Privacy Analyst Evaluation'!$A$46:$F$120,4,0),""))&amp;""</f>
        <v>Included in our SLA</v>
      </c>
      <c r="F250" s="243" t="str">
        <f>IFERROR(VLOOKUP($B250,'Institution Evaluation'!$A$55:$F$346,6,0),IFERROR(VLOOKUP($B250,'Privacy Analyst Evaluation'!$A$46:$F$120,6,0),""))&amp;""</f>
        <v/>
      </c>
      <c r="G250" s="282"/>
      <c r="H250" s="243" t="str">
        <f>IFERROR(IF($H249+1&gt;'(backend scoring)'!$Q$335,"",$H249+1),"")</f>
        <v/>
      </c>
      <c r="I250" s="243" t="str">
        <f t="array" ref="I250">XLOOKUP($H250,'(backend scoring)'!$S$2:$S$333,'(backend scoring)'!$A$2:$A$333,"")</f>
        <v/>
      </c>
      <c r="J250" s="243" t="str">
        <f>IFERROR(VLOOKUP($I250,'Institution Evaluation'!$A$55:$F$346,2,0),IFERROR(VLOOKUP($I250,'Privacy Analyst Evaluation'!$A$46:$F$120,2,0),""))</f>
        <v/>
      </c>
      <c r="K250" s="243" t="str">
        <f>IFERROR(VLOOKUP($I250,'Institution Evaluation'!$A$55:$F$346,3,0),IFERROR(VLOOKUP($I250,'Privacy Analyst Evaluation'!$A$46:$F$120,3,0),""))&amp;""</f>
        <v/>
      </c>
      <c r="L250" s="243" t="str">
        <f>IFERROR(VLOOKUP($I250,'Institution Evaluation'!$A$55:$F$346,4,0),IFERROR(VLOOKUP($I250,'Privacy Analyst Evaluation'!$A$46:$F$120,4,0),""))&amp;""</f>
        <v/>
      </c>
      <c r="M250" s="243" t="str">
        <f>IFERROR(VLOOKUP($I250,'Institution Evaluation'!$A$55:$F$346,6,0),IFERROR(VLOOKUP($I250,'Privacy Analyst Evaluation'!$A$46:$F$120,6,0),""))&amp;""</f>
        <v/>
      </c>
      <c r="N250" s="7"/>
      <c r="O250" s="7"/>
      <c r="P250" s="7"/>
      <c r="Q250" s="7"/>
      <c r="R250" s="7"/>
      <c r="S250" s="7"/>
      <c r="T250" s="7"/>
      <c r="U250" s="7"/>
      <c r="V250" s="7"/>
      <c r="W250" s="7"/>
      <c r="X250" s="7"/>
      <c r="Y250" s="7"/>
      <c r="Z250" s="7"/>
      <c r="AA250" s="7"/>
      <c r="AB250" s="7"/>
      <c r="AC250" s="7"/>
      <c r="AD250" s="7"/>
      <c r="AE250" s="7"/>
      <c r="AF250" s="7"/>
      <c r="AG250" s="7"/>
      <c r="AH250" s="7"/>
    </row>
    <row r="251" ht="15.75" customHeight="1">
      <c r="A251" s="243">
        <f>IFERROR(IF($A250+1&gt;'(backend scoring)'!$T$335,"",$A250+1),"")</f>
        <v>45</v>
      </c>
      <c r="B251" s="243" t="str">
        <f t="array" ref="B251">XLOOKUP($A251,'(backend scoring)'!$V$2:$V$333,'(backend scoring)'!$A$2:$A$333,"")</f>
        <v>DCTR-06</v>
      </c>
      <c r="C251" s="243" t="str">
        <f>IFERROR(VLOOKUP($B251,'Institution Evaluation'!$A$55:$F$346,2,0),IFERROR(VLOOKUP($B251,'Privacy Analyst Evaluation'!$A$46:$F$120,2,0),""))&amp;""</f>
        <v>Does a physical barrier fully enclose the physical space, preventing unauthorized physical contact with any of your devices?*</v>
      </c>
      <c r="D251" s="243" t="str">
        <f>IFERROR(VLOOKUP($B251,'Institution Evaluation'!$A$55:$F$346,3,0),IFERROR(VLOOKUP($B251,'Privacy Analyst Evaluation'!$A$46:$F$120,3,0),""))&amp;""</f>
        <v>Yes</v>
      </c>
      <c r="E251" s="243" t="str">
        <f>IFERROR(VLOOKUP($B251,'Institution Evaluation'!$A$55:$F$346,4,0),IFERROR(VLOOKUP($B251,'Privacy Analyst Evaluation'!$A$46:$F$120,4,0),""))&amp;""</f>
        <v>See AWS overview</v>
      </c>
      <c r="F251" s="243" t="str">
        <f>IFERROR(VLOOKUP($B251,'Institution Evaluation'!$A$55:$F$346,6,0),IFERROR(VLOOKUP($B251,'Privacy Analyst Evaluation'!$A$46:$F$120,6,0),""))&amp;""</f>
        <v/>
      </c>
      <c r="G251" s="282"/>
      <c r="H251" s="243" t="str">
        <f>IFERROR(IF($H250+1&gt;'(backend scoring)'!$Q$335,"",$H250+1),"")</f>
        <v/>
      </c>
      <c r="I251" s="243" t="str">
        <f t="array" ref="I251">XLOOKUP($H251,'(backend scoring)'!$S$2:$S$333,'(backend scoring)'!$A$2:$A$333,"")</f>
        <v/>
      </c>
      <c r="J251" s="243" t="str">
        <f>IFERROR(VLOOKUP($I251,'Institution Evaluation'!$A$55:$F$346,2,0),IFERROR(VLOOKUP($I251,'Privacy Analyst Evaluation'!$A$46:$F$120,2,0),""))</f>
        <v/>
      </c>
      <c r="K251" s="243" t="str">
        <f>IFERROR(VLOOKUP($I251,'Institution Evaluation'!$A$55:$F$346,3,0),IFERROR(VLOOKUP($I251,'Privacy Analyst Evaluation'!$A$46:$F$120,3,0),""))&amp;""</f>
        <v/>
      </c>
      <c r="L251" s="243" t="str">
        <f>IFERROR(VLOOKUP($I251,'Institution Evaluation'!$A$55:$F$346,4,0),IFERROR(VLOOKUP($I251,'Privacy Analyst Evaluation'!$A$46:$F$120,4,0),""))&amp;""</f>
        <v/>
      </c>
      <c r="M251" s="243" t="str">
        <f>IFERROR(VLOOKUP($I251,'Institution Evaluation'!$A$55:$F$346,6,0),IFERROR(VLOOKUP($I251,'Privacy Analyst Evaluation'!$A$46:$F$120,6,0),""))&amp;""</f>
        <v/>
      </c>
      <c r="N251" s="7"/>
      <c r="O251" s="7"/>
      <c r="P251" s="7"/>
      <c r="Q251" s="7"/>
      <c r="R251" s="7"/>
      <c r="S251" s="7"/>
      <c r="T251" s="7"/>
      <c r="U251" s="7"/>
      <c r="V251" s="7"/>
      <c r="W251" s="7"/>
      <c r="X251" s="7"/>
      <c r="Y251" s="7"/>
      <c r="Z251" s="7"/>
      <c r="AA251" s="7"/>
      <c r="AB251" s="7"/>
      <c r="AC251" s="7"/>
      <c r="AD251" s="7"/>
      <c r="AE251" s="7"/>
      <c r="AF251" s="7"/>
      <c r="AG251" s="7"/>
      <c r="AH251" s="7"/>
    </row>
    <row r="252" ht="15.75" customHeight="1">
      <c r="A252" s="243">
        <f>IFERROR(IF($A251+1&gt;'(backend scoring)'!$T$335,"",$A251+1),"")</f>
        <v>46</v>
      </c>
      <c r="B252" s="243" t="str">
        <f t="array" ref="B252">XLOOKUP($A252,'(backend scoring)'!$V$2:$V$333,'(backend scoring)'!$A$2:$A$333,"")</f>
        <v>DCTR-10</v>
      </c>
      <c r="C252" s="243" t="str">
        <f>IFERROR(VLOOKUP($B252,'Institution Evaluation'!$A$55:$F$346,2,0),IFERROR(VLOOKUP($B252,'Privacy Analyst Evaluation'!$A$46:$F$120,2,0),""))&amp;""</f>
        <v>Are redundant power strategies tested?*</v>
      </c>
      <c r="D252" s="243" t="str">
        <f>IFERROR(VLOOKUP($B252,'Institution Evaluation'!$A$55:$F$346,3,0),IFERROR(VLOOKUP($B252,'Privacy Analyst Evaluation'!$A$46:$F$120,3,0),""))&amp;""</f>
        <v>Yes</v>
      </c>
      <c r="E252" s="243" t="str">
        <f>IFERROR(VLOOKUP($B252,'Institution Evaluation'!$A$55:$F$346,4,0),IFERROR(VLOOKUP($B252,'Privacy Analyst Evaluation'!$A$46:$F$120,4,0),""))&amp;""</f>
        <v>See AWS disaster recovery procedure</v>
      </c>
      <c r="F252" s="243" t="str">
        <f>IFERROR(VLOOKUP($B252,'Institution Evaluation'!$A$55:$F$346,6,0),IFERROR(VLOOKUP($B252,'Privacy Analyst Evaluation'!$A$46:$F$120,6,0),""))&amp;""</f>
        <v/>
      </c>
      <c r="G252" s="282"/>
      <c r="H252" s="243" t="str">
        <f>IFERROR(IF($H251+1&gt;'(backend scoring)'!$Q$335,"",$H251+1),"")</f>
        <v/>
      </c>
      <c r="I252" s="243" t="str">
        <f t="array" ref="I252">XLOOKUP($H252,'(backend scoring)'!$S$2:$S$333,'(backend scoring)'!$A$2:$A$333,"")</f>
        <v/>
      </c>
      <c r="J252" s="243" t="str">
        <f>IFERROR(VLOOKUP($I252,'Institution Evaluation'!$A$55:$F$346,2,0),IFERROR(VLOOKUP($I252,'Privacy Analyst Evaluation'!$A$46:$F$120,2,0),""))</f>
        <v/>
      </c>
      <c r="K252" s="243" t="str">
        <f>IFERROR(VLOOKUP($I252,'Institution Evaluation'!$A$55:$F$346,3,0),IFERROR(VLOOKUP($I252,'Privacy Analyst Evaluation'!$A$46:$F$120,3,0),""))&amp;""</f>
        <v/>
      </c>
      <c r="L252" s="243" t="str">
        <f>IFERROR(VLOOKUP($I252,'Institution Evaluation'!$A$55:$F$346,4,0),IFERROR(VLOOKUP($I252,'Privacy Analyst Evaluation'!$A$46:$F$120,4,0),""))&amp;""</f>
        <v/>
      </c>
      <c r="M252" s="243" t="str">
        <f>IFERROR(VLOOKUP($I252,'Institution Evaluation'!$A$55:$F$346,6,0),IFERROR(VLOOKUP($I252,'Privacy Analyst Evaluation'!$A$46:$F$120,6,0),""))&amp;""</f>
        <v/>
      </c>
      <c r="N252" s="7"/>
      <c r="O252" s="7"/>
      <c r="P252" s="7"/>
      <c r="Q252" s="7"/>
      <c r="R252" s="7"/>
      <c r="S252" s="7"/>
      <c r="T252" s="7"/>
      <c r="U252" s="7"/>
      <c r="V252" s="7"/>
      <c r="W252" s="7"/>
      <c r="X252" s="7"/>
      <c r="Y252" s="7"/>
      <c r="Z252" s="7"/>
      <c r="AA252" s="7"/>
      <c r="AB252" s="7"/>
      <c r="AC252" s="7"/>
      <c r="AD252" s="7"/>
      <c r="AE252" s="7"/>
      <c r="AF252" s="7"/>
      <c r="AG252" s="7"/>
      <c r="AH252" s="7"/>
    </row>
    <row r="253" ht="15.75" customHeight="1">
      <c r="A253" s="243">
        <f>IFERROR(IF($A252+1&gt;'(backend scoring)'!$T$335,"",$A252+1),"")</f>
        <v>47</v>
      </c>
      <c r="B253" s="243" t="str">
        <f t="array" ref="B253">XLOOKUP($A253,'(backend scoring)'!$V$2:$V$333,'(backend scoring)'!$A$2:$A$333,"")</f>
        <v>FIDP-01</v>
      </c>
      <c r="C253" s="243" t="str">
        <f>IFERROR(VLOOKUP($B253,'Institution Evaluation'!$A$55:$F$346,2,0),IFERROR(VLOOKUP($B253,'Privacy Analyst Evaluation'!$A$46:$F$120,2,0),""))&amp;""</f>
        <v>Are you utilizing a stateful packet inspection (SPI) firewall?*</v>
      </c>
      <c r="D253" s="243" t="str">
        <f>IFERROR(VLOOKUP($B253,'Institution Evaluation'!$A$55:$F$346,3,0),IFERROR(VLOOKUP($B253,'Privacy Analyst Evaluation'!$A$46:$F$120,3,0),""))&amp;""</f>
        <v>Yes</v>
      </c>
      <c r="E253" s="243" t="str">
        <f>IFERROR(VLOOKUP($B253,'Institution Evaluation'!$A$55:$F$346,4,0),IFERROR(VLOOKUP($B253,'Privacy Analyst Evaluation'!$A$46:$F$120,4,0),""))&amp;""</f>
        <v>See AWS firewall documentation</v>
      </c>
      <c r="F253" s="243" t="str">
        <f>IFERROR(VLOOKUP($B253,'Institution Evaluation'!$A$55:$F$346,6,0),IFERROR(VLOOKUP($B253,'Privacy Analyst Evaluation'!$A$46:$F$120,6,0),""))&amp;""</f>
        <v/>
      </c>
      <c r="G253" s="282"/>
      <c r="H253" s="243" t="str">
        <f>IFERROR(IF($H252+1&gt;'(backend scoring)'!$Q$335,"",$H252+1),"")</f>
        <v/>
      </c>
      <c r="I253" s="243" t="str">
        <f t="array" ref="I253">XLOOKUP($H253,'(backend scoring)'!$S$2:$S$333,'(backend scoring)'!$A$2:$A$333,"")</f>
        <v/>
      </c>
      <c r="J253" s="243" t="str">
        <f>IFERROR(VLOOKUP($I253,'Institution Evaluation'!$A$55:$F$346,2,0),IFERROR(VLOOKUP($I253,'Privacy Analyst Evaluation'!$A$46:$F$120,2,0),""))</f>
        <v/>
      </c>
      <c r="K253" s="243" t="str">
        <f>IFERROR(VLOOKUP($I253,'Institution Evaluation'!$A$55:$F$346,3,0),IFERROR(VLOOKUP($I253,'Privacy Analyst Evaluation'!$A$46:$F$120,3,0),""))&amp;""</f>
        <v/>
      </c>
      <c r="L253" s="243" t="str">
        <f>IFERROR(VLOOKUP($I253,'Institution Evaluation'!$A$55:$F$346,4,0),IFERROR(VLOOKUP($I253,'Privacy Analyst Evaluation'!$A$46:$F$120,4,0),""))&amp;""</f>
        <v/>
      </c>
      <c r="M253" s="243" t="str">
        <f>IFERROR(VLOOKUP($I253,'Institution Evaluation'!$A$55:$F$346,6,0),IFERROR(VLOOKUP($I253,'Privacy Analyst Evaluation'!$A$46:$F$120,6,0),""))&amp;""</f>
        <v/>
      </c>
      <c r="N253" s="7"/>
      <c r="O253" s="7"/>
      <c r="P253" s="7"/>
      <c r="Q253" s="7"/>
      <c r="R253" s="7"/>
      <c r="S253" s="7"/>
      <c r="T253" s="7"/>
      <c r="U253" s="7"/>
      <c r="V253" s="7"/>
      <c r="W253" s="7"/>
      <c r="X253" s="7"/>
      <c r="Y253" s="7"/>
      <c r="Z253" s="7"/>
      <c r="AA253" s="7"/>
      <c r="AB253" s="7"/>
      <c r="AC253" s="7"/>
      <c r="AD253" s="7"/>
      <c r="AE253" s="7"/>
      <c r="AF253" s="7"/>
      <c r="AG253" s="7"/>
      <c r="AH253" s="7"/>
    </row>
    <row r="254" ht="15.75" customHeight="1">
      <c r="A254" s="243">
        <f>IFERROR(IF($A253+1&gt;'(backend scoring)'!$T$335,"",$A253+1),"")</f>
        <v>48</v>
      </c>
      <c r="B254" s="243" t="str">
        <f t="array" ref="B254">XLOOKUP($A254,'(backend scoring)'!$V$2:$V$333,'(backend scoring)'!$A$2:$A$333,"")</f>
        <v>FIDP-02</v>
      </c>
      <c r="C254" s="243" t="str">
        <f>IFERROR(VLOOKUP($B254,'Institution Evaluation'!$A$55:$F$346,2,0),IFERROR(VLOOKUP($B254,'Privacy Analyst Evaluation'!$A$46:$F$120,2,0),""))&amp;""</f>
        <v>Do you have a documented policy for firewall change requests?*</v>
      </c>
      <c r="D254" s="243" t="str">
        <f>IFERROR(VLOOKUP($B254,'Institution Evaluation'!$A$55:$F$346,3,0),IFERROR(VLOOKUP($B254,'Privacy Analyst Evaluation'!$A$46:$F$120,3,0),""))&amp;""</f>
        <v>Yes</v>
      </c>
      <c r="E254" s="243" t="str">
        <f>IFERROR(VLOOKUP($B254,'Institution Evaluation'!$A$55:$F$346,4,0),IFERROR(VLOOKUP($B254,'Privacy Analyst Evaluation'!$A$46:$F$120,4,0),""))&amp;""</f>
        <v>All changes must recieve approval from all engineering managers and system architects. Additionally, should be presented to AWS techical team for review. </v>
      </c>
      <c r="F254" s="243" t="str">
        <f>IFERROR(VLOOKUP($B254,'Institution Evaluation'!$A$55:$F$346,6,0),IFERROR(VLOOKUP($B254,'Privacy Analyst Evaluation'!$A$46:$F$120,6,0),""))&amp;""</f>
        <v/>
      </c>
      <c r="G254" s="282"/>
      <c r="H254" s="243" t="str">
        <f>IFERROR(IF($H253+1&gt;'(backend scoring)'!$Q$335,"",$H253+1),"")</f>
        <v/>
      </c>
      <c r="I254" s="243" t="str">
        <f t="array" ref="I254">XLOOKUP($H254,'(backend scoring)'!$S$2:$S$333,'(backend scoring)'!$A$2:$A$333,"")</f>
        <v/>
      </c>
      <c r="J254" s="243" t="str">
        <f>IFERROR(VLOOKUP($I254,'Institution Evaluation'!$A$55:$F$346,2,0),IFERROR(VLOOKUP($I254,'Privacy Analyst Evaluation'!$A$46:$F$120,2,0),""))</f>
        <v/>
      </c>
      <c r="K254" s="243" t="str">
        <f>IFERROR(VLOOKUP($I254,'Institution Evaluation'!$A$55:$F$346,3,0),IFERROR(VLOOKUP($I254,'Privacy Analyst Evaluation'!$A$46:$F$120,3,0),""))&amp;""</f>
        <v/>
      </c>
      <c r="L254" s="243" t="str">
        <f>IFERROR(VLOOKUP($I254,'Institution Evaluation'!$A$55:$F$346,4,0),IFERROR(VLOOKUP($I254,'Privacy Analyst Evaluation'!$A$46:$F$120,4,0),""))&amp;""</f>
        <v/>
      </c>
      <c r="M254" s="243" t="str">
        <f>IFERROR(VLOOKUP($I254,'Institution Evaluation'!$A$55:$F$346,6,0),IFERROR(VLOOKUP($I254,'Privacy Analyst Evaluation'!$A$46:$F$120,6,0),""))&amp;""</f>
        <v/>
      </c>
      <c r="N254" s="7"/>
      <c r="O254" s="7"/>
      <c r="P254" s="7"/>
      <c r="Q254" s="7"/>
      <c r="R254" s="7"/>
      <c r="S254" s="7"/>
      <c r="T254" s="7"/>
      <c r="U254" s="7"/>
      <c r="V254" s="7"/>
      <c r="W254" s="7"/>
      <c r="X254" s="7"/>
      <c r="Y254" s="7"/>
      <c r="Z254" s="7"/>
      <c r="AA254" s="7"/>
      <c r="AB254" s="7"/>
      <c r="AC254" s="7"/>
      <c r="AD254" s="7"/>
      <c r="AE254" s="7"/>
      <c r="AF254" s="7"/>
      <c r="AG254" s="7"/>
      <c r="AH254" s="7"/>
    </row>
    <row r="255" ht="15.75" customHeight="1">
      <c r="A255" s="243">
        <f>IFERROR(IF($A254+1&gt;'(backend scoring)'!$T$335,"",$A254+1),"")</f>
        <v>49</v>
      </c>
      <c r="B255" s="243" t="str">
        <f t="array" ref="B255">XLOOKUP($A255,'(backend scoring)'!$V$2:$V$333,'(backend scoring)'!$A$2:$A$333,"")</f>
        <v>FIDP-03</v>
      </c>
      <c r="C255" s="243" t="str">
        <f>IFERROR(VLOOKUP($B255,'Institution Evaluation'!$A$55:$F$346,2,0),IFERROR(VLOOKUP($B255,'Privacy Analyst Evaluation'!$A$46:$F$120,2,0),""))&amp;""</f>
        <v>Have you implemented an intrusion detection system (network-based)?*</v>
      </c>
      <c r="D255" s="243" t="str">
        <f>IFERROR(VLOOKUP($B255,'Institution Evaluation'!$A$55:$F$346,3,0),IFERROR(VLOOKUP($B255,'Privacy Analyst Evaluation'!$A$46:$F$120,3,0),""))&amp;""</f>
        <v>Yes</v>
      </c>
      <c r="E255" s="243" t="str">
        <f>IFERROR(VLOOKUP($B255,'Institution Evaluation'!$A$55:$F$346,4,0),IFERROR(VLOOKUP($B255,'Privacy Analyst Evaluation'!$A$46:$F$120,4,0),""))&amp;""</f>
        <v>Coursedog uses AWS Guard​Duty, AWS Shield, AWS IDS</v>
      </c>
      <c r="F255" s="243" t="str">
        <f>IFERROR(VLOOKUP($B255,'Institution Evaluation'!$A$55:$F$346,6,0),IFERROR(VLOOKUP($B255,'Privacy Analyst Evaluation'!$A$46:$F$120,6,0),""))&amp;""</f>
        <v/>
      </c>
      <c r="G255" s="282"/>
      <c r="H255" s="243" t="str">
        <f>IFERROR(IF($H254+1&gt;'(backend scoring)'!$Q$335,"",$H254+1),"")</f>
        <v/>
      </c>
      <c r="I255" s="243" t="str">
        <f t="array" ref="I255">XLOOKUP($H255,'(backend scoring)'!$S$2:$S$333,'(backend scoring)'!$A$2:$A$333,"")</f>
        <v/>
      </c>
      <c r="J255" s="243" t="str">
        <f>IFERROR(VLOOKUP($I255,'Institution Evaluation'!$A$55:$F$346,2,0),IFERROR(VLOOKUP($I255,'Privacy Analyst Evaluation'!$A$46:$F$120,2,0),""))</f>
        <v/>
      </c>
      <c r="K255" s="243" t="str">
        <f>IFERROR(VLOOKUP($I255,'Institution Evaluation'!$A$55:$F$346,3,0),IFERROR(VLOOKUP($I255,'Privacy Analyst Evaluation'!$A$46:$F$120,3,0),""))&amp;""</f>
        <v/>
      </c>
      <c r="L255" s="243" t="str">
        <f>IFERROR(VLOOKUP($I255,'Institution Evaluation'!$A$55:$F$346,4,0),IFERROR(VLOOKUP($I255,'Privacy Analyst Evaluation'!$A$46:$F$120,4,0),""))&amp;""</f>
        <v/>
      </c>
      <c r="M255" s="243" t="str">
        <f>IFERROR(VLOOKUP($I255,'Institution Evaluation'!$A$55:$F$346,6,0),IFERROR(VLOOKUP($I255,'Privacy Analyst Evaluation'!$A$46:$F$120,6,0),""))&amp;""</f>
        <v/>
      </c>
      <c r="N255" s="7"/>
      <c r="O255" s="7"/>
      <c r="P255" s="7"/>
      <c r="Q255" s="7"/>
      <c r="R255" s="7"/>
      <c r="S255" s="7"/>
      <c r="T255" s="7"/>
      <c r="U255" s="7"/>
      <c r="V255" s="7"/>
      <c r="W255" s="7"/>
      <c r="X255" s="7"/>
      <c r="Y255" s="7"/>
      <c r="Z255" s="7"/>
      <c r="AA255" s="7"/>
      <c r="AB255" s="7"/>
      <c r="AC255" s="7"/>
      <c r="AD255" s="7"/>
      <c r="AE255" s="7"/>
      <c r="AF255" s="7"/>
      <c r="AG255" s="7"/>
      <c r="AH255" s="7"/>
    </row>
    <row r="256" ht="15.75" customHeight="1">
      <c r="A256" s="243">
        <f>IFERROR(IF($A255+1&gt;'(backend scoring)'!$T$335,"",$A255+1),"")</f>
        <v>50</v>
      </c>
      <c r="B256" s="243" t="str">
        <f t="array" ref="B256">XLOOKUP($A256,'(backend scoring)'!$V$2:$V$333,'(backend scoring)'!$A$2:$A$333,"")</f>
        <v>FIDP-04</v>
      </c>
      <c r="C256" s="243" t="str">
        <f>IFERROR(VLOOKUP($B256,'Institution Evaluation'!$A$55:$F$346,2,0),IFERROR(VLOOKUP($B256,'Privacy Analyst Evaluation'!$A$46:$F$120,2,0),""))&amp;""</f>
        <v>Do you employ host-based intrusion detection?*</v>
      </c>
      <c r="D256" s="243" t="str">
        <f>IFERROR(VLOOKUP($B256,'Institution Evaluation'!$A$55:$F$346,3,0),IFERROR(VLOOKUP($B256,'Privacy Analyst Evaluation'!$A$46:$F$120,3,0),""))&amp;""</f>
        <v>Yes</v>
      </c>
      <c r="E256" s="243" t="str">
        <f>IFERROR(VLOOKUP($B256,'Institution Evaluation'!$A$55:$F$346,4,0),IFERROR(VLOOKUP($B256,'Privacy Analyst Evaluation'!$A$46:$F$120,4,0),""))&amp;""</f>
        <v>Coursedog uses AWS Guard​Duty, AWS Shield, AWS IDS</v>
      </c>
      <c r="F256" s="243" t="str">
        <f>IFERROR(VLOOKUP($B256,'Institution Evaluation'!$A$55:$F$346,6,0),IFERROR(VLOOKUP($B256,'Privacy Analyst Evaluation'!$A$46:$F$120,6,0),""))&amp;""</f>
        <v/>
      </c>
      <c r="G256" s="282"/>
      <c r="H256" s="243" t="str">
        <f>IFERROR(IF($H255+1&gt;'(backend scoring)'!$Q$335,"",$H255+1),"")</f>
        <v/>
      </c>
      <c r="I256" s="243" t="str">
        <f t="array" ref="I256">XLOOKUP($H256,'(backend scoring)'!$S$2:$S$333,'(backend scoring)'!$A$2:$A$333,"")</f>
        <v/>
      </c>
      <c r="J256" s="243" t="str">
        <f>IFERROR(VLOOKUP($I256,'Institution Evaluation'!$A$55:$F$346,2,0),IFERROR(VLOOKUP($I256,'Privacy Analyst Evaluation'!$A$46:$F$120,2,0),""))</f>
        <v/>
      </c>
      <c r="K256" s="243" t="str">
        <f>IFERROR(VLOOKUP($I256,'Institution Evaluation'!$A$55:$F$346,3,0),IFERROR(VLOOKUP($I256,'Privacy Analyst Evaluation'!$A$46:$F$120,3,0),""))&amp;""</f>
        <v/>
      </c>
      <c r="L256" s="243" t="str">
        <f>IFERROR(VLOOKUP($I256,'Institution Evaluation'!$A$55:$F$346,4,0),IFERROR(VLOOKUP($I256,'Privacy Analyst Evaluation'!$A$46:$F$120,4,0),""))&amp;""</f>
        <v/>
      </c>
      <c r="M256" s="243" t="str">
        <f>IFERROR(VLOOKUP($I256,'Institution Evaluation'!$A$55:$F$346,6,0),IFERROR(VLOOKUP($I256,'Privacy Analyst Evaluation'!$A$46:$F$120,6,0),""))&amp;""</f>
        <v/>
      </c>
      <c r="N256" s="7"/>
      <c r="O256" s="7"/>
      <c r="P256" s="7"/>
      <c r="Q256" s="7"/>
      <c r="R256" s="7"/>
      <c r="S256" s="7"/>
      <c r="T256" s="7"/>
      <c r="U256" s="7"/>
      <c r="V256" s="7"/>
      <c r="W256" s="7"/>
      <c r="X256" s="7"/>
      <c r="Y256" s="7"/>
      <c r="Z256" s="7"/>
      <c r="AA256" s="7"/>
      <c r="AB256" s="7"/>
      <c r="AC256" s="7"/>
      <c r="AD256" s="7"/>
      <c r="AE256" s="7"/>
      <c r="AF256" s="7"/>
      <c r="AG256" s="7"/>
      <c r="AH256" s="7"/>
    </row>
    <row r="257" ht="15.75" customHeight="1">
      <c r="A257" s="243">
        <f>IFERROR(IF($A256+1&gt;'(backend scoring)'!$T$335,"",$A256+1),"")</f>
        <v>51</v>
      </c>
      <c r="B257" s="243" t="str">
        <f t="array" ref="B257">XLOOKUP($A257,'(backend scoring)'!$V$2:$V$333,'(backend scoring)'!$A$2:$A$333,"")</f>
        <v>FIDP-05</v>
      </c>
      <c r="C257" s="243" t="str">
        <f>IFERROR(VLOOKUP($B257,'Institution Evaluation'!$A$55:$F$346,2,0),IFERROR(VLOOKUP($B257,'Privacy Analyst Evaluation'!$A$46:$F$120,2,0),""))&amp;""</f>
        <v>Are audit logs available for all changes to the network, firewall, IDS, and IPS systems?*</v>
      </c>
      <c r="D257" s="243" t="str">
        <f>IFERROR(VLOOKUP($B257,'Institution Evaluation'!$A$55:$F$346,3,0),IFERROR(VLOOKUP($B257,'Privacy Analyst Evaluation'!$A$46:$F$120,3,0),""))&amp;""</f>
        <v>Yes</v>
      </c>
      <c r="E257" s="243" t="str">
        <f>IFERROR(VLOOKUP($B257,'Institution Evaluation'!$A$55:$F$346,4,0),IFERROR(VLOOKUP($B257,'Privacy Analyst Evaluation'!$A$46:$F$120,4,0),""))&amp;""</f>
        <v>Logged via AWS Cloudtrail</v>
      </c>
      <c r="F257" s="243" t="str">
        <f>IFERROR(VLOOKUP($B257,'Institution Evaluation'!$A$55:$F$346,6,0),IFERROR(VLOOKUP($B257,'Privacy Analyst Evaluation'!$A$46:$F$120,6,0),""))&amp;""</f>
        <v/>
      </c>
      <c r="G257" s="282"/>
      <c r="H257" s="243" t="str">
        <f>IFERROR(IF($H256+1&gt;'(backend scoring)'!$Q$335,"",$H256+1),"")</f>
        <v/>
      </c>
      <c r="I257" s="243" t="str">
        <f t="array" ref="I257">XLOOKUP($H257,'(backend scoring)'!$S$2:$S$333,'(backend scoring)'!$A$2:$A$333,"")</f>
        <v/>
      </c>
      <c r="J257" s="243" t="str">
        <f>IFERROR(VLOOKUP($I257,'Institution Evaluation'!$A$55:$F$346,2,0),IFERROR(VLOOKUP($I257,'Privacy Analyst Evaluation'!$A$46:$F$120,2,0),""))</f>
        <v/>
      </c>
      <c r="K257" s="243" t="str">
        <f>IFERROR(VLOOKUP($I257,'Institution Evaluation'!$A$55:$F$346,3,0),IFERROR(VLOOKUP($I257,'Privacy Analyst Evaluation'!$A$46:$F$120,3,0),""))&amp;""</f>
        <v/>
      </c>
      <c r="L257" s="243" t="str">
        <f>IFERROR(VLOOKUP($I257,'Institution Evaluation'!$A$55:$F$346,4,0),IFERROR(VLOOKUP($I257,'Privacy Analyst Evaluation'!$A$46:$F$120,4,0),""))&amp;""</f>
        <v/>
      </c>
      <c r="M257" s="243" t="str">
        <f>IFERROR(VLOOKUP($I257,'Institution Evaluation'!$A$55:$F$346,6,0),IFERROR(VLOOKUP($I257,'Privacy Analyst Evaluation'!$A$46:$F$120,6,0),""))&amp;""</f>
        <v/>
      </c>
      <c r="N257" s="7"/>
      <c r="O257" s="7"/>
      <c r="P257" s="7"/>
      <c r="Q257" s="7"/>
      <c r="R257" s="7"/>
      <c r="S257" s="7"/>
      <c r="T257" s="7"/>
      <c r="U257" s="7"/>
      <c r="V257" s="7"/>
      <c r="W257" s="7"/>
      <c r="X257" s="7"/>
      <c r="Y257" s="7"/>
      <c r="Z257" s="7"/>
      <c r="AA257" s="7"/>
      <c r="AB257" s="7"/>
      <c r="AC257" s="7"/>
      <c r="AD257" s="7"/>
      <c r="AE257" s="7"/>
      <c r="AF257" s="7"/>
      <c r="AG257" s="7"/>
      <c r="AH257" s="7"/>
    </row>
    <row r="258" ht="15.75" customHeight="1">
      <c r="A258" s="243">
        <f>IFERROR(IF($A257+1&gt;'(backend scoring)'!$T$335,"",$A257+1),"")</f>
        <v>52</v>
      </c>
      <c r="B258" s="243" t="str">
        <f t="array" ref="B258">XLOOKUP($A258,'(backend scoring)'!$V$2:$V$333,'(backend scoring)'!$A$2:$A$333,"")</f>
        <v>PPPR-01</v>
      </c>
      <c r="C258" s="243" t="str">
        <f>IFERROR(VLOOKUP($B258,'Institution Evaluation'!$A$55:$F$346,2,0),IFERROR(VLOOKUP($B258,'Privacy Analyst Evaluation'!$A$46:$F$120,2,0),""))&amp;""</f>
        <v>Do you have a documented patch management process?*</v>
      </c>
      <c r="D258" s="243" t="str">
        <f>IFERROR(VLOOKUP($B258,'Institution Evaluation'!$A$55:$F$346,3,0),IFERROR(VLOOKUP($B258,'Privacy Analyst Evaluation'!$A$46:$F$120,3,0),""))&amp;""</f>
        <v>Yes</v>
      </c>
      <c r="E258" s="243" t="str">
        <f>IFERROR(VLOOKUP($B258,'Institution Evaluation'!$A$55:$F$346,4,0),IFERROR(VLOOKUP($B258,'Privacy Analyst Evaluation'!$A$46:$F$120,4,0),""))&amp;""</f>
        <v/>
      </c>
      <c r="F258" s="243" t="str">
        <f>IFERROR(VLOOKUP($B258,'Institution Evaluation'!$A$55:$F$346,6,0),IFERROR(VLOOKUP($B258,'Privacy Analyst Evaluation'!$A$46:$F$120,6,0),""))&amp;""</f>
        <v/>
      </c>
      <c r="G258" s="282"/>
      <c r="H258" s="243" t="str">
        <f>IFERROR(IF($H257+1&gt;'(backend scoring)'!$Q$335,"",$H257+1),"")</f>
        <v/>
      </c>
      <c r="I258" s="243" t="str">
        <f t="array" ref="I258">XLOOKUP($H258,'(backend scoring)'!$S$2:$S$333,'(backend scoring)'!$A$2:$A$333,"")</f>
        <v/>
      </c>
      <c r="J258" s="243" t="str">
        <f>IFERROR(VLOOKUP($I258,'Institution Evaluation'!$A$55:$F$346,2,0),IFERROR(VLOOKUP($I258,'Privacy Analyst Evaluation'!$A$46:$F$120,2,0),""))</f>
        <v/>
      </c>
      <c r="K258" s="243" t="str">
        <f>IFERROR(VLOOKUP($I258,'Institution Evaluation'!$A$55:$F$346,3,0),IFERROR(VLOOKUP($I258,'Privacy Analyst Evaluation'!$A$46:$F$120,3,0),""))&amp;""</f>
        <v/>
      </c>
      <c r="L258" s="243" t="str">
        <f>IFERROR(VLOOKUP($I258,'Institution Evaluation'!$A$55:$F$346,4,0),IFERROR(VLOOKUP($I258,'Privacy Analyst Evaluation'!$A$46:$F$120,4,0),""))&amp;""</f>
        <v/>
      </c>
      <c r="M258" s="243" t="str">
        <f>IFERROR(VLOOKUP($I258,'Institution Evaluation'!$A$55:$F$346,6,0),IFERROR(VLOOKUP($I258,'Privacy Analyst Evaluation'!$A$46:$F$120,6,0),""))&amp;""</f>
        <v/>
      </c>
      <c r="N258" s="7"/>
      <c r="O258" s="7"/>
      <c r="P258" s="7"/>
      <c r="Q258" s="7"/>
      <c r="R258" s="7"/>
      <c r="S258" s="7"/>
      <c r="T258" s="7"/>
      <c r="U258" s="7"/>
      <c r="V258" s="7"/>
      <c r="W258" s="7"/>
      <c r="X258" s="7"/>
      <c r="Y258" s="7"/>
      <c r="Z258" s="7"/>
      <c r="AA258" s="7"/>
      <c r="AB258" s="7"/>
      <c r="AC258" s="7"/>
      <c r="AD258" s="7"/>
      <c r="AE258" s="7"/>
      <c r="AF258" s="7"/>
      <c r="AG258" s="7"/>
      <c r="AH258" s="7"/>
    </row>
    <row r="259" ht="15.75" customHeight="1">
      <c r="A259" s="243">
        <f>IFERROR(IF($A258+1&gt;'(backend scoring)'!$T$335,"",$A258+1),"")</f>
        <v>53</v>
      </c>
      <c r="B259" s="243" t="str">
        <f t="array" ref="B259">XLOOKUP($A259,'(backend scoring)'!$V$2:$V$333,'(backend scoring)'!$A$2:$A$333,"")</f>
        <v>PPPR-02</v>
      </c>
      <c r="C259" s="243" t="str">
        <f>IFERROR(VLOOKUP($B259,'Institution Evaluation'!$A$55:$F$346,2,0),IFERROR(VLOOKUP($B259,'Privacy Analyst Evaluation'!$A$46:$F$120,2,0),""))&amp;""</f>
        <v>Can your organization comply with institutional policies on privacy and data protection with regard to users of institutional systems, if required?*</v>
      </c>
      <c r="D259" s="243" t="str">
        <f>IFERROR(VLOOKUP($B259,'Institution Evaluation'!$A$55:$F$346,3,0),IFERROR(VLOOKUP($B259,'Privacy Analyst Evaluation'!$A$46:$F$120,3,0),""))&amp;""</f>
        <v>No</v>
      </c>
      <c r="E259" s="243" t="str">
        <f>IFERROR(VLOOKUP($B259,'Institution Evaluation'!$A$55:$F$346,4,0),IFERROR(VLOOKUP($B259,'Privacy Analyst Evaluation'!$A$46:$F$120,4,0),""))&amp;""</f>
        <v>Coursedog followes industry standard security policies and is willing to discuss the specific policy.</v>
      </c>
      <c r="F259" s="243" t="str">
        <f>IFERROR(VLOOKUP($B259,'Institution Evaluation'!$A$55:$F$346,6,0),IFERROR(VLOOKUP($B259,'Privacy Analyst Evaluation'!$A$46:$F$120,6,0),""))&amp;""</f>
        <v/>
      </c>
      <c r="G259" s="282"/>
      <c r="H259" s="243" t="str">
        <f>IFERROR(IF($H258+1&gt;'(backend scoring)'!$Q$335,"",$H258+1),"")</f>
        <v/>
      </c>
      <c r="I259" s="243" t="str">
        <f t="array" ref="I259">XLOOKUP($H259,'(backend scoring)'!$S$2:$S$333,'(backend scoring)'!$A$2:$A$333,"")</f>
        <v/>
      </c>
      <c r="J259" s="243" t="str">
        <f>IFERROR(VLOOKUP($I259,'Institution Evaluation'!$A$55:$F$346,2,0),IFERROR(VLOOKUP($I259,'Privacy Analyst Evaluation'!$A$46:$F$120,2,0),""))</f>
        <v/>
      </c>
      <c r="K259" s="243" t="str">
        <f>IFERROR(VLOOKUP($I259,'Institution Evaluation'!$A$55:$F$346,3,0),IFERROR(VLOOKUP($I259,'Privacy Analyst Evaluation'!$A$46:$F$120,3,0),""))&amp;""</f>
        <v/>
      </c>
      <c r="L259" s="243" t="str">
        <f>IFERROR(VLOOKUP($I259,'Institution Evaluation'!$A$55:$F$346,4,0),IFERROR(VLOOKUP($I259,'Privacy Analyst Evaluation'!$A$46:$F$120,4,0),""))&amp;""</f>
        <v/>
      </c>
      <c r="M259" s="243" t="str">
        <f>IFERROR(VLOOKUP($I259,'Institution Evaluation'!$A$55:$F$346,6,0),IFERROR(VLOOKUP($I259,'Privacy Analyst Evaluation'!$A$46:$F$120,6,0),""))&amp;""</f>
        <v/>
      </c>
      <c r="N259" s="7"/>
      <c r="O259" s="7"/>
      <c r="P259" s="7"/>
      <c r="Q259" s="7"/>
      <c r="R259" s="7"/>
      <c r="S259" s="7"/>
      <c r="T259" s="7"/>
      <c r="U259" s="7"/>
      <c r="V259" s="7"/>
      <c r="W259" s="7"/>
      <c r="X259" s="7"/>
      <c r="Y259" s="7"/>
      <c r="Z259" s="7"/>
      <c r="AA259" s="7"/>
      <c r="AB259" s="7"/>
      <c r="AC259" s="7"/>
      <c r="AD259" s="7"/>
      <c r="AE259" s="7"/>
      <c r="AF259" s="7"/>
      <c r="AG259" s="7"/>
      <c r="AH259" s="7"/>
    </row>
    <row r="260" ht="15.75" customHeight="1">
      <c r="A260" s="243">
        <f>IFERROR(IF($A259+1&gt;'(backend scoring)'!$T$335,"",$A259+1),"")</f>
        <v>54</v>
      </c>
      <c r="B260" s="243" t="str">
        <f t="array" ref="B260">XLOOKUP($A260,'(backend scoring)'!$V$2:$V$333,'(backend scoring)'!$A$2:$A$333,"")</f>
        <v>PPPR-03</v>
      </c>
      <c r="C260" s="243" t="str">
        <f>IFERROR(VLOOKUP($B260,'Institution Evaluation'!$A$55:$F$346,2,0),IFERROR(VLOOKUP($B260,'Privacy Analyst Evaluation'!$A$46:$F$120,2,0),""))&amp;""</f>
        <v>Is your company subject to the institution's geographic region's laws and regulations?*</v>
      </c>
      <c r="D260" s="243" t="str">
        <f>IFERROR(VLOOKUP($B260,'Institution Evaluation'!$A$55:$F$346,3,0),IFERROR(VLOOKUP($B260,'Privacy Analyst Evaluation'!$A$46:$F$120,3,0),""))&amp;""</f>
        <v>Yes</v>
      </c>
      <c r="E260" s="243" t="str">
        <f>IFERROR(VLOOKUP($B260,'Institution Evaluation'!$A$55:$F$346,4,0),IFERROR(VLOOKUP($B260,'Privacy Analyst Evaluation'!$A$46:$F$120,4,0),""))&amp;""</f>
        <v/>
      </c>
      <c r="F260" s="243" t="str">
        <f>IFERROR(VLOOKUP($B260,'Institution Evaluation'!$A$55:$F$346,6,0),IFERROR(VLOOKUP($B260,'Privacy Analyst Evaluation'!$A$46:$F$120,6,0),""))&amp;""</f>
        <v/>
      </c>
      <c r="G260" s="282"/>
      <c r="H260" s="243" t="str">
        <f>IFERROR(IF($H259+1&gt;'(backend scoring)'!$Q$335,"",$H259+1),"")</f>
        <v/>
      </c>
      <c r="I260" s="243" t="str">
        <f t="array" ref="I260">XLOOKUP($H260,'(backend scoring)'!$S$2:$S$333,'(backend scoring)'!$A$2:$A$333,"")</f>
        <v/>
      </c>
      <c r="J260" s="243" t="str">
        <f>IFERROR(VLOOKUP($I260,'Institution Evaluation'!$A$55:$F$346,2,0),IFERROR(VLOOKUP($I260,'Privacy Analyst Evaluation'!$A$46:$F$120,2,0),""))</f>
        <v/>
      </c>
      <c r="K260" s="243" t="str">
        <f>IFERROR(VLOOKUP($I260,'Institution Evaluation'!$A$55:$F$346,3,0),IFERROR(VLOOKUP($I260,'Privacy Analyst Evaluation'!$A$46:$F$120,3,0),""))&amp;""</f>
        <v/>
      </c>
      <c r="L260" s="243" t="str">
        <f>IFERROR(VLOOKUP($I260,'Institution Evaluation'!$A$55:$F$346,4,0),IFERROR(VLOOKUP($I260,'Privacy Analyst Evaluation'!$A$46:$F$120,4,0),""))&amp;""</f>
        <v/>
      </c>
      <c r="M260" s="243" t="str">
        <f>IFERROR(VLOOKUP($I260,'Institution Evaluation'!$A$55:$F$346,6,0),IFERROR(VLOOKUP($I260,'Privacy Analyst Evaluation'!$A$46:$F$120,6,0),""))&amp;""</f>
        <v/>
      </c>
      <c r="N260" s="7"/>
      <c r="O260" s="7"/>
      <c r="P260" s="7"/>
      <c r="Q260" s="7"/>
      <c r="R260" s="7"/>
      <c r="S260" s="7"/>
      <c r="T260" s="7"/>
      <c r="U260" s="7"/>
      <c r="V260" s="7"/>
      <c r="W260" s="7"/>
      <c r="X260" s="7"/>
      <c r="Y260" s="7"/>
      <c r="Z260" s="7"/>
      <c r="AA260" s="7"/>
      <c r="AB260" s="7"/>
      <c r="AC260" s="7"/>
      <c r="AD260" s="7"/>
      <c r="AE260" s="7"/>
      <c r="AF260" s="7"/>
      <c r="AG260" s="7"/>
      <c r="AH260" s="7"/>
    </row>
    <row r="261" ht="15.75" customHeight="1">
      <c r="A261" s="243">
        <f>IFERROR(IF($A260+1&gt;'(backend scoring)'!$T$335,"",$A260+1),"")</f>
        <v>55</v>
      </c>
      <c r="B261" s="243" t="str">
        <f t="array" ref="B261">XLOOKUP($A261,'(backend scoring)'!$V$2:$V$333,'(backend scoring)'!$A$2:$A$333,"")</f>
        <v>VULN-01</v>
      </c>
      <c r="C261" s="243" t="str">
        <f>IFERROR(VLOOKUP($B261,'Institution Evaluation'!$A$55:$F$346,2,0),IFERROR(VLOOKUP($B261,'Privacy Analyst Evaluation'!$A$46:$F$120,2,0),""))&amp;""</f>
        <v>Are your systems and applications scanned with an authenticated user account for vulnerabilities (that are remediated) prior to new releases?*</v>
      </c>
      <c r="D261" s="243" t="str">
        <f>IFERROR(VLOOKUP($B261,'Institution Evaluation'!$A$55:$F$346,3,0),IFERROR(VLOOKUP($B261,'Privacy Analyst Evaluation'!$A$46:$F$120,3,0),""))&amp;""</f>
        <v>Yes</v>
      </c>
      <c r="E261" s="243" t="str">
        <f>IFERROR(VLOOKUP($B261,'Institution Evaluation'!$A$55:$F$346,4,0),IFERROR(VLOOKUP($B261,'Privacy Analyst Evaluation'!$A$46:$F$120,4,0),""))&amp;""</f>
        <v>Updates are thoroughly tested in a QA system before being moved to a staging environment and then to production. This process ensures that any vulnerabilities are addressed before the new releases.</v>
      </c>
      <c r="F261" s="243" t="str">
        <f>IFERROR(VLOOKUP($B261,'Institution Evaluation'!$A$55:$F$346,6,0),IFERROR(VLOOKUP($B261,'Privacy Analyst Evaluation'!$A$46:$F$120,6,0),""))&amp;""</f>
        <v/>
      </c>
      <c r="G261" s="282"/>
      <c r="H261" s="243" t="str">
        <f>IFERROR(IF($H260+1&gt;'(backend scoring)'!$Q$335,"",$H260+1),"")</f>
        <v/>
      </c>
      <c r="I261" s="243" t="str">
        <f t="array" ref="I261">XLOOKUP($H261,'(backend scoring)'!$S$2:$S$333,'(backend scoring)'!$A$2:$A$333,"")</f>
        <v/>
      </c>
      <c r="J261" s="243" t="str">
        <f>IFERROR(VLOOKUP($I261,'Institution Evaluation'!$A$55:$F$346,2,0),IFERROR(VLOOKUP($I261,'Privacy Analyst Evaluation'!$A$46:$F$120,2,0),""))</f>
        <v/>
      </c>
      <c r="K261" s="243" t="str">
        <f>IFERROR(VLOOKUP($I261,'Institution Evaluation'!$A$55:$F$346,3,0),IFERROR(VLOOKUP($I261,'Privacy Analyst Evaluation'!$A$46:$F$120,3,0),""))&amp;""</f>
        <v/>
      </c>
      <c r="L261" s="243" t="str">
        <f>IFERROR(VLOOKUP($I261,'Institution Evaluation'!$A$55:$F$346,4,0),IFERROR(VLOOKUP($I261,'Privacy Analyst Evaluation'!$A$46:$F$120,4,0),""))&amp;""</f>
        <v/>
      </c>
      <c r="M261" s="243" t="str">
        <f>IFERROR(VLOOKUP($I261,'Institution Evaluation'!$A$55:$F$346,6,0),IFERROR(VLOOKUP($I261,'Privacy Analyst Evaluation'!$A$46:$F$120,6,0),""))&amp;""</f>
        <v/>
      </c>
      <c r="N261" s="7"/>
      <c r="O261" s="7"/>
      <c r="P261" s="7"/>
      <c r="Q261" s="7"/>
      <c r="R261" s="7"/>
      <c r="S261" s="7"/>
      <c r="T261" s="7"/>
      <c r="U261" s="7"/>
      <c r="V261" s="7"/>
      <c r="W261" s="7"/>
      <c r="X261" s="7"/>
      <c r="Y261" s="7"/>
      <c r="Z261" s="7"/>
      <c r="AA261" s="7"/>
      <c r="AB261" s="7"/>
      <c r="AC261" s="7"/>
      <c r="AD261" s="7"/>
      <c r="AE261" s="7"/>
      <c r="AF261" s="7"/>
      <c r="AG261" s="7"/>
      <c r="AH261" s="7"/>
    </row>
    <row r="262" ht="15.75" customHeight="1">
      <c r="A262" s="243">
        <f>IFERROR(IF($A261+1&gt;'(backend scoring)'!$T$335,"",$A261+1),"")</f>
        <v>56</v>
      </c>
      <c r="B262" s="243" t="str">
        <f t="array" ref="B262">XLOOKUP($A262,'(backend scoring)'!$V$2:$V$333,'(backend scoring)'!$A$2:$A$333,"")</f>
        <v>VULN-02</v>
      </c>
      <c r="C262" s="243" t="str">
        <f>IFERROR(VLOOKUP($B262,'Institution Evaluation'!$A$55:$F$346,2,0),IFERROR(VLOOKUP($B262,'Privacy Analyst Evaluation'!$A$46:$F$120,2,0),""))&amp;""</f>
        <v>Will you provide results of application and system vulnerability scans to the institution?*</v>
      </c>
      <c r="D262" s="243" t="str">
        <f>IFERROR(VLOOKUP($B262,'Institution Evaluation'!$A$55:$F$346,3,0),IFERROR(VLOOKUP($B262,'Privacy Analyst Evaluation'!$A$46:$F$120,3,0),""))&amp;""</f>
        <v>Yes</v>
      </c>
      <c r="E262" s="243" t="str">
        <f>IFERROR(VLOOKUP($B262,'Institution Evaluation'!$A$55:$F$346,4,0),IFERROR(VLOOKUP($B262,'Privacy Analyst Evaluation'!$A$46:$F$120,4,0),""))&amp;""</f>
        <v>Available upon request</v>
      </c>
      <c r="F262" s="243" t="str">
        <f>IFERROR(VLOOKUP($B262,'Institution Evaluation'!$A$55:$F$346,6,0),IFERROR(VLOOKUP($B262,'Privacy Analyst Evaluation'!$A$46:$F$120,6,0),""))&amp;""</f>
        <v/>
      </c>
      <c r="G262" s="282"/>
      <c r="H262" s="243" t="str">
        <f>IFERROR(IF($H261+1&gt;'(backend scoring)'!$Q$335,"",$H261+1),"")</f>
        <v/>
      </c>
      <c r="I262" s="243" t="str">
        <f t="array" ref="I262">XLOOKUP($H262,'(backend scoring)'!$S$2:$S$333,'(backend scoring)'!$A$2:$A$333,"")</f>
        <v/>
      </c>
      <c r="J262" s="243" t="str">
        <f>IFERROR(VLOOKUP($I262,'Institution Evaluation'!$A$55:$F$346,2,0),IFERROR(VLOOKUP($I262,'Privacy Analyst Evaluation'!$A$46:$F$120,2,0),""))</f>
        <v/>
      </c>
      <c r="K262" s="243" t="str">
        <f>IFERROR(VLOOKUP($I262,'Institution Evaluation'!$A$55:$F$346,3,0),IFERROR(VLOOKUP($I262,'Privacy Analyst Evaluation'!$A$46:$F$120,3,0),""))&amp;""</f>
        <v/>
      </c>
      <c r="L262" s="243" t="str">
        <f>IFERROR(VLOOKUP($I262,'Institution Evaluation'!$A$55:$F$346,4,0),IFERROR(VLOOKUP($I262,'Privacy Analyst Evaluation'!$A$46:$F$120,4,0),""))&amp;""</f>
        <v/>
      </c>
      <c r="M262" s="243" t="str">
        <f>IFERROR(VLOOKUP($I262,'Institution Evaluation'!$A$55:$F$346,6,0),IFERROR(VLOOKUP($I262,'Privacy Analyst Evaluation'!$A$46:$F$120,6,0),""))&amp;""</f>
        <v/>
      </c>
      <c r="N262" s="7"/>
      <c r="O262" s="7"/>
      <c r="P262" s="7"/>
      <c r="Q262" s="7"/>
      <c r="R262" s="7"/>
      <c r="S262" s="7"/>
      <c r="T262" s="7"/>
      <c r="U262" s="7"/>
      <c r="V262" s="7"/>
      <c r="W262" s="7"/>
      <c r="X262" s="7"/>
      <c r="Y262" s="7"/>
      <c r="Z262" s="7"/>
      <c r="AA262" s="7"/>
      <c r="AB262" s="7"/>
      <c r="AC262" s="7"/>
      <c r="AD262" s="7"/>
      <c r="AE262" s="7"/>
      <c r="AF262" s="7"/>
      <c r="AG262" s="7"/>
      <c r="AH262" s="7"/>
    </row>
    <row r="263" ht="15.75" customHeight="1">
      <c r="A263" s="243">
        <f>IFERROR(IF($A262+1&gt;'(backend scoring)'!$T$335,"",$A262+1),"")</f>
        <v>57</v>
      </c>
      <c r="B263" s="243" t="str">
        <f t="array" ref="B263">XLOOKUP($A263,'(backend scoring)'!$V$2:$V$333,'(backend scoring)'!$A$2:$A$333,"")</f>
        <v>VULN-03</v>
      </c>
      <c r="C263" s="243" t="str">
        <f>IFERROR(VLOOKUP($B263,'Institution Evaluation'!$A$55:$F$346,2,0),IFERROR(VLOOKUP($B263,'Privacy Analyst Evaluation'!$A$46:$F$120,2,0),""))&amp;""</f>
        <v>Will you allow the institution to perform its own vulnerability testing and/or scanning of your systems and/or application, provided that testing is performed at a mutually agreed upon time and date?*</v>
      </c>
      <c r="D263" s="243" t="str">
        <f>IFERROR(VLOOKUP($B263,'Institution Evaluation'!$A$55:$F$346,3,0),IFERROR(VLOOKUP($B263,'Privacy Analyst Evaluation'!$A$46:$F$120,3,0),""))&amp;""</f>
        <v>Yes</v>
      </c>
      <c r="E263" s="243" t="str">
        <f>IFERROR(VLOOKUP($B263,'Institution Evaluation'!$A$55:$F$346,4,0),IFERROR(VLOOKUP($B263,'Privacy Analyst Evaluation'!$A$46:$F$120,4,0),""))&amp;""</f>
        <v>Coursedog prefers to avoid undue load on the system and is more than happy to provide documentation to satisfy the requirement.</v>
      </c>
      <c r="F263" s="243" t="str">
        <f>IFERROR(VLOOKUP($B263,'Institution Evaluation'!$A$55:$F$346,6,0),IFERROR(VLOOKUP($B263,'Privacy Analyst Evaluation'!$A$46:$F$120,6,0),""))&amp;""</f>
        <v/>
      </c>
      <c r="G263" s="282"/>
      <c r="H263" s="243" t="str">
        <f>IFERROR(IF($H262+1&gt;'(backend scoring)'!$Q$335,"",$H262+1),"")</f>
        <v/>
      </c>
      <c r="I263" s="243" t="str">
        <f t="array" ref="I263">XLOOKUP($H263,'(backend scoring)'!$S$2:$S$333,'(backend scoring)'!$A$2:$A$333,"")</f>
        <v/>
      </c>
      <c r="J263" s="243" t="str">
        <f>IFERROR(VLOOKUP($I263,'Institution Evaluation'!$A$55:$F$346,2,0),IFERROR(VLOOKUP($I263,'Privacy Analyst Evaluation'!$A$46:$F$120,2,0),""))</f>
        <v/>
      </c>
      <c r="K263" s="243" t="str">
        <f>IFERROR(VLOOKUP($I263,'Institution Evaluation'!$A$55:$F$346,3,0),IFERROR(VLOOKUP($I263,'Privacy Analyst Evaluation'!$A$46:$F$120,3,0),""))&amp;""</f>
        <v/>
      </c>
      <c r="L263" s="243" t="str">
        <f>IFERROR(VLOOKUP($I263,'Institution Evaluation'!$A$55:$F$346,4,0),IFERROR(VLOOKUP($I263,'Privacy Analyst Evaluation'!$A$46:$F$120,4,0),""))&amp;""</f>
        <v/>
      </c>
      <c r="M263" s="243" t="str">
        <f>IFERROR(VLOOKUP($I263,'Institution Evaluation'!$A$55:$F$346,6,0),IFERROR(VLOOKUP($I263,'Privacy Analyst Evaluation'!$A$46:$F$120,6,0),""))&amp;""</f>
        <v/>
      </c>
      <c r="N263" s="7"/>
      <c r="O263" s="7"/>
      <c r="P263" s="7"/>
      <c r="Q263" s="7"/>
      <c r="R263" s="7"/>
      <c r="S263" s="7"/>
      <c r="T263" s="7"/>
      <c r="U263" s="7"/>
      <c r="V263" s="7"/>
      <c r="W263" s="7"/>
      <c r="X263" s="7"/>
      <c r="Y263" s="7"/>
      <c r="Z263" s="7"/>
      <c r="AA263" s="7"/>
      <c r="AB263" s="7"/>
      <c r="AC263" s="7"/>
      <c r="AD263" s="7"/>
      <c r="AE263" s="7"/>
      <c r="AF263" s="7"/>
      <c r="AG263" s="7"/>
      <c r="AH263" s="7"/>
    </row>
    <row r="264" ht="15.75" customHeight="1">
      <c r="A264" s="243">
        <f>IFERROR(IF($A263+1&gt;'(backend scoring)'!$T$335,"",$A263+1),"")</f>
        <v>58</v>
      </c>
      <c r="B264" s="243" t="str">
        <f t="array" ref="B264">XLOOKUP($A264,'(backend scoring)'!$V$2:$V$333,'(backend scoring)'!$A$2:$A$333,"")</f>
        <v>HIPA-01</v>
      </c>
      <c r="C264" s="243" t="str">
        <f>IFERROR(VLOOKUP($B264,'Institution Evaluation'!$A$55:$F$346,2,0),IFERROR(VLOOKUP($B264,'Privacy Analyst Evaluation'!$A$46:$F$120,2,0),""))&amp;""</f>
        <v>Do your workforce members receive regular training related to the Health Insurance Portability and Accountability Act (HIPAA) Privacy and Security Rules and the HITECH Act?*</v>
      </c>
      <c r="D264" s="243" t="str">
        <f>IFERROR(VLOOKUP($B264,'Institution Evaluation'!$A$55:$F$346,3,0),IFERROR(VLOOKUP($B264,'Privacy Analyst Evaluation'!$A$46:$F$120,3,0),""))&amp;""</f>
        <v>No</v>
      </c>
      <c r="E264" s="243" t="str">
        <f>IFERROR(VLOOKUP($B264,'Institution Evaluation'!$A$55:$F$346,4,0),IFERROR(VLOOKUP($B264,'Privacy Analyst Evaluation'!$A$46:$F$120,4,0),""))&amp;""</f>
        <v>Coursedog does not have or require access to any HIPAA related data.</v>
      </c>
      <c r="F264" s="243" t="str">
        <f>IFERROR(VLOOKUP($B264,'Institution Evaluation'!$A$55:$F$346,6,0),IFERROR(VLOOKUP($B264,'Privacy Analyst Evaluation'!$A$46:$F$120,6,0),""))&amp;""</f>
        <v/>
      </c>
      <c r="G264" s="282"/>
      <c r="H264" s="243" t="str">
        <f>IFERROR(IF($H263+1&gt;'(backend scoring)'!$Q$335,"",$H263+1),"")</f>
        <v/>
      </c>
      <c r="I264" s="243" t="str">
        <f t="array" ref="I264">XLOOKUP($H264,'(backend scoring)'!$S$2:$S$333,'(backend scoring)'!$A$2:$A$333,"")</f>
        <v/>
      </c>
      <c r="J264" s="243" t="str">
        <f>IFERROR(VLOOKUP($I264,'Institution Evaluation'!$A$55:$F$346,2,0),IFERROR(VLOOKUP($I264,'Privacy Analyst Evaluation'!$A$46:$F$120,2,0),""))</f>
        <v/>
      </c>
      <c r="K264" s="243" t="str">
        <f>IFERROR(VLOOKUP($I264,'Institution Evaluation'!$A$55:$F$346,3,0),IFERROR(VLOOKUP($I264,'Privacy Analyst Evaluation'!$A$46:$F$120,3,0),""))&amp;""</f>
        <v/>
      </c>
      <c r="L264" s="243" t="str">
        <f>IFERROR(VLOOKUP($I264,'Institution Evaluation'!$A$55:$F$346,4,0),IFERROR(VLOOKUP($I264,'Privacy Analyst Evaluation'!$A$46:$F$120,4,0),""))&amp;""</f>
        <v/>
      </c>
      <c r="M264" s="243" t="str">
        <f>IFERROR(VLOOKUP($I264,'Institution Evaluation'!$A$55:$F$346,6,0),IFERROR(VLOOKUP($I264,'Privacy Analyst Evaluation'!$A$46:$F$120,6,0),""))&amp;""</f>
        <v/>
      </c>
      <c r="N264" s="7"/>
      <c r="O264" s="7"/>
      <c r="P264" s="7"/>
      <c r="Q264" s="7"/>
      <c r="R264" s="7"/>
      <c r="S264" s="7"/>
      <c r="T264" s="7"/>
      <c r="U264" s="7"/>
      <c r="V264" s="7"/>
      <c r="W264" s="7"/>
      <c r="X264" s="7"/>
      <c r="Y264" s="7"/>
      <c r="Z264" s="7"/>
      <c r="AA264" s="7"/>
      <c r="AB264" s="7"/>
      <c r="AC264" s="7"/>
      <c r="AD264" s="7"/>
      <c r="AE264" s="7"/>
      <c r="AF264" s="7"/>
      <c r="AG264" s="7"/>
      <c r="AH264" s="7"/>
    </row>
    <row r="265" ht="15.75" customHeight="1">
      <c r="A265" s="243">
        <f>IFERROR(IF($A264+1&gt;'(backend scoring)'!$T$335,"",$A264+1),"")</f>
        <v>59</v>
      </c>
      <c r="B265" s="243" t="str">
        <f t="array" ref="B265">XLOOKUP($A265,'(backend scoring)'!$V$2:$V$333,'(backend scoring)'!$A$2:$A$333,"")</f>
        <v>HIPA-02</v>
      </c>
      <c r="C265" s="243" t="str">
        <f>IFERROR(VLOOKUP($B265,'Institution Evaluation'!$A$55:$F$346,2,0),IFERROR(VLOOKUP($B265,'Privacy Analyst Evaluation'!$A$46:$F$120,2,0),""))&amp;""</f>
        <v>Have you identified areas of risk?*</v>
      </c>
      <c r="D265" s="243" t="str">
        <f>IFERROR(VLOOKUP($B265,'Institution Evaluation'!$A$55:$F$346,3,0),IFERROR(VLOOKUP($B265,'Privacy Analyst Evaluation'!$A$46:$F$120,3,0),""))&amp;""</f>
        <v>No</v>
      </c>
      <c r="E265" s="243" t="str">
        <f>IFERROR(VLOOKUP($B265,'Institution Evaluation'!$A$55:$F$346,4,0),IFERROR(VLOOKUP($B265,'Privacy Analyst Evaluation'!$A$46:$F$120,4,0),""))&amp;""</f>
        <v>Coursedog does not have or require access to any HIPAA related data.</v>
      </c>
      <c r="F265" s="243" t="str">
        <f>IFERROR(VLOOKUP($B265,'Institution Evaluation'!$A$55:$F$346,6,0),IFERROR(VLOOKUP($B265,'Privacy Analyst Evaluation'!$A$46:$F$120,6,0),""))&amp;""</f>
        <v/>
      </c>
      <c r="G265" s="282"/>
      <c r="H265" s="243" t="str">
        <f>IFERROR(IF($H264+1&gt;'(backend scoring)'!$Q$335,"",$H264+1),"")</f>
        <v/>
      </c>
      <c r="I265" s="243" t="str">
        <f t="array" ref="I265">XLOOKUP($H265,'(backend scoring)'!$S$2:$S$333,'(backend scoring)'!$A$2:$A$333,"")</f>
        <v/>
      </c>
      <c r="J265" s="243" t="str">
        <f>IFERROR(VLOOKUP($I265,'Institution Evaluation'!$A$55:$F$346,2,0),IFERROR(VLOOKUP($I265,'Privacy Analyst Evaluation'!$A$46:$F$120,2,0),""))</f>
        <v/>
      </c>
      <c r="K265" s="243" t="str">
        <f>IFERROR(VLOOKUP($I265,'Institution Evaluation'!$A$55:$F$346,3,0),IFERROR(VLOOKUP($I265,'Privacy Analyst Evaluation'!$A$46:$F$120,3,0),""))&amp;""</f>
        <v/>
      </c>
      <c r="L265" s="243" t="str">
        <f>IFERROR(VLOOKUP($I265,'Institution Evaluation'!$A$55:$F$346,4,0),IFERROR(VLOOKUP($I265,'Privacy Analyst Evaluation'!$A$46:$F$120,4,0),""))&amp;""</f>
        <v/>
      </c>
      <c r="M265" s="243" t="str">
        <f>IFERROR(VLOOKUP($I265,'Institution Evaluation'!$A$55:$F$346,6,0),IFERROR(VLOOKUP($I265,'Privacy Analyst Evaluation'!$A$46:$F$120,6,0),""))&amp;""</f>
        <v/>
      </c>
      <c r="N265" s="7"/>
      <c r="O265" s="7"/>
      <c r="P265" s="7"/>
      <c r="Q265" s="7"/>
      <c r="R265" s="7"/>
      <c r="S265" s="7"/>
      <c r="T265" s="7"/>
      <c r="U265" s="7"/>
      <c r="V265" s="7"/>
      <c r="W265" s="7"/>
      <c r="X265" s="7"/>
      <c r="Y265" s="7"/>
      <c r="Z265" s="7"/>
      <c r="AA265" s="7"/>
      <c r="AB265" s="7"/>
      <c r="AC265" s="7"/>
      <c r="AD265" s="7"/>
      <c r="AE265" s="7"/>
      <c r="AF265" s="7"/>
      <c r="AG265" s="7"/>
      <c r="AH265" s="7"/>
    </row>
    <row r="266" ht="15.75" customHeight="1">
      <c r="A266" s="243">
        <f>IFERROR(IF($A265+1&gt;'(backend scoring)'!$T$335,"",$A265+1),"")</f>
        <v>60</v>
      </c>
      <c r="B266" s="243" t="str">
        <f t="array" ref="B266">XLOOKUP($A266,'(backend scoring)'!$V$2:$V$333,'(backend scoring)'!$A$2:$A$333,"")</f>
        <v>HIPA-03</v>
      </c>
      <c r="C266" s="243" t="str">
        <f>IFERROR(VLOOKUP($B266,'Institution Evaluation'!$A$55:$F$346,2,0),IFERROR(VLOOKUP($B266,'Privacy Analyst Evaluation'!$A$46:$F$120,2,0),""))&amp;""</f>
        <v>Have the relevant policies/plans been tested?*</v>
      </c>
      <c r="D266" s="243" t="str">
        <f>IFERROR(VLOOKUP($B266,'Institution Evaluation'!$A$55:$F$346,3,0),IFERROR(VLOOKUP($B266,'Privacy Analyst Evaluation'!$A$46:$F$120,3,0),""))&amp;""</f>
        <v>No</v>
      </c>
      <c r="E266" s="243" t="str">
        <f>IFERROR(VLOOKUP($B266,'Institution Evaluation'!$A$55:$F$346,4,0),IFERROR(VLOOKUP($B266,'Privacy Analyst Evaluation'!$A$46:$F$120,4,0),""))&amp;""</f>
        <v>Coursedog does not have or require access to any HIPAA related data.</v>
      </c>
      <c r="F266" s="243" t="str">
        <f>IFERROR(VLOOKUP($B266,'Institution Evaluation'!$A$55:$F$346,6,0),IFERROR(VLOOKUP($B266,'Privacy Analyst Evaluation'!$A$46:$F$120,6,0),""))&amp;""</f>
        <v/>
      </c>
      <c r="G266" s="282"/>
      <c r="H266" s="243" t="str">
        <f>IFERROR(IF($H265+1&gt;'(backend scoring)'!$Q$335,"",$H265+1),"")</f>
        <v/>
      </c>
      <c r="I266" s="243" t="str">
        <f t="array" ref="I266">XLOOKUP($H266,'(backend scoring)'!$S$2:$S$333,'(backend scoring)'!$A$2:$A$333,"")</f>
        <v/>
      </c>
      <c r="J266" s="243" t="str">
        <f>IFERROR(VLOOKUP($I266,'Institution Evaluation'!$A$55:$F$346,2,0),IFERROR(VLOOKUP($I266,'Privacy Analyst Evaluation'!$A$46:$F$120,2,0),""))</f>
        <v/>
      </c>
      <c r="K266" s="243" t="str">
        <f>IFERROR(VLOOKUP($I266,'Institution Evaluation'!$A$55:$F$346,3,0),IFERROR(VLOOKUP($I266,'Privacy Analyst Evaluation'!$A$46:$F$120,3,0),""))&amp;""</f>
        <v/>
      </c>
      <c r="L266" s="243" t="str">
        <f>IFERROR(VLOOKUP($I266,'Institution Evaluation'!$A$55:$F$346,4,0),IFERROR(VLOOKUP($I266,'Privacy Analyst Evaluation'!$A$46:$F$120,4,0),""))&amp;""</f>
        <v/>
      </c>
      <c r="M266" s="243" t="str">
        <f>IFERROR(VLOOKUP($I266,'Institution Evaluation'!$A$55:$F$346,6,0),IFERROR(VLOOKUP($I266,'Privacy Analyst Evaluation'!$A$46:$F$120,6,0),""))&amp;""</f>
        <v/>
      </c>
      <c r="N266" s="7"/>
      <c r="O266" s="7"/>
      <c r="P266" s="7"/>
      <c r="Q266" s="7"/>
      <c r="R266" s="7"/>
      <c r="S266" s="7"/>
      <c r="T266" s="7"/>
      <c r="U266" s="7"/>
      <c r="V266" s="7"/>
      <c r="W266" s="7"/>
      <c r="X266" s="7"/>
      <c r="Y266" s="7"/>
      <c r="Z266" s="7"/>
      <c r="AA266" s="7"/>
      <c r="AB266" s="7"/>
      <c r="AC266" s="7"/>
      <c r="AD266" s="7"/>
      <c r="AE266" s="7"/>
      <c r="AF266" s="7"/>
      <c r="AG266" s="7"/>
      <c r="AH266" s="7"/>
    </row>
    <row r="267" ht="15.75" customHeight="1">
      <c r="A267" s="243">
        <f>IFERROR(IF($A266+1&gt;'(backend scoring)'!$T$335,"",$A266+1),"")</f>
        <v>61</v>
      </c>
      <c r="B267" s="243" t="str">
        <f t="array" ref="B267">XLOOKUP($A267,'(backend scoring)'!$V$2:$V$333,'(backend scoring)'!$A$2:$A$333,"")</f>
        <v>HIPA-04</v>
      </c>
      <c r="C267" s="243" t="str">
        <f>IFERROR(VLOOKUP($B267,'Institution Evaluation'!$A$55:$F$346,2,0),IFERROR(VLOOKUP($B267,'Privacy Analyst Evaluation'!$A$46:$F$120,2,0),""))&amp;""</f>
        <v>Have you entered into a Business Associate Agreements with all subcontractors who may have access to protected health information (PHI)?*</v>
      </c>
      <c r="D267" s="243" t="str">
        <f>IFERROR(VLOOKUP($B267,'Institution Evaluation'!$A$55:$F$346,3,0),IFERROR(VLOOKUP($B267,'Privacy Analyst Evaluation'!$A$46:$F$120,3,0),""))&amp;""</f>
        <v>No</v>
      </c>
      <c r="E267" s="243" t="str">
        <f>IFERROR(VLOOKUP($B267,'Institution Evaluation'!$A$55:$F$346,4,0),IFERROR(VLOOKUP($B267,'Privacy Analyst Evaluation'!$A$46:$F$120,4,0),""))&amp;""</f>
        <v>Coursedog does not have or require access to any HIPAA related data.</v>
      </c>
      <c r="F267" s="243" t="str">
        <f>IFERROR(VLOOKUP($B267,'Institution Evaluation'!$A$55:$F$346,6,0),IFERROR(VLOOKUP($B267,'Privacy Analyst Evaluation'!$A$46:$F$120,6,0),""))&amp;""</f>
        <v/>
      </c>
      <c r="G267" s="282"/>
      <c r="H267" s="243" t="str">
        <f>IFERROR(IF($H266+1&gt;'(backend scoring)'!$Q$335,"",$H266+1),"")</f>
        <v/>
      </c>
      <c r="I267" s="243" t="str">
        <f t="array" ref="I267">XLOOKUP($H267,'(backend scoring)'!$S$2:$S$333,'(backend scoring)'!$A$2:$A$333,"")</f>
        <v/>
      </c>
      <c r="J267" s="243" t="str">
        <f>IFERROR(VLOOKUP($I267,'Institution Evaluation'!$A$55:$F$346,2,0),IFERROR(VLOOKUP($I267,'Privacy Analyst Evaluation'!$A$46:$F$120,2,0),""))</f>
        <v/>
      </c>
      <c r="K267" s="243" t="str">
        <f>IFERROR(VLOOKUP($I267,'Institution Evaluation'!$A$55:$F$346,3,0),IFERROR(VLOOKUP($I267,'Privacy Analyst Evaluation'!$A$46:$F$120,3,0),""))&amp;""</f>
        <v/>
      </c>
      <c r="L267" s="243" t="str">
        <f>IFERROR(VLOOKUP($I267,'Institution Evaluation'!$A$55:$F$346,4,0),IFERROR(VLOOKUP($I267,'Privacy Analyst Evaluation'!$A$46:$F$120,4,0),""))&amp;""</f>
        <v/>
      </c>
      <c r="M267" s="243" t="str">
        <f>IFERROR(VLOOKUP($I267,'Institution Evaluation'!$A$55:$F$346,6,0),IFERROR(VLOOKUP($I267,'Privacy Analyst Evaluation'!$A$46:$F$120,6,0),""))&amp;""</f>
        <v/>
      </c>
      <c r="N267" s="7"/>
      <c r="O267" s="7"/>
      <c r="P267" s="7"/>
      <c r="Q267" s="7"/>
      <c r="R267" s="7"/>
      <c r="S267" s="7"/>
      <c r="T267" s="7"/>
      <c r="U267" s="7"/>
      <c r="V267" s="7"/>
      <c r="W267" s="7"/>
      <c r="X267" s="7"/>
      <c r="Y267" s="7"/>
      <c r="Z267" s="7"/>
      <c r="AA267" s="7"/>
      <c r="AB267" s="7"/>
      <c r="AC267" s="7"/>
      <c r="AD267" s="7"/>
      <c r="AE267" s="7"/>
      <c r="AF267" s="7"/>
      <c r="AG267" s="7"/>
      <c r="AH267" s="7"/>
    </row>
    <row r="268" ht="15.75" customHeight="1">
      <c r="A268" s="243">
        <f>IFERROR(IF($A267+1&gt;'(backend scoring)'!$T$335,"",$A267+1),"")</f>
        <v>62</v>
      </c>
      <c r="B268" s="243" t="str">
        <f t="array" ref="B268">XLOOKUP($A268,'(backend scoring)'!$V$2:$V$333,'(backend scoring)'!$A$2:$A$333,"")</f>
        <v>PCID-01</v>
      </c>
      <c r="C268" s="243" t="str">
        <f>IFERROR(VLOOKUP($B268,'Institution Evaluation'!$A$55:$F$346,2,0),IFERROR(VLOOKUP($B268,'Privacy Analyst Evaluation'!$A$46:$F$120,2,0),""))&amp;""</f>
        <v>Do you have a current, executed within the past year, Attestation of Compliance (AoC) or Report on Compliance (RoC)?*</v>
      </c>
      <c r="D268" s="243" t="str">
        <f>IFERROR(VLOOKUP($B268,'Institution Evaluation'!$A$55:$F$346,3,0),IFERROR(VLOOKUP($B268,'Privacy Analyst Evaluation'!$A$46:$F$120,3,0),""))&amp;""</f>
        <v>No</v>
      </c>
      <c r="E268" s="243" t="str">
        <f>IFERROR(VLOOKUP($B268,'Institution Evaluation'!$A$55:$F$346,4,0),IFERROR(VLOOKUP($B268,'Privacy Analyst Evaluation'!$A$46:$F$120,4,0),""))&amp;""</f>
        <v>Coursedog does not process Credit Card payments.</v>
      </c>
      <c r="F268" s="243" t="str">
        <f>IFERROR(VLOOKUP($B268,'Institution Evaluation'!$A$55:$F$346,6,0),IFERROR(VLOOKUP($B268,'Privacy Analyst Evaluation'!$A$46:$F$120,6,0),""))&amp;""</f>
        <v/>
      </c>
      <c r="G268" s="282"/>
      <c r="H268" s="243" t="str">
        <f>IFERROR(IF($H267+1&gt;'(backend scoring)'!$Q$335,"",$H267+1),"")</f>
        <v/>
      </c>
      <c r="I268" s="243" t="str">
        <f t="array" ref="I268">XLOOKUP($H268,'(backend scoring)'!$S$2:$S$333,'(backend scoring)'!$A$2:$A$333,"")</f>
        <v/>
      </c>
      <c r="J268" s="243" t="str">
        <f>IFERROR(VLOOKUP($I268,'Institution Evaluation'!$A$55:$F$346,2,0),IFERROR(VLOOKUP($I268,'Privacy Analyst Evaluation'!$A$46:$F$120,2,0),""))</f>
        <v/>
      </c>
      <c r="K268" s="243" t="str">
        <f>IFERROR(VLOOKUP($I268,'Institution Evaluation'!$A$55:$F$346,3,0),IFERROR(VLOOKUP($I268,'Privacy Analyst Evaluation'!$A$46:$F$120,3,0),""))&amp;""</f>
        <v/>
      </c>
      <c r="L268" s="243" t="str">
        <f>IFERROR(VLOOKUP($I268,'Institution Evaluation'!$A$55:$F$346,4,0),IFERROR(VLOOKUP($I268,'Privacy Analyst Evaluation'!$A$46:$F$120,4,0),""))&amp;""</f>
        <v/>
      </c>
      <c r="M268" s="243" t="str">
        <f>IFERROR(VLOOKUP($I268,'Institution Evaluation'!$A$55:$F$346,6,0),IFERROR(VLOOKUP($I268,'Privacy Analyst Evaluation'!$A$46:$F$120,6,0),""))&amp;""</f>
        <v/>
      </c>
      <c r="N268" s="7"/>
      <c r="O268" s="7"/>
      <c r="P268" s="7"/>
      <c r="Q268" s="7"/>
      <c r="R268" s="7"/>
      <c r="S268" s="7"/>
      <c r="T268" s="7"/>
      <c r="U268" s="7"/>
      <c r="V268" s="7"/>
      <c r="W268" s="7"/>
      <c r="X268" s="7"/>
      <c r="Y268" s="7"/>
      <c r="Z268" s="7"/>
      <c r="AA268" s="7"/>
      <c r="AB268" s="7"/>
      <c r="AC268" s="7"/>
      <c r="AD268" s="7"/>
      <c r="AE268" s="7"/>
      <c r="AF268" s="7"/>
      <c r="AG268" s="7"/>
      <c r="AH268" s="7"/>
    </row>
    <row r="269" ht="15.75" customHeight="1">
      <c r="A269" s="243">
        <f>IFERROR(IF($A268+1&gt;'(backend scoring)'!$T$335,"",$A268+1),"")</f>
        <v>63</v>
      </c>
      <c r="B269" s="243" t="str">
        <f t="array" ref="B269">XLOOKUP($A269,'(backend scoring)'!$V$2:$V$333,'(backend scoring)'!$A$2:$A$333,"")</f>
        <v>PCID-02</v>
      </c>
      <c r="C269" s="243" t="str">
        <f>IFERROR(VLOOKUP($B269,'Institution Evaluation'!$A$55:$F$346,2,0),IFERROR(VLOOKUP($B269,'Privacy Analyst Evaluation'!$A$46:$F$120,2,0),""))&amp;""</f>
        <v>Is the application listed as an approved Payment Application Data Security Standard (PA-DSS) application?*</v>
      </c>
      <c r="D269" s="243" t="str">
        <f>IFERROR(VLOOKUP($B269,'Institution Evaluation'!$A$55:$F$346,3,0),IFERROR(VLOOKUP($B269,'Privacy Analyst Evaluation'!$A$46:$F$120,3,0),""))&amp;""</f>
        <v>No</v>
      </c>
      <c r="E269" s="243" t="str">
        <f>IFERROR(VLOOKUP($B269,'Institution Evaluation'!$A$55:$F$346,4,0),IFERROR(VLOOKUP($B269,'Privacy Analyst Evaluation'!$A$46:$F$120,4,0),""))&amp;""</f>
        <v>Coursedog does not process Credit Card payments.</v>
      </c>
      <c r="F269" s="243" t="str">
        <f>IFERROR(VLOOKUP($B269,'Institution Evaluation'!$A$55:$F$346,6,0),IFERROR(VLOOKUP($B269,'Privacy Analyst Evaluation'!$A$46:$F$120,6,0),""))&amp;""</f>
        <v/>
      </c>
      <c r="G269" s="282"/>
      <c r="H269" s="243" t="str">
        <f>IFERROR(IF($H268+1&gt;'(backend scoring)'!$Q$335,"",$H268+1),"")</f>
        <v/>
      </c>
      <c r="I269" s="243" t="str">
        <f t="array" ref="I269">XLOOKUP($H269,'(backend scoring)'!$S$2:$S$333,'(backend scoring)'!$A$2:$A$333,"")</f>
        <v/>
      </c>
      <c r="J269" s="243" t="str">
        <f>IFERROR(VLOOKUP($I269,'Institution Evaluation'!$A$55:$F$346,2,0),IFERROR(VLOOKUP($I269,'Privacy Analyst Evaluation'!$A$46:$F$120,2,0),""))</f>
        <v/>
      </c>
      <c r="K269" s="243" t="str">
        <f>IFERROR(VLOOKUP($I269,'Institution Evaluation'!$A$55:$F$346,3,0),IFERROR(VLOOKUP($I269,'Privacy Analyst Evaluation'!$A$46:$F$120,3,0),""))&amp;""</f>
        <v/>
      </c>
      <c r="L269" s="243" t="str">
        <f>IFERROR(VLOOKUP($I269,'Institution Evaluation'!$A$55:$F$346,4,0),IFERROR(VLOOKUP($I269,'Privacy Analyst Evaluation'!$A$46:$F$120,4,0),""))&amp;""</f>
        <v/>
      </c>
      <c r="M269" s="243" t="str">
        <f>IFERROR(VLOOKUP($I269,'Institution Evaluation'!$A$55:$F$346,6,0),IFERROR(VLOOKUP($I269,'Privacy Analyst Evaluation'!$A$46:$F$120,6,0),""))&amp;""</f>
        <v/>
      </c>
      <c r="N269" s="7"/>
      <c r="O269" s="7"/>
      <c r="P269" s="7"/>
      <c r="Q269" s="7"/>
      <c r="R269" s="7"/>
      <c r="S269" s="7"/>
      <c r="T269" s="7"/>
      <c r="U269" s="7"/>
      <c r="V269" s="7"/>
      <c r="W269" s="7"/>
      <c r="X269" s="7"/>
      <c r="Y269" s="7"/>
      <c r="Z269" s="7"/>
      <c r="AA269" s="7"/>
      <c r="AB269" s="7"/>
      <c r="AC269" s="7"/>
      <c r="AD269" s="7"/>
      <c r="AE269" s="7"/>
      <c r="AF269" s="7"/>
      <c r="AG269" s="7"/>
      <c r="AH269" s="7"/>
    </row>
    <row r="270" ht="15.75" customHeight="1">
      <c r="A270" s="243">
        <f>IFERROR(IF($A269+1&gt;'(backend scoring)'!$T$335,"",$A269+1),"")</f>
        <v>64</v>
      </c>
      <c r="B270" s="243" t="str">
        <f t="array" ref="B270">XLOOKUP($A270,'(backend scoring)'!$V$2:$V$333,'(backend scoring)'!$A$2:$A$333,"")</f>
        <v>PCID-03</v>
      </c>
      <c r="C270" s="243" t="str">
        <f>IFERROR(VLOOKUP($B270,'Institution Evaluation'!$A$55:$F$346,2,0),IFERROR(VLOOKUP($B270,'Privacy Analyst Evaluation'!$A$46:$F$120,2,0),""))&amp;""</f>
        <v>Does the system or solutions use a third party to collect, store, process, or transmit cardholder (payment/credit/debt card) data?*</v>
      </c>
      <c r="D270" s="243" t="str">
        <f>IFERROR(VLOOKUP($B270,'Institution Evaluation'!$A$55:$F$346,3,0),IFERROR(VLOOKUP($B270,'Privacy Analyst Evaluation'!$A$46:$F$120,3,0),""))&amp;""</f>
        <v>No</v>
      </c>
      <c r="E270" s="243" t="str">
        <f>IFERROR(VLOOKUP($B270,'Institution Evaluation'!$A$55:$F$346,4,0),IFERROR(VLOOKUP($B270,'Privacy Analyst Evaluation'!$A$46:$F$120,4,0),""))&amp;""</f>
        <v>Coursedog does not process Credit Card payments.</v>
      </c>
      <c r="F270" s="243" t="str">
        <f>IFERROR(VLOOKUP($B270,'Institution Evaluation'!$A$55:$F$346,6,0),IFERROR(VLOOKUP($B270,'Privacy Analyst Evaluation'!$A$46:$F$120,6,0),""))&amp;""</f>
        <v/>
      </c>
      <c r="G270" s="282"/>
      <c r="H270" s="243" t="str">
        <f>IFERROR(IF($H269+1&gt;'(backend scoring)'!$Q$335,"",$H269+1),"")</f>
        <v/>
      </c>
      <c r="I270" s="243" t="str">
        <f t="array" ref="I270">XLOOKUP($H270,'(backend scoring)'!$S$2:$S$333,'(backend scoring)'!$A$2:$A$333,"")</f>
        <v/>
      </c>
      <c r="J270" s="243" t="str">
        <f>IFERROR(VLOOKUP($I270,'Institution Evaluation'!$A$55:$F$346,2,0),IFERROR(VLOOKUP($I270,'Privacy Analyst Evaluation'!$A$46:$F$120,2,0),""))</f>
        <v/>
      </c>
      <c r="K270" s="243" t="str">
        <f>IFERROR(VLOOKUP($I270,'Institution Evaluation'!$A$55:$F$346,3,0),IFERROR(VLOOKUP($I270,'Privacy Analyst Evaluation'!$A$46:$F$120,3,0),""))&amp;""</f>
        <v/>
      </c>
      <c r="L270" s="243" t="str">
        <f>IFERROR(VLOOKUP($I270,'Institution Evaluation'!$A$55:$F$346,4,0),IFERROR(VLOOKUP($I270,'Privacy Analyst Evaluation'!$A$46:$F$120,4,0),""))&amp;""</f>
        <v/>
      </c>
      <c r="M270" s="243" t="str">
        <f>IFERROR(VLOOKUP($I270,'Institution Evaluation'!$A$55:$F$346,6,0),IFERROR(VLOOKUP($I270,'Privacy Analyst Evaluation'!$A$46:$F$120,6,0),""))&amp;""</f>
        <v/>
      </c>
      <c r="N270" s="7"/>
      <c r="O270" s="7"/>
      <c r="P270" s="7"/>
      <c r="Q270" s="7"/>
      <c r="R270" s="7"/>
      <c r="S270" s="7"/>
      <c r="T270" s="7"/>
      <c r="U270" s="7"/>
      <c r="V270" s="7"/>
      <c r="W270" s="7"/>
      <c r="X270" s="7"/>
      <c r="Y270" s="7"/>
      <c r="Z270" s="7"/>
      <c r="AA270" s="7"/>
      <c r="AB270" s="7"/>
      <c r="AC270" s="7"/>
      <c r="AD270" s="7"/>
      <c r="AE270" s="7"/>
      <c r="AF270" s="7"/>
      <c r="AG270" s="7"/>
      <c r="AH270" s="7"/>
    </row>
    <row r="271" ht="15.75" customHeight="1">
      <c r="A271" s="243">
        <f>IFERROR(IF($A270+1&gt;'(backend scoring)'!$T$335,"",$A270+1),"")</f>
        <v>65</v>
      </c>
      <c r="B271" s="243" t="str">
        <f t="array" ref="B271">XLOOKUP($A271,'(backend scoring)'!$V$2:$V$333,'(backend scoring)'!$A$2:$A$333,"")</f>
        <v>PCOM-01</v>
      </c>
      <c r="C271" s="243" t="str">
        <f>IFERROR(VLOOKUP($B271,'Institution Evaluation'!$A$55:$F$346,2,0),IFERROR(VLOOKUP($B271,'Privacy Analyst Evaluation'!$A$46:$F$120,2,0),""))&amp;""</f>
        <v>Have you had a personal data breach in the past three years that involved reporting to a governmental agency, notice to individuals (including voluntary notice), or notice to another organization or institution?*</v>
      </c>
      <c r="D271" s="243" t="str">
        <f>IFERROR(VLOOKUP($B271,'Institution Evaluation'!$A$55:$F$346,3,0),IFERROR(VLOOKUP($B271,'Privacy Analyst Evaluation'!$A$46:$F$120,3,0),""))&amp;""</f>
        <v>No</v>
      </c>
      <c r="E271" s="243" t="str">
        <f>IFERROR(VLOOKUP($B271,'Institution Evaluation'!$A$55:$F$346,4,0),IFERROR(VLOOKUP($B271,'Privacy Analyst Evaluation'!$A$46:$F$120,4,0),""))&amp;""</f>
        <v/>
      </c>
      <c r="F271" s="243" t="str">
        <f>IFERROR(VLOOKUP($B271,'Institution Evaluation'!$A$55:$F$346,6,0),IFERROR(VLOOKUP($B271,'Privacy Analyst Evaluation'!$A$46:$F$120,6,0),""))&amp;""</f>
        <v/>
      </c>
      <c r="G271" s="282"/>
      <c r="H271" s="243" t="str">
        <f>IFERROR(IF($H270+1&gt;'(backend scoring)'!$Q$335,"",$H270+1),"")</f>
        <v/>
      </c>
      <c r="I271" s="243" t="str">
        <f t="array" ref="I271">XLOOKUP($H271,'(backend scoring)'!$S$2:$S$333,'(backend scoring)'!$A$2:$A$333,"")</f>
        <v/>
      </c>
      <c r="J271" s="243" t="str">
        <f>IFERROR(VLOOKUP($I271,'Institution Evaluation'!$A$55:$F$346,2,0),IFERROR(VLOOKUP($I271,'Privacy Analyst Evaluation'!$A$46:$F$120,2,0),""))</f>
        <v/>
      </c>
      <c r="K271" s="243" t="str">
        <f>IFERROR(VLOOKUP($I271,'Institution Evaluation'!$A$55:$F$346,3,0),IFERROR(VLOOKUP($I271,'Privacy Analyst Evaluation'!$A$46:$F$120,3,0),""))&amp;""</f>
        <v/>
      </c>
      <c r="L271" s="243" t="str">
        <f>IFERROR(VLOOKUP($I271,'Institution Evaluation'!$A$55:$F$346,4,0),IFERROR(VLOOKUP($I271,'Privacy Analyst Evaluation'!$A$46:$F$120,4,0),""))&amp;""</f>
        <v/>
      </c>
      <c r="M271" s="243" t="str">
        <f>IFERROR(VLOOKUP($I271,'Institution Evaluation'!$A$55:$F$346,6,0),IFERROR(VLOOKUP($I271,'Privacy Analyst Evaluation'!$A$46:$F$120,6,0),""))&amp;""</f>
        <v/>
      </c>
      <c r="N271" s="7"/>
      <c r="O271" s="7"/>
      <c r="P271" s="7"/>
      <c r="Q271" s="7"/>
      <c r="R271" s="7"/>
      <c r="S271" s="7"/>
      <c r="T271" s="7"/>
      <c r="U271" s="7"/>
      <c r="V271" s="7"/>
      <c r="W271" s="7"/>
      <c r="X271" s="7"/>
      <c r="Y271" s="7"/>
      <c r="Z271" s="7"/>
      <c r="AA271" s="7"/>
      <c r="AB271" s="7"/>
      <c r="AC271" s="7"/>
      <c r="AD271" s="7"/>
      <c r="AE271" s="7"/>
      <c r="AF271" s="7"/>
      <c r="AG271" s="7"/>
      <c r="AH271" s="7"/>
    </row>
    <row r="272" ht="15.75" customHeight="1">
      <c r="A272" s="243">
        <f>IFERROR(IF($A271+1&gt;'(backend scoring)'!$T$335,"",$A271+1),"")</f>
        <v>66</v>
      </c>
      <c r="B272" s="243" t="str">
        <f t="array" ref="B272">XLOOKUP($A272,'(backend scoring)'!$V$2:$V$333,'(backend scoring)'!$A$2:$A$333,"")</f>
        <v>PCOM-02</v>
      </c>
      <c r="C272" s="243" t="str">
        <f>IFERROR(VLOOKUP($B272,'Institution Evaluation'!$A$55:$F$346,2,0),IFERROR(VLOOKUP($B272,'Privacy Analyst Evaluation'!$A$46:$F$120,2,0),""))&amp;""</f>
        <v>Use this area to share information about your privacy practices that will assist those who are assessing your company data privacy program.*</v>
      </c>
      <c r="D272" s="243" t="str">
        <f>IFERROR(VLOOKUP($B272,'Institution Evaluation'!$A$55:$F$346,3,0),IFERROR(VLOOKUP($B272,'Privacy Analyst Evaluation'!$A$46:$F$120,3,0),""))&amp;""</f>
        <v/>
      </c>
      <c r="E272" s="243" t="str">
        <f>IFERROR(VLOOKUP($B272,'Institution Evaluation'!$A$55:$F$346,4,0),IFERROR(VLOOKUP($B272,'Privacy Analyst Evaluation'!$A$46:$F$120,4,0),""))&amp;""</f>
        <v>Coursedog collects personal data including email, name, phone, address. Uses third-party service providers like Google Analytics. Transfers data to US. Implements security measures though acknowledges no method is 100% secure. Does not knowingly collect data from children under 18. Contact: 228 Park Avenue S, PMB 70159, New York, NY 10003</v>
      </c>
      <c r="F272" s="243" t="str">
        <f>IFERROR(VLOOKUP($B272,'Institution Evaluation'!$A$55:$F$346,6,0),IFERROR(VLOOKUP($B272,'Privacy Analyst Evaluation'!$A$46:$F$120,6,0),""))&amp;""</f>
        <v/>
      </c>
      <c r="G272" s="282"/>
      <c r="H272" s="243" t="str">
        <f>IFERROR(IF($H271+1&gt;'(backend scoring)'!$Q$335,"",$H271+1),"")</f>
        <v/>
      </c>
      <c r="I272" s="243" t="str">
        <f t="array" ref="I272">XLOOKUP($H272,'(backend scoring)'!$S$2:$S$333,'(backend scoring)'!$A$2:$A$333,"")</f>
        <v/>
      </c>
      <c r="J272" s="243" t="str">
        <f>IFERROR(VLOOKUP($I272,'Institution Evaluation'!$A$55:$F$346,2,0),IFERROR(VLOOKUP($I272,'Privacy Analyst Evaluation'!$A$46:$F$120,2,0),""))</f>
        <v/>
      </c>
      <c r="K272" s="243" t="str">
        <f>IFERROR(VLOOKUP($I272,'Institution Evaluation'!$A$55:$F$346,3,0),IFERROR(VLOOKUP($I272,'Privacy Analyst Evaluation'!$A$46:$F$120,3,0),""))&amp;""</f>
        <v/>
      </c>
      <c r="L272" s="243" t="str">
        <f>IFERROR(VLOOKUP($I272,'Institution Evaluation'!$A$55:$F$346,4,0),IFERROR(VLOOKUP($I272,'Privacy Analyst Evaluation'!$A$46:$F$120,4,0),""))&amp;""</f>
        <v/>
      </c>
      <c r="M272" s="243" t="str">
        <f>IFERROR(VLOOKUP($I272,'Institution Evaluation'!$A$55:$F$346,6,0),IFERROR(VLOOKUP($I272,'Privacy Analyst Evaluation'!$A$46:$F$120,6,0),""))&amp;""</f>
        <v/>
      </c>
      <c r="N272" s="7"/>
      <c r="O272" s="7"/>
      <c r="P272" s="7"/>
      <c r="Q272" s="7"/>
      <c r="R272" s="7"/>
      <c r="S272" s="7"/>
      <c r="T272" s="7"/>
      <c r="U272" s="7"/>
      <c r="V272" s="7"/>
      <c r="W272" s="7"/>
      <c r="X272" s="7"/>
      <c r="Y272" s="7"/>
      <c r="Z272" s="7"/>
      <c r="AA272" s="7"/>
      <c r="AB272" s="7"/>
      <c r="AC272" s="7"/>
      <c r="AD272" s="7"/>
      <c r="AE272" s="7"/>
      <c r="AF272" s="7"/>
      <c r="AG272" s="7"/>
      <c r="AH272" s="7"/>
    </row>
    <row r="273" ht="15.75" customHeight="1">
      <c r="A273" s="243">
        <f>IFERROR(IF($A272+1&gt;'(backend scoring)'!$T$335,"",$A272+1),"")</f>
        <v>67</v>
      </c>
      <c r="B273" s="243" t="str">
        <f t="array" ref="B273">XLOOKUP($A273,'(backend scoring)'!$V$2:$V$333,'(backend scoring)'!$A$2:$A$333,"")</f>
        <v>PTHP-01</v>
      </c>
      <c r="C273" s="243" t="str">
        <f>IFERROR(VLOOKUP($B273,'Institution Evaluation'!$A$55:$F$346,2,0),IFERROR(VLOOKUP($B273,'Privacy Analyst Evaluation'!$A$46:$F$120,2,0),""))&amp;""</f>
        <v>Do you have contractual agreements with third parties that require them to maintain standards and to comply with all regulatory requirements?*</v>
      </c>
      <c r="D273" s="243" t="str">
        <f>IFERROR(VLOOKUP($B273,'Institution Evaluation'!$A$55:$F$346,3,0),IFERROR(VLOOKUP($B273,'Privacy Analyst Evaluation'!$A$46:$F$120,3,0),""))&amp;""</f>
        <v>Yes</v>
      </c>
      <c r="E273" s="243" t="str">
        <f>IFERROR(VLOOKUP($B273,'Institution Evaluation'!$A$55:$F$346,4,0),IFERROR(VLOOKUP($B273,'Privacy Analyst Evaluation'!$A$46:$F$120,4,0),""))&amp;""</f>
        <v/>
      </c>
      <c r="F273" s="243" t="str">
        <f>IFERROR(VLOOKUP($B273,'Institution Evaluation'!$A$55:$F$346,6,0),IFERROR(VLOOKUP($B273,'Privacy Analyst Evaluation'!$A$46:$F$120,6,0),""))&amp;""</f>
        <v/>
      </c>
      <c r="G273" s="282"/>
      <c r="H273" s="243" t="str">
        <f>IFERROR(IF($H272+1&gt;'(backend scoring)'!$Q$335,"",$H272+1),"")</f>
        <v/>
      </c>
      <c r="I273" s="243" t="str">
        <f t="array" ref="I273">XLOOKUP($H273,'(backend scoring)'!$S$2:$S$333,'(backend scoring)'!$A$2:$A$333,"")</f>
        <v/>
      </c>
      <c r="J273" s="243" t="str">
        <f>IFERROR(VLOOKUP($I273,'Institution Evaluation'!$A$55:$F$346,2,0),IFERROR(VLOOKUP($I273,'Privacy Analyst Evaluation'!$A$46:$F$120,2,0),""))</f>
        <v/>
      </c>
      <c r="K273" s="243" t="str">
        <f>IFERROR(VLOOKUP($I273,'Institution Evaluation'!$A$55:$F$346,3,0),IFERROR(VLOOKUP($I273,'Privacy Analyst Evaluation'!$A$46:$F$120,3,0),""))&amp;""</f>
        <v/>
      </c>
      <c r="L273" s="243" t="str">
        <f>IFERROR(VLOOKUP($I273,'Institution Evaluation'!$A$55:$F$346,4,0),IFERROR(VLOOKUP($I273,'Privacy Analyst Evaluation'!$A$46:$F$120,4,0),""))&amp;""</f>
        <v/>
      </c>
      <c r="M273" s="243" t="str">
        <f>IFERROR(VLOOKUP($I273,'Institution Evaluation'!$A$55:$F$346,6,0),IFERROR(VLOOKUP($I273,'Privacy Analyst Evaluation'!$A$46:$F$120,6,0),""))&amp;""</f>
        <v/>
      </c>
      <c r="N273" s="7"/>
      <c r="O273" s="7"/>
      <c r="P273" s="7"/>
      <c r="Q273" s="7"/>
      <c r="R273" s="7"/>
      <c r="S273" s="7"/>
      <c r="T273" s="7"/>
      <c r="U273" s="7"/>
      <c r="V273" s="7"/>
      <c r="W273" s="7"/>
      <c r="X273" s="7"/>
      <c r="Y273" s="7"/>
      <c r="Z273" s="7"/>
      <c r="AA273" s="7"/>
      <c r="AB273" s="7"/>
      <c r="AC273" s="7"/>
      <c r="AD273" s="7"/>
      <c r="AE273" s="7"/>
      <c r="AF273" s="7"/>
      <c r="AG273" s="7"/>
      <c r="AH273" s="7"/>
    </row>
    <row r="274" ht="15.75" customHeight="1">
      <c r="A274" s="243">
        <f>IFERROR(IF($A273+1&gt;'(backend scoring)'!$T$335,"",$A273+1),"")</f>
        <v>68</v>
      </c>
      <c r="B274" s="243" t="str">
        <f t="array" ref="B274">XLOOKUP($A274,'(backend scoring)'!$V$2:$V$333,'(backend scoring)'!$A$2:$A$333,"")</f>
        <v>PDAT-01</v>
      </c>
      <c r="C274" s="243" t="str">
        <f>IFERROR(VLOOKUP($B274,'Institution Evaluation'!$A$55:$F$346,2,0),IFERROR(VLOOKUP($B274,'Privacy Analyst Evaluation'!$A$46:$F$120,2,0),""))&amp;""</f>
        <v>Do you collect, process, or store demographic information?*</v>
      </c>
      <c r="D274" s="243" t="str">
        <f>IFERROR(VLOOKUP($B274,'Institution Evaluation'!$A$55:$F$346,3,0),IFERROR(VLOOKUP($B274,'Privacy Analyst Evaluation'!$A$46:$F$120,3,0),""))&amp;""</f>
        <v>No</v>
      </c>
      <c r="E274" s="243" t="str">
        <f>IFERROR(VLOOKUP($B274,'Institution Evaluation'!$A$55:$F$346,4,0),IFERROR(VLOOKUP($B274,'Privacy Analyst Evaluation'!$A$46:$F$120,4,0),""))&amp;""</f>
        <v/>
      </c>
      <c r="F274" s="243" t="str">
        <f>IFERROR(VLOOKUP($B274,'Institution Evaluation'!$A$55:$F$346,6,0),IFERROR(VLOOKUP($B274,'Privacy Analyst Evaluation'!$A$46:$F$120,6,0),""))&amp;""</f>
        <v/>
      </c>
      <c r="G274" s="282"/>
      <c r="H274" s="243" t="str">
        <f>IFERROR(IF($H273+1&gt;'(backend scoring)'!$Q$335,"",$H273+1),"")</f>
        <v/>
      </c>
      <c r="I274" s="243" t="str">
        <f t="array" ref="I274">XLOOKUP($H274,'(backend scoring)'!$S$2:$S$333,'(backend scoring)'!$A$2:$A$333,"")</f>
        <v/>
      </c>
      <c r="J274" s="243" t="str">
        <f>IFERROR(VLOOKUP($I274,'Institution Evaluation'!$A$55:$F$346,2,0),IFERROR(VLOOKUP($I274,'Privacy Analyst Evaluation'!$A$46:$F$120,2,0),""))</f>
        <v/>
      </c>
      <c r="K274" s="243" t="str">
        <f>IFERROR(VLOOKUP($I274,'Institution Evaluation'!$A$55:$F$346,3,0),IFERROR(VLOOKUP($I274,'Privacy Analyst Evaluation'!$A$46:$F$120,3,0),""))&amp;""</f>
        <v/>
      </c>
      <c r="L274" s="243" t="str">
        <f>IFERROR(VLOOKUP($I274,'Institution Evaluation'!$A$55:$F$346,4,0),IFERROR(VLOOKUP($I274,'Privacy Analyst Evaluation'!$A$46:$F$120,4,0),""))&amp;""</f>
        <v/>
      </c>
      <c r="M274" s="243" t="str">
        <f>IFERROR(VLOOKUP($I274,'Institution Evaluation'!$A$55:$F$346,6,0),IFERROR(VLOOKUP($I274,'Privacy Analyst Evaluation'!$A$46:$F$120,6,0),""))&amp;""</f>
        <v/>
      </c>
      <c r="N274" s="7"/>
      <c r="O274" s="7"/>
      <c r="P274" s="7"/>
      <c r="Q274" s="7"/>
      <c r="R274" s="7"/>
      <c r="S274" s="7"/>
      <c r="T274" s="7"/>
      <c r="U274" s="7"/>
      <c r="V274" s="7"/>
      <c r="W274" s="7"/>
      <c r="X274" s="7"/>
      <c r="Y274" s="7"/>
      <c r="Z274" s="7"/>
      <c r="AA274" s="7"/>
      <c r="AB274" s="7"/>
      <c r="AC274" s="7"/>
      <c r="AD274" s="7"/>
      <c r="AE274" s="7"/>
      <c r="AF274" s="7"/>
      <c r="AG274" s="7"/>
      <c r="AH274" s="7"/>
    </row>
    <row r="275" ht="15.75" customHeight="1">
      <c r="A275" s="243">
        <f>IFERROR(IF($A274+1&gt;'(backend scoring)'!$T$335,"",$A274+1),"")</f>
        <v>69</v>
      </c>
      <c r="B275" s="243" t="str">
        <f t="array" ref="B275">XLOOKUP($A275,'(backend scoring)'!$V$2:$V$333,'(backend scoring)'!$A$2:$A$333,"")</f>
        <v>PDAT-02</v>
      </c>
      <c r="C275" s="243" t="str">
        <f>IFERROR(VLOOKUP($B275,'Institution Evaluation'!$A$55:$F$346,2,0),IFERROR(VLOOKUP($B275,'Privacy Analyst Evaluation'!$A$46:$F$120,2,0),""))&amp;""</f>
        <v>Do you capture or create genetic, biometric, or behaviometric information (e.g.,  facial recognition or fingerprints)?*</v>
      </c>
      <c r="D275" s="243" t="str">
        <f>IFERROR(VLOOKUP($B275,'Institution Evaluation'!$A$55:$F$346,3,0),IFERROR(VLOOKUP($B275,'Privacy Analyst Evaluation'!$A$46:$F$120,3,0),""))&amp;""</f>
        <v>No</v>
      </c>
      <c r="E275" s="243" t="str">
        <f>IFERROR(VLOOKUP($B275,'Institution Evaluation'!$A$55:$F$346,4,0),IFERROR(VLOOKUP($B275,'Privacy Analyst Evaluation'!$A$46:$F$120,4,0),""))&amp;""</f>
        <v/>
      </c>
      <c r="F275" s="243" t="str">
        <f>IFERROR(VLOOKUP($B275,'Institution Evaluation'!$A$55:$F$346,6,0),IFERROR(VLOOKUP($B275,'Privacy Analyst Evaluation'!$A$46:$F$120,6,0),""))&amp;""</f>
        <v/>
      </c>
      <c r="G275" s="282"/>
      <c r="H275" s="243" t="str">
        <f>IFERROR(IF($H274+1&gt;'(backend scoring)'!$Q$335,"",$H274+1),"")</f>
        <v/>
      </c>
      <c r="I275" s="243" t="str">
        <f t="array" ref="I275">XLOOKUP($H275,'(backend scoring)'!$S$2:$S$333,'(backend scoring)'!$A$2:$A$333,"")</f>
        <v/>
      </c>
      <c r="J275" s="243" t="str">
        <f>IFERROR(VLOOKUP($I275,'Institution Evaluation'!$A$55:$F$346,2,0),IFERROR(VLOOKUP($I275,'Privacy Analyst Evaluation'!$A$46:$F$120,2,0),""))</f>
        <v/>
      </c>
      <c r="K275" s="243" t="str">
        <f>IFERROR(VLOOKUP($I275,'Institution Evaluation'!$A$55:$F$346,3,0),IFERROR(VLOOKUP($I275,'Privacy Analyst Evaluation'!$A$46:$F$120,3,0),""))&amp;""</f>
        <v/>
      </c>
      <c r="L275" s="243" t="str">
        <f>IFERROR(VLOOKUP($I275,'Institution Evaluation'!$A$55:$F$346,4,0),IFERROR(VLOOKUP($I275,'Privacy Analyst Evaluation'!$A$46:$F$120,4,0),""))&amp;""</f>
        <v/>
      </c>
      <c r="M275" s="243" t="str">
        <f>IFERROR(VLOOKUP($I275,'Institution Evaluation'!$A$55:$F$346,6,0),IFERROR(VLOOKUP($I275,'Privacy Analyst Evaluation'!$A$46:$F$120,6,0),""))&amp;""</f>
        <v/>
      </c>
      <c r="N275" s="7"/>
      <c r="O275" s="7"/>
      <c r="P275" s="7"/>
      <c r="Q275" s="7"/>
      <c r="R275" s="7"/>
      <c r="S275" s="7"/>
      <c r="T275" s="7"/>
      <c r="U275" s="7"/>
      <c r="V275" s="7"/>
      <c r="W275" s="7"/>
      <c r="X275" s="7"/>
      <c r="Y275" s="7"/>
      <c r="Z275" s="7"/>
      <c r="AA275" s="7"/>
      <c r="AB275" s="7"/>
      <c r="AC275" s="7"/>
      <c r="AD275" s="7"/>
      <c r="AE275" s="7"/>
      <c r="AF275" s="7"/>
      <c r="AG275" s="7"/>
      <c r="AH275" s="7"/>
    </row>
    <row r="276" ht="15.75" customHeight="1">
      <c r="A276" s="243">
        <f>IFERROR(IF($A275+1&gt;'(backend scoring)'!$T$335,"",$A275+1),"")</f>
        <v>70</v>
      </c>
      <c r="B276" s="243" t="str">
        <f t="array" ref="B276">XLOOKUP($A276,'(backend scoring)'!$V$2:$V$333,'(backend scoring)'!$A$2:$A$333,"")</f>
        <v>PDAT-03</v>
      </c>
      <c r="C276" s="243" t="str">
        <f>IFERROR(VLOOKUP($B276,'Institution Evaluation'!$A$55:$F$346,2,0),IFERROR(VLOOKUP($B276,'Privacy Analyst Evaluation'!$A$46:$F$120,2,0),""))&amp;""</f>
        <v>Do you combine institutional data (including "de-identified," "anonymized," or otherwise masked data) with personal data from any other sources?*</v>
      </c>
      <c r="D276" s="243" t="str">
        <f>IFERROR(VLOOKUP($B276,'Institution Evaluation'!$A$55:$F$346,3,0),IFERROR(VLOOKUP($B276,'Privacy Analyst Evaluation'!$A$46:$F$120,3,0),""))&amp;""</f>
        <v>No</v>
      </c>
      <c r="E276" s="243" t="str">
        <f>IFERROR(VLOOKUP($B276,'Institution Evaluation'!$A$55:$F$346,4,0),IFERROR(VLOOKUP($B276,'Privacy Analyst Evaluation'!$A$46:$F$120,4,0),""))&amp;""</f>
        <v/>
      </c>
      <c r="F276" s="243" t="str">
        <f>IFERROR(VLOOKUP($B276,'Institution Evaluation'!$A$55:$F$346,6,0),IFERROR(VLOOKUP($B276,'Privacy Analyst Evaluation'!$A$46:$F$120,6,0),""))&amp;""</f>
        <v/>
      </c>
      <c r="G276" s="282"/>
      <c r="H276" s="243" t="str">
        <f>IFERROR(IF($H275+1&gt;'(backend scoring)'!$Q$335,"",$H275+1),"")</f>
        <v/>
      </c>
      <c r="I276" s="243" t="str">
        <f t="array" ref="I276">XLOOKUP($H276,'(backend scoring)'!$S$2:$S$333,'(backend scoring)'!$A$2:$A$333,"")</f>
        <v/>
      </c>
      <c r="J276" s="243" t="str">
        <f>IFERROR(VLOOKUP($I276,'Institution Evaluation'!$A$55:$F$346,2,0),IFERROR(VLOOKUP($I276,'Privacy Analyst Evaluation'!$A$46:$F$120,2,0),""))</f>
        <v/>
      </c>
      <c r="K276" s="243" t="str">
        <f>IFERROR(VLOOKUP($I276,'Institution Evaluation'!$A$55:$F$346,3,0),IFERROR(VLOOKUP($I276,'Privacy Analyst Evaluation'!$A$46:$F$120,3,0),""))&amp;""</f>
        <v/>
      </c>
      <c r="L276" s="243" t="str">
        <f>IFERROR(VLOOKUP($I276,'Institution Evaluation'!$A$55:$F$346,4,0),IFERROR(VLOOKUP($I276,'Privacy Analyst Evaluation'!$A$46:$F$120,4,0),""))&amp;""</f>
        <v/>
      </c>
      <c r="M276" s="243" t="str">
        <f>IFERROR(VLOOKUP($I276,'Institution Evaluation'!$A$55:$F$346,6,0),IFERROR(VLOOKUP($I276,'Privacy Analyst Evaluation'!$A$46:$F$120,6,0),""))&amp;""</f>
        <v/>
      </c>
      <c r="N276" s="7"/>
      <c r="O276" s="7"/>
      <c r="P276" s="7"/>
      <c r="Q276" s="7"/>
      <c r="R276" s="7"/>
      <c r="S276" s="7"/>
      <c r="T276" s="7"/>
      <c r="U276" s="7"/>
      <c r="V276" s="7"/>
      <c r="W276" s="7"/>
      <c r="X276" s="7"/>
      <c r="Y276" s="7"/>
      <c r="Z276" s="7"/>
      <c r="AA276" s="7"/>
      <c r="AB276" s="7"/>
      <c r="AC276" s="7"/>
      <c r="AD276" s="7"/>
      <c r="AE276" s="7"/>
      <c r="AF276" s="7"/>
      <c r="AG276" s="7"/>
      <c r="AH276" s="7"/>
    </row>
    <row r="277" ht="15.75" customHeight="1">
      <c r="A277" s="243">
        <f>IFERROR(IF($A276+1&gt;'(backend scoring)'!$T$335,"",$A276+1),"")</f>
        <v>71</v>
      </c>
      <c r="B277" s="243" t="str">
        <f t="array" ref="B277">XLOOKUP($A277,'(backend scoring)'!$V$2:$V$333,'(backend scoring)'!$A$2:$A$333,"")</f>
        <v>PRPO-06</v>
      </c>
      <c r="C277" s="243" t="str">
        <f>IFERROR(VLOOKUP($B277,'Institution Evaluation'!$A$55:$F$346,2,0),IFERROR(VLOOKUP($B277,'Privacy Analyst Evaluation'!$A$46:$F$120,2,0),""))&amp;""</f>
        <v>Do you have a privacy awareness/training program?*</v>
      </c>
      <c r="D277" s="243" t="str">
        <f>IFERROR(VLOOKUP($B277,'Institution Evaluation'!$A$55:$F$346,3,0),IFERROR(VLOOKUP($B277,'Privacy Analyst Evaluation'!$A$46:$F$120,3,0),""))&amp;""</f>
        <v>Yes</v>
      </c>
      <c r="E277" s="243" t="str">
        <f>IFERROR(VLOOKUP($B277,'Institution Evaluation'!$A$55:$F$346,4,0),IFERROR(VLOOKUP($B277,'Privacy Analyst Evaluation'!$A$46:$F$120,4,0),""))&amp;""</f>
        <v/>
      </c>
      <c r="F277" s="243" t="str">
        <f>IFERROR(VLOOKUP($B277,'Institution Evaluation'!$A$55:$F$346,6,0),IFERROR(VLOOKUP($B277,'Privacy Analyst Evaluation'!$A$46:$F$120,6,0),""))&amp;""</f>
        <v/>
      </c>
      <c r="G277" s="282"/>
      <c r="H277" s="243" t="str">
        <f>IFERROR(IF($H276+1&gt;'(backend scoring)'!$Q$335,"",$H276+1),"")</f>
        <v/>
      </c>
      <c r="I277" s="243" t="str">
        <f t="array" ref="I277">XLOOKUP($H277,'(backend scoring)'!$S$2:$S$333,'(backend scoring)'!$A$2:$A$333,"")</f>
        <v/>
      </c>
      <c r="J277" s="243" t="str">
        <f>IFERROR(VLOOKUP($I277,'Institution Evaluation'!$A$55:$F$346,2,0),IFERROR(VLOOKUP($I277,'Privacy Analyst Evaluation'!$A$46:$F$120,2,0),""))</f>
        <v/>
      </c>
      <c r="K277" s="243" t="str">
        <f>IFERROR(VLOOKUP($I277,'Institution Evaluation'!$A$55:$F$346,3,0),IFERROR(VLOOKUP($I277,'Privacy Analyst Evaluation'!$A$46:$F$120,3,0),""))&amp;""</f>
        <v/>
      </c>
      <c r="L277" s="243" t="str">
        <f>IFERROR(VLOOKUP($I277,'Institution Evaluation'!$A$55:$F$346,4,0),IFERROR(VLOOKUP($I277,'Privacy Analyst Evaluation'!$A$46:$F$120,4,0),""))&amp;""</f>
        <v/>
      </c>
      <c r="M277" s="243" t="str">
        <f>IFERROR(VLOOKUP($I277,'Institution Evaluation'!$A$55:$F$346,6,0),IFERROR(VLOOKUP($I277,'Privacy Analyst Evaluation'!$A$46:$F$120,6,0),""))&amp;""</f>
        <v/>
      </c>
      <c r="N277" s="7"/>
      <c r="O277" s="7"/>
      <c r="P277" s="7"/>
      <c r="Q277" s="7"/>
      <c r="R277" s="7"/>
      <c r="S277" s="7"/>
      <c r="T277" s="7"/>
      <c r="U277" s="7"/>
      <c r="V277" s="7"/>
      <c r="W277" s="7"/>
      <c r="X277" s="7"/>
      <c r="Y277" s="7"/>
      <c r="Z277" s="7"/>
      <c r="AA277" s="7"/>
      <c r="AB277" s="7"/>
      <c r="AC277" s="7"/>
      <c r="AD277" s="7"/>
      <c r="AE277" s="7"/>
      <c r="AF277" s="7"/>
      <c r="AG277" s="7"/>
      <c r="AH277" s="7"/>
    </row>
    <row r="278" ht="15.75" customHeight="1">
      <c r="A278" s="243">
        <f>IFERROR(IF($A277+1&gt;'(backend scoring)'!$T$335,"",$A277+1),"")</f>
        <v>72</v>
      </c>
      <c r="B278" s="243" t="str">
        <f t="array" ref="B278">XLOOKUP($A278,'(backend scoring)'!$V$2:$V$333,'(backend scoring)'!$A$2:$A$333,"")</f>
        <v>PRPO-12</v>
      </c>
      <c r="C278" s="243" t="str">
        <f>IFERROR(VLOOKUP($B278,'Institution Evaluation'!$A$55:$F$346,2,0),IFERROR(VLOOKUP($B278,'Privacy Analyst Evaluation'!$A$46:$F$120,2,0),""))&amp;""</f>
        <v>Do you share any institutional data with law enforcement without a valid warrant?*</v>
      </c>
      <c r="D278" s="243" t="str">
        <f>IFERROR(VLOOKUP($B278,'Institution Evaluation'!$A$55:$F$346,3,0),IFERROR(VLOOKUP($B278,'Privacy Analyst Evaluation'!$A$46:$F$120,3,0),""))&amp;""</f>
        <v>No</v>
      </c>
      <c r="E278" s="243" t="str">
        <f>IFERROR(VLOOKUP($B278,'Institution Evaluation'!$A$55:$F$346,4,0),IFERROR(VLOOKUP($B278,'Privacy Analyst Evaluation'!$A$46:$F$120,4,0),""))&amp;""</f>
        <v/>
      </c>
      <c r="F278" s="243" t="str">
        <f>IFERROR(VLOOKUP($B278,'Institution Evaluation'!$A$55:$F$346,6,0),IFERROR(VLOOKUP($B278,'Privacy Analyst Evaluation'!$A$46:$F$120,6,0),""))&amp;""</f>
        <v/>
      </c>
      <c r="G278" s="282"/>
      <c r="H278" s="243" t="str">
        <f>IFERROR(IF($H277+1&gt;'(backend scoring)'!$Q$335,"",$H277+1),"")</f>
        <v/>
      </c>
      <c r="I278" s="243" t="str">
        <f t="array" ref="I278">XLOOKUP($H278,'(backend scoring)'!$S$2:$S$333,'(backend scoring)'!$A$2:$A$333,"")</f>
        <v/>
      </c>
      <c r="J278" s="243" t="str">
        <f>IFERROR(VLOOKUP($I278,'Institution Evaluation'!$A$55:$F$346,2,0),IFERROR(VLOOKUP($I278,'Privacy Analyst Evaluation'!$A$46:$F$120,2,0),""))</f>
        <v/>
      </c>
      <c r="K278" s="243" t="str">
        <f>IFERROR(VLOOKUP($I278,'Institution Evaluation'!$A$55:$F$346,3,0),IFERROR(VLOOKUP($I278,'Privacy Analyst Evaluation'!$A$46:$F$120,3,0),""))&amp;""</f>
        <v/>
      </c>
      <c r="L278" s="243" t="str">
        <f>IFERROR(VLOOKUP($I278,'Institution Evaluation'!$A$55:$F$346,4,0),IFERROR(VLOOKUP($I278,'Privacy Analyst Evaluation'!$A$46:$F$120,4,0),""))&amp;""</f>
        <v/>
      </c>
      <c r="M278" s="243" t="str">
        <f>IFERROR(VLOOKUP($I278,'Institution Evaluation'!$A$55:$F$346,6,0),IFERROR(VLOOKUP($I278,'Privacy Analyst Evaluation'!$A$46:$F$120,6,0),""))&amp;""</f>
        <v/>
      </c>
      <c r="N278" s="7"/>
      <c r="O278" s="7"/>
      <c r="P278" s="7"/>
      <c r="Q278" s="7"/>
      <c r="R278" s="7"/>
      <c r="S278" s="7"/>
      <c r="T278" s="7"/>
      <c r="U278" s="7"/>
      <c r="V278" s="7"/>
      <c r="W278" s="7"/>
      <c r="X278" s="7"/>
      <c r="Y278" s="7"/>
      <c r="Z278" s="7"/>
      <c r="AA278" s="7"/>
      <c r="AB278" s="7"/>
      <c r="AC278" s="7"/>
      <c r="AD278" s="7"/>
      <c r="AE278" s="7"/>
      <c r="AF278" s="7"/>
      <c r="AG278" s="7"/>
      <c r="AH278" s="7"/>
    </row>
    <row r="279" ht="15.75" customHeight="1">
      <c r="A279" s="243">
        <f>IFERROR(IF($A278+1&gt;'(backend scoring)'!$T$335,"",$A278+1),"")</f>
        <v>73</v>
      </c>
      <c r="B279" s="243" t="str">
        <f t="array" ref="B279">XLOOKUP($A279,'(backend scoring)'!$V$2:$V$333,'(backend scoring)'!$A$2:$A$333,"")</f>
        <v>DPAI-02</v>
      </c>
      <c r="C279" s="243" t="str">
        <f>IFERROR(VLOOKUP($B279,'Institution Evaluation'!$A$55:$F$346,2,0),IFERROR(VLOOKUP($B279,'Privacy Analyst Evaluation'!$A$46:$F$120,2,0),""))&amp;""</f>
        <v>Is any institutional data retained in AI processing?*</v>
      </c>
      <c r="D279" s="243" t="str">
        <f>IFERROR(VLOOKUP($B279,'Institution Evaluation'!$A$55:$F$346,3,0),IFERROR(VLOOKUP($B279,'Privacy Analyst Evaluation'!$A$46:$F$120,3,0),""))&amp;""</f>
        <v>Yes</v>
      </c>
      <c r="E279" s="243" t="str">
        <f>IFERROR(VLOOKUP($B279,'Institution Evaluation'!$A$55:$F$346,4,0),IFERROR(VLOOKUP($B279,'Privacy Analyst Evaluation'!$A$46:$F$120,4,0),""))&amp;""</f>
        <v/>
      </c>
      <c r="F279" s="243" t="str">
        <f>IFERROR(VLOOKUP($B279,'Institution Evaluation'!$A$55:$F$346,6,0),IFERROR(VLOOKUP($B279,'Privacy Analyst Evaluation'!$A$46:$F$120,6,0),""))&amp;""</f>
        <v/>
      </c>
      <c r="G279" s="282"/>
      <c r="H279" s="243" t="str">
        <f>IFERROR(IF($H278+1&gt;'(backend scoring)'!$Q$335,"",$H278+1),"")</f>
        <v/>
      </c>
      <c r="I279" s="243" t="str">
        <f t="array" ref="I279">XLOOKUP($H279,'(backend scoring)'!$S$2:$S$333,'(backend scoring)'!$A$2:$A$333,"")</f>
        <v/>
      </c>
      <c r="J279" s="243" t="str">
        <f>IFERROR(VLOOKUP($I279,'Institution Evaluation'!$A$55:$F$346,2,0),IFERROR(VLOOKUP($I279,'Privacy Analyst Evaluation'!$A$46:$F$120,2,0),""))</f>
        <v/>
      </c>
      <c r="K279" s="243" t="str">
        <f>IFERROR(VLOOKUP($I279,'Institution Evaluation'!$A$55:$F$346,3,0),IFERROR(VLOOKUP($I279,'Privacy Analyst Evaluation'!$A$46:$F$120,3,0),""))&amp;""</f>
        <v/>
      </c>
      <c r="L279" s="243" t="str">
        <f>IFERROR(VLOOKUP($I279,'Institution Evaluation'!$A$55:$F$346,4,0),IFERROR(VLOOKUP($I279,'Privacy Analyst Evaluation'!$A$46:$F$120,4,0),""))&amp;""</f>
        <v/>
      </c>
      <c r="M279" s="243" t="str">
        <f>IFERROR(VLOOKUP($I279,'Institution Evaluation'!$A$55:$F$346,6,0),IFERROR(VLOOKUP($I279,'Privacy Analyst Evaluation'!$A$46:$F$120,6,0),""))&amp;""</f>
        <v/>
      </c>
      <c r="N279" s="7"/>
      <c r="O279" s="7"/>
      <c r="P279" s="7"/>
      <c r="Q279" s="7"/>
      <c r="R279" s="7"/>
      <c r="S279" s="7"/>
      <c r="T279" s="7"/>
      <c r="U279" s="7"/>
      <c r="V279" s="7"/>
      <c r="W279" s="7"/>
      <c r="X279" s="7"/>
      <c r="Y279" s="7"/>
      <c r="Z279" s="7"/>
      <c r="AA279" s="7"/>
      <c r="AB279" s="7"/>
      <c r="AC279" s="7"/>
      <c r="AD279" s="7"/>
      <c r="AE279" s="7"/>
      <c r="AF279" s="7"/>
      <c r="AG279" s="7"/>
      <c r="AH279" s="7"/>
    </row>
    <row r="280" ht="15.75" customHeight="1">
      <c r="A280" s="243">
        <f>IFERROR(IF($A279+1&gt;'(backend scoring)'!$T$335,"",$A279+1),"")</f>
        <v>74</v>
      </c>
      <c r="B280" s="243" t="str">
        <f t="array" ref="B280">XLOOKUP($A280,'(backend scoring)'!$V$2:$V$333,'(backend scoring)'!$A$2:$A$333,"")</f>
        <v>DPAI-03</v>
      </c>
      <c r="C280" s="243" t="str">
        <f>IFERROR(VLOOKUP($B280,'Institution Evaluation'!$A$55:$F$346,2,0),IFERROR(VLOOKUP($B280,'Privacy Analyst Evaluation'!$A$46:$F$120,2,0),""))&amp;""</f>
        <v>Do you have agreements in place with third parties or subprocessors regarding the protection of customer data and use of AI?*</v>
      </c>
      <c r="D280" s="243" t="str">
        <f>IFERROR(VLOOKUP($B280,'Institution Evaluation'!$A$55:$F$346,3,0),IFERROR(VLOOKUP($B280,'Privacy Analyst Evaluation'!$A$46:$F$120,3,0),""))&amp;""</f>
        <v>Yes</v>
      </c>
      <c r="E280" s="243" t="str">
        <f>IFERROR(VLOOKUP($B280,'Institution Evaluation'!$A$55:$F$346,4,0),IFERROR(VLOOKUP($B280,'Privacy Analyst Evaluation'!$A$46:$F$120,4,0),""))&amp;""</f>
        <v/>
      </c>
      <c r="F280" s="243" t="str">
        <f>IFERROR(VLOOKUP($B280,'Institution Evaluation'!$A$55:$F$346,6,0),IFERROR(VLOOKUP($B280,'Privacy Analyst Evaluation'!$A$46:$F$120,6,0),""))&amp;""</f>
        <v/>
      </c>
      <c r="G280" s="282"/>
      <c r="H280" s="243" t="str">
        <f>IFERROR(IF($H279+1&gt;'(backend scoring)'!$Q$335,"",$H279+1),"")</f>
        <v/>
      </c>
      <c r="I280" s="243" t="str">
        <f t="array" ref="I280">XLOOKUP($H280,'(backend scoring)'!$S$2:$S$333,'(backend scoring)'!$A$2:$A$333,"")</f>
        <v/>
      </c>
      <c r="J280" s="243" t="str">
        <f>IFERROR(VLOOKUP($I280,'Institution Evaluation'!$A$55:$F$346,2,0),IFERROR(VLOOKUP($I280,'Privacy Analyst Evaluation'!$A$46:$F$120,2,0),""))</f>
        <v/>
      </c>
      <c r="K280" s="243" t="str">
        <f>IFERROR(VLOOKUP($I280,'Institution Evaluation'!$A$55:$F$346,3,0),IFERROR(VLOOKUP($I280,'Privacy Analyst Evaluation'!$A$46:$F$120,3,0),""))&amp;""</f>
        <v/>
      </c>
      <c r="L280" s="243" t="str">
        <f>IFERROR(VLOOKUP($I280,'Institution Evaluation'!$A$55:$F$346,4,0),IFERROR(VLOOKUP($I280,'Privacy Analyst Evaluation'!$A$46:$F$120,4,0),""))&amp;""</f>
        <v/>
      </c>
      <c r="M280" s="243" t="str">
        <f>IFERROR(VLOOKUP($I280,'Institution Evaluation'!$A$55:$F$346,6,0),IFERROR(VLOOKUP($I280,'Privacy Analyst Evaluation'!$A$46:$F$120,6,0),""))&amp;""</f>
        <v/>
      </c>
      <c r="N280" s="7"/>
      <c r="O280" s="7"/>
      <c r="P280" s="7"/>
      <c r="Q280" s="7"/>
      <c r="R280" s="7"/>
      <c r="S280" s="7"/>
      <c r="T280" s="7"/>
      <c r="U280" s="7"/>
      <c r="V280" s="7"/>
      <c r="W280" s="7"/>
      <c r="X280" s="7"/>
      <c r="Y280" s="7"/>
      <c r="Z280" s="7"/>
      <c r="AA280" s="7"/>
      <c r="AB280" s="7"/>
      <c r="AC280" s="7"/>
      <c r="AD280" s="7"/>
      <c r="AE280" s="7"/>
      <c r="AF280" s="7"/>
      <c r="AG280" s="7"/>
      <c r="AH280" s="7"/>
    </row>
    <row r="281" ht="15.75" customHeight="1">
      <c r="A281" s="243">
        <f>IFERROR(IF($A280+1&gt;'(backend scoring)'!$T$335,"",$A280+1),"")</f>
        <v>75</v>
      </c>
      <c r="B281" s="243" t="str">
        <f t="array" ref="B281">XLOOKUP($A281,'(backend scoring)'!$V$2:$V$333,'(backend scoring)'!$A$2:$A$333,"")</f>
        <v>AIGN-01</v>
      </c>
      <c r="C281" s="243" t="str">
        <f>IFERROR(VLOOKUP($B281,'Institution Evaluation'!$A$55:$F$346,2,0),IFERROR(VLOOKUP($B281,'Privacy Analyst Evaluation'!$A$46:$F$120,2,0),""))&amp;""</f>
        <v>Does your solution have an AI risk model when developing or implementing your solution's AI model?*</v>
      </c>
      <c r="D281" s="243" t="str">
        <f>IFERROR(VLOOKUP($B281,'Institution Evaluation'!$A$55:$F$346,3,0),IFERROR(VLOOKUP($B281,'Privacy Analyst Evaluation'!$A$46:$F$120,3,0),""))&amp;""</f>
        <v>Yes</v>
      </c>
      <c r="E281" s="243" t="str">
        <f>IFERROR(VLOOKUP($B281,'Institution Evaluation'!$A$55:$F$346,4,0),IFERROR(VLOOKUP($B281,'Privacy Analyst Evaluation'!$A$46:$F$120,4,0),""))&amp;""</f>
        <v/>
      </c>
      <c r="F281" s="243" t="str">
        <f>IFERROR(VLOOKUP($B281,'Institution Evaluation'!$A$55:$F$346,6,0),IFERROR(VLOOKUP($B281,'Privacy Analyst Evaluation'!$A$46:$F$120,6,0),""))&amp;""</f>
        <v/>
      </c>
      <c r="G281" s="282"/>
      <c r="H281" s="243" t="str">
        <f>IFERROR(IF($H280+1&gt;'(backend scoring)'!$Q$335,"",$H280+1),"")</f>
        <v/>
      </c>
      <c r="I281" s="243" t="str">
        <f t="array" ref="I281">XLOOKUP($H281,'(backend scoring)'!$S$2:$S$333,'(backend scoring)'!$A$2:$A$333,"")</f>
        <v/>
      </c>
      <c r="J281" s="243" t="str">
        <f>IFERROR(VLOOKUP($I281,'Institution Evaluation'!$A$55:$F$346,2,0),IFERROR(VLOOKUP($I281,'Privacy Analyst Evaluation'!$A$46:$F$120,2,0),""))</f>
        <v/>
      </c>
      <c r="K281" s="243" t="str">
        <f>IFERROR(VLOOKUP($I281,'Institution Evaluation'!$A$55:$F$346,3,0),IFERROR(VLOOKUP($I281,'Privacy Analyst Evaluation'!$A$46:$F$120,3,0),""))&amp;""</f>
        <v/>
      </c>
      <c r="L281" s="243" t="str">
        <f>IFERROR(VLOOKUP($I281,'Institution Evaluation'!$A$55:$F$346,4,0),IFERROR(VLOOKUP($I281,'Privacy Analyst Evaluation'!$A$46:$F$120,4,0),""))&amp;""</f>
        <v/>
      </c>
      <c r="M281" s="243" t="str">
        <f>IFERROR(VLOOKUP($I281,'Institution Evaluation'!$A$55:$F$346,6,0),IFERROR(VLOOKUP($I281,'Privacy Analyst Evaluation'!$A$46:$F$120,6,0),""))&amp;""</f>
        <v/>
      </c>
      <c r="N281" s="7"/>
      <c r="O281" s="7"/>
      <c r="P281" s="7"/>
      <c r="Q281" s="7"/>
      <c r="R281" s="7"/>
      <c r="S281" s="7"/>
      <c r="T281" s="7"/>
      <c r="U281" s="7"/>
      <c r="V281" s="7"/>
      <c r="W281" s="7"/>
      <c r="X281" s="7"/>
      <c r="Y281" s="7"/>
      <c r="Z281" s="7"/>
      <c r="AA281" s="7"/>
      <c r="AB281" s="7"/>
      <c r="AC281" s="7"/>
      <c r="AD281" s="7"/>
      <c r="AE281" s="7"/>
      <c r="AF281" s="7"/>
      <c r="AG281" s="7"/>
      <c r="AH281" s="7"/>
    </row>
    <row r="282" ht="15.75" customHeight="1">
      <c r="A282" s="243">
        <f>IFERROR(IF($A281+1&gt;'(backend scoring)'!$T$335,"",$A281+1),"")</f>
        <v>76</v>
      </c>
      <c r="B282" s="243" t="str">
        <f t="array" ref="B282">XLOOKUP($A282,'(backend scoring)'!$V$2:$V$333,'(backend scoring)'!$A$2:$A$333,"")</f>
        <v>AIGN-02</v>
      </c>
      <c r="C282" s="243" t="str">
        <f>IFERROR(VLOOKUP($B282,'Institution Evaluation'!$A$55:$F$346,2,0),IFERROR(VLOOKUP($B282,'Privacy Analyst Evaluation'!$A$46:$F$120,2,0),""))&amp;""</f>
        <v>Can your solution's AI features be disabled by tenant and/or user?*</v>
      </c>
      <c r="D282" s="243" t="str">
        <f>IFERROR(VLOOKUP($B282,'Institution Evaluation'!$A$55:$F$346,3,0),IFERROR(VLOOKUP($B282,'Privacy Analyst Evaluation'!$A$46:$F$120,3,0),""))&amp;""</f>
        <v>Yes</v>
      </c>
      <c r="E282" s="243" t="str">
        <f>IFERROR(VLOOKUP($B282,'Institution Evaluation'!$A$55:$F$346,4,0),IFERROR(VLOOKUP($B282,'Privacy Analyst Evaluation'!$A$46:$F$120,4,0),""))&amp;""</f>
        <v/>
      </c>
      <c r="F282" s="243" t="str">
        <f>IFERROR(VLOOKUP($B282,'Institution Evaluation'!$A$55:$F$346,6,0),IFERROR(VLOOKUP($B282,'Privacy Analyst Evaluation'!$A$46:$F$120,6,0),""))&amp;""</f>
        <v/>
      </c>
      <c r="G282" s="282"/>
      <c r="H282" s="243" t="str">
        <f>IFERROR(IF($H281+1&gt;'(backend scoring)'!$Q$335,"",$H281+1),"")</f>
        <v/>
      </c>
      <c r="I282" s="243" t="str">
        <f t="array" ref="I282">XLOOKUP($H282,'(backend scoring)'!$S$2:$S$333,'(backend scoring)'!$A$2:$A$333,"")</f>
        <v/>
      </c>
      <c r="J282" s="243" t="str">
        <f>IFERROR(VLOOKUP($I282,'Institution Evaluation'!$A$55:$F$346,2,0),IFERROR(VLOOKUP($I282,'Privacy Analyst Evaluation'!$A$46:$F$120,2,0),""))</f>
        <v/>
      </c>
      <c r="K282" s="243" t="str">
        <f>IFERROR(VLOOKUP($I282,'Institution Evaluation'!$A$55:$F$346,3,0),IFERROR(VLOOKUP($I282,'Privacy Analyst Evaluation'!$A$46:$F$120,3,0),""))&amp;""</f>
        <v/>
      </c>
      <c r="L282" s="243" t="str">
        <f>IFERROR(VLOOKUP($I282,'Institution Evaluation'!$A$55:$F$346,4,0),IFERROR(VLOOKUP($I282,'Privacy Analyst Evaluation'!$A$46:$F$120,4,0),""))&amp;""</f>
        <v/>
      </c>
      <c r="M282" s="243" t="str">
        <f>IFERROR(VLOOKUP($I282,'Institution Evaluation'!$A$55:$F$346,6,0),IFERROR(VLOOKUP($I282,'Privacy Analyst Evaluation'!$A$46:$F$120,6,0),""))&amp;""</f>
        <v/>
      </c>
      <c r="N282" s="7"/>
      <c r="O282" s="7"/>
      <c r="P282" s="7"/>
      <c r="Q282" s="7"/>
      <c r="R282" s="7"/>
      <c r="S282" s="7"/>
      <c r="T282" s="7"/>
      <c r="U282" s="7"/>
      <c r="V282" s="7"/>
      <c r="W282" s="7"/>
      <c r="X282" s="7"/>
      <c r="Y282" s="7"/>
      <c r="Z282" s="7"/>
      <c r="AA282" s="7"/>
      <c r="AB282" s="7"/>
      <c r="AC282" s="7"/>
      <c r="AD282" s="7"/>
      <c r="AE282" s="7"/>
      <c r="AF282" s="7"/>
      <c r="AG282" s="7"/>
      <c r="AH282" s="7"/>
    </row>
    <row r="283" ht="15.75" customHeight="1">
      <c r="A283" s="243">
        <f>IFERROR(IF($A282+1&gt;'(backend scoring)'!$T$335,"",$A282+1),"")</f>
        <v>77</v>
      </c>
      <c r="B283" s="243" t="str">
        <f t="array" ref="B283">XLOOKUP($A283,'(backend scoring)'!$V$2:$V$333,'(backend scoring)'!$A$2:$A$333,"")</f>
        <v>AIGN-03</v>
      </c>
      <c r="C283" s="243" t="str">
        <f>IFERROR(VLOOKUP($B283,'Institution Evaluation'!$A$55:$F$346,2,0),IFERROR(VLOOKUP($B283,'Privacy Analyst Evaluation'!$A$46:$F$120,2,0),""))&amp;""</f>
        <v>Have your staff completed responsible AI training?*</v>
      </c>
      <c r="D283" s="243" t="str">
        <f>IFERROR(VLOOKUP($B283,'Institution Evaluation'!$A$55:$F$346,3,0),IFERROR(VLOOKUP($B283,'Privacy Analyst Evaluation'!$A$46:$F$120,3,0),""))&amp;""</f>
        <v>Yes</v>
      </c>
      <c r="E283" s="243" t="str">
        <f>IFERROR(VLOOKUP($B283,'Institution Evaluation'!$A$55:$F$346,4,0),IFERROR(VLOOKUP($B283,'Privacy Analyst Evaluation'!$A$46:$F$120,4,0),""))&amp;""</f>
        <v/>
      </c>
      <c r="F283" s="243" t="str">
        <f>IFERROR(VLOOKUP($B283,'Institution Evaluation'!$A$55:$F$346,6,0),IFERROR(VLOOKUP($B283,'Privacy Analyst Evaluation'!$A$46:$F$120,6,0),""))&amp;""</f>
        <v/>
      </c>
      <c r="G283" s="282"/>
      <c r="H283" s="243" t="str">
        <f>IFERROR(IF($H282+1&gt;'(backend scoring)'!$Q$335,"",$H282+1),"")</f>
        <v/>
      </c>
      <c r="I283" s="243" t="str">
        <f t="array" ref="I283">XLOOKUP($H283,'(backend scoring)'!$S$2:$S$333,'(backend scoring)'!$A$2:$A$333,"")</f>
        <v/>
      </c>
      <c r="J283" s="243" t="str">
        <f>IFERROR(VLOOKUP($I283,'Institution Evaluation'!$A$55:$F$346,2,0),IFERROR(VLOOKUP($I283,'Privacy Analyst Evaluation'!$A$46:$F$120,2,0),""))</f>
        <v/>
      </c>
      <c r="K283" s="243" t="str">
        <f>IFERROR(VLOOKUP($I283,'Institution Evaluation'!$A$55:$F$346,3,0),IFERROR(VLOOKUP($I283,'Privacy Analyst Evaluation'!$A$46:$F$120,3,0),""))&amp;""</f>
        <v/>
      </c>
      <c r="L283" s="243" t="str">
        <f>IFERROR(VLOOKUP($I283,'Institution Evaluation'!$A$55:$F$346,4,0),IFERROR(VLOOKUP($I283,'Privacy Analyst Evaluation'!$A$46:$F$120,4,0),""))&amp;""</f>
        <v/>
      </c>
      <c r="M283" s="243" t="str">
        <f>IFERROR(VLOOKUP($I283,'Institution Evaluation'!$A$55:$F$346,6,0),IFERROR(VLOOKUP($I283,'Privacy Analyst Evaluation'!$A$46:$F$120,6,0),""))&amp;""</f>
        <v/>
      </c>
      <c r="N283" s="7"/>
      <c r="O283" s="7"/>
      <c r="P283" s="7"/>
      <c r="Q283" s="7"/>
      <c r="R283" s="7"/>
      <c r="S283" s="7"/>
      <c r="T283" s="7"/>
      <c r="U283" s="7"/>
      <c r="V283" s="7"/>
      <c r="W283" s="7"/>
      <c r="X283" s="7"/>
      <c r="Y283" s="7"/>
      <c r="Z283" s="7"/>
      <c r="AA283" s="7"/>
      <c r="AB283" s="7"/>
      <c r="AC283" s="7"/>
      <c r="AD283" s="7"/>
      <c r="AE283" s="7"/>
      <c r="AF283" s="7"/>
      <c r="AG283" s="7"/>
      <c r="AH283" s="7"/>
    </row>
    <row r="284" ht="15.75" customHeight="1">
      <c r="A284" s="243">
        <f>IFERROR(IF($A283+1&gt;'(backend scoring)'!$T$335,"",$A283+1),"")</f>
        <v>78</v>
      </c>
      <c r="B284" s="243" t="str">
        <f t="array" ref="B284">XLOOKUP($A284,'(backend scoring)'!$V$2:$V$333,'(backend scoring)'!$A$2:$A$333,"")</f>
        <v>AIPL-01</v>
      </c>
      <c r="C284" s="243" t="str">
        <f>IFERROR(VLOOKUP($B284,'Institution Evaluation'!$A$55:$F$346,2,0),IFERROR(VLOOKUP($B284,'Privacy Analyst Evaluation'!$A$46:$F$120,2,0),""))&amp;""</f>
        <v>Are your AI developer's policies, processes, procedures, and practices across the organization related to the mapping, measuring, and managing of AI risks conspicuously posted, unambiguous, and implemented effectively?*</v>
      </c>
      <c r="D284" s="243" t="str">
        <f>IFERROR(VLOOKUP($B284,'Institution Evaluation'!$A$55:$F$346,3,0),IFERROR(VLOOKUP($B284,'Privacy Analyst Evaluation'!$A$46:$F$120,3,0),""))&amp;""</f>
        <v>Yes</v>
      </c>
      <c r="E284" s="243" t="str">
        <f>IFERROR(VLOOKUP($B284,'Institution Evaluation'!$A$55:$F$346,4,0),IFERROR(VLOOKUP($B284,'Privacy Analyst Evaluation'!$A$46:$F$120,4,0),""))&amp;""</f>
        <v>Coursedog follows structured AI development practices with clear component interfaces, error handling, rate limiting, and security considerations implemented throughout the AI system architecture.</v>
      </c>
      <c r="F284" s="243" t="str">
        <f>IFERROR(VLOOKUP($B284,'Institution Evaluation'!$A$55:$F$346,6,0),IFERROR(VLOOKUP($B284,'Privacy Analyst Evaluation'!$A$46:$F$120,6,0),""))&amp;""</f>
        <v/>
      </c>
      <c r="G284" s="282"/>
      <c r="H284" s="243" t="str">
        <f>IFERROR(IF($H283+1&gt;'(backend scoring)'!$Q$335,"",$H283+1),"")</f>
        <v/>
      </c>
      <c r="I284" s="243" t="str">
        <f t="array" ref="I284">XLOOKUP($H284,'(backend scoring)'!$S$2:$S$333,'(backend scoring)'!$A$2:$A$333,"")</f>
        <v/>
      </c>
      <c r="J284" s="243" t="str">
        <f>IFERROR(VLOOKUP($I284,'Institution Evaluation'!$A$55:$F$346,2,0),IFERROR(VLOOKUP($I284,'Privacy Analyst Evaluation'!$A$46:$F$120,2,0),""))</f>
        <v/>
      </c>
      <c r="K284" s="243" t="str">
        <f>IFERROR(VLOOKUP($I284,'Institution Evaluation'!$A$55:$F$346,3,0),IFERROR(VLOOKUP($I284,'Privacy Analyst Evaluation'!$A$46:$F$120,3,0),""))&amp;""</f>
        <v/>
      </c>
      <c r="L284" s="243" t="str">
        <f>IFERROR(VLOOKUP($I284,'Institution Evaluation'!$A$55:$F$346,4,0),IFERROR(VLOOKUP($I284,'Privacy Analyst Evaluation'!$A$46:$F$120,4,0),""))&amp;""</f>
        <v/>
      </c>
      <c r="M284" s="243" t="str">
        <f>IFERROR(VLOOKUP($I284,'Institution Evaluation'!$A$55:$F$346,6,0),IFERROR(VLOOKUP($I284,'Privacy Analyst Evaluation'!$A$46:$F$120,6,0),""))&amp;""</f>
        <v/>
      </c>
      <c r="N284" s="7"/>
      <c r="O284" s="7"/>
      <c r="P284" s="7"/>
      <c r="Q284" s="7"/>
      <c r="R284" s="7"/>
      <c r="S284" s="7"/>
      <c r="T284" s="7"/>
      <c r="U284" s="7"/>
      <c r="V284" s="7"/>
      <c r="W284" s="7"/>
      <c r="X284" s="7"/>
      <c r="Y284" s="7"/>
      <c r="Z284" s="7"/>
      <c r="AA284" s="7"/>
      <c r="AB284" s="7"/>
      <c r="AC284" s="7"/>
      <c r="AD284" s="7"/>
      <c r="AE284" s="7"/>
      <c r="AF284" s="7"/>
      <c r="AG284" s="7"/>
      <c r="AH284" s="7"/>
    </row>
    <row r="285" ht="15.75" customHeight="1">
      <c r="A285" s="243">
        <f>IFERROR(IF($A284+1&gt;'(backend scoring)'!$T$335,"",$A284+1),"")</f>
        <v>79</v>
      </c>
      <c r="B285" s="243" t="str">
        <f t="array" ref="B285">XLOOKUP($A285,'(backend scoring)'!$V$2:$V$333,'(backend scoring)'!$A$2:$A$333,"")</f>
        <v>AIPL-02</v>
      </c>
      <c r="C285" s="243" t="str">
        <f>IFERROR(VLOOKUP($B285,'Institution Evaluation'!$A$55:$F$346,2,0),IFERROR(VLOOKUP($B285,'Privacy Analyst Evaluation'!$A$46:$F$120,2,0),""))&amp;""</f>
        <v>Have you identified and measured AI risks?*</v>
      </c>
      <c r="D285" s="243" t="str">
        <f>IFERROR(VLOOKUP($B285,'Institution Evaluation'!$A$55:$F$346,3,0),IFERROR(VLOOKUP($B285,'Privacy Analyst Evaluation'!$A$46:$F$120,3,0),""))&amp;""</f>
        <v>Yes</v>
      </c>
      <c r="E285" s="243" t="str">
        <f>IFERROR(VLOOKUP($B285,'Institution Evaluation'!$A$55:$F$346,4,0),IFERROR(VLOOKUP($B285,'Privacy Analyst Evaluation'!$A$46:$F$120,4,0),""))&amp;""</f>
        <v>Coursedog has implemented risk mitigation through rate limiting, structured error handling, input validation, and component-based architecture to manage AI-related risks.</v>
      </c>
      <c r="F285" s="243" t="str">
        <f>IFERROR(VLOOKUP($B285,'Institution Evaluation'!$A$55:$F$346,6,0),IFERROR(VLOOKUP($B285,'Privacy Analyst Evaluation'!$A$46:$F$120,6,0),""))&amp;""</f>
        <v/>
      </c>
      <c r="G285" s="282"/>
      <c r="H285" s="243" t="str">
        <f>IFERROR(IF($H284+1&gt;'(backend scoring)'!$Q$335,"",$H284+1),"")</f>
        <v/>
      </c>
      <c r="I285" s="243" t="str">
        <f t="array" ref="I285">XLOOKUP($H285,'(backend scoring)'!$S$2:$S$333,'(backend scoring)'!$A$2:$A$333,"")</f>
        <v/>
      </c>
      <c r="J285" s="243" t="str">
        <f>IFERROR(VLOOKUP($I285,'Institution Evaluation'!$A$55:$F$346,2,0),IFERROR(VLOOKUP($I285,'Privacy Analyst Evaluation'!$A$46:$F$120,2,0),""))</f>
        <v/>
      </c>
      <c r="K285" s="243" t="str">
        <f>IFERROR(VLOOKUP($I285,'Institution Evaluation'!$A$55:$F$346,3,0),IFERROR(VLOOKUP($I285,'Privacy Analyst Evaluation'!$A$46:$F$120,3,0),""))&amp;""</f>
        <v/>
      </c>
      <c r="L285" s="243" t="str">
        <f>IFERROR(VLOOKUP($I285,'Institution Evaluation'!$A$55:$F$346,4,0),IFERROR(VLOOKUP($I285,'Privacy Analyst Evaluation'!$A$46:$F$120,4,0),""))&amp;""</f>
        <v/>
      </c>
      <c r="M285" s="243" t="str">
        <f>IFERROR(VLOOKUP($I285,'Institution Evaluation'!$A$55:$F$346,6,0),IFERROR(VLOOKUP($I285,'Privacy Analyst Evaluation'!$A$46:$F$120,6,0),""))&amp;""</f>
        <v/>
      </c>
      <c r="N285" s="7"/>
      <c r="O285" s="7"/>
      <c r="P285" s="7"/>
      <c r="Q285" s="7"/>
      <c r="R285" s="7"/>
      <c r="S285" s="7"/>
      <c r="T285" s="7"/>
      <c r="U285" s="7"/>
      <c r="V285" s="7"/>
      <c r="W285" s="7"/>
      <c r="X285" s="7"/>
      <c r="Y285" s="7"/>
      <c r="Z285" s="7"/>
      <c r="AA285" s="7"/>
      <c r="AB285" s="7"/>
      <c r="AC285" s="7"/>
      <c r="AD285" s="7"/>
      <c r="AE285" s="7"/>
      <c r="AF285" s="7"/>
      <c r="AG285" s="7"/>
      <c r="AH285" s="7"/>
    </row>
    <row r="286" ht="15.75" customHeight="1">
      <c r="A286" s="243">
        <f>IFERROR(IF($A285+1&gt;'(backend scoring)'!$T$335,"",$A285+1),"")</f>
        <v>80</v>
      </c>
      <c r="B286" s="243" t="str">
        <f t="array" ref="B286">XLOOKUP($A286,'(backend scoring)'!$V$2:$V$333,'(backend scoring)'!$A$2:$A$333,"")</f>
        <v>AIPL-03</v>
      </c>
      <c r="C286" s="243" t="str">
        <f>IFERROR(VLOOKUP($B286,'Institution Evaluation'!$A$55:$F$346,2,0),IFERROR(VLOOKUP($B286,'Privacy Analyst Evaluation'!$A$46:$F$120,2,0),""))&amp;""</f>
        <v>In the event of an incident, can your solution's AI features be disabled in a timely manner?*</v>
      </c>
      <c r="D286" s="243" t="str">
        <f>IFERROR(VLOOKUP($B286,'Institution Evaluation'!$A$55:$F$346,3,0),IFERROR(VLOOKUP($B286,'Privacy Analyst Evaluation'!$A$46:$F$120,3,0),""))&amp;""</f>
        <v>Yes</v>
      </c>
      <c r="E286" s="243" t="str">
        <f>IFERROR(VLOOKUP($B286,'Institution Evaluation'!$A$55:$F$346,4,0),IFERROR(VLOOKUP($B286,'Privacy Analyst Evaluation'!$A$46:$F$120,4,0),""))&amp;""</f>
        <v>AI features are implemented as modular components that can be disabled through the AI Hub control system and component cancellation mechanisms.</v>
      </c>
      <c r="F286" s="243" t="str">
        <f>IFERROR(VLOOKUP($B286,'Institution Evaluation'!$A$55:$F$346,6,0),IFERROR(VLOOKUP($B286,'Privacy Analyst Evaluation'!$A$46:$F$120,6,0),""))&amp;""</f>
        <v/>
      </c>
      <c r="G286" s="282"/>
      <c r="H286" s="243" t="str">
        <f>IFERROR(IF($H285+1&gt;'(backend scoring)'!$Q$335,"",$H285+1),"")</f>
        <v/>
      </c>
      <c r="I286" s="243" t="str">
        <f t="array" ref="I286">XLOOKUP($H286,'(backend scoring)'!$S$2:$S$333,'(backend scoring)'!$A$2:$A$333,"")</f>
        <v/>
      </c>
      <c r="J286" s="243" t="str">
        <f>IFERROR(VLOOKUP($I286,'Institution Evaluation'!$A$55:$F$346,2,0),IFERROR(VLOOKUP($I286,'Privacy Analyst Evaluation'!$A$46:$F$120,2,0),""))</f>
        <v/>
      </c>
      <c r="K286" s="243" t="str">
        <f>IFERROR(VLOOKUP($I286,'Institution Evaluation'!$A$55:$F$346,3,0),IFERROR(VLOOKUP($I286,'Privacy Analyst Evaluation'!$A$46:$F$120,3,0),""))&amp;""</f>
        <v/>
      </c>
      <c r="L286" s="243" t="str">
        <f>IFERROR(VLOOKUP($I286,'Institution Evaluation'!$A$55:$F$346,4,0),IFERROR(VLOOKUP($I286,'Privacy Analyst Evaluation'!$A$46:$F$120,4,0),""))&amp;""</f>
        <v/>
      </c>
      <c r="M286" s="243" t="str">
        <f>IFERROR(VLOOKUP($I286,'Institution Evaluation'!$A$55:$F$346,6,0),IFERROR(VLOOKUP($I286,'Privacy Analyst Evaluation'!$A$46:$F$120,6,0),""))&amp;""</f>
        <v/>
      </c>
      <c r="N286" s="7"/>
      <c r="O286" s="7"/>
      <c r="P286" s="7"/>
      <c r="Q286" s="7"/>
      <c r="R286" s="7"/>
      <c r="S286" s="7"/>
      <c r="T286" s="7"/>
      <c r="U286" s="7"/>
      <c r="V286" s="7"/>
      <c r="W286" s="7"/>
      <c r="X286" s="7"/>
      <c r="Y286" s="7"/>
      <c r="Z286" s="7"/>
      <c r="AA286" s="7"/>
      <c r="AB286" s="7"/>
      <c r="AC286" s="7"/>
      <c r="AD286" s="7"/>
      <c r="AE286" s="7"/>
      <c r="AF286" s="7"/>
      <c r="AG286" s="7"/>
      <c r="AH286" s="7"/>
    </row>
    <row r="287" ht="15.75" customHeight="1">
      <c r="A287" s="243">
        <f>IFERROR(IF($A286+1&gt;'(backend scoring)'!$T$335,"",$A286+1),"")</f>
        <v>81</v>
      </c>
      <c r="B287" s="243" t="str">
        <f t="array" ref="B287">XLOOKUP($A287,'(backend scoring)'!$V$2:$V$333,'(backend scoring)'!$A$2:$A$333,"")</f>
        <v>AIPL-04</v>
      </c>
      <c r="C287" s="243" t="str">
        <f>IFERROR(VLOOKUP($B287,'Institution Evaluation'!$A$55:$F$346,2,0),IFERROR(VLOOKUP($B287,'Privacy Analyst Evaluation'!$A$46:$F$120,2,0),""))&amp;""</f>
        <v>If disabled because of an incident, can your solution's AI features be re-enabled in a timely manner?*</v>
      </c>
      <c r="D287" s="243" t="str">
        <f>IFERROR(VLOOKUP($B287,'Institution Evaluation'!$A$55:$F$346,3,0),IFERROR(VLOOKUP($B287,'Privacy Analyst Evaluation'!$A$46:$F$120,3,0),""))&amp;""</f>
        <v>Yes</v>
      </c>
      <c r="E287" s="243" t="str">
        <f>IFERROR(VLOOKUP($B287,'Institution Evaluation'!$A$55:$F$346,4,0),IFERROR(VLOOKUP($B287,'Privacy Analyst Evaluation'!$A$46:$F$120,4,0),""))&amp;""</f>
        <v>The modular component architecture allows for quick re-enablement of AI features once issues are resolved, with proper validation and testing procedures.</v>
      </c>
      <c r="F287" s="243" t="str">
        <f>IFERROR(VLOOKUP($B287,'Institution Evaluation'!$A$55:$F$346,6,0),IFERROR(VLOOKUP($B287,'Privacy Analyst Evaluation'!$A$46:$F$120,6,0),""))&amp;""</f>
        <v/>
      </c>
      <c r="G287" s="282"/>
      <c r="H287" s="243" t="str">
        <f>IFERROR(IF($H286+1&gt;'(backend scoring)'!$Q$335,"",$H286+1),"")</f>
        <v/>
      </c>
      <c r="I287" s="243" t="str">
        <f t="array" ref="I287">XLOOKUP($H287,'(backend scoring)'!$S$2:$S$333,'(backend scoring)'!$A$2:$A$333,"")</f>
        <v/>
      </c>
      <c r="J287" s="243" t="str">
        <f>IFERROR(VLOOKUP($I287,'Institution Evaluation'!$A$55:$F$346,2,0),IFERROR(VLOOKUP($I287,'Privacy Analyst Evaluation'!$A$46:$F$120,2,0),""))</f>
        <v/>
      </c>
      <c r="K287" s="243" t="str">
        <f>IFERROR(VLOOKUP($I287,'Institution Evaluation'!$A$55:$F$346,3,0),IFERROR(VLOOKUP($I287,'Privacy Analyst Evaluation'!$A$46:$F$120,3,0),""))&amp;""</f>
        <v/>
      </c>
      <c r="L287" s="243" t="str">
        <f>IFERROR(VLOOKUP($I287,'Institution Evaluation'!$A$55:$F$346,4,0),IFERROR(VLOOKUP($I287,'Privacy Analyst Evaluation'!$A$46:$F$120,4,0),""))&amp;""</f>
        <v/>
      </c>
      <c r="M287" s="243" t="str">
        <f>IFERROR(VLOOKUP($I287,'Institution Evaluation'!$A$55:$F$346,6,0),IFERROR(VLOOKUP($I287,'Privacy Analyst Evaluation'!$A$46:$F$120,6,0),""))&amp;""</f>
        <v/>
      </c>
      <c r="N287" s="7"/>
      <c r="O287" s="7"/>
      <c r="P287" s="7"/>
      <c r="Q287" s="7"/>
      <c r="R287" s="7"/>
      <c r="S287" s="7"/>
      <c r="T287" s="7"/>
      <c r="U287" s="7"/>
      <c r="V287" s="7"/>
      <c r="W287" s="7"/>
      <c r="X287" s="7"/>
      <c r="Y287" s="7"/>
      <c r="Z287" s="7"/>
      <c r="AA287" s="7"/>
      <c r="AB287" s="7"/>
      <c r="AC287" s="7"/>
      <c r="AD287" s="7"/>
      <c r="AE287" s="7"/>
      <c r="AF287" s="7"/>
      <c r="AG287" s="7"/>
      <c r="AH287" s="7"/>
    </row>
    <row r="288" ht="15.75" customHeight="1">
      <c r="A288" s="243">
        <f>IFERROR(IF($A287+1&gt;'(backend scoring)'!$T$335,"",$A287+1),"")</f>
        <v>82</v>
      </c>
      <c r="B288" s="243" t="str">
        <f t="array" ref="B288">XLOOKUP($A288,'(backend scoring)'!$V$2:$V$333,'(backend scoring)'!$A$2:$A$333,"")</f>
        <v>AISC-01</v>
      </c>
      <c r="C288" s="243" t="str">
        <f>IFERROR(VLOOKUP($B288,'Institution Evaluation'!$A$55:$F$346,2,0),IFERROR(VLOOKUP($B288,'Privacy Analyst Evaluation'!$A$46:$F$120,2,0),""))&amp;""</f>
        <v>If sensitive data is introduced to your solution's AI model, can the data be removed from the AI model by request?*</v>
      </c>
      <c r="D288" s="243" t="str">
        <f>IFERROR(VLOOKUP($B288,'Institution Evaluation'!$A$55:$F$346,3,0),IFERROR(VLOOKUP($B288,'Privacy Analyst Evaluation'!$A$46:$F$120,3,0),""))&amp;""</f>
        <v>No</v>
      </c>
      <c r="E288" s="243" t="str">
        <f>IFERROR(VLOOKUP($B288,'Institution Evaluation'!$A$55:$F$346,4,0),IFERROR(VLOOKUP($B288,'Privacy Analyst Evaluation'!$A$46:$F$120,4,0),""))&amp;""</f>
        <v>Coursedog uses third-party AI services (OpenAI and Anthropic) where data removal from the underlying models is not directly controllable. However, Coursedog implements data protection measures to prevent sensitive data from being inappropriately sent to AI models.</v>
      </c>
      <c r="F288" s="243" t="str">
        <f>IFERROR(VLOOKUP($B288,'Institution Evaluation'!$A$55:$F$346,6,0),IFERROR(VLOOKUP($B288,'Privacy Analyst Evaluation'!$A$46:$F$120,6,0),""))&amp;""</f>
        <v/>
      </c>
      <c r="G288" s="282"/>
      <c r="H288" s="243" t="str">
        <f>IFERROR(IF($H287+1&gt;'(backend scoring)'!$Q$335,"",$H287+1),"")</f>
        <v/>
      </c>
      <c r="I288" s="243" t="str">
        <f t="array" ref="I288">XLOOKUP($H288,'(backend scoring)'!$S$2:$S$333,'(backend scoring)'!$A$2:$A$333,"")</f>
        <v/>
      </c>
      <c r="J288" s="243" t="str">
        <f>IFERROR(VLOOKUP($I288,'Institution Evaluation'!$A$55:$F$346,2,0),IFERROR(VLOOKUP($I288,'Privacy Analyst Evaluation'!$A$46:$F$120,2,0),""))</f>
        <v/>
      </c>
      <c r="K288" s="243" t="str">
        <f>IFERROR(VLOOKUP($I288,'Institution Evaluation'!$A$55:$F$346,3,0),IFERROR(VLOOKUP($I288,'Privacy Analyst Evaluation'!$A$46:$F$120,3,0),""))&amp;""</f>
        <v/>
      </c>
      <c r="L288" s="243" t="str">
        <f>IFERROR(VLOOKUP($I288,'Institution Evaluation'!$A$55:$F$346,4,0),IFERROR(VLOOKUP($I288,'Privacy Analyst Evaluation'!$A$46:$F$120,4,0),""))&amp;""</f>
        <v/>
      </c>
      <c r="M288" s="243" t="str">
        <f>IFERROR(VLOOKUP($I288,'Institution Evaluation'!$A$55:$F$346,6,0),IFERROR(VLOOKUP($I288,'Privacy Analyst Evaluation'!$A$46:$F$120,6,0),""))&amp;""</f>
        <v/>
      </c>
      <c r="N288" s="7"/>
      <c r="O288" s="7"/>
      <c r="P288" s="7"/>
      <c r="Q288" s="7"/>
      <c r="R288" s="7"/>
      <c r="S288" s="7"/>
      <c r="T288" s="7"/>
      <c r="U288" s="7"/>
      <c r="V288" s="7"/>
      <c r="W288" s="7"/>
      <c r="X288" s="7"/>
      <c r="Y288" s="7"/>
      <c r="Z288" s="7"/>
      <c r="AA288" s="7"/>
      <c r="AB288" s="7"/>
      <c r="AC288" s="7"/>
      <c r="AD288" s="7"/>
      <c r="AE288" s="7"/>
      <c r="AF288" s="7"/>
      <c r="AG288" s="7"/>
      <c r="AH288" s="7"/>
    </row>
    <row r="289" ht="15.75" customHeight="1">
      <c r="A289" s="243">
        <f>IFERROR(IF($A288+1&gt;'(backend scoring)'!$T$335,"",$A288+1),"")</f>
        <v>83</v>
      </c>
      <c r="B289" s="243" t="str">
        <f t="array" ref="B289">XLOOKUP($A289,'(backend scoring)'!$V$2:$V$333,'(backend scoring)'!$A$2:$A$333,"")</f>
        <v>AISC-02</v>
      </c>
      <c r="C289" s="243" t="str">
        <f>IFERROR(VLOOKUP($B289,'Institution Evaluation'!$A$55:$F$346,2,0),IFERROR(VLOOKUP($B289,'Privacy Analyst Evaluation'!$A$46:$F$120,2,0),""))&amp;""</f>
        <v>Is user input data used to influence your solution's AI model?*</v>
      </c>
      <c r="D289" s="243" t="str">
        <f>IFERROR(VLOOKUP($B289,'Institution Evaluation'!$A$55:$F$346,3,0),IFERROR(VLOOKUP($B289,'Privacy Analyst Evaluation'!$A$46:$F$120,3,0),""))&amp;""</f>
        <v>No</v>
      </c>
      <c r="E289" s="243" t="str">
        <f>IFERROR(VLOOKUP($B289,'Institution Evaluation'!$A$55:$F$346,4,0),IFERROR(VLOOKUP($B289,'Privacy Analyst Evaluation'!$A$46:$F$120,4,0),""))&amp;""</f>
        <v>User input is processed through AI models for generating responses but is not used to train or modify the underlying AI models. Coursedog uses pre-trained models from OpenAI and Anthropic.</v>
      </c>
      <c r="F289" s="243" t="str">
        <f>IFERROR(VLOOKUP($B289,'Institution Evaluation'!$A$55:$F$346,6,0),IFERROR(VLOOKUP($B289,'Privacy Analyst Evaluation'!$A$46:$F$120,6,0),""))&amp;""</f>
        <v/>
      </c>
      <c r="G289" s="282"/>
      <c r="H289" s="243" t="str">
        <f>IFERROR(IF($H288+1&gt;'(backend scoring)'!$Q$335,"",$H288+1),"")</f>
        <v/>
      </c>
      <c r="I289" s="243" t="str">
        <f t="array" ref="I289">XLOOKUP($H289,'(backend scoring)'!$S$2:$S$333,'(backend scoring)'!$A$2:$A$333,"")</f>
        <v/>
      </c>
      <c r="J289" s="243" t="str">
        <f>IFERROR(VLOOKUP($I289,'Institution Evaluation'!$A$55:$F$346,2,0),IFERROR(VLOOKUP($I289,'Privacy Analyst Evaluation'!$A$46:$F$120,2,0),""))</f>
        <v/>
      </c>
      <c r="K289" s="243" t="str">
        <f>IFERROR(VLOOKUP($I289,'Institution Evaluation'!$A$55:$F$346,3,0),IFERROR(VLOOKUP($I289,'Privacy Analyst Evaluation'!$A$46:$F$120,3,0),""))&amp;""</f>
        <v/>
      </c>
      <c r="L289" s="243" t="str">
        <f>IFERROR(VLOOKUP($I289,'Institution Evaluation'!$A$55:$F$346,4,0),IFERROR(VLOOKUP($I289,'Privacy Analyst Evaluation'!$A$46:$F$120,4,0),""))&amp;""</f>
        <v/>
      </c>
      <c r="M289" s="243" t="str">
        <f>IFERROR(VLOOKUP($I289,'Institution Evaluation'!$A$55:$F$346,6,0),IFERROR(VLOOKUP($I289,'Privacy Analyst Evaluation'!$A$46:$F$120,6,0),""))&amp;""</f>
        <v/>
      </c>
      <c r="N289" s="7"/>
      <c r="O289" s="7"/>
      <c r="P289" s="7"/>
      <c r="Q289" s="7"/>
      <c r="R289" s="7"/>
      <c r="S289" s="7"/>
      <c r="T289" s="7"/>
      <c r="U289" s="7"/>
      <c r="V289" s="7"/>
      <c r="W289" s="7"/>
      <c r="X289" s="7"/>
      <c r="Y289" s="7"/>
      <c r="Z289" s="7"/>
      <c r="AA289" s="7"/>
      <c r="AB289" s="7"/>
      <c r="AC289" s="7"/>
      <c r="AD289" s="7"/>
      <c r="AE289" s="7"/>
      <c r="AF289" s="7"/>
      <c r="AG289" s="7"/>
      <c r="AH289" s="7"/>
    </row>
    <row r="290" ht="15.75" customHeight="1">
      <c r="A290" s="243">
        <f>IFERROR(IF($A289+1&gt;'(backend scoring)'!$T$335,"",$A289+1),"")</f>
        <v>84</v>
      </c>
      <c r="B290" s="243" t="str">
        <f t="array" ref="B290">XLOOKUP($A290,'(backend scoring)'!$V$2:$V$333,'(backend scoring)'!$A$2:$A$333,"")</f>
        <v>AISC-03</v>
      </c>
      <c r="C290" s="243" t="str">
        <f>IFERROR(VLOOKUP($B290,'Institution Evaluation'!$A$55:$F$346,2,0),IFERROR(VLOOKUP($B290,'Privacy Analyst Evaluation'!$A$46:$F$120,2,0),""))&amp;""</f>
        <v>Do you provide logging for your solution's AI feature(s) that includes user, date, and action taken?*</v>
      </c>
      <c r="D290" s="243" t="str">
        <f>IFERROR(VLOOKUP($B290,'Institution Evaluation'!$A$55:$F$346,3,0),IFERROR(VLOOKUP($B290,'Privacy Analyst Evaluation'!$A$46:$F$120,3,0),""))&amp;""</f>
        <v>Yes</v>
      </c>
      <c r="E290" s="243" t="str">
        <f>IFERROR(VLOOKUP($B290,'Institution Evaluation'!$A$55:$F$346,4,0),IFERROR(VLOOKUP($B290,'Privacy Analyst Evaluation'!$A$46:$F$120,4,0),""))&amp;""</f>
        <v>Coursedog implements comprehensive logging through Winston-based structured logging with contextual information including user actions and AI operations.</v>
      </c>
      <c r="F290" s="243" t="str">
        <f>IFERROR(VLOOKUP($B290,'Institution Evaluation'!$A$55:$F$346,6,0),IFERROR(VLOOKUP($B290,'Privacy Analyst Evaluation'!$A$46:$F$120,6,0),""))&amp;""</f>
        <v/>
      </c>
      <c r="G290" s="282"/>
      <c r="H290" s="243" t="str">
        <f>IFERROR(IF($H289+1&gt;'(backend scoring)'!$Q$335,"",$H289+1),"")</f>
        <v/>
      </c>
      <c r="I290" s="243" t="str">
        <f t="array" ref="I290">XLOOKUP($H290,'(backend scoring)'!$S$2:$S$333,'(backend scoring)'!$A$2:$A$333,"")</f>
        <v/>
      </c>
      <c r="J290" s="243" t="str">
        <f>IFERROR(VLOOKUP($I290,'Institution Evaluation'!$A$55:$F$346,2,0),IFERROR(VLOOKUP($I290,'Privacy Analyst Evaluation'!$A$46:$F$120,2,0),""))</f>
        <v/>
      </c>
      <c r="K290" s="243" t="str">
        <f>IFERROR(VLOOKUP($I290,'Institution Evaluation'!$A$55:$F$346,3,0),IFERROR(VLOOKUP($I290,'Privacy Analyst Evaluation'!$A$46:$F$120,3,0),""))&amp;""</f>
        <v/>
      </c>
      <c r="L290" s="243" t="str">
        <f>IFERROR(VLOOKUP($I290,'Institution Evaluation'!$A$55:$F$346,4,0),IFERROR(VLOOKUP($I290,'Privacy Analyst Evaluation'!$A$46:$F$120,4,0),""))&amp;""</f>
        <v/>
      </c>
      <c r="M290" s="243" t="str">
        <f>IFERROR(VLOOKUP($I290,'Institution Evaluation'!$A$55:$F$346,6,0),IFERROR(VLOOKUP($I290,'Privacy Analyst Evaluation'!$A$46:$F$120,6,0),""))&amp;""</f>
        <v/>
      </c>
      <c r="N290" s="7"/>
      <c r="O290" s="7"/>
      <c r="P290" s="7"/>
      <c r="Q290" s="7"/>
      <c r="R290" s="7"/>
      <c r="S290" s="7"/>
      <c r="T290" s="7"/>
      <c r="U290" s="7"/>
      <c r="V290" s="7"/>
      <c r="W290" s="7"/>
      <c r="X290" s="7"/>
      <c r="Y290" s="7"/>
      <c r="Z290" s="7"/>
      <c r="AA290" s="7"/>
      <c r="AB290" s="7"/>
      <c r="AC290" s="7"/>
      <c r="AD290" s="7"/>
      <c r="AE290" s="7"/>
      <c r="AF290" s="7"/>
      <c r="AG290" s="7"/>
      <c r="AH290" s="7"/>
    </row>
    <row r="291" ht="15.75" customHeight="1">
      <c r="A291" s="243">
        <f>IFERROR(IF($A290+1&gt;'(backend scoring)'!$T$335,"",$A290+1),"")</f>
        <v>85</v>
      </c>
      <c r="B291" s="243" t="str">
        <f t="array" ref="B291">XLOOKUP($A291,'(backend scoring)'!$V$2:$V$333,'(backend scoring)'!$A$2:$A$333,"")</f>
        <v>AIML-01</v>
      </c>
      <c r="C291" s="243" t="str">
        <f>IFERROR(VLOOKUP($B291,'Institution Evaluation'!$A$55:$F$346,2,0),IFERROR(VLOOKUP($B291,'Privacy Analyst Evaluation'!$A$46:$F$120,2,0),""))&amp;""</f>
        <v>Do you separate ML training data from your ML solution data?*</v>
      </c>
      <c r="D291" s="243" t="str">
        <f>IFERROR(VLOOKUP($B291,'Institution Evaluation'!$A$55:$F$346,3,0),IFERROR(VLOOKUP($B291,'Privacy Analyst Evaluation'!$A$46:$F$120,3,0),""))&amp;""</f>
        <v>No</v>
      </c>
      <c r="E291" s="243" t="str">
        <f>IFERROR(VLOOKUP($B291,'Institution Evaluation'!$A$55:$F$346,4,0),IFERROR(VLOOKUP($B291,'Privacy Analyst Evaluation'!$A$46:$F$120,4,0),""))&amp;""</f>
        <v>Coursedog does not train custom ML models. The solution uses pre-trained models from OpenAI and Anthropic, so training data separation is not applicable.</v>
      </c>
      <c r="F291" s="243" t="str">
        <f>IFERROR(VLOOKUP($B291,'Institution Evaluation'!$A$55:$F$346,6,0),IFERROR(VLOOKUP($B291,'Privacy Analyst Evaluation'!$A$46:$F$120,6,0),""))&amp;""</f>
        <v/>
      </c>
      <c r="G291" s="282"/>
      <c r="H291" s="243" t="str">
        <f>IFERROR(IF($H290+1&gt;'(backend scoring)'!$Q$335,"",$H290+1),"")</f>
        <v/>
      </c>
      <c r="I291" s="243" t="str">
        <f t="array" ref="I291">XLOOKUP($H291,'(backend scoring)'!$S$2:$S$333,'(backend scoring)'!$A$2:$A$333,"")</f>
        <v/>
      </c>
      <c r="J291" s="243" t="str">
        <f>IFERROR(VLOOKUP($I291,'Institution Evaluation'!$A$55:$F$346,2,0),IFERROR(VLOOKUP($I291,'Privacy Analyst Evaluation'!$A$46:$F$120,2,0),""))</f>
        <v/>
      </c>
      <c r="K291" s="243" t="str">
        <f>IFERROR(VLOOKUP($I291,'Institution Evaluation'!$A$55:$F$346,3,0),IFERROR(VLOOKUP($I291,'Privacy Analyst Evaluation'!$A$46:$F$120,3,0),""))&amp;""</f>
        <v/>
      </c>
      <c r="L291" s="243" t="str">
        <f>IFERROR(VLOOKUP($I291,'Institution Evaluation'!$A$55:$F$346,4,0),IFERROR(VLOOKUP($I291,'Privacy Analyst Evaluation'!$A$46:$F$120,4,0),""))&amp;""</f>
        <v/>
      </c>
      <c r="M291" s="243" t="str">
        <f>IFERROR(VLOOKUP($I291,'Institution Evaluation'!$A$55:$F$346,6,0),IFERROR(VLOOKUP($I291,'Privacy Analyst Evaluation'!$A$46:$F$120,6,0),""))&amp;""</f>
        <v/>
      </c>
      <c r="N291" s="7"/>
      <c r="O291" s="7"/>
      <c r="P291" s="7"/>
      <c r="Q291" s="7"/>
      <c r="R291" s="7"/>
      <c r="S291" s="7"/>
      <c r="T291" s="7"/>
      <c r="U291" s="7"/>
      <c r="V291" s="7"/>
      <c r="W291" s="7"/>
      <c r="X291" s="7"/>
      <c r="Y291" s="7"/>
      <c r="Z291" s="7"/>
      <c r="AA291" s="7"/>
      <c r="AB291" s="7"/>
      <c r="AC291" s="7"/>
      <c r="AD291" s="7"/>
      <c r="AE291" s="7"/>
      <c r="AF291" s="7"/>
      <c r="AG291" s="7"/>
      <c r="AH291" s="7"/>
    </row>
    <row r="292" ht="15.75" customHeight="1">
      <c r="A292" s="243">
        <f>IFERROR(IF($A291+1&gt;'(backend scoring)'!$T$335,"",$A291+1),"")</f>
        <v>86</v>
      </c>
      <c r="B292" s="243" t="str">
        <f t="array" ref="B292">XLOOKUP($A292,'(backend scoring)'!$V$2:$V$333,'(backend scoring)'!$A$2:$A$333,"")</f>
        <v>AIML-02</v>
      </c>
      <c r="C292" s="243" t="str">
        <f>IFERROR(VLOOKUP($B292,'Institution Evaluation'!$A$55:$F$346,2,0),IFERROR(VLOOKUP($B292,'Privacy Analyst Evaluation'!$A$46:$F$120,2,0),""))&amp;""</f>
        <v>Do you authenticate and verify your ML model's feedback?*</v>
      </c>
      <c r="D292" s="243" t="str">
        <f>IFERROR(VLOOKUP($B292,'Institution Evaluation'!$A$55:$F$346,3,0),IFERROR(VLOOKUP($B292,'Privacy Analyst Evaluation'!$A$46:$F$120,3,0),""))&amp;""</f>
        <v>No</v>
      </c>
      <c r="E292" s="243" t="str">
        <f>IFERROR(VLOOKUP($B292,'Institution Evaluation'!$A$55:$F$346,4,0),IFERROR(VLOOKUP($B292,'Privacy Analyst Evaluation'!$A$46:$F$120,4,0),""))&amp;""</f>
        <v>Coursedog uses pre-trained OpenAI models and does not implement custom model training or feedback loops that would require authentication and verification.</v>
      </c>
      <c r="F292" s="243" t="str">
        <f>IFERROR(VLOOKUP($B292,'Institution Evaluation'!$A$55:$F$346,6,0),IFERROR(VLOOKUP($B292,'Privacy Analyst Evaluation'!$A$46:$F$120,6,0),""))&amp;""</f>
        <v/>
      </c>
      <c r="G292" s="282"/>
      <c r="H292" s="243" t="str">
        <f>IFERROR(IF($H291+1&gt;'(backend scoring)'!$Q$335,"",$H291+1),"")</f>
        <v/>
      </c>
      <c r="I292" s="243" t="str">
        <f t="array" ref="I292">XLOOKUP($H292,'(backend scoring)'!$S$2:$S$333,'(backend scoring)'!$A$2:$A$333,"")</f>
        <v/>
      </c>
      <c r="J292" s="243" t="str">
        <f>IFERROR(VLOOKUP($I292,'Institution Evaluation'!$A$55:$F$346,2,0),IFERROR(VLOOKUP($I292,'Privacy Analyst Evaluation'!$A$46:$F$120,2,0),""))</f>
        <v/>
      </c>
      <c r="K292" s="243" t="str">
        <f>IFERROR(VLOOKUP($I292,'Institution Evaluation'!$A$55:$F$346,3,0),IFERROR(VLOOKUP($I292,'Privacy Analyst Evaluation'!$A$46:$F$120,3,0),""))&amp;""</f>
        <v/>
      </c>
      <c r="L292" s="243" t="str">
        <f>IFERROR(VLOOKUP($I292,'Institution Evaluation'!$A$55:$F$346,4,0),IFERROR(VLOOKUP($I292,'Privacy Analyst Evaluation'!$A$46:$F$120,4,0),""))&amp;""</f>
        <v/>
      </c>
      <c r="M292" s="243" t="str">
        <f>IFERROR(VLOOKUP($I292,'Institution Evaluation'!$A$55:$F$346,6,0),IFERROR(VLOOKUP($I292,'Privacy Analyst Evaluation'!$A$46:$F$120,6,0),""))&amp;""</f>
        <v/>
      </c>
      <c r="N292" s="7"/>
      <c r="O292" s="7"/>
      <c r="P292" s="7"/>
      <c r="Q292" s="7"/>
      <c r="R292" s="7"/>
      <c r="S292" s="7"/>
      <c r="T292" s="7"/>
      <c r="U292" s="7"/>
      <c r="V292" s="7"/>
      <c r="W292" s="7"/>
      <c r="X292" s="7"/>
      <c r="Y292" s="7"/>
      <c r="Z292" s="7"/>
      <c r="AA292" s="7"/>
      <c r="AB292" s="7"/>
      <c r="AC292" s="7"/>
      <c r="AD292" s="7"/>
      <c r="AE292" s="7"/>
      <c r="AF292" s="7"/>
      <c r="AG292" s="7"/>
      <c r="AH292" s="7"/>
    </row>
    <row r="293" ht="15.75" customHeight="1">
      <c r="A293" s="243">
        <f>IFERROR(IF($A292+1&gt;'(backend scoring)'!$T$335,"",$A292+1),"")</f>
        <v>87</v>
      </c>
      <c r="B293" s="243" t="str">
        <f t="array" ref="B293">XLOOKUP($A293,'(backend scoring)'!$V$2:$V$333,'(backend scoring)'!$A$2:$A$333,"")</f>
        <v>AILM-01</v>
      </c>
      <c r="C293" s="243" t="str">
        <f>IFERROR(VLOOKUP($B293,'Institution Evaluation'!$A$55:$F$346,2,0),IFERROR(VLOOKUP($B293,'Privacy Analyst Evaluation'!$A$46:$F$120,2,0),""))&amp;""</f>
        <v>Do you limit your solution's LLM privileges by default?*</v>
      </c>
      <c r="D293" s="243" t="str">
        <f>IFERROR(VLOOKUP($B293,'Institution Evaluation'!$A$55:$F$346,3,0),IFERROR(VLOOKUP($B293,'Privacy Analyst Evaluation'!$A$46:$F$120,3,0),""))&amp;""</f>
        <v>Yes</v>
      </c>
      <c r="E293" s="243" t="str">
        <f>IFERROR(VLOOKUP($B293,'Institution Evaluation'!$A$55:$F$346,4,0),IFERROR(VLOOKUP($B293,'Privacy Analyst Evaluation'!$A$46:$F$120,4,0),""))&amp;""</f>
        <v>Coursedog implements rate limiting, structured input validation, and controlled access to LLM features through the AI Hub system to limit privileges by default.</v>
      </c>
      <c r="F293" s="243" t="str">
        <f>IFERROR(VLOOKUP($B293,'Institution Evaluation'!$A$55:$F$346,6,0),IFERROR(VLOOKUP($B293,'Privacy Analyst Evaluation'!$A$46:$F$120,6,0),""))&amp;""</f>
        <v/>
      </c>
      <c r="G293" s="282"/>
      <c r="H293" s="243" t="str">
        <f>IFERROR(IF($H292+1&gt;'(backend scoring)'!$Q$335,"",$H292+1),"")</f>
        <v/>
      </c>
      <c r="I293" s="243" t="str">
        <f t="array" ref="I293">XLOOKUP($H293,'(backend scoring)'!$S$2:$S$333,'(backend scoring)'!$A$2:$A$333,"")</f>
        <v/>
      </c>
      <c r="J293" s="243" t="str">
        <f>IFERROR(VLOOKUP($I293,'Institution Evaluation'!$A$55:$F$346,2,0),IFERROR(VLOOKUP($I293,'Privacy Analyst Evaluation'!$A$46:$F$120,2,0),""))</f>
        <v/>
      </c>
      <c r="K293" s="243" t="str">
        <f>IFERROR(VLOOKUP($I293,'Institution Evaluation'!$A$55:$F$346,3,0),IFERROR(VLOOKUP($I293,'Privacy Analyst Evaluation'!$A$46:$F$120,3,0),""))&amp;""</f>
        <v/>
      </c>
      <c r="L293" s="243" t="str">
        <f>IFERROR(VLOOKUP($I293,'Institution Evaluation'!$A$55:$F$346,4,0),IFERROR(VLOOKUP($I293,'Privacy Analyst Evaluation'!$A$46:$F$120,4,0),""))&amp;""</f>
        <v/>
      </c>
      <c r="M293" s="243" t="str">
        <f>IFERROR(VLOOKUP($I293,'Institution Evaluation'!$A$55:$F$346,6,0),IFERROR(VLOOKUP($I293,'Privacy Analyst Evaluation'!$A$46:$F$120,6,0),""))&amp;""</f>
        <v/>
      </c>
      <c r="N293" s="7"/>
      <c r="O293" s="7"/>
      <c r="P293" s="7"/>
      <c r="Q293" s="7"/>
      <c r="R293" s="7"/>
      <c r="S293" s="7"/>
      <c r="T293" s="7"/>
      <c r="U293" s="7"/>
      <c r="V293" s="7"/>
      <c r="W293" s="7"/>
      <c r="X293" s="7"/>
      <c r="Y293" s="7"/>
      <c r="Z293" s="7"/>
      <c r="AA293" s="7"/>
      <c r="AB293" s="7"/>
      <c r="AC293" s="7"/>
      <c r="AD293" s="7"/>
      <c r="AE293" s="7"/>
      <c r="AF293" s="7"/>
      <c r="AG293" s="7"/>
      <c r="AH293" s="7"/>
    </row>
    <row r="294" ht="15.75" customHeight="1">
      <c r="A294" s="243">
        <f>IFERROR(IF($A293+1&gt;'(backend scoring)'!$T$335,"",$A293+1),"")</f>
        <v>88</v>
      </c>
      <c r="B294" s="243" t="str">
        <f t="array" ref="B294">XLOOKUP($A294,'(backend scoring)'!$V$2:$V$333,'(backend scoring)'!$A$2:$A$333,"")</f>
        <v>AILM-02</v>
      </c>
      <c r="C294" s="243" t="str">
        <f>IFERROR(VLOOKUP($B294,'Institution Evaluation'!$A$55:$F$346,2,0),IFERROR(VLOOKUP($B294,'Privacy Analyst Evaluation'!$A$46:$F$120,2,0),""))&amp;""</f>
        <v>Is your LLM training data vetted, validated, and verified before training the solution's AI model?*</v>
      </c>
      <c r="D294" s="243" t="str">
        <f>IFERROR(VLOOKUP($B294,'Institution Evaluation'!$A$55:$F$346,3,0),IFERROR(VLOOKUP($B294,'Privacy Analyst Evaluation'!$A$46:$F$120,3,0),""))&amp;""</f>
        <v>N/A</v>
      </c>
      <c r="E294" s="243" t="str">
        <f>IFERROR(VLOOKUP($B294,'Institution Evaluation'!$A$55:$F$346,4,0),IFERROR(VLOOKUP($B294,'Privacy Analyst Evaluation'!$A$46:$F$120,4,0),""))&amp;""</f>
        <v>Coursedog uses OpenAI and Anthropic's pre-trained LLMs and does not train custom language models.</v>
      </c>
      <c r="F294" s="243" t="str">
        <f>IFERROR(VLOOKUP($B294,'Institution Evaluation'!$A$55:$F$346,6,0),IFERROR(VLOOKUP($B294,'Privacy Analyst Evaluation'!$A$46:$F$120,6,0),""))&amp;""</f>
        <v/>
      </c>
      <c r="G294" s="282"/>
      <c r="H294" s="243" t="str">
        <f>IFERROR(IF($H293+1&gt;'(backend scoring)'!$Q$335,"",$H293+1),"")</f>
        <v/>
      </c>
      <c r="I294" s="243" t="str">
        <f t="array" ref="I294">XLOOKUP($H294,'(backend scoring)'!$S$2:$S$333,'(backend scoring)'!$A$2:$A$333,"")</f>
        <v/>
      </c>
      <c r="J294" s="243" t="str">
        <f>IFERROR(VLOOKUP($I294,'Institution Evaluation'!$A$55:$F$346,2,0),IFERROR(VLOOKUP($I294,'Privacy Analyst Evaluation'!$A$46:$F$120,2,0),""))</f>
        <v/>
      </c>
      <c r="K294" s="243" t="str">
        <f>IFERROR(VLOOKUP($I294,'Institution Evaluation'!$A$55:$F$346,3,0),IFERROR(VLOOKUP($I294,'Privacy Analyst Evaluation'!$A$46:$F$120,3,0),""))&amp;""</f>
        <v/>
      </c>
      <c r="L294" s="243" t="str">
        <f>IFERROR(VLOOKUP($I294,'Institution Evaluation'!$A$55:$F$346,4,0),IFERROR(VLOOKUP($I294,'Privacy Analyst Evaluation'!$A$46:$F$120,4,0),""))&amp;""</f>
        <v/>
      </c>
      <c r="M294" s="243" t="str">
        <f>IFERROR(VLOOKUP($I294,'Institution Evaluation'!$A$55:$F$346,6,0),IFERROR(VLOOKUP($I294,'Privacy Analyst Evaluation'!$A$46:$F$120,6,0),""))&amp;""</f>
        <v/>
      </c>
      <c r="N294" s="7"/>
      <c r="O294" s="7"/>
      <c r="P294" s="7"/>
      <c r="Q294" s="7"/>
      <c r="R294" s="7"/>
      <c r="S294" s="7"/>
      <c r="T294" s="7"/>
      <c r="U294" s="7"/>
      <c r="V294" s="7"/>
      <c r="W294" s="7"/>
      <c r="X294" s="7"/>
      <c r="Y294" s="7"/>
      <c r="Z294" s="7"/>
      <c r="AA294" s="7"/>
      <c r="AB294" s="7"/>
      <c r="AC294" s="7"/>
      <c r="AD294" s="7"/>
      <c r="AE294" s="7"/>
      <c r="AF294" s="7"/>
      <c r="AG294" s="7"/>
      <c r="AH294" s="7"/>
    </row>
    <row r="295" ht="15.75" customHeight="1">
      <c r="A295" s="243">
        <f>IFERROR(IF($A294+1&gt;'(backend scoring)'!$T$335,"",$A294+1),"")</f>
        <v>89</v>
      </c>
      <c r="B295" s="243" t="str">
        <f t="array" ref="B295">XLOOKUP($A295,'(backend scoring)'!$V$2:$V$333,'(backend scoring)'!$A$2:$A$333,"")</f>
        <v>AILM-03</v>
      </c>
      <c r="C295" s="243" t="str">
        <f>IFERROR(VLOOKUP($B295,'Institution Evaluation'!$A$55:$F$346,2,0),IFERROR(VLOOKUP($B295,'Privacy Analyst Evaluation'!$A$46:$F$120,2,0),""))&amp;""</f>
        <v>Do any actions taken by your solution's LLM features or plugins require human intervention?*</v>
      </c>
      <c r="D295" s="243" t="str">
        <f>IFERROR(VLOOKUP($B295,'Institution Evaluation'!$A$55:$F$346,3,0),IFERROR(VLOOKUP($B295,'Privacy Analyst Evaluation'!$A$46:$F$120,3,0),""))&amp;""</f>
        <v>Yes</v>
      </c>
      <c r="E295" s="243" t="str">
        <f>IFERROR(VLOOKUP($B295,'Institution Evaluation'!$A$55:$F$346,4,0),IFERROR(VLOOKUP($B295,'Privacy Analyst Evaluation'!$A$46:$F$120,4,0),""))&amp;""</f>
        <v>AI-generated recommendations and responses are presented to users for review and action. The system does not automatically execute actions based solely on LLM outputs.</v>
      </c>
      <c r="F295" s="243" t="str">
        <f>IFERROR(VLOOKUP($B295,'Institution Evaluation'!$A$55:$F$346,6,0),IFERROR(VLOOKUP($B295,'Privacy Analyst Evaluation'!$A$46:$F$120,6,0),""))&amp;""</f>
        <v/>
      </c>
      <c r="G295" s="282"/>
      <c r="H295" s="243" t="str">
        <f>IFERROR(IF($H294+1&gt;'(backend scoring)'!$Q$335,"",$H294+1),"")</f>
        <v/>
      </c>
      <c r="I295" s="243" t="str">
        <f t="array" ref="I295">XLOOKUP($H295,'(backend scoring)'!$S$2:$S$333,'(backend scoring)'!$A$2:$A$333,"")</f>
        <v/>
      </c>
      <c r="J295" s="243" t="str">
        <f>IFERROR(VLOOKUP($I295,'Institution Evaluation'!$A$55:$F$346,2,0),IFERROR(VLOOKUP($I295,'Privacy Analyst Evaluation'!$A$46:$F$120,2,0),""))</f>
        <v/>
      </c>
      <c r="K295" s="243" t="str">
        <f>IFERROR(VLOOKUP($I295,'Institution Evaluation'!$A$55:$F$346,3,0),IFERROR(VLOOKUP($I295,'Privacy Analyst Evaluation'!$A$46:$F$120,3,0),""))&amp;""</f>
        <v/>
      </c>
      <c r="L295" s="243" t="str">
        <f>IFERROR(VLOOKUP($I295,'Institution Evaluation'!$A$55:$F$346,4,0),IFERROR(VLOOKUP($I295,'Privacy Analyst Evaluation'!$A$46:$F$120,4,0),""))&amp;""</f>
        <v/>
      </c>
      <c r="M295" s="243" t="str">
        <f>IFERROR(VLOOKUP($I295,'Institution Evaluation'!$A$55:$F$346,6,0),IFERROR(VLOOKUP($I295,'Privacy Analyst Evaluation'!$A$46:$F$120,6,0),""))&amp;""</f>
        <v/>
      </c>
      <c r="N295" s="7"/>
      <c r="O295" s="7"/>
      <c r="P295" s="7"/>
      <c r="Q295" s="7"/>
      <c r="R295" s="7"/>
      <c r="S295" s="7"/>
      <c r="T295" s="7"/>
      <c r="U295" s="7"/>
      <c r="V295" s="7"/>
      <c r="W295" s="7"/>
      <c r="X295" s="7"/>
      <c r="Y295" s="7"/>
      <c r="Z295" s="7"/>
      <c r="AA295" s="7"/>
      <c r="AB295" s="7"/>
      <c r="AC295" s="7"/>
      <c r="AD295" s="7"/>
      <c r="AE295" s="7"/>
      <c r="AF295" s="7"/>
      <c r="AG295" s="7"/>
      <c r="AH295" s="7"/>
    </row>
    <row r="296" ht="15.75" customHeight="1">
      <c r="A296" s="243">
        <f>IFERROR(IF($A295+1&gt;'(backend scoring)'!$T$335,"",$A295+1),"")</f>
        <v>90</v>
      </c>
      <c r="B296" s="243" t="str">
        <f t="array" ref="B296">XLOOKUP($A296,'(backend scoring)'!$V$2:$V$333,'(backend scoring)'!$A$2:$A$333,"")</f>
        <v>AILM-04</v>
      </c>
      <c r="C296" s="243" t="str">
        <f>IFERROR(VLOOKUP($B296,'Institution Evaluation'!$A$55:$F$346,2,0),IFERROR(VLOOKUP($B296,'Privacy Analyst Evaluation'!$A$46:$F$120,2,0),""))&amp;""</f>
        <v>Do you limit multiple LLM model plugins being called as part of a single input?*</v>
      </c>
      <c r="D296" s="243" t="str">
        <f>IFERROR(VLOOKUP($B296,'Institution Evaluation'!$A$55:$F$346,3,0),IFERROR(VLOOKUP($B296,'Privacy Analyst Evaluation'!$A$46:$F$120,3,0),""))&amp;""</f>
        <v>Yes</v>
      </c>
      <c r="E296" s="243" t="str">
        <f>IFERROR(VLOOKUP($B296,'Institution Evaluation'!$A$55:$F$346,4,0),IFERROR(VLOOKUP($B296,'Privacy Analyst Evaluation'!$A$46:$F$120,4,0),""))&amp;""</f>
        <v>Coursedog's component-based architecture controls AI model usage and can limit concurrent or multiple model calls through the pipeline system.</v>
      </c>
      <c r="F296" s="243" t="str">
        <f>IFERROR(VLOOKUP($B296,'Institution Evaluation'!$A$55:$F$346,6,0),IFERROR(VLOOKUP($B296,'Privacy Analyst Evaluation'!$A$46:$F$120,6,0),""))&amp;""</f>
        <v/>
      </c>
      <c r="G296" s="282"/>
      <c r="H296" s="243" t="str">
        <f>IFERROR(IF($H295+1&gt;'(backend scoring)'!$Q$335,"",$H295+1),"")</f>
        <v/>
      </c>
      <c r="I296" s="243" t="str">
        <f t="array" ref="I296">XLOOKUP($H296,'(backend scoring)'!$S$2:$S$333,'(backend scoring)'!$A$2:$A$333,"")</f>
        <v/>
      </c>
      <c r="J296" s="243" t="str">
        <f>IFERROR(VLOOKUP($I296,'Institution Evaluation'!$A$55:$F$346,2,0),IFERROR(VLOOKUP($I296,'Privacy Analyst Evaluation'!$A$46:$F$120,2,0),""))</f>
        <v/>
      </c>
      <c r="K296" s="243" t="str">
        <f>IFERROR(VLOOKUP($I296,'Institution Evaluation'!$A$55:$F$346,3,0),IFERROR(VLOOKUP($I296,'Privacy Analyst Evaluation'!$A$46:$F$120,3,0),""))&amp;""</f>
        <v/>
      </c>
      <c r="L296" s="243" t="str">
        <f>IFERROR(VLOOKUP($I296,'Institution Evaluation'!$A$55:$F$346,4,0),IFERROR(VLOOKUP($I296,'Privacy Analyst Evaluation'!$A$46:$F$120,4,0),""))&amp;""</f>
        <v/>
      </c>
      <c r="M296" s="243" t="str">
        <f>IFERROR(VLOOKUP($I296,'Institution Evaluation'!$A$55:$F$346,6,0),IFERROR(VLOOKUP($I296,'Privacy Analyst Evaluation'!$A$46:$F$120,6,0),""))&amp;""</f>
        <v/>
      </c>
      <c r="N296" s="7"/>
      <c r="O296" s="7"/>
      <c r="P296" s="7"/>
      <c r="Q296" s="7"/>
      <c r="R296" s="7"/>
      <c r="S296" s="7"/>
      <c r="T296" s="7"/>
      <c r="U296" s="7"/>
      <c r="V296" s="7"/>
      <c r="W296" s="7"/>
      <c r="X296" s="7"/>
      <c r="Y296" s="7"/>
      <c r="Z296" s="7"/>
      <c r="AA296" s="7"/>
      <c r="AB296" s="7"/>
      <c r="AC296" s="7"/>
      <c r="AD296" s="7"/>
      <c r="AE296" s="7"/>
      <c r="AF296" s="7"/>
      <c r="AG296" s="7"/>
      <c r="AH296" s="7"/>
    </row>
    <row r="297" ht="15.75" customHeight="1">
      <c r="A297" s="243" t="str">
        <f>IFERROR(IF($A296+1&gt;'(backend scoring)'!$T$335,"",$A296+1),"")</f>
        <v/>
      </c>
      <c r="B297" s="243" t="str">
        <f t="array" ref="B297">XLOOKUP($A297,'(backend scoring)'!$V$2:$V$333,'(backend scoring)'!$A$2:$A$333,"")</f>
        <v/>
      </c>
      <c r="C297" s="243" t="str">
        <f>IFERROR(VLOOKUP($B297,'Institution Evaluation'!$A$55:$F$346,2,0),IFERROR(VLOOKUP($B297,'Privacy Analyst Evaluation'!$A$46:$F$120,2,0),""))&amp;""</f>
        <v/>
      </c>
      <c r="D297" s="243" t="str">
        <f>IFERROR(VLOOKUP($B297,'Institution Evaluation'!$A$55:$F$346,3,0),IFERROR(VLOOKUP($B297,'Privacy Analyst Evaluation'!$A$46:$F$120,3,0),""))&amp;""</f>
        <v/>
      </c>
      <c r="E297" s="243" t="str">
        <f>IFERROR(VLOOKUP($B297,'Institution Evaluation'!$A$55:$F$346,4,0),IFERROR(VLOOKUP($B297,'Privacy Analyst Evaluation'!$A$46:$F$120,4,0),""))&amp;""</f>
        <v/>
      </c>
      <c r="F297" s="243" t="str">
        <f>IFERROR(VLOOKUP($B297,'Institution Evaluation'!$A$55:$F$346,6,0),IFERROR(VLOOKUP($B297,'Privacy Analyst Evaluation'!$A$46:$F$120,6,0),""))&amp;""</f>
        <v/>
      </c>
      <c r="G297" s="282"/>
      <c r="H297" s="243" t="str">
        <f>IFERROR(IF($H296+1&gt;'(backend scoring)'!$Q$335,"",$H296+1),"")</f>
        <v/>
      </c>
      <c r="I297" s="243" t="str">
        <f t="array" ref="I297">XLOOKUP($H297,'(backend scoring)'!$S$2:$S$333,'(backend scoring)'!$A$2:$A$333,"")</f>
        <v/>
      </c>
      <c r="J297" s="243" t="str">
        <f>IFERROR(VLOOKUP($I297,'Institution Evaluation'!$A$55:$F$346,2,0),IFERROR(VLOOKUP($I297,'Privacy Analyst Evaluation'!$A$46:$F$120,2,0),""))</f>
        <v/>
      </c>
      <c r="K297" s="243" t="str">
        <f>IFERROR(VLOOKUP($I297,'Institution Evaluation'!$A$55:$F$346,3,0),IFERROR(VLOOKUP($I297,'Privacy Analyst Evaluation'!$A$46:$F$120,3,0),""))&amp;""</f>
        <v/>
      </c>
      <c r="L297" s="243" t="str">
        <f>IFERROR(VLOOKUP($I297,'Institution Evaluation'!$A$55:$F$346,4,0),IFERROR(VLOOKUP($I297,'Privacy Analyst Evaluation'!$A$46:$F$120,4,0),""))&amp;""</f>
        <v/>
      </c>
      <c r="M297" s="243" t="str">
        <f>IFERROR(VLOOKUP($I297,'Institution Evaluation'!$A$55:$F$346,6,0),IFERROR(VLOOKUP($I297,'Privacy Analyst Evaluation'!$A$46:$F$120,6,0),""))&amp;""</f>
        <v/>
      </c>
      <c r="N297" s="7"/>
      <c r="O297" s="7"/>
      <c r="P297" s="7"/>
      <c r="Q297" s="7"/>
      <c r="R297" s="7"/>
      <c r="S297" s="7"/>
      <c r="T297" s="7"/>
      <c r="U297" s="7"/>
      <c r="V297" s="7"/>
      <c r="W297" s="7"/>
      <c r="X297" s="7"/>
      <c r="Y297" s="7"/>
      <c r="Z297" s="7"/>
      <c r="AA297" s="7"/>
      <c r="AB297" s="7"/>
      <c r="AC297" s="7"/>
      <c r="AD297" s="7"/>
      <c r="AE297" s="7"/>
      <c r="AF297" s="7"/>
      <c r="AG297" s="7"/>
      <c r="AH297" s="7"/>
    </row>
    <row r="298" ht="15.75" customHeight="1">
      <c r="A298" s="243">
        <f>IFERROR(IF($A297+1&gt;'(backend scoring)'!$T$335,"",$A297+1),"")</f>
        <v>1</v>
      </c>
      <c r="B298" s="243" t="str">
        <f t="array" ref="B298">XLOOKUP($A298,'(backend scoring)'!$V$2:$V$333,'(backend scoring)'!$A$2:$A$333,"")</f>
        <v>COMP-01</v>
      </c>
      <c r="C298" s="243" t="str">
        <f>IFERROR(VLOOKUP($B298,'Institution Evaluation'!$A$55:$F$346,2,0),IFERROR(VLOOKUP($B298,'Privacy Analyst Evaluation'!$A$46:$F$120,2,0),""))&amp;""</f>
        <v>Do you have a dedicated software and system development team(s) (e.g., customer support, implementation, product management, etc.)?*</v>
      </c>
      <c r="D298" s="243" t="str">
        <f>IFERROR(VLOOKUP($B298,'Institution Evaluation'!$A$55:$F$346,3,0),IFERROR(VLOOKUP($B298,'Privacy Analyst Evaluation'!$A$46:$F$120,3,0),""))&amp;""</f>
        <v>Yes</v>
      </c>
      <c r="E298" s="243" t="str">
        <f>IFERROR(VLOOKUP($B298,'Institution Evaluation'!$A$55:$F$346,4,0),IFERROR(VLOOKUP($B298,'Privacy Analyst Evaluation'!$A$46:$F$120,4,0),""))&amp;""</f>
        <v>Coursedog has a dedicated teams including Customer Success, Product Management, Customer Support, and Engineering.</v>
      </c>
      <c r="F298" s="243" t="str">
        <f>IFERROR(VLOOKUP($B298,'Institution Evaluation'!$A$55:$F$346,6,0),IFERROR(VLOOKUP($B298,'Privacy Analyst Evaluation'!$A$46:$F$120,6,0),""))&amp;""</f>
        <v/>
      </c>
      <c r="G298" s="282"/>
      <c r="H298" s="243" t="str">
        <f>IFERROR(IF($H297+1&gt;'(backend scoring)'!$Q$335,"",$H297+1),"")</f>
        <v/>
      </c>
      <c r="I298" s="243" t="str">
        <f t="array" ref="I298">XLOOKUP($H298,'(backend scoring)'!$S$2:$S$333,'(backend scoring)'!$A$2:$A$333,"")</f>
        <v/>
      </c>
      <c r="J298" s="243" t="str">
        <f>IFERROR(VLOOKUP($I298,'Institution Evaluation'!$A$55:$F$346,2,0),IFERROR(VLOOKUP($I298,'Privacy Analyst Evaluation'!$A$46:$F$120,2,0),""))</f>
        <v/>
      </c>
      <c r="K298" s="243" t="str">
        <f>IFERROR(VLOOKUP($I298,'Institution Evaluation'!$A$55:$F$346,3,0),IFERROR(VLOOKUP($I298,'Privacy Analyst Evaluation'!$A$46:$F$120,3,0),""))&amp;""</f>
        <v/>
      </c>
      <c r="L298" s="243" t="str">
        <f>IFERROR(VLOOKUP($I298,'Institution Evaluation'!$A$55:$F$346,4,0),IFERROR(VLOOKUP($I298,'Privacy Analyst Evaluation'!$A$46:$F$120,4,0),""))&amp;""</f>
        <v/>
      </c>
      <c r="M298" s="243" t="str">
        <f>IFERROR(VLOOKUP($I298,'Institution Evaluation'!$A$55:$F$346,6,0),IFERROR(VLOOKUP($I298,'Privacy Analyst Evaluation'!$A$46:$F$120,6,0),""))&amp;""</f>
        <v/>
      </c>
      <c r="N298" s="7"/>
      <c r="O298" s="7"/>
      <c r="P298" s="7"/>
      <c r="Q298" s="7"/>
      <c r="R298" s="7"/>
      <c r="S298" s="7"/>
      <c r="T298" s="7"/>
      <c r="U298" s="7"/>
      <c r="V298" s="7"/>
      <c r="W298" s="7"/>
      <c r="X298" s="7"/>
      <c r="Y298" s="7"/>
      <c r="Z298" s="7"/>
      <c r="AA298" s="7"/>
      <c r="AB298" s="7"/>
      <c r="AC298" s="7"/>
      <c r="AD298" s="7"/>
      <c r="AE298" s="7"/>
      <c r="AF298" s="7"/>
      <c r="AG298" s="7"/>
      <c r="AH298" s="7"/>
    </row>
    <row r="299" ht="15.75" customHeight="1">
      <c r="A299" s="243">
        <f>IFERROR(IF($A298+1&gt;'(backend scoring)'!$T$335,"",$A298+1),"")</f>
        <v>2</v>
      </c>
      <c r="B299" s="243" t="str">
        <f t="array" ref="B299">XLOOKUP($A299,'(backend scoring)'!$V$2:$V$333,'(backend scoring)'!$A$2:$A$333,"")</f>
        <v>DOCU-01</v>
      </c>
      <c r="C299" s="243" t="str">
        <f>IFERROR(VLOOKUP($B299,'Institution Evaluation'!$A$55:$F$346,2,0),IFERROR(VLOOKUP($B299,'Privacy Analyst Evaluation'!$A$46:$F$120,2,0),""))&amp;""</f>
        <v>Do you have a well-documented business continuity plan (BCP), with a clear owner, that is tested annually?*</v>
      </c>
      <c r="D299" s="243" t="str">
        <f>IFERROR(VLOOKUP($B299,'Institution Evaluation'!$A$55:$F$346,3,0),IFERROR(VLOOKUP($B299,'Privacy Analyst Evaluation'!$A$46:$F$120,3,0),""))&amp;""</f>
        <v>Yes</v>
      </c>
      <c r="E299" s="243" t="str">
        <f>IFERROR(VLOOKUP($B299,'Institution Evaluation'!$A$55:$F$346,4,0),IFERROR(VLOOKUP($B299,'Privacy Analyst Evaluation'!$A$46:$F$120,4,0),""))&amp;""</f>
        <v/>
      </c>
      <c r="F299" s="243" t="str">
        <f>IFERROR(VLOOKUP($B299,'Institution Evaluation'!$A$55:$F$346,6,0),IFERROR(VLOOKUP($B299,'Privacy Analyst Evaluation'!$A$46:$F$120,6,0),""))&amp;""</f>
        <v/>
      </c>
      <c r="G299" s="282"/>
      <c r="H299" s="243" t="str">
        <f>IFERROR(IF($H298+1&gt;'(backend scoring)'!$Q$335,"",$H298+1),"")</f>
        <v/>
      </c>
      <c r="I299" s="243" t="str">
        <f t="array" ref="I299">XLOOKUP($H299,'(backend scoring)'!$S$2:$S$333,'(backend scoring)'!$A$2:$A$333,"")</f>
        <v/>
      </c>
      <c r="J299" s="243" t="str">
        <f>IFERROR(VLOOKUP($I299,'Institution Evaluation'!$A$55:$F$346,2,0),IFERROR(VLOOKUP($I299,'Privacy Analyst Evaluation'!$A$46:$F$120,2,0),""))</f>
        <v/>
      </c>
      <c r="K299" s="243" t="str">
        <f>IFERROR(VLOOKUP($I299,'Institution Evaluation'!$A$55:$F$346,3,0),IFERROR(VLOOKUP($I299,'Privacy Analyst Evaluation'!$A$46:$F$120,3,0),""))&amp;""</f>
        <v/>
      </c>
      <c r="L299" s="243" t="str">
        <f>IFERROR(VLOOKUP($I299,'Institution Evaluation'!$A$55:$F$346,4,0),IFERROR(VLOOKUP($I299,'Privacy Analyst Evaluation'!$A$46:$F$120,4,0),""))&amp;""</f>
        <v/>
      </c>
      <c r="M299" s="243" t="str">
        <f>IFERROR(VLOOKUP($I299,'Institution Evaluation'!$A$55:$F$346,6,0),IFERROR(VLOOKUP($I299,'Privacy Analyst Evaluation'!$A$46:$F$120,6,0),""))&amp;""</f>
        <v/>
      </c>
      <c r="N299" s="7"/>
      <c r="O299" s="7"/>
      <c r="P299" s="7"/>
      <c r="Q299" s="7"/>
      <c r="R299" s="7"/>
      <c r="S299" s="7"/>
      <c r="T299" s="7"/>
      <c r="U299" s="7"/>
      <c r="V299" s="7"/>
      <c r="W299" s="7"/>
      <c r="X299" s="7"/>
      <c r="Y299" s="7"/>
      <c r="Z299" s="7"/>
      <c r="AA299" s="7"/>
      <c r="AB299" s="7"/>
      <c r="AC299" s="7"/>
      <c r="AD299" s="7"/>
      <c r="AE299" s="7"/>
      <c r="AF299" s="7"/>
      <c r="AG299" s="7"/>
      <c r="AH299" s="7"/>
    </row>
    <row r="300" ht="15.75" customHeight="1">
      <c r="A300" s="243">
        <f>IFERROR(IF($A299+1&gt;'(backend scoring)'!$T$335,"",$A299+1),"")</f>
        <v>3</v>
      </c>
      <c r="B300" s="243" t="str">
        <f t="array" ref="B300">XLOOKUP($A300,'(backend scoring)'!$V$2:$V$333,'(backend scoring)'!$A$2:$A$333,"")</f>
        <v>DOCU-02</v>
      </c>
      <c r="C300" s="243" t="str">
        <f>IFERROR(VLOOKUP($B300,'Institution Evaluation'!$A$55:$F$346,2,0),IFERROR(VLOOKUP($B300,'Privacy Analyst Evaluation'!$A$46:$F$120,2,0),""))&amp;""</f>
        <v>Do you have a well-documented disaster recovery plan (DRP), with a clear owner, that is tested annually?*</v>
      </c>
      <c r="D300" s="243" t="str">
        <f>IFERROR(VLOOKUP($B300,'Institution Evaluation'!$A$55:$F$346,3,0),IFERROR(VLOOKUP($B300,'Privacy Analyst Evaluation'!$A$46:$F$120,3,0),""))&amp;""</f>
        <v>Yes</v>
      </c>
      <c r="E300" s="243" t="str">
        <f>IFERROR(VLOOKUP($B300,'Institution Evaluation'!$A$55:$F$346,4,0),IFERROR(VLOOKUP($B300,'Privacy Analyst Evaluation'!$A$46:$F$120,4,0),""))&amp;""</f>
        <v/>
      </c>
      <c r="F300" s="243" t="str">
        <f>IFERROR(VLOOKUP($B300,'Institution Evaluation'!$A$55:$F$346,6,0),IFERROR(VLOOKUP($B300,'Privacy Analyst Evaluation'!$A$46:$F$120,6,0),""))&amp;""</f>
        <v/>
      </c>
      <c r="G300" s="282"/>
      <c r="H300" s="243" t="str">
        <f>IFERROR(IF($H299+1&gt;'(backend scoring)'!$Q$335,"",$H299+1),"")</f>
        <v/>
      </c>
      <c r="I300" s="243" t="str">
        <f t="array" ref="I300">XLOOKUP($H300,'(backend scoring)'!$S$2:$S$333,'(backend scoring)'!$A$2:$A$333,"")</f>
        <v/>
      </c>
      <c r="J300" s="243" t="str">
        <f>IFERROR(VLOOKUP($I300,'Institution Evaluation'!$A$55:$F$346,2,0),IFERROR(VLOOKUP($I300,'Privacy Analyst Evaluation'!$A$46:$F$120,2,0),""))</f>
        <v/>
      </c>
      <c r="K300" s="243" t="str">
        <f>IFERROR(VLOOKUP($I300,'Institution Evaluation'!$A$55:$F$346,3,0),IFERROR(VLOOKUP($I300,'Privacy Analyst Evaluation'!$A$46:$F$120,3,0),""))&amp;""</f>
        <v/>
      </c>
      <c r="L300" s="243" t="str">
        <f>IFERROR(VLOOKUP($I300,'Institution Evaluation'!$A$55:$F$346,4,0),IFERROR(VLOOKUP($I300,'Privacy Analyst Evaluation'!$A$46:$F$120,4,0),""))&amp;""</f>
        <v/>
      </c>
      <c r="M300" s="243" t="str">
        <f>IFERROR(VLOOKUP($I300,'Institution Evaluation'!$A$55:$F$346,6,0),IFERROR(VLOOKUP($I300,'Privacy Analyst Evaluation'!$A$46:$F$120,6,0),""))&amp;""</f>
        <v/>
      </c>
      <c r="N300" s="7"/>
      <c r="O300" s="7"/>
      <c r="P300" s="7"/>
      <c r="Q300" s="7"/>
      <c r="R300" s="7"/>
      <c r="S300" s="7"/>
      <c r="T300" s="7"/>
      <c r="U300" s="7"/>
      <c r="V300" s="7"/>
      <c r="W300" s="7"/>
      <c r="X300" s="7"/>
      <c r="Y300" s="7"/>
      <c r="Z300" s="7"/>
      <c r="AA300" s="7"/>
      <c r="AB300" s="7"/>
      <c r="AC300" s="7"/>
      <c r="AD300" s="7"/>
      <c r="AE300" s="7"/>
      <c r="AF300" s="7"/>
      <c r="AG300" s="7"/>
      <c r="AH300" s="7"/>
    </row>
    <row r="301" ht="15.75" customHeight="1">
      <c r="A301" s="243">
        <f>IFERROR(IF($A300+1&gt;'(backend scoring)'!$T$335,"",$A300+1),"")</f>
        <v>4</v>
      </c>
      <c r="B301" s="243" t="str">
        <f t="array" ref="B301">XLOOKUP($A301,'(backend scoring)'!$V$2:$V$333,'(backend scoring)'!$A$2:$A$333,"")</f>
        <v>ITAC-06</v>
      </c>
      <c r="C301" s="243" t="str">
        <f>IFERROR(VLOOKUP($B301,'Institution Evaluation'!$A$55:$F$346,2,0),IFERROR(VLOOKUP($B301,'Privacy Analyst Evaluation'!$A$46:$F$120,2,0),""))&amp;""</f>
        <v>Has a VPAT or ACR been created or updated for the solution and version under consideration within the past 12 months?*</v>
      </c>
      <c r="D301" s="243" t="str">
        <f>IFERROR(VLOOKUP($B301,'Institution Evaluation'!$A$55:$F$346,3,0),IFERROR(VLOOKUP($B301,'Privacy Analyst Evaluation'!$A$46:$F$120,3,0),""))&amp;""</f>
        <v>Yes</v>
      </c>
      <c r="E301" s="258" t="str">
        <f>IFERROR(VLOOKUP($B301,'Institution Evaluation'!$A$55:$F$346,4,0),IFERROR(VLOOKUP($B301,'Privacy Analyst Evaluation'!$A$46:$F$120,4,0),""))&amp;""</f>
        <v>https://coursedog.my.site.com/support/s/article/CoursedogApplicationAccessibility67fda79f83ed9</v>
      </c>
      <c r="F301" s="243" t="str">
        <f>IFERROR(VLOOKUP($B301,'Institution Evaluation'!$A$55:$F$346,6,0),IFERROR(VLOOKUP($B301,'Privacy Analyst Evaluation'!$A$46:$F$120,6,0),""))&amp;""</f>
        <v/>
      </c>
      <c r="G301" s="282"/>
      <c r="H301" s="243" t="str">
        <f>IFERROR(IF($H300+1&gt;'(backend scoring)'!$Q$335,"",$H300+1),"")</f>
        <v/>
      </c>
      <c r="I301" s="243" t="str">
        <f t="array" ref="I301">XLOOKUP($H301,'(backend scoring)'!$S$2:$S$333,'(backend scoring)'!$A$2:$A$333,"")</f>
        <v/>
      </c>
      <c r="J301" s="243" t="str">
        <f>IFERROR(VLOOKUP($I301,'Institution Evaluation'!$A$55:$F$346,2,0),IFERROR(VLOOKUP($I301,'Privacy Analyst Evaluation'!$A$46:$F$120,2,0),""))</f>
        <v/>
      </c>
      <c r="K301" s="243" t="str">
        <f>IFERROR(VLOOKUP($I301,'Institution Evaluation'!$A$55:$F$346,3,0),IFERROR(VLOOKUP($I301,'Privacy Analyst Evaluation'!$A$46:$F$120,3,0),""))&amp;""</f>
        <v/>
      </c>
      <c r="L301" s="243" t="str">
        <f>IFERROR(VLOOKUP($I301,'Institution Evaluation'!$A$55:$F$346,4,0),IFERROR(VLOOKUP($I301,'Privacy Analyst Evaluation'!$A$46:$F$120,4,0),""))&amp;""</f>
        <v/>
      </c>
      <c r="M301" s="243" t="str">
        <f>IFERROR(VLOOKUP($I301,'Institution Evaluation'!$A$55:$F$346,6,0),IFERROR(VLOOKUP($I301,'Privacy Analyst Evaluation'!$A$46:$F$120,6,0),""))&amp;""</f>
        <v/>
      </c>
      <c r="N301" s="7"/>
      <c r="O301" s="7"/>
      <c r="P301" s="7"/>
      <c r="Q301" s="7"/>
      <c r="R301" s="7"/>
      <c r="S301" s="7"/>
      <c r="T301" s="7"/>
      <c r="U301" s="7"/>
      <c r="V301" s="7"/>
      <c r="W301" s="7"/>
      <c r="X301" s="7"/>
      <c r="Y301" s="7"/>
      <c r="Z301" s="7"/>
      <c r="AA301" s="7"/>
      <c r="AB301" s="7"/>
      <c r="AC301" s="7"/>
      <c r="AD301" s="7"/>
      <c r="AE301" s="7"/>
      <c r="AF301" s="7"/>
      <c r="AG301" s="7"/>
      <c r="AH301" s="7"/>
    </row>
    <row r="302" ht="15.75" customHeight="1">
      <c r="A302" s="243">
        <f>IFERROR(IF($A301+1&gt;'(backend scoring)'!$T$335,"",$A301+1),"")</f>
        <v>5</v>
      </c>
      <c r="B302" s="243" t="str">
        <f t="array" ref="B302">XLOOKUP($A302,'(backend scoring)'!$V$2:$V$333,'(backend scoring)'!$A$2:$A$333,"")</f>
        <v>ITAC-07</v>
      </c>
      <c r="C302" s="243" t="str">
        <f>IFERROR(VLOOKUP($B302,'Institution Evaluation'!$A$55:$F$346,2,0),IFERROR(VLOOKUP($B302,'Privacy Analyst Evaluation'!$A$46:$F$120,2,0),""))&amp;""</f>
        <v>Will your company agree to meet your stated accessibility standard or WCAG 2.1 AA as part of your contractual agreement for the solution?*</v>
      </c>
      <c r="D302" s="243" t="str">
        <f>IFERROR(VLOOKUP($B302,'Institution Evaluation'!$A$55:$F$346,3,0),IFERROR(VLOOKUP($B302,'Privacy Analyst Evaluation'!$A$46:$F$120,3,0),""))&amp;""</f>
        <v>Yes</v>
      </c>
      <c r="E302" s="243" t="str">
        <f>IFERROR(VLOOKUP($B302,'Institution Evaluation'!$A$55:$F$346,4,0),IFERROR(VLOOKUP($B302,'Privacy Analyst Evaluation'!$A$46:$F$120,4,0),""))&amp;""</f>
        <v/>
      </c>
      <c r="F302" s="243" t="str">
        <f>IFERROR(VLOOKUP($B302,'Institution Evaluation'!$A$55:$F$346,6,0),IFERROR(VLOOKUP($B302,'Privacy Analyst Evaluation'!$A$46:$F$120,6,0),""))&amp;""</f>
        <v/>
      </c>
      <c r="G302" s="282"/>
      <c r="H302" s="243" t="str">
        <f>IFERROR(IF($H301+1&gt;'(backend scoring)'!$Q$335,"",$H301+1),"")</f>
        <v/>
      </c>
      <c r="I302" s="243" t="str">
        <f t="array" ref="I302">XLOOKUP($H302,'(backend scoring)'!$S$2:$S$333,'(backend scoring)'!$A$2:$A$333,"")</f>
        <v/>
      </c>
      <c r="J302" s="243" t="str">
        <f>IFERROR(VLOOKUP($I302,'Institution Evaluation'!$A$55:$F$346,2,0),IFERROR(VLOOKUP($I302,'Privacy Analyst Evaluation'!$A$46:$F$120,2,0),""))</f>
        <v/>
      </c>
      <c r="K302" s="243" t="str">
        <f>IFERROR(VLOOKUP($I302,'Institution Evaluation'!$A$55:$F$346,3,0),IFERROR(VLOOKUP($I302,'Privacy Analyst Evaluation'!$A$46:$F$120,3,0),""))&amp;""</f>
        <v/>
      </c>
      <c r="L302" s="243" t="str">
        <f>IFERROR(VLOOKUP($I302,'Institution Evaluation'!$A$55:$F$346,4,0),IFERROR(VLOOKUP($I302,'Privacy Analyst Evaluation'!$A$46:$F$120,4,0),""))&amp;""</f>
        <v/>
      </c>
      <c r="M302" s="243" t="str">
        <f>IFERROR(VLOOKUP($I302,'Institution Evaluation'!$A$55:$F$346,6,0),IFERROR(VLOOKUP($I302,'Privacy Analyst Evaluation'!$A$46:$F$120,6,0),""))&amp;""</f>
        <v/>
      </c>
      <c r="N302" s="7"/>
      <c r="O302" s="7"/>
      <c r="P302" s="7"/>
      <c r="Q302" s="7"/>
      <c r="R302" s="7"/>
      <c r="S302" s="7"/>
      <c r="T302" s="7"/>
      <c r="U302" s="7"/>
      <c r="V302" s="7"/>
      <c r="W302" s="7"/>
      <c r="X302" s="7"/>
      <c r="Y302" s="7"/>
      <c r="Z302" s="7"/>
      <c r="AA302" s="7"/>
      <c r="AB302" s="7"/>
      <c r="AC302" s="7"/>
      <c r="AD302" s="7"/>
      <c r="AE302" s="7"/>
      <c r="AF302" s="7"/>
      <c r="AG302" s="7"/>
      <c r="AH302" s="7"/>
    </row>
    <row r="303" ht="15.75" customHeight="1">
      <c r="A303" s="243">
        <f>IFERROR(IF($A302+1&gt;'(backend scoring)'!$T$335,"",$A302+1),"")</f>
        <v>6</v>
      </c>
      <c r="B303" s="243" t="str">
        <f t="array" ref="B303">XLOOKUP($A303,'(backend scoring)'!$V$2:$V$333,'(backend scoring)'!$A$2:$A$333,"")</f>
        <v>ITAC-08</v>
      </c>
      <c r="C303" s="243" t="str">
        <f>IFERROR(VLOOKUP($B303,'Institution Evaluation'!$A$55:$F$346,2,0),IFERROR(VLOOKUP($B303,'Privacy Analyst Evaluation'!$A$46:$F$120,2,0),""))&amp;""</f>
        <v>Does the solution substantially conform to WCAG 2.1 AA?*</v>
      </c>
      <c r="D303" s="243" t="str">
        <f>IFERROR(VLOOKUP($B303,'Institution Evaluation'!$A$55:$F$346,3,0),IFERROR(VLOOKUP($B303,'Privacy Analyst Evaluation'!$A$46:$F$120,3,0),""))&amp;""</f>
        <v>Yes</v>
      </c>
      <c r="E303" s="243" t="str">
        <f>IFERROR(VLOOKUP($B303,'Institution Evaluation'!$A$55:$F$346,4,0),IFERROR(VLOOKUP($B303,'Privacy Analyst Evaluation'!$A$46:$F$120,4,0),""))&amp;""</f>
        <v/>
      </c>
      <c r="F303" s="243" t="str">
        <f>IFERROR(VLOOKUP($B303,'Institution Evaluation'!$A$55:$F$346,6,0),IFERROR(VLOOKUP($B303,'Privacy Analyst Evaluation'!$A$46:$F$120,6,0),""))&amp;""</f>
        <v/>
      </c>
      <c r="G303" s="282"/>
      <c r="H303" s="243" t="str">
        <f>IFERROR(IF($H302+1&gt;'(backend scoring)'!$Q$335,"",$H302+1),"")</f>
        <v/>
      </c>
      <c r="I303" s="243" t="str">
        <f t="array" ref="I303">XLOOKUP($H303,'(backend scoring)'!$S$2:$S$333,'(backend scoring)'!$A$2:$A$333,"")</f>
        <v/>
      </c>
      <c r="J303" s="243" t="str">
        <f>IFERROR(VLOOKUP($I303,'Institution Evaluation'!$A$55:$F$346,2,0),IFERROR(VLOOKUP($I303,'Privacy Analyst Evaluation'!$A$46:$F$120,2,0),""))</f>
        <v/>
      </c>
      <c r="K303" s="243" t="str">
        <f>IFERROR(VLOOKUP($I303,'Institution Evaluation'!$A$55:$F$346,3,0),IFERROR(VLOOKUP($I303,'Privacy Analyst Evaluation'!$A$46:$F$120,3,0),""))&amp;""</f>
        <v/>
      </c>
      <c r="L303" s="243" t="str">
        <f>IFERROR(VLOOKUP($I303,'Institution Evaluation'!$A$55:$F$346,4,0),IFERROR(VLOOKUP($I303,'Privacy Analyst Evaluation'!$A$46:$F$120,4,0),""))&amp;""</f>
        <v/>
      </c>
      <c r="M303" s="243" t="str">
        <f>IFERROR(VLOOKUP($I303,'Institution Evaluation'!$A$55:$F$346,6,0),IFERROR(VLOOKUP($I303,'Privacy Analyst Evaluation'!$A$46:$F$120,6,0),""))&amp;""</f>
        <v/>
      </c>
      <c r="N303" s="7"/>
      <c r="O303" s="7"/>
      <c r="P303" s="7"/>
      <c r="Q303" s="7"/>
      <c r="R303" s="7"/>
      <c r="S303" s="7"/>
      <c r="T303" s="7"/>
      <c r="U303" s="7"/>
      <c r="V303" s="7"/>
      <c r="W303" s="7"/>
      <c r="X303" s="7"/>
      <c r="Y303" s="7"/>
      <c r="Z303" s="7"/>
      <c r="AA303" s="7"/>
      <c r="AB303" s="7"/>
      <c r="AC303" s="7"/>
      <c r="AD303" s="7"/>
      <c r="AE303" s="7"/>
      <c r="AF303" s="7"/>
      <c r="AG303" s="7"/>
      <c r="AH303" s="7"/>
    </row>
    <row r="304" ht="15.75" customHeight="1">
      <c r="A304" s="243">
        <f>IFERROR(IF($A303+1&gt;'(backend scoring)'!$T$335,"",$A303+1),"")</f>
        <v>7</v>
      </c>
      <c r="B304" s="243" t="str">
        <f t="array" ref="B304">XLOOKUP($A304,'(backend scoring)'!$V$2:$V$333,'(backend scoring)'!$A$2:$A$333,"")</f>
        <v>ITAC-09</v>
      </c>
      <c r="C304" s="243" t="str">
        <f>IFERROR(VLOOKUP($B304,'Institution Evaluation'!$A$55:$F$346,2,0),IFERROR(VLOOKUP($B304,'Privacy Analyst Evaluation'!$A$46:$F$120,2,0),""))&amp;""</f>
        <v>Do you have a documented and implemented process for reporting and tracking accessibility issues?*</v>
      </c>
      <c r="D304" s="243" t="str">
        <f>IFERROR(VLOOKUP($B304,'Institution Evaluation'!$A$55:$F$346,3,0),IFERROR(VLOOKUP($B304,'Privacy Analyst Evaluation'!$A$46:$F$120,3,0),""))&amp;""</f>
        <v>Yes</v>
      </c>
      <c r="E304" s="243" t="str">
        <f>IFERROR(VLOOKUP($B304,'Institution Evaluation'!$A$55:$F$346,4,0),IFERROR(VLOOKUP($B304,'Privacy Analyst Evaluation'!$A$46:$F$120,4,0),""))&amp;""</f>
        <v>Coursedog has a documented and implemented process for reporting and tracking accessibility issues. Users can report accessibility issues by submitting a Feature Request or through the dedicated Customer Success Manager (CSM). These issues are re-evaluated internally and added to the engineering backlog if they impact site accessibility.</v>
      </c>
      <c r="F304" s="243" t="str">
        <f>IFERROR(VLOOKUP($B304,'Institution Evaluation'!$A$55:$F$346,6,0),IFERROR(VLOOKUP($B304,'Privacy Analyst Evaluation'!$A$46:$F$120,6,0),""))&amp;""</f>
        <v/>
      </c>
      <c r="G304" s="282"/>
      <c r="H304" s="243" t="str">
        <f>IFERROR(IF($H303+1&gt;'(backend scoring)'!$Q$335,"",$H303+1),"")</f>
        <v/>
      </c>
      <c r="I304" s="243" t="str">
        <f t="array" ref="I304">XLOOKUP($H304,'(backend scoring)'!$S$2:$S$333,'(backend scoring)'!$A$2:$A$333,"")</f>
        <v/>
      </c>
      <c r="J304" s="243" t="str">
        <f>IFERROR(VLOOKUP($I304,'Institution Evaluation'!$A$55:$F$346,2,0),IFERROR(VLOOKUP($I304,'Privacy Analyst Evaluation'!$A$46:$F$120,2,0),""))</f>
        <v/>
      </c>
      <c r="K304" s="243" t="str">
        <f>IFERROR(VLOOKUP($I304,'Institution Evaluation'!$A$55:$F$346,3,0),IFERROR(VLOOKUP($I304,'Privacy Analyst Evaluation'!$A$46:$F$120,3,0),""))&amp;""</f>
        <v/>
      </c>
      <c r="L304" s="243" t="str">
        <f>IFERROR(VLOOKUP($I304,'Institution Evaluation'!$A$55:$F$346,4,0),IFERROR(VLOOKUP($I304,'Privacy Analyst Evaluation'!$A$46:$F$120,4,0),""))&amp;""</f>
        <v/>
      </c>
      <c r="M304" s="243" t="str">
        <f>IFERROR(VLOOKUP($I304,'Institution Evaluation'!$A$55:$F$346,6,0),IFERROR(VLOOKUP($I304,'Privacy Analyst Evaluation'!$A$46:$F$120,6,0),""))&amp;""</f>
        <v/>
      </c>
      <c r="N304" s="7"/>
      <c r="O304" s="7"/>
      <c r="P304" s="7"/>
      <c r="Q304" s="7"/>
      <c r="R304" s="7"/>
      <c r="S304" s="7"/>
      <c r="T304" s="7"/>
      <c r="U304" s="7"/>
      <c r="V304" s="7"/>
      <c r="W304" s="7"/>
      <c r="X304" s="7"/>
      <c r="Y304" s="7"/>
      <c r="Z304" s="7"/>
      <c r="AA304" s="7"/>
      <c r="AB304" s="7"/>
      <c r="AC304" s="7"/>
      <c r="AD304" s="7"/>
      <c r="AE304" s="7"/>
      <c r="AF304" s="7"/>
      <c r="AG304" s="7"/>
      <c r="AH304" s="7"/>
    </row>
    <row r="305" ht="15.75" customHeight="1">
      <c r="A305" s="243">
        <f>IFERROR(IF($A304+1&gt;'(backend scoring)'!$T$335,"",$A304+1),"")</f>
        <v>8</v>
      </c>
      <c r="B305" s="243" t="str">
        <f t="array" ref="B305">XLOOKUP($A305,'(backend scoring)'!$V$2:$V$333,'(backend scoring)'!$A$2:$A$333,"")</f>
        <v>THRD-02</v>
      </c>
      <c r="C305" s="243" t="str">
        <f>IFERROR(VLOOKUP($B305,'Institution Evaluation'!$A$55:$F$346,2,0),IFERROR(VLOOKUP($B305,'Privacy Analyst Evaluation'!$A$46:$F$120,2,0),""))&amp;""</f>
        <v>Do you have contractual language in place with third parties governing access to institutional data?*</v>
      </c>
      <c r="D305" s="243" t="str">
        <f>IFERROR(VLOOKUP($B305,'Institution Evaluation'!$A$55:$F$346,3,0),IFERROR(VLOOKUP($B305,'Privacy Analyst Evaluation'!$A$46:$F$120,3,0),""))&amp;""</f>
        <v>Yes</v>
      </c>
      <c r="E305" s="243" t="str">
        <f>IFERROR(VLOOKUP($B305,'Institution Evaluation'!$A$55:$F$346,4,0),IFERROR(VLOOKUP($B305,'Privacy Analyst Evaluation'!$A$46:$F$120,4,0),""))&amp;""</f>
        <v/>
      </c>
      <c r="F305" s="243" t="str">
        <f>IFERROR(VLOOKUP($B305,'Institution Evaluation'!$A$55:$F$346,6,0),IFERROR(VLOOKUP($B305,'Privacy Analyst Evaluation'!$A$46:$F$120,6,0),""))&amp;""</f>
        <v/>
      </c>
      <c r="G305" s="282"/>
      <c r="H305" s="243" t="str">
        <f>IFERROR(IF($H304+1&gt;'(backend scoring)'!$Q$335,"",$H304+1),"")</f>
        <v/>
      </c>
      <c r="I305" s="243" t="str">
        <f t="array" ref="I305">XLOOKUP($H305,'(backend scoring)'!$S$2:$S$333,'(backend scoring)'!$A$2:$A$333,"")</f>
        <v/>
      </c>
      <c r="J305" s="243" t="str">
        <f>IFERROR(VLOOKUP($I305,'Institution Evaluation'!$A$55:$F$346,2,0),IFERROR(VLOOKUP($I305,'Privacy Analyst Evaluation'!$A$46:$F$120,2,0),""))</f>
        <v/>
      </c>
      <c r="K305" s="243" t="str">
        <f>IFERROR(VLOOKUP($I305,'Institution Evaluation'!$A$55:$F$346,3,0),IFERROR(VLOOKUP($I305,'Privacy Analyst Evaluation'!$A$46:$F$120,3,0),""))&amp;""</f>
        <v/>
      </c>
      <c r="L305" s="243" t="str">
        <f>IFERROR(VLOOKUP($I305,'Institution Evaluation'!$A$55:$F$346,4,0),IFERROR(VLOOKUP($I305,'Privacy Analyst Evaluation'!$A$46:$F$120,4,0),""))&amp;""</f>
        <v/>
      </c>
      <c r="M305" s="243" t="str">
        <f>IFERROR(VLOOKUP($I305,'Institution Evaluation'!$A$55:$F$346,6,0),IFERROR(VLOOKUP($I305,'Privacy Analyst Evaluation'!$A$46:$F$120,6,0),""))&amp;""</f>
        <v/>
      </c>
      <c r="N305" s="7"/>
      <c r="O305" s="7"/>
      <c r="P305" s="7"/>
      <c r="Q305" s="7"/>
      <c r="R305" s="7"/>
      <c r="S305" s="7"/>
      <c r="T305" s="7"/>
      <c r="U305" s="7"/>
      <c r="V305" s="7"/>
      <c r="W305" s="7"/>
      <c r="X305" s="7"/>
      <c r="Y305" s="7"/>
      <c r="Z305" s="7"/>
      <c r="AA305" s="7"/>
      <c r="AB305" s="7"/>
      <c r="AC305" s="7"/>
      <c r="AD305" s="7"/>
      <c r="AE305" s="7"/>
      <c r="AF305" s="7"/>
      <c r="AG305" s="7"/>
      <c r="AH305" s="7"/>
    </row>
    <row r="306" ht="15.75" customHeight="1">
      <c r="A306" s="243">
        <f>IFERROR(IF($A305+1&gt;'(backend scoring)'!$T$335,"",$A305+1),"")</f>
        <v>9</v>
      </c>
      <c r="B306" s="243" t="str">
        <f t="array" ref="B306">XLOOKUP($A306,'(backend scoring)'!$V$2:$V$333,'(backend scoring)'!$A$2:$A$333,"")</f>
        <v>THRD-01</v>
      </c>
      <c r="C306" s="243" t="str">
        <f>IFERROR(VLOOKUP($B306,'Institution Evaluation'!$A$55:$F$346,2,0),IFERROR(VLOOKUP($B306,'Privacy Analyst Evaluation'!$A$46:$F$120,2,0),""))&amp;""</f>
        <v>Do you perform security assessments of third-party companies with which you share data (e.g., hosting providers, cloud services, PaaS, IaaS, SaaS)?*</v>
      </c>
      <c r="D306" s="243" t="str">
        <f>IFERROR(VLOOKUP($B306,'Institution Evaluation'!$A$55:$F$346,3,0),IFERROR(VLOOKUP($B306,'Privacy Analyst Evaluation'!$A$46:$F$120,3,0),""))&amp;""</f>
        <v>Yes</v>
      </c>
      <c r="E306" s="243" t="str">
        <f>IFERROR(VLOOKUP($B306,'Institution Evaluation'!$A$55:$F$346,4,0),IFERROR(VLOOKUP($B306,'Privacy Analyst Evaluation'!$A$46:$F$120,4,0),""))&amp;""</f>
        <v/>
      </c>
      <c r="F306" s="243" t="str">
        <f>IFERROR(VLOOKUP($B306,'Institution Evaluation'!$A$55:$F$346,6,0),IFERROR(VLOOKUP($B306,'Privacy Analyst Evaluation'!$A$46:$F$120,6,0),""))&amp;""</f>
        <v/>
      </c>
      <c r="G306" s="282"/>
      <c r="H306" s="243" t="str">
        <f>IFERROR(IF($H305+1&gt;'(backend scoring)'!$Q$335,"",$H305+1),"")</f>
        <v/>
      </c>
      <c r="I306" s="243" t="str">
        <f t="array" ref="I306">XLOOKUP($H306,'(backend scoring)'!$S$2:$S$333,'(backend scoring)'!$A$2:$A$333,"")</f>
        <v/>
      </c>
      <c r="J306" s="243" t="str">
        <f>IFERROR(VLOOKUP($I306,'Institution Evaluation'!$A$55:$F$346,2,0),IFERROR(VLOOKUP($I306,'Privacy Analyst Evaluation'!$A$46:$F$120,2,0),""))</f>
        <v/>
      </c>
      <c r="K306" s="243" t="str">
        <f>IFERROR(VLOOKUP($I306,'Institution Evaluation'!$A$55:$F$346,3,0),IFERROR(VLOOKUP($I306,'Privacy Analyst Evaluation'!$A$46:$F$120,3,0),""))&amp;""</f>
        <v/>
      </c>
      <c r="L306" s="243" t="str">
        <f>IFERROR(VLOOKUP($I306,'Institution Evaluation'!$A$55:$F$346,4,0),IFERROR(VLOOKUP($I306,'Privacy Analyst Evaluation'!$A$46:$F$120,4,0),""))&amp;""</f>
        <v/>
      </c>
      <c r="M306" s="243" t="str">
        <f>IFERROR(VLOOKUP($I306,'Institution Evaluation'!$A$55:$F$346,6,0),IFERROR(VLOOKUP($I306,'Privacy Analyst Evaluation'!$A$46:$F$120,6,0),""))&amp;""</f>
        <v/>
      </c>
      <c r="N306" s="7"/>
      <c r="O306" s="7"/>
      <c r="P306" s="7"/>
      <c r="Q306" s="7"/>
      <c r="R306" s="7"/>
      <c r="S306" s="7"/>
      <c r="T306" s="7"/>
      <c r="U306" s="7"/>
      <c r="V306" s="7"/>
      <c r="W306" s="7"/>
      <c r="X306" s="7"/>
      <c r="Y306" s="7"/>
      <c r="Z306" s="7"/>
      <c r="AA306" s="7"/>
      <c r="AB306" s="7"/>
      <c r="AC306" s="7"/>
      <c r="AD306" s="7"/>
      <c r="AE306" s="7"/>
      <c r="AF306" s="7"/>
      <c r="AG306" s="7"/>
      <c r="AH306" s="7"/>
    </row>
    <row r="307" ht="15.75" customHeight="1">
      <c r="A307" s="243">
        <f>IFERROR(IF($A306+1&gt;'(backend scoring)'!$T$335,"",$A306+1),"")</f>
        <v>10</v>
      </c>
      <c r="B307" s="243" t="str">
        <f t="array" ref="B307">XLOOKUP($A307,'(backend scoring)'!$V$2:$V$333,'(backend scoring)'!$A$2:$A$333,"")</f>
        <v>THRD-03</v>
      </c>
      <c r="C307" s="243" t="str">
        <f>IFERROR(VLOOKUP($B307,'Institution Evaluation'!$A$55:$F$346,2,0),IFERROR(VLOOKUP($B307,'Privacy Analyst Evaluation'!$A$46:$F$120,2,0),""))&amp;""</f>
        <v>Do the contracts in place with these third parties address liability in the event of a data breach?*</v>
      </c>
      <c r="D307" s="243" t="str">
        <f>IFERROR(VLOOKUP($B307,'Institution Evaluation'!$A$55:$F$346,3,0),IFERROR(VLOOKUP($B307,'Privacy Analyst Evaluation'!$A$46:$F$120,3,0),""))&amp;""</f>
        <v>Yes</v>
      </c>
      <c r="E307" s="243" t="str">
        <f>IFERROR(VLOOKUP($B307,'Institution Evaluation'!$A$55:$F$346,4,0),IFERROR(VLOOKUP($B307,'Privacy Analyst Evaluation'!$A$46:$F$120,4,0),""))&amp;""</f>
        <v/>
      </c>
      <c r="F307" s="243" t="str">
        <f>IFERROR(VLOOKUP($B307,'Institution Evaluation'!$A$55:$F$346,6,0),IFERROR(VLOOKUP($B307,'Privacy Analyst Evaluation'!$A$46:$F$120,6,0),""))&amp;""</f>
        <v/>
      </c>
      <c r="G307" s="282"/>
      <c r="H307" s="243" t="str">
        <f>IFERROR(IF($H306+1&gt;'(backend scoring)'!$Q$335,"",$H306+1),"")</f>
        <v/>
      </c>
      <c r="I307" s="243" t="str">
        <f t="array" ref="I307">XLOOKUP($H307,'(backend scoring)'!$S$2:$S$333,'(backend scoring)'!$A$2:$A$333,"")</f>
        <v/>
      </c>
      <c r="J307" s="243" t="str">
        <f>IFERROR(VLOOKUP($I307,'Institution Evaluation'!$A$55:$F$346,2,0),IFERROR(VLOOKUP($I307,'Privacy Analyst Evaluation'!$A$46:$F$120,2,0),""))</f>
        <v/>
      </c>
      <c r="K307" s="243" t="str">
        <f>IFERROR(VLOOKUP($I307,'Institution Evaluation'!$A$55:$F$346,3,0),IFERROR(VLOOKUP($I307,'Privacy Analyst Evaluation'!$A$46:$F$120,3,0),""))&amp;""</f>
        <v/>
      </c>
      <c r="L307" s="243" t="str">
        <f>IFERROR(VLOOKUP($I307,'Institution Evaluation'!$A$55:$F$346,4,0),IFERROR(VLOOKUP($I307,'Privacy Analyst Evaluation'!$A$46:$F$120,4,0),""))&amp;""</f>
        <v/>
      </c>
      <c r="M307" s="243" t="str">
        <f>IFERROR(VLOOKUP($I307,'Institution Evaluation'!$A$55:$F$346,6,0),IFERROR(VLOOKUP($I307,'Privacy Analyst Evaluation'!$A$46:$F$120,6,0),""))&amp;""</f>
        <v/>
      </c>
      <c r="N307" s="7"/>
      <c r="O307" s="7"/>
      <c r="P307" s="7"/>
      <c r="Q307" s="7"/>
      <c r="R307" s="7"/>
      <c r="S307" s="7"/>
      <c r="T307" s="7"/>
      <c r="U307" s="7"/>
      <c r="V307" s="7"/>
      <c r="W307" s="7"/>
      <c r="X307" s="7"/>
      <c r="Y307" s="7"/>
      <c r="Z307" s="7"/>
      <c r="AA307" s="7"/>
      <c r="AB307" s="7"/>
      <c r="AC307" s="7"/>
      <c r="AD307" s="7"/>
      <c r="AE307" s="7"/>
      <c r="AF307" s="7"/>
      <c r="AG307" s="7"/>
      <c r="AH307" s="7"/>
    </row>
    <row r="308" ht="15.75" customHeight="1">
      <c r="A308" s="243">
        <f>IFERROR(IF($A307+1&gt;'(backend scoring)'!$T$335,"",$A307+1),"")</f>
        <v>11</v>
      </c>
      <c r="B308" s="243" t="str">
        <f t="array" ref="B308">XLOOKUP($A308,'(backend scoring)'!$V$2:$V$333,'(backend scoring)'!$A$2:$A$333,"")</f>
        <v>THRD-04</v>
      </c>
      <c r="C308" s="243" t="str">
        <f>IFERROR(VLOOKUP($B308,'Institution Evaluation'!$A$55:$F$346,2,0),IFERROR(VLOOKUP($B308,'Privacy Analyst Evaluation'!$A$46:$F$120,2,0),""))&amp;""</f>
        <v>Do you have an implemented third-party management strategy?*</v>
      </c>
      <c r="D308" s="243" t="str">
        <f>IFERROR(VLOOKUP($B308,'Institution Evaluation'!$A$55:$F$346,3,0),IFERROR(VLOOKUP($B308,'Privacy Analyst Evaluation'!$A$46:$F$120,3,0),""))&amp;""</f>
        <v>Yes</v>
      </c>
      <c r="E308" s="243" t="str">
        <f>IFERROR(VLOOKUP($B308,'Institution Evaluation'!$A$55:$F$346,4,0),IFERROR(VLOOKUP($B308,'Privacy Analyst Evaluation'!$A$46:$F$120,4,0),""))&amp;""</f>
        <v>See Coursedog Architecture for more information.</v>
      </c>
      <c r="F308" s="243" t="str">
        <f>IFERROR(VLOOKUP($B308,'Institution Evaluation'!$A$55:$F$346,6,0),IFERROR(VLOOKUP($B308,'Privacy Analyst Evaluation'!$A$46:$F$120,6,0),""))&amp;""</f>
        <v/>
      </c>
      <c r="G308" s="282"/>
      <c r="H308" s="243" t="str">
        <f>IFERROR(IF($H307+1&gt;'(backend scoring)'!$Q$335,"",$H307+1),"")</f>
        <v/>
      </c>
      <c r="I308" s="243" t="str">
        <f t="array" ref="I308">XLOOKUP($H308,'(backend scoring)'!$S$2:$S$333,'(backend scoring)'!$A$2:$A$333,"")</f>
        <v/>
      </c>
      <c r="J308" s="243" t="str">
        <f>IFERROR(VLOOKUP($I308,'Institution Evaluation'!$A$55:$F$346,2,0),IFERROR(VLOOKUP($I308,'Privacy Analyst Evaluation'!$A$46:$F$120,2,0),""))</f>
        <v/>
      </c>
      <c r="K308" s="243" t="str">
        <f>IFERROR(VLOOKUP($I308,'Institution Evaluation'!$A$55:$F$346,3,0),IFERROR(VLOOKUP($I308,'Privacy Analyst Evaluation'!$A$46:$F$120,3,0),""))&amp;""</f>
        <v/>
      </c>
      <c r="L308" s="243" t="str">
        <f>IFERROR(VLOOKUP($I308,'Institution Evaluation'!$A$55:$F$346,4,0),IFERROR(VLOOKUP($I308,'Privacy Analyst Evaluation'!$A$46:$F$120,4,0),""))&amp;""</f>
        <v/>
      </c>
      <c r="M308" s="243" t="str">
        <f>IFERROR(VLOOKUP($I308,'Institution Evaluation'!$A$55:$F$346,6,0),IFERROR(VLOOKUP($I308,'Privacy Analyst Evaluation'!$A$46:$F$120,6,0),""))&amp;""</f>
        <v/>
      </c>
      <c r="N308" s="7"/>
      <c r="O308" s="7"/>
      <c r="P308" s="7"/>
      <c r="Q308" s="7"/>
      <c r="R308" s="7"/>
      <c r="S308" s="7"/>
      <c r="T308" s="7"/>
      <c r="U308" s="7"/>
      <c r="V308" s="7"/>
      <c r="W308" s="7"/>
      <c r="X308" s="7"/>
      <c r="Y308" s="7"/>
      <c r="Z308" s="7"/>
      <c r="AA308" s="7"/>
      <c r="AB308" s="7"/>
      <c r="AC308" s="7"/>
      <c r="AD308" s="7"/>
      <c r="AE308" s="7"/>
      <c r="AF308" s="7"/>
      <c r="AG308" s="7"/>
      <c r="AH308" s="7"/>
    </row>
    <row r="309" ht="15.75" customHeight="1">
      <c r="A309" s="243">
        <f>IFERROR(IF($A308+1&gt;'(backend scoring)'!$T$335,"",$A308+1),"")</f>
        <v>12</v>
      </c>
      <c r="B309" s="243" t="str">
        <f t="array" ref="B309">XLOOKUP($A309,'(backend scoring)'!$V$2:$V$333,'(backend scoring)'!$A$2:$A$333,"")</f>
        <v>CONS-01</v>
      </c>
      <c r="C309" s="243" t="str">
        <f>IFERROR(VLOOKUP($B309,'Institution Evaluation'!$A$55:$F$346,2,0),IFERROR(VLOOKUP($B309,'Privacy Analyst Evaluation'!$A$46:$F$120,2,0),""))&amp;""</f>
        <v>Will the consultant require access to the institution's network resources?*</v>
      </c>
      <c r="D309" s="243" t="str">
        <f>IFERROR(VLOOKUP($B309,'Institution Evaluation'!$A$55:$F$346,3,0),IFERROR(VLOOKUP($B309,'Privacy Analyst Evaluation'!$A$46:$F$120,3,0),""))&amp;""</f>
        <v>No</v>
      </c>
      <c r="E309" s="243" t="str">
        <f>IFERROR(VLOOKUP($B309,'Institution Evaluation'!$A$55:$F$346,4,0),IFERROR(VLOOKUP($B309,'Privacy Analyst Evaluation'!$A$46:$F$120,4,0),""))&amp;""</f>
        <v/>
      </c>
      <c r="F309" s="243" t="str">
        <f>IFERROR(VLOOKUP($B309,'Institution Evaluation'!$A$55:$F$346,6,0),IFERROR(VLOOKUP($B309,'Privacy Analyst Evaluation'!$A$46:$F$120,6,0),""))&amp;""</f>
        <v/>
      </c>
      <c r="G309" s="282"/>
      <c r="H309" s="243" t="str">
        <f>IFERROR(IF($H308+1&gt;'(backend scoring)'!$Q$335,"",$H308+1),"")</f>
        <v/>
      </c>
      <c r="I309" s="243" t="str">
        <f t="array" ref="I309">XLOOKUP($H309,'(backend scoring)'!$S$2:$S$333,'(backend scoring)'!$A$2:$A$333,"")</f>
        <v/>
      </c>
      <c r="J309" s="243" t="str">
        <f>IFERROR(VLOOKUP($I309,'Institution Evaluation'!$A$55:$F$346,2,0),IFERROR(VLOOKUP($I309,'Privacy Analyst Evaluation'!$A$46:$F$120,2,0),""))</f>
        <v/>
      </c>
      <c r="K309" s="243" t="str">
        <f>IFERROR(VLOOKUP($I309,'Institution Evaluation'!$A$55:$F$346,3,0),IFERROR(VLOOKUP($I309,'Privacy Analyst Evaluation'!$A$46:$F$120,3,0),""))&amp;""</f>
        <v/>
      </c>
      <c r="L309" s="243" t="str">
        <f>IFERROR(VLOOKUP($I309,'Institution Evaluation'!$A$55:$F$346,4,0),IFERROR(VLOOKUP($I309,'Privacy Analyst Evaluation'!$A$46:$F$120,4,0),""))&amp;""</f>
        <v/>
      </c>
      <c r="M309" s="243" t="str">
        <f>IFERROR(VLOOKUP($I309,'Institution Evaluation'!$A$55:$F$346,6,0),IFERROR(VLOOKUP($I309,'Privacy Analyst Evaluation'!$A$46:$F$120,6,0),""))&amp;""</f>
        <v/>
      </c>
      <c r="N309" s="7"/>
      <c r="O309" s="7"/>
      <c r="P309" s="7"/>
      <c r="Q309" s="7"/>
      <c r="R309" s="7"/>
      <c r="S309" s="7"/>
      <c r="T309" s="7"/>
      <c r="U309" s="7"/>
      <c r="V309" s="7"/>
      <c r="W309" s="7"/>
      <c r="X309" s="7"/>
      <c r="Y309" s="7"/>
      <c r="Z309" s="7"/>
      <c r="AA309" s="7"/>
      <c r="AB309" s="7"/>
      <c r="AC309" s="7"/>
      <c r="AD309" s="7"/>
      <c r="AE309" s="7"/>
      <c r="AF309" s="7"/>
      <c r="AG309" s="7"/>
      <c r="AH309" s="7"/>
    </row>
    <row r="310" ht="15.75" customHeight="1">
      <c r="A310" s="243">
        <f>IFERROR(IF($A309+1&gt;'(backend scoring)'!$T$335,"",$A309+1),"")</f>
        <v>13</v>
      </c>
      <c r="B310" s="243" t="str">
        <f t="array" ref="B310">XLOOKUP($A310,'(backend scoring)'!$V$2:$V$333,'(backend scoring)'!$A$2:$A$333,"")</f>
        <v>CONS-02</v>
      </c>
      <c r="C310" s="243" t="str">
        <f>IFERROR(VLOOKUP($B310,'Institution Evaluation'!$A$55:$F$346,2,0),IFERROR(VLOOKUP($B310,'Privacy Analyst Evaluation'!$A$46:$F$120,2,0),""))&amp;""</f>
        <v>Has the consultant received training on (sensitive, HIPAA, PCI, etc.) data handling?*</v>
      </c>
      <c r="D310" s="243" t="str">
        <f>IFERROR(VLOOKUP($B310,'Institution Evaluation'!$A$55:$F$346,3,0),IFERROR(VLOOKUP($B310,'Privacy Analyst Evaluation'!$A$46:$F$120,3,0),""))&amp;""</f>
        <v>No</v>
      </c>
      <c r="E310" s="243" t="str">
        <f>IFERROR(VLOOKUP($B310,'Institution Evaluation'!$A$55:$F$346,4,0),IFERROR(VLOOKUP($B310,'Privacy Analyst Evaluation'!$A$46:$F$120,4,0),""))&amp;""</f>
        <v/>
      </c>
      <c r="F310" s="243" t="str">
        <f>IFERROR(VLOOKUP($B310,'Institution Evaluation'!$A$55:$F$346,6,0),IFERROR(VLOOKUP($B310,'Privacy Analyst Evaluation'!$A$46:$F$120,6,0),""))&amp;""</f>
        <v/>
      </c>
      <c r="G310" s="282"/>
      <c r="H310" s="243" t="str">
        <f>IFERROR(IF($H309+1&gt;'(backend scoring)'!$Q$335,"",$H309+1),"")</f>
        <v/>
      </c>
      <c r="I310" s="243" t="str">
        <f t="array" ref="I310">XLOOKUP($H310,'(backend scoring)'!$S$2:$S$333,'(backend scoring)'!$A$2:$A$333,"")</f>
        <v/>
      </c>
      <c r="J310" s="243" t="str">
        <f>IFERROR(VLOOKUP($I310,'Institution Evaluation'!$A$55:$F$346,2,0),IFERROR(VLOOKUP($I310,'Privacy Analyst Evaluation'!$A$46:$F$120,2,0),""))</f>
        <v/>
      </c>
      <c r="K310" s="243" t="str">
        <f>IFERROR(VLOOKUP($I310,'Institution Evaluation'!$A$55:$F$346,3,0),IFERROR(VLOOKUP($I310,'Privacy Analyst Evaluation'!$A$46:$F$120,3,0),""))&amp;""</f>
        <v/>
      </c>
      <c r="L310" s="243" t="str">
        <f>IFERROR(VLOOKUP($I310,'Institution Evaluation'!$A$55:$F$346,4,0),IFERROR(VLOOKUP($I310,'Privacy Analyst Evaluation'!$A$46:$F$120,4,0),""))&amp;""</f>
        <v/>
      </c>
      <c r="M310" s="243" t="str">
        <f>IFERROR(VLOOKUP($I310,'Institution Evaluation'!$A$55:$F$346,6,0),IFERROR(VLOOKUP($I310,'Privacy Analyst Evaluation'!$A$46:$F$120,6,0),""))&amp;""</f>
        <v/>
      </c>
      <c r="N310" s="7"/>
      <c r="O310" s="7"/>
      <c r="P310" s="7"/>
      <c r="Q310" s="7"/>
      <c r="R310" s="7"/>
      <c r="S310" s="7"/>
      <c r="T310" s="7"/>
      <c r="U310" s="7"/>
      <c r="V310" s="7"/>
      <c r="W310" s="7"/>
      <c r="X310" s="7"/>
      <c r="Y310" s="7"/>
      <c r="Z310" s="7"/>
      <c r="AA310" s="7"/>
      <c r="AB310" s="7"/>
      <c r="AC310" s="7"/>
      <c r="AD310" s="7"/>
      <c r="AE310" s="7"/>
      <c r="AF310" s="7"/>
      <c r="AG310" s="7"/>
      <c r="AH310" s="7"/>
    </row>
    <row r="311" ht="15.75" customHeight="1">
      <c r="A311" s="243">
        <f>IFERROR(IF($A310+1&gt;'(backend scoring)'!$T$335,"",$A310+1),"")</f>
        <v>14</v>
      </c>
      <c r="B311" s="243" t="str">
        <f t="array" ref="B311">XLOOKUP($A311,'(backend scoring)'!$V$2:$V$333,'(backend scoring)'!$A$2:$A$333,"")</f>
        <v>CONS-03</v>
      </c>
      <c r="C311" s="243" t="str">
        <f>IFERROR(VLOOKUP($B311,'Institution Evaluation'!$A$55:$F$346,2,0),IFERROR(VLOOKUP($B311,'Privacy Analyst Evaluation'!$A$46:$F$120,2,0),""))&amp;""</f>
        <v>Is the data encrypted (at rest) while in the consultant's possession?*</v>
      </c>
      <c r="D311" s="243" t="str">
        <f>IFERROR(VLOOKUP($B311,'Institution Evaluation'!$A$55:$F$346,3,0),IFERROR(VLOOKUP($B311,'Privacy Analyst Evaluation'!$A$46:$F$120,3,0),""))&amp;""</f>
        <v>No</v>
      </c>
      <c r="E311" s="243" t="str">
        <f>IFERROR(VLOOKUP($B311,'Institution Evaluation'!$A$55:$F$346,4,0),IFERROR(VLOOKUP($B311,'Privacy Analyst Evaluation'!$A$46:$F$120,4,0),""))&amp;""</f>
        <v/>
      </c>
      <c r="F311" s="243" t="str">
        <f>IFERROR(VLOOKUP($B311,'Institution Evaluation'!$A$55:$F$346,6,0),IFERROR(VLOOKUP($B311,'Privacy Analyst Evaluation'!$A$46:$F$120,6,0),""))&amp;""</f>
        <v/>
      </c>
      <c r="G311" s="282"/>
      <c r="H311" s="243" t="str">
        <f>IFERROR(IF($H310+1&gt;'(backend scoring)'!$Q$335,"",$H310+1),"")</f>
        <v/>
      </c>
      <c r="I311" s="243" t="str">
        <f t="array" ref="I311">XLOOKUP($H311,'(backend scoring)'!$S$2:$S$333,'(backend scoring)'!$A$2:$A$333,"")</f>
        <v/>
      </c>
      <c r="J311" s="243" t="str">
        <f>IFERROR(VLOOKUP($I311,'Institution Evaluation'!$A$55:$F$346,2,0),IFERROR(VLOOKUP($I311,'Privacy Analyst Evaluation'!$A$46:$F$120,2,0),""))</f>
        <v/>
      </c>
      <c r="K311" s="243" t="str">
        <f>IFERROR(VLOOKUP($I311,'Institution Evaluation'!$A$55:$F$346,3,0),IFERROR(VLOOKUP($I311,'Privacy Analyst Evaluation'!$A$46:$F$120,3,0),""))&amp;""</f>
        <v/>
      </c>
      <c r="L311" s="243" t="str">
        <f>IFERROR(VLOOKUP($I311,'Institution Evaluation'!$A$55:$F$346,4,0),IFERROR(VLOOKUP($I311,'Privacy Analyst Evaluation'!$A$46:$F$120,4,0),""))&amp;""</f>
        <v/>
      </c>
      <c r="M311" s="243" t="str">
        <f>IFERROR(VLOOKUP($I311,'Institution Evaluation'!$A$55:$F$346,6,0),IFERROR(VLOOKUP($I311,'Privacy Analyst Evaluation'!$A$46:$F$120,6,0),""))&amp;""</f>
        <v/>
      </c>
      <c r="N311" s="7"/>
      <c r="O311" s="7"/>
      <c r="P311" s="7"/>
      <c r="Q311" s="7"/>
      <c r="R311" s="7"/>
      <c r="S311" s="7"/>
      <c r="T311" s="7"/>
      <c r="U311" s="7"/>
      <c r="V311" s="7"/>
      <c r="W311" s="7"/>
      <c r="X311" s="7"/>
      <c r="Y311" s="7"/>
      <c r="Z311" s="7"/>
      <c r="AA311" s="7"/>
      <c r="AB311" s="7"/>
      <c r="AC311" s="7"/>
      <c r="AD311" s="7"/>
      <c r="AE311" s="7"/>
      <c r="AF311" s="7"/>
      <c r="AG311" s="7"/>
      <c r="AH311" s="7"/>
    </row>
    <row r="312" ht="15.75" customHeight="1">
      <c r="A312" s="243">
        <f>IFERROR(IF($A311+1&gt;'(backend scoring)'!$T$335,"",$A311+1),"")</f>
        <v>15</v>
      </c>
      <c r="B312" s="243" t="str">
        <f t="array" ref="B312">XLOOKUP($A312,'(backend scoring)'!$V$2:$V$333,'(backend scoring)'!$A$2:$A$333,"")</f>
        <v>CONS-04</v>
      </c>
      <c r="C312" s="243" t="str">
        <f>IFERROR(VLOOKUP($B312,'Institution Evaluation'!$A$55:$F$346,2,0),IFERROR(VLOOKUP($B312,'Privacy Analyst Evaluation'!$A$46:$F$120,2,0),""))&amp;""</f>
        <v>Can access be restricted based on source IP address?*</v>
      </c>
      <c r="D312" s="243" t="str">
        <f>IFERROR(VLOOKUP($B312,'Institution Evaluation'!$A$55:$F$346,3,0),IFERROR(VLOOKUP($B312,'Privacy Analyst Evaluation'!$A$46:$F$120,3,0),""))&amp;""</f>
        <v>No</v>
      </c>
      <c r="E312" s="243" t="str">
        <f>IFERROR(VLOOKUP($B312,'Institution Evaluation'!$A$55:$F$346,4,0),IFERROR(VLOOKUP($B312,'Privacy Analyst Evaluation'!$A$46:$F$120,4,0),""))&amp;""</f>
        <v/>
      </c>
      <c r="F312" s="243" t="str">
        <f>IFERROR(VLOOKUP($B312,'Institution Evaluation'!$A$55:$F$346,6,0),IFERROR(VLOOKUP($B312,'Privacy Analyst Evaluation'!$A$46:$F$120,6,0),""))&amp;""</f>
        <v/>
      </c>
      <c r="G312" s="282"/>
      <c r="H312" s="243" t="str">
        <f>IFERROR(IF($H311+1&gt;'(backend scoring)'!$Q$335,"",$H311+1),"")</f>
        <v/>
      </c>
      <c r="I312" s="243" t="str">
        <f t="array" ref="I312">XLOOKUP($H312,'(backend scoring)'!$S$2:$S$333,'(backend scoring)'!$A$2:$A$333,"")</f>
        <v/>
      </c>
      <c r="J312" s="243" t="str">
        <f>IFERROR(VLOOKUP($I312,'Institution Evaluation'!$A$55:$F$346,2,0),IFERROR(VLOOKUP($I312,'Privacy Analyst Evaluation'!$A$46:$F$120,2,0),""))</f>
        <v/>
      </c>
      <c r="K312" s="243" t="str">
        <f>IFERROR(VLOOKUP($I312,'Institution Evaluation'!$A$55:$F$346,3,0),IFERROR(VLOOKUP($I312,'Privacy Analyst Evaluation'!$A$46:$F$120,3,0),""))&amp;""</f>
        <v/>
      </c>
      <c r="L312" s="243" t="str">
        <f>IFERROR(VLOOKUP($I312,'Institution Evaluation'!$A$55:$F$346,4,0),IFERROR(VLOOKUP($I312,'Privacy Analyst Evaluation'!$A$46:$F$120,4,0),""))&amp;""</f>
        <v/>
      </c>
      <c r="M312" s="243" t="str">
        <f>IFERROR(VLOOKUP($I312,'Institution Evaluation'!$A$55:$F$346,6,0),IFERROR(VLOOKUP($I312,'Privacy Analyst Evaluation'!$A$46:$F$120,6,0),""))&amp;""</f>
        <v/>
      </c>
      <c r="N312" s="7"/>
      <c r="O312" s="7"/>
      <c r="P312" s="7"/>
      <c r="Q312" s="7"/>
      <c r="R312" s="7"/>
      <c r="S312" s="7"/>
      <c r="T312" s="7"/>
      <c r="U312" s="7"/>
      <c r="V312" s="7"/>
      <c r="W312" s="7"/>
      <c r="X312" s="7"/>
      <c r="Y312" s="7"/>
      <c r="Z312" s="7"/>
      <c r="AA312" s="7"/>
      <c r="AB312" s="7"/>
      <c r="AC312" s="7"/>
      <c r="AD312" s="7"/>
      <c r="AE312" s="7"/>
      <c r="AF312" s="7"/>
      <c r="AG312" s="7"/>
      <c r="AH312" s="7"/>
    </row>
    <row r="313" ht="15.75" customHeight="1">
      <c r="A313" s="243">
        <f>IFERROR(IF($A312+1&gt;'(backend scoring)'!$T$335,"",$A312+1),"")</f>
        <v>16</v>
      </c>
      <c r="B313" s="243" t="str">
        <f t="array" ref="B313">XLOOKUP($A313,'(backend scoring)'!$V$2:$V$333,'(backend scoring)'!$A$2:$A$333,"")</f>
        <v>APPL-01</v>
      </c>
      <c r="C313" s="243" t="str">
        <f>IFERROR(VLOOKUP($B313,'Institution Evaluation'!$A$55:$F$346,2,0),IFERROR(VLOOKUP($B313,'Privacy Analyst Evaluation'!$A$46:$F$120,2,0),""))&amp;""</f>
        <v>Are access controls for institutional accounts based on structured rules, such as role-based access control (RBAC), attribute-based access control (ABAC), or policy-based access control (PBAC)?*</v>
      </c>
      <c r="D313" s="243" t="str">
        <f>IFERROR(VLOOKUP($B313,'Institution Evaluation'!$A$55:$F$346,3,0),IFERROR(VLOOKUP($B313,'Privacy Analyst Evaluation'!$A$46:$F$120,3,0),""))&amp;""</f>
        <v>Yes</v>
      </c>
      <c r="E313" s="243" t="str">
        <f>IFERROR(VLOOKUP($B313,'Institution Evaluation'!$A$55:$F$346,4,0),IFERROR(VLOOKUP($B313,'Privacy Analyst Evaluation'!$A$46:$F$120,4,0),""))&amp;""</f>
        <v>Coursedog supports role-based access control (RBAC). You can create, manage, and remove permissions for various roles. Products come pre-loaded with a set of roles, but you can also create custom roles and set different permissions for each role. Permissions can be set on a product-wide level, with additional role-based permissions available on the field-level.</v>
      </c>
      <c r="F313" s="243" t="str">
        <f>IFERROR(VLOOKUP($B313,'Institution Evaluation'!$A$55:$F$346,6,0),IFERROR(VLOOKUP($B313,'Privacy Analyst Evaluation'!$A$46:$F$120,6,0),""))&amp;""</f>
        <v/>
      </c>
      <c r="G313" s="282"/>
      <c r="H313" s="243" t="str">
        <f>IFERROR(IF($H312+1&gt;'(backend scoring)'!$Q$335,"",$H312+1),"")</f>
        <v/>
      </c>
      <c r="I313" s="243" t="str">
        <f t="array" ref="I313">XLOOKUP($H313,'(backend scoring)'!$S$2:$S$333,'(backend scoring)'!$A$2:$A$333,"")</f>
        <v/>
      </c>
      <c r="J313" s="243" t="str">
        <f>IFERROR(VLOOKUP($I313,'Institution Evaluation'!$A$55:$F$346,2,0),IFERROR(VLOOKUP($I313,'Privacy Analyst Evaluation'!$A$46:$F$120,2,0),""))</f>
        <v/>
      </c>
      <c r="K313" s="243" t="str">
        <f>IFERROR(VLOOKUP($I313,'Institution Evaluation'!$A$55:$F$346,3,0),IFERROR(VLOOKUP($I313,'Privacy Analyst Evaluation'!$A$46:$F$120,3,0),""))&amp;""</f>
        <v/>
      </c>
      <c r="L313" s="243" t="str">
        <f>IFERROR(VLOOKUP($I313,'Institution Evaluation'!$A$55:$F$346,4,0),IFERROR(VLOOKUP($I313,'Privacy Analyst Evaluation'!$A$46:$F$120,4,0),""))&amp;""</f>
        <v/>
      </c>
      <c r="M313" s="243" t="str">
        <f>IFERROR(VLOOKUP($I313,'Institution Evaluation'!$A$55:$F$346,6,0),IFERROR(VLOOKUP($I313,'Privacy Analyst Evaluation'!$A$46:$F$120,6,0),""))&amp;""</f>
        <v/>
      </c>
      <c r="N313" s="7"/>
      <c r="O313" s="7"/>
      <c r="P313" s="7"/>
      <c r="Q313" s="7"/>
      <c r="R313" s="7"/>
      <c r="S313" s="7"/>
      <c r="T313" s="7"/>
      <c r="U313" s="7"/>
      <c r="V313" s="7"/>
      <c r="W313" s="7"/>
      <c r="X313" s="7"/>
      <c r="Y313" s="7"/>
      <c r="Z313" s="7"/>
      <c r="AA313" s="7"/>
      <c r="AB313" s="7"/>
      <c r="AC313" s="7"/>
      <c r="AD313" s="7"/>
      <c r="AE313" s="7"/>
      <c r="AF313" s="7"/>
      <c r="AG313" s="7"/>
      <c r="AH313" s="7"/>
    </row>
    <row r="314" ht="15.75" customHeight="1">
      <c r="A314" s="243">
        <f>IFERROR(IF($A313+1&gt;'(backend scoring)'!$T$335,"",$A313+1),"")</f>
        <v>17</v>
      </c>
      <c r="B314" s="243" t="str">
        <f t="array" ref="B314">XLOOKUP($A314,'(backend scoring)'!$V$2:$V$333,'(backend scoring)'!$A$2:$A$333,"")</f>
        <v>APPL-02</v>
      </c>
      <c r="C314" s="243" t="str">
        <f>IFERROR(VLOOKUP($B314,'Institution Evaluation'!$A$55:$F$346,2,0),IFERROR(VLOOKUP($B314,'Privacy Analyst Evaluation'!$A$46:$F$120,2,0),""))&amp;""</f>
        <v>Are you using a web application firewall (WAF)?*</v>
      </c>
      <c r="D314" s="243" t="str">
        <f>IFERROR(VLOOKUP($B314,'Institution Evaluation'!$A$55:$F$346,3,0),IFERROR(VLOOKUP($B314,'Privacy Analyst Evaluation'!$A$46:$F$120,3,0),""))&amp;""</f>
        <v>Yes</v>
      </c>
      <c r="E314" s="243" t="str">
        <f>IFERROR(VLOOKUP($B314,'Institution Evaluation'!$A$55:$F$346,4,0),IFERROR(VLOOKUP($B314,'Privacy Analyst Evaluation'!$A$46:$F$120,4,0),""))&amp;""</f>
        <v>See AWS firewall documentation</v>
      </c>
      <c r="F314" s="243" t="str">
        <f>IFERROR(VLOOKUP($B314,'Institution Evaluation'!$A$55:$F$346,6,0),IFERROR(VLOOKUP($B314,'Privacy Analyst Evaluation'!$A$46:$F$120,6,0),""))&amp;""</f>
        <v/>
      </c>
      <c r="G314" s="282"/>
      <c r="H314" s="243" t="str">
        <f>IFERROR(IF($H313+1&gt;'(backend scoring)'!$Q$335,"",$H313+1),"")</f>
        <v/>
      </c>
      <c r="I314" s="243" t="str">
        <f t="array" ref="I314">XLOOKUP($H314,'(backend scoring)'!$S$2:$S$333,'(backend scoring)'!$A$2:$A$333,"")</f>
        <v/>
      </c>
      <c r="J314" s="243" t="str">
        <f>IFERROR(VLOOKUP($I314,'Institution Evaluation'!$A$55:$F$346,2,0),IFERROR(VLOOKUP($I314,'Privacy Analyst Evaluation'!$A$46:$F$120,2,0),""))</f>
        <v/>
      </c>
      <c r="K314" s="243" t="str">
        <f>IFERROR(VLOOKUP($I314,'Institution Evaluation'!$A$55:$F$346,3,0),IFERROR(VLOOKUP($I314,'Privacy Analyst Evaluation'!$A$46:$F$120,3,0),""))&amp;""</f>
        <v/>
      </c>
      <c r="L314" s="243" t="str">
        <f>IFERROR(VLOOKUP($I314,'Institution Evaluation'!$A$55:$F$346,4,0),IFERROR(VLOOKUP($I314,'Privacy Analyst Evaluation'!$A$46:$F$120,4,0),""))&amp;""</f>
        <v/>
      </c>
      <c r="M314" s="243" t="str">
        <f>IFERROR(VLOOKUP($I314,'Institution Evaluation'!$A$55:$F$346,6,0),IFERROR(VLOOKUP($I314,'Privacy Analyst Evaluation'!$A$46:$F$120,6,0),""))&amp;""</f>
        <v/>
      </c>
      <c r="N314" s="7"/>
      <c r="O314" s="7"/>
      <c r="P314" s="7"/>
      <c r="Q314" s="7"/>
      <c r="R314" s="7"/>
      <c r="S314" s="7"/>
      <c r="T314" s="7"/>
      <c r="U314" s="7"/>
      <c r="V314" s="7"/>
      <c r="W314" s="7"/>
      <c r="X314" s="7"/>
      <c r="Y314" s="7"/>
      <c r="Z314" s="7"/>
      <c r="AA314" s="7"/>
      <c r="AB314" s="7"/>
      <c r="AC314" s="7"/>
      <c r="AD314" s="7"/>
      <c r="AE314" s="7"/>
      <c r="AF314" s="7"/>
      <c r="AG314" s="7"/>
      <c r="AH314" s="7"/>
    </row>
    <row r="315" ht="15.75" customHeight="1">
      <c r="A315" s="243">
        <f>IFERROR(IF($A314+1&gt;'(backend scoring)'!$T$335,"",$A314+1),"")</f>
        <v>18</v>
      </c>
      <c r="B315" s="243" t="str">
        <f t="array" ref="B315">XLOOKUP($A315,'(backend scoring)'!$V$2:$V$333,'(backend scoring)'!$A$2:$A$333,"")</f>
        <v>APPL-03</v>
      </c>
      <c r="C315" s="243" t="str">
        <f>IFERROR(VLOOKUP($B315,'Institution Evaluation'!$A$55:$F$346,2,0),IFERROR(VLOOKUP($B315,'Privacy Analyst Evaluation'!$A$46:$F$120,2,0),""))&amp;""</f>
        <v>Are only currently supported operating system(s), software, and libraries leveraged by the system(s)/application(s) that will have access to institution's data?*</v>
      </c>
      <c r="D315" s="243" t="str">
        <f>IFERROR(VLOOKUP($B315,'Institution Evaluation'!$A$55:$F$346,3,0),IFERROR(VLOOKUP($B315,'Privacy Analyst Evaluation'!$A$46:$F$120,3,0),""))&amp;""</f>
        <v>Yes</v>
      </c>
      <c r="E315" s="243" t="str">
        <f>IFERROR(VLOOKUP($B315,'Institution Evaluation'!$A$55:$F$346,4,0),IFERROR(VLOOKUP($B315,'Privacy Analyst Evaluation'!$A$46:$F$120,4,0),""))&amp;""</f>
        <v/>
      </c>
      <c r="F315" s="243" t="str">
        <f>IFERROR(VLOOKUP($B315,'Institution Evaluation'!$A$55:$F$346,6,0),IFERROR(VLOOKUP($B315,'Privacy Analyst Evaluation'!$A$46:$F$120,6,0),""))&amp;""</f>
        <v/>
      </c>
      <c r="G315" s="282"/>
      <c r="H315" s="243" t="str">
        <f>IFERROR(IF($H314+1&gt;'(backend scoring)'!$Q$335,"",$H314+1),"")</f>
        <v/>
      </c>
      <c r="I315" s="243" t="str">
        <f t="array" ref="I315">XLOOKUP($H315,'(backend scoring)'!$S$2:$S$333,'(backend scoring)'!$A$2:$A$333,"")</f>
        <v/>
      </c>
      <c r="J315" s="243" t="str">
        <f>IFERROR(VLOOKUP($I315,'Institution Evaluation'!$A$55:$F$346,2,0),IFERROR(VLOOKUP($I315,'Privacy Analyst Evaluation'!$A$46:$F$120,2,0),""))</f>
        <v/>
      </c>
      <c r="K315" s="243" t="str">
        <f>IFERROR(VLOOKUP($I315,'Institution Evaluation'!$A$55:$F$346,3,0),IFERROR(VLOOKUP($I315,'Privacy Analyst Evaluation'!$A$46:$F$120,3,0),""))&amp;""</f>
        <v/>
      </c>
      <c r="L315" s="243" t="str">
        <f>IFERROR(VLOOKUP($I315,'Institution Evaluation'!$A$55:$F$346,4,0),IFERROR(VLOOKUP($I315,'Privacy Analyst Evaluation'!$A$46:$F$120,4,0),""))&amp;""</f>
        <v/>
      </c>
      <c r="M315" s="243" t="str">
        <f>IFERROR(VLOOKUP($I315,'Institution Evaluation'!$A$55:$F$346,6,0),IFERROR(VLOOKUP($I315,'Privacy Analyst Evaluation'!$A$46:$F$120,6,0),""))&amp;""</f>
        <v/>
      </c>
      <c r="N315" s="7"/>
      <c r="O315" s="7"/>
      <c r="P315" s="7"/>
      <c r="Q315" s="7"/>
      <c r="R315" s="7"/>
      <c r="S315" s="7"/>
      <c r="T315" s="7"/>
      <c r="U315" s="7"/>
      <c r="V315" s="7"/>
      <c r="W315" s="7"/>
      <c r="X315" s="7"/>
      <c r="Y315" s="7"/>
      <c r="Z315" s="7"/>
      <c r="AA315" s="7"/>
      <c r="AB315" s="7"/>
      <c r="AC315" s="7"/>
      <c r="AD315" s="7"/>
      <c r="AE315" s="7"/>
      <c r="AF315" s="7"/>
      <c r="AG315" s="7"/>
      <c r="AH315" s="7"/>
    </row>
    <row r="316" ht="15.75" customHeight="1">
      <c r="A316" s="243">
        <f>IFERROR(IF($A315+1&gt;'(backend scoring)'!$T$335,"",$A315+1),"")</f>
        <v>19</v>
      </c>
      <c r="B316" s="243" t="str">
        <f t="array" ref="B316">XLOOKUP($A316,'(backend scoring)'!$V$2:$V$333,'(backend scoring)'!$A$2:$A$333,"")</f>
        <v>APPL-04</v>
      </c>
      <c r="C316" s="243" t="str">
        <f>IFERROR(VLOOKUP($B316,'Institution Evaluation'!$A$55:$F$346,2,0),IFERROR(VLOOKUP($B316,'Privacy Analyst Evaluation'!$A$46:$F$120,2,0),""))&amp;""</f>
        <v>Does your application require access to location or GPS data?</v>
      </c>
      <c r="D316" s="243" t="str">
        <f>IFERROR(VLOOKUP($B316,'Institution Evaluation'!$A$55:$F$346,3,0),IFERROR(VLOOKUP($B316,'Privacy Analyst Evaluation'!$A$46:$F$120,3,0),""))&amp;""</f>
        <v>No</v>
      </c>
      <c r="E316" s="243" t="str">
        <f>IFERROR(VLOOKUP($B316,'Institution Evaluation'!$A$55:$F$346,4,0),IFERROR(VLOOKUP($B316,'Privacy Analyst Evaluation'!$A$46:$F$120,4,0),""))&amp;""</f>
        <v>Can be leveraged but not required. See our support article for more information</v>
      </c>
      <c r="F316" s="243" t="str">
        <f>IFERROR(VLOOKUP($B316,'Institution Evaluation'!$A$55:$F$346,6,0),IFERROR(VLOOKUP($B316,'Privacy Analyst Evaluation'!$A$46:$F$120,6,0),""))&amp;""</f>
        <v/>
      </c>
      <c r="G316" s="282"/>
      <c r="H316" s="243" t="str">
        <f>IFERROR(IF($H315+1&gt;'(backend scoring)'!$Q$335,"",$H315+1),"")</f>
        <v/>
      </c>
      <c r="I316" s="243" t="str">
        <f t="array" ref="I316">XLOOKUP($H316,'(backend scoring)'!$S$2:$S$333,'(backend scoring)'!$A$2:$A$333,"")</f>
        <v/>
      </c>
      <c r="J316" s="243" t="str">
        <f>IFERROR(VLOOKUP($I316,'Institution Evaluation'!$A$55:$F$346,2,0),IFERROR(VLOOKUP($I316,'Privacy Analyst Evaluation'!$A$46:$F$120,2,0),""))</f>
        <v/>
      </c>
      <c r="K316" s="243" t="str">
        <f>IFERROR(VLOOKUP($I316,'Institution Evaluation'!$A$55:$F$346,3,0),IFERROR(VLOOKUP($I316,'Privacy Analyst Evaluation'!$A$46:$F$120,3,0),""))&amp;""</f>
        <v/>
      </c>
      <c r="L316" s="243" t="str">
        <f>IFERROR(VLOOKUP($I316,'Institution Evaluation'!$A$55:$F$346,4,0),IFERROR(VLOOKUP($I316,'Privacy Analyst Evaluation'!$A$46:$F$120,4,0),""))&amp;""</f>
        <v/>
      </c>
      <c r="M316" s="243" t="str">
        <f>IFERROR(VLOOKUP($I316,'Institution Evaluation'!$A$55:$F$346,6,0),IFERROR(VLOOKUP($I316,'Privacy Analyst Evaluation'!$A$46:$F$120,6,0),""))&amp;""</f>
        <v/>
      </c>
      <c r="N316" s="7"/>
      <c r="O316" s="7"/>
      <c r="P316" s="7"/>
      <c r="Q316" s="7"/>
      <c r="R316" s="7"/>
      <c r="S316" s="7"/>
      <c r="T316" s="7"/>
      <c r="U316" s="7"/>
      <c r="V316" s="7"/>
      <c r="W316" s="7"/>
      <c r="X316" s="7"/>
      <c r="Y316" s="7"/>
      <c r="Z316" s="7"/>
      <c r="AA316" s="7"/>
      <c r="AB316" s="7"/>
      <c r="AC316" s="7"/>
      <c r="AD316" s="7"/>
      <c r="AE316" s="7"/>
      <c r="AF316" s="7"/>
      <c r="AG316" s="7"/>
      <c r="AH316" s="7"/>
    </row>
    <row r="317" ht="15.75" customHeight="1">
      <c r="A317" s="243">
        <f>IFERROR(IF($A316+1&gt;'(backend scoring)'!$T$335,"",$A316+1),"")</f>
        <v>20</v>
      </c>
      <c r="B317" s="243" t="str">
        <f t="array" ref="B317">XLOOKUP($A317,'(backend scoring)'!$V$2:$V$333,'(backend scoring)'!$A$2:$A$333,"")</f>
        <v>APPL-05</v>
      </c>
      <c r="C317" s="243" t="str">
        <f>IFERROR(VLOOKUP($B317,'Institution Evaluation'!$A$55:$F$346,2,0),IFERROR(VLOOKUP($B317,'Privacy Analyst Evaluation'!$A$46:$F$120,2,0),""))&amp;""</f>
        <v>Does your application provide separation of duties between security administration, system administration, and standard user functions?*</v>
      </c>
      <c r="D317" s="243" t="str">
        <f>IFERROR(VLOOKUP($B317,'Institution Evaluation'!$A$55:$F$346,3,0),IFERROR(VLOOKUP($B317,'Privacy Analyst Evaluation'!$A$46:$F$120,3,0),""))&amp;""</f>
        <v>Yes</v>
      </c>
      <c r="E317" s="243" t="str">
        <f>IFERROR(VLOOKUP($B317,'Institution Evaluation'!$A$55:$F$346,4,0),IFERROR(VLOOKUP($B317,'Privacy Analyst Evaluation'!$A$46:$F$120,4,0),""))&amp;""</f>
        <v/>
      </c>
      <c r="F317" s="243" t="str">
        <f>IFERROR(VLOOKUP($B317,'Institution Evaluation'!$A$55:$F$346,6,0),IFERROR(VLOOKUP($B317,'Privacy Analyst Evaluation'!$A$46:$F$120,6,0),""))&amp;""</f>
        <v/>
      </c>
      <c r="G317" s="282"/>
      <c r="H317" s="243" t="str">
        <f>IFERROR(IF($H316+1&gt;'(backend scoring)'!$Q$335,"",$H316+1),"")</f>
        <v/>
      </c>
      <c r="I317" s="243" t="str">
        <f t="array" ref="I317">XLOOKUP($H317,'(backend scoring)'!$S$2:$S$333,'(backend scoring)'!$A$2:$A$333,"")</f>
        <v/>
      </c>
      <c r="J317" s="243" t="str">
        <f>IFERROR(VLOOKUP($I317,'Institution Evaluation'!$A$55:$F$346,2,0),IFERROR(VLOOKUP($I317,'Privacy Analyst Evaluation'!$A$46:$F$120,2,0),""))</f>
        <v/>
      </c>
      <c r="K317" s="243" t="str">
        <f>IFERROR(VLOOKUP($I317,'Institution Evaluation'!$A$55:$F$346,3,0),IFERROR(VLOOKUP($I317,'Privacy Analyst Evaluation'!$A$46:$F$120,3,0),""))&amp;""</f>
        <v/>
      </c>
      <c r="L317" s="243" t="str">
        <f>IFERROR(VLOOKUP($I317,'Institution Evaluation'!$A$55:$F$346,4,0),IFERROR(VLOOKUP($I317,'Privacy Analyst Evaluation'!$A$46:$F$120,4,0),""))&amp;""</f>
        <v/>
      </c>
      <c r="M317" s="243" t="str">
        <f>IFERROR(VLOOKUP($I317,'Institution Evaluation'!$A$55:$F$346,6,0),IFERROR(VLOOKUP($I317,'Privacy Analyst Evaluation'!$A$46:$F$120,6,0),""))&amp;""</f>
        <v/>
      </c>
      <c r="N317" s="7"/>
      <c r="O317" s="7"/>
      <c r="P317" s="7"/>
      <c r="Q317" s="7"/>
      <c r="R317" s="7"/>
      <c r="S317" s="7"/>
      <c r="T317" s="7"/>
      <c r="U317" s="7"/>
      <c r="V317" s="7"/>
      <c r="W317" s="7"/>
      <c r="X317" s="7"/>
      <c r="Y317" s="7"/>
      <c r="Z317" s="7"/>
      <c r="AA317" s="7"/>
      <c r="AB317" s="7"/>
      <c r="AC317" s="7"/>
      <c r="AD317" s="7"/>
      <c r="AE317" s="7"/>
      <c r="AF317" s="7"/>
      <c r="AG317" s="7"/>
      <c r="AH317" s="7"/>
    </row>
    <row r="318" ht="15.75" customHeight="1">
      <c r="A318" s="243">
        <f>IFERROR(IF($A317+1&gt;'(backend scoring)'!$T$335,"",$A317+1),"")</f>
        <v>21</v>
      </c>
      <c r="B318" s="243" t="str">
        <f t="array" ref="B318">XLOOKUP($A318,'(backend scoring)'!$V$2:$V$333,'(backend scoring)'!$A$2:$A$333,"")</f>
        <v>APPL-06</v>
      </c>
      <c r="C318" s="243" t="str">
        <f>IFERROR(VLOOKUP($B318,'Institution Evaluation'!$A$55:$F$346,2,0),IFERROR(VLOOKUP($B318,'Privacy Analyst Evaluation'!$A$46:$F$120,2,0),""))&amp;""</f>
        <v>Do you subject your code to static code analysis and/or static application security testing prior to release?*</v>
      </c>
      <c r="D318" s="243" t="str">
        <f>IFERROR(VLOOKUP($B318,'Institution Evaluation'!$A$55:$F$346,3,0),IFERROR(VLOOKUP($B318,'Privacy Analyst Evaluation'!$A$46:$F$120,3,0),""))&amp;""</f>
        <v>Yes</v>
      </c>
      <c r="E318" s="243" t="str">
        <f>IFERROR(VLOOKUP($B318,'Institution Evaluation'!$A$55:$F$346,4,0),IFERROR(VLOOKUP($B318,'Privacy Analyst Evaluation'!$A$46:$F$120,4,0),""))&amp;""</f>
        <v>Eslint</v>
      </c>
      <c r="F318" s="243" t="str">
        <f>IFERROR(VLOOKUP($B318,'Institution Evaluation'!$A$55:$F$346,6,0),IFERROR(VLOOKUP($B318,'Privacy Analyst Evaluation'!$A$46:$F$120,6,0),""))&amp;""</f>
        <v/>
      </c>
      <c r="G318" s="282"/>
      <c r="H318" s="243" t="str">
        <f>IFERROR(IF($H317+1&gt;'(backend scoring)'!$Q$335,"",$H317+1),"")</f>
        <v/>
      </c>
      <c r="I318" s="243" t="str">
        <f t="array" ref="I318">XLOOKUP($H318,'(backend scoring)'!$S$2:$S$333,'(backend scoring)'!$A$2:$A$333,"")</f>
        <v/>
      </c>
      <c r="J318" s="243" t="str">
        <f>IFERROR(VLOOKUP($I318,'Institution Evaluation'!$A$55:$F$346,2,0),IFERROR(VLOOKUP($I318,'Privacy Analyst Evaluation'!$A$46:$F$120,2,0),""))</f>
        <v/>
      </c>
      <c r="K318" s="243" t="str">
        <f>IFERROR(VLOOKUP($I318,'Institution Evaluation'!$A$55:$F$346,3,0),IFERROR(VLOOKUP($I318,'Privacy Analyst Evaluation'!$A$46:$F$120,3,0),""))&amp;""</f>
        <v/>
      </c>
      <c r="L318" s="243" t="str">
        <f>IFERROR(VLOOKUP($I318,'Institution Evaluation'!$A$55:$F$346,4,0),IFERROR(VLOOKUP($I318,'Privacy Analyst Evaluation'!$A$46:$F$120,4,0),""))&amp;""</f>
        <v/>
      </c>
      <c r="M318" s="243" t="str">
        <f>IFERROR(VLOOKUP($I318,'Institution Evaluation'!$A$55:$F$346,6,0),IFERROR(VLOOKUP($I318,'Privacy Analyst Evaluation'!$A$46:$F$120,6,0),""))&amp;""</f>
        <v/>
      </c>
      <c r="N318" s="7"/>
      <c r="O318" s="7"/>
      <c r="P318" s="7"/>
      <c r="Q318" s="7"/>
      <c r="R318" s="7"/>
      <c r="S318" s="7"/>
      <c r="T318" s="7"/>
      <c r="U318" s="7"/>
      <c r="V318" s="7"/>
      <c r="W318" s="7"/>
      <c r="X318" s="7"/>
      <c r="Y318" s="7"/>
      <c r="Z318" s="7"/>
      <c r="AA318" s="7"/>
      <c r="AB318" s="7"/>
      <c r="AC318" s="7"/>
      <c r="AD318" s="7"/>
      <c r="AE318" s="7"/>
      <c r="AF318" s="7"/>
      <c r="AG318" s="7"/>
      <c r="AH318" s="7"/>
    </row>
    <row r="319" ht="15.75" customHeight="1">
      <c r="A319" s="243">
        <f>IFERROR(IF($A318+1&gt;'(backend scoring)'!$T$335,"",$A318+1),"")</f>
        <v>22</v>
      </c>
      <c r="B319" s="243" t="str">
        <f t="array" ref="B319">XLOOKUP($A319,'(backend scoring)'!$V$2:$V$333,'(backend scoring)'!$A$2:$A$333,"")</f>
        <v>APPL-07</v>
      </c>
      <c r="C319" s="243" t="str">
        <f>IFERROR(VLOOKUP($B319,'Institution Evaluation'!$A$55:$F$346,2,0),IFERROR(VLOOKUP($B319,'Privacy Analyst Evaluation'!$A$46:$F$120,2,0),""))&amp;""</f>
        <v>Do you have software testing processes (dynamic or static) that are established and followed?*</v>
      </c>
      <c r="D319" s="243" t="str">
        <f>IFERROR(VLOOKUP($B319,'Institution Evaluation'!$A$55:$F$346,3,0),IFERROR(VLOOKUP($B319,'Privacy Analyst Evaluation'!$A$46:$F$120,3,0),""))&amp;""</f>
        <v>Yes</v>
      </c>
      <c r="E319" s="243" t="str">
        <f>IFERROR(VLOOKUP($B319,'Institution Evaluation'!$A$55:$F$346,4,0),IFERROR(VLOOKUP($B319,'Privacy Analyst Evaluation'!$A$46:$F$120,4,0),""))&amp;""</f>
        <v>Coursedog practices a two week agile development process with test driven deployment (TDD). Developers build the specification to the test and push changes to a QA system where it is thoroughly tested. Updates are then moved to a staging environment where they can be tested by active implementations before they are pushed to production, where they are gated behind role based access control and admins can opt into using the functionality. We provide change logs to end users and admins when new functionality is deployed. Any end user is able to provide feedback through our public bug tracking tool if a bug is found in the production.</v>
      </c>
      <c r="F319" s="243" t="str">
        <f>IFERROR(VLOOKUP($B319,'Institution Evaluation'!$A$55:$F$346,6,0),IFERROR(VLOOKUP($B319,'Privacy Analyst Evaluation'!$A$46:$F$120,6,0),""))&amp;""</f>
        <v/>
      </c>
      <c r="G319" s="282"/>
      <c r="H319" s="243" t="str">
        <f>IFERROR(IF($H318+1&gt;'(backend scoring)'!$Q$335,"",$H318+1),"")</f>
        <v/>
      </c>
      <c r="I319" s="243" t="str">
        <f t="array" ref="I319">XLOOKUP($H319,'(backend scoring)'!$S$2:$S$333,'(backend scoring)'!$A$2:$A$333,"")</f>
        <v/>
      </c>
      <c r="J319" s="243" t="str">
        <f>IFERROR(VLOOKUP($I319,'Institution Evaluation'!$A$55:$F$346,2,0),IFERROR(VLOOKUP($I319,'Privacy Analyst Evaluation'!$A$46:$F$120,2,0),""))</f>
        <v/>
      </c>
      <c r="K319" s="243" t="str">
        <f>IFERROR(VLOOKUP($I319,'Institution Evaluation'!$A$55:$F$346,3,0),IFERROR(VLOOKUP($I319,'Privacy Analyst Evaluation'!$A$46:$F$120,3,0),""))&amp;""</f>
        <v/>
      </c>
      <c r="L319" s="243" t="str">
        <f>IFERROR(VLOOKUP($I319,'Institution Evaluation'!$A$55:$F$346,4,0),IFERROR(VLOOKUP($I319,'Privacy Analyst Evaluation'!$A$46:$F$120,4,0),""))&amp;""</f>
        <v/>
      </c>
      <c r="M319" s="243" t="str">
        <f>IFERROR(VLOOKUP($I319,'Institution Evaluation'!$A$55:$F$346,6,0),IFERROR(VLOOKUP($I319,'Privacy Analyst Evaluation'!$A$46:$F$120,6,0),""))&amp;""</f>
        <v/>
      </c>
      <c r="N319" s="7"/>
      <c r="O319" s="7"/>
      <c r="P319" s="7"/>
      <c r="Q319" s="7"/>
      <c r="R319" s="7"/>
      <c r="S319" s="7"/>
      <c r="T319" s="7"/>
      <c r="U319" s="7"/>
      <c r="V319" s="7"/>
      <c r="W319" s="7"/>
      <c r="X319" s="7"/>
      <c r="Y319" s="7"/>
      <c r="Z319" s="7"/>
      <c r="AA319" s="7"/>
      <c r="AB319" s="7"/>
      <c r="AC319" s="7"/>
      <c r="AD319" s="7"/>
      <c r="AE319" s="7"/>
      <c r="AF319" s="7"/>
      <c r="AG319" s="7"/>
      <c r="AH319" s="7"/>
    </row>
    <row r="320" ht="15.75" customHeight="1">
      <c r="A320" s="243">
        <f>IFERROR(IF($A319+1&gt;'(backend scoring)'!$T$335,"",$A319+1),"")</f>
        <v>23</v>
      </c>
      <c r="B320" s="243" t="str">
        <f t="array" ref="B320">XLOOKUP($A320,'(backend scoring)'!$V$2:$V$333,'(backend scoring)'!$A$2:$A$333,"")</f>
        <v>AAAI-01</v>
      </c>
      <c r="C320" s="243" t="str">
        <f>IFERROR(VLOOKUP($B320,'Institution Evaluation'!$A$55:$F$346,2,0),IFERROR(VLOOKUP($B320,'Privacy Analyst Evaluation'!$A$46:$F$120,2,0),""))&amp;""</f>
        <v>Does your solution support single sign-on (SSO) protocols for user and administrator authentication?*</v>
      </c>
      <c r="D320" s="243" t="str">
        <f>IFERROR(VLOOKUP($B320,'Institution Evaluation'!$A$55:$F$346,3,0),IFERROR(VLOOKUP($B320,'Privacy Analyst Evaluation'!$A$46:$F$120,3,0),""))&amp;""</f>
        <v>Yes</v>
      </c>
      <c r="E320" s="243" t="str">
        <f>IFERROR(VLOOKUP($B320,'Institution Evaluation'!$A$55:$F$346,4,0),IFERROR(VLOOKUP($B320,'Privacy Analyst Evaluation'!$A$46:$F$120,4,0),""))&amp;""</f>
        <v>Yes, Coursedog supports SSO for authentication and provisioning purposes.
Read More about SSO</v>
      </c>
      <c r="F320" s="243" t="str">
        <f>IFERROR(VLOOKUP($B320,'Institution Evaluation'!$A$55:$F$346,6,0),IFERROR(VLOOKUP($B320,'Privacy Analyst Evaluation'!$A$46:$F$120,6,0),""))&amp;""</f>
        <v/>
      </c>
      <c r="G320" s="282"/>
      <c r="H320" s="243" t="str">
        <f>IFERROR(IF($H319+1&gt;'(backend scoring)'!$Q$335,"",$H319+1),"")</f>
        <v/>
      </c>
      <c r="I320" s="243" t="str">
        <f t="array" ref="I320">XLOOKUP($H320,'(backend scoring)'!$S$2:$S$333,'(backend scoring)'!$A$2:$A$333,"")</f>
        <v/>
      </c>
      <c r="J320" s="243" t="str">
        <f>IFERROR(VLOOKUP($I320,'Institution Evaluation'!$A$55:$F$346,2,0),IFERROR(VLOOKUP($I320,'Privacy Analyst Evaluation'!$A$46:$F$120,2,0),""))</f>
        <v/>
      </c>
      <c r="K320" s="243" t="str">
        <f>IFERROR(VLOOKUP($I320,'Institution Evaluation'!$A$55:$F$346,3,0),IFERROR(VLOOKUP($I320,'Privacy Analyst Evaluation'!$A$46:$F$120,3,0),""))&amp;""</f>
        <v/>
      </c>
      <c r="L320" s="243" t="str">
        <f>IFERROR(VLOOKUP($I320,'Institution Evaluation'!$A$55:$F$346,4,0),IFERROR(VLOOKUP($I320,'Privacy Analyst Evaluation'!$A$46:$F$120,4,0),""))&amp;""</f>
        <v/>
      </c>
      <c r="M320" s="243" t="str">
        <f>IFERROR(VLOOKUP($I320,'Institution Evaluation'!$A$55:$F$346,6,0),IFERROR(VLOOKUP($I320,'Privacy Analyst Evaluation'!$A$46:$F$120,6,0),""))&amp;""</f>
        <v/>
      </c>
      <c r="N320" s="7"/>
      <c r="O320" s="7"/>
      <c r="P320" s="7"/>
      <c r="Q320" s="7"/>
      <c r="R320" s="7"/>
      <c r="S320" s="7"/>
      <c r="T320" s="7"/>
      <c r="U320" s="7"/>
      <c r="V320" s="7"/>
      <c r="W320" s="7"/>
      <c r="X320" s="7"/>
      <c r="Y320" s="7"/>
      <c r="Z320" s="7"/>
      <c r="AA320" s="7"/>
      <c r="AB320" s="7"/>
      <c r="AC320" s="7"/>
      <c r="AD320" s="7"/>
      <c r="AE320" s="7"/>
      <c r="AF320" s="7"/>
      <c r="AG320" s="7"/>
      <c r="AH320" s="7"/>
    </row>
    <row r="321" ht="15.75" customHeight="1">
      <c r="A321" s="243">
        <f>IFERROR(IF($A320+1&gt;'(backend scoring)'!$T$335,"",$A320+1),"")</f>
        <v>24</v>
      </c>
      <c r="B321" s="243" t="str">
        <f t="array" ref="B321">XLOOKUP($A321,'(backend scoring)'!$V$2:$V$333,'(backend scoring)'!$A$2:$A$333,"")</f>
        <v>AAAI-02</v>
      </c>
      <c r="C321" s="243" t="str">
        <f>IFERROR(VLOOKUP($B321,'Institution Evaluation'!$A$55:$F$346,2,0),IFERROR(VLOOKUP($B321,'Privacy Analyst Evaluation'!$A$46:$F$120,2,0),""))&amp;""</f>
        <v>Does your solution support local authentication protocols for user and administrator authentication?*</v>
      </c>
      <c r="D321" s="243" t="str">
        <f>IFERROR(VLOOKUP($B321,'Institution Evaluation'!$A$55:$F$346,3,0),IFERROR(VLOOKUP($B321,'Privacy Analyst Evaluation'!$A$46:$F$120,3,0),""))&amp;""</f>
        <v>Yes</v>
      </c>
      <c r="E321" s="243" t="str">
        <f>IFERROR(VLOOKUP($B321,'Institution Evaluation'!$A$55:$F$346,4,0),IFERROR(VLOOKUP($B321,'Privacy Analyst Evaluation'!$A$46:$F$120,4,0),""))&amp;""</f>
        <v>See user Authentification documentation for more information.</v>
      </c>
      <c r="F321" s="243" t="str">
        <f>IFERROR(VLOOKUP($B321,'Institution Evaluation'!$A$55:$F$346,6,0),IFERROR(VLOOKUP($B321,'Privacy Analyst Evaluation'!$A$46:$F$120,6,0),""))&amp;""</f>
        <v/>
      </c>
      <c r="G321" s="282"/>
      <c r="H321" s="243" t="str">
        <f>IFERROR(IF($H320+1&gt;'(backend scoring)'!$Q$335,"",$H320+1),"")</f>
        <v/>
      </c>
      <c r="I321" s="243" t="str">
        <f t="array" ref="I321">XLOOKUP($H321,'(backend scoring)'!$S$2:$S$333,'(backend scoring)'!$A$2:$A$333,"")</f>
        <v/>
      </c>
      <c r="J321" s="243" t="str">
        <f>IFERROR(VLOOKUP($I321,'Institution Evaluation'!$A$55:$F$346,2,0),IFERROR(VLOOKUP($I321,'Privacy Analyst Evaluation'!$A$46:$F$120,2,0),""))</f>
        <v/>
      </c>
      <c r="K321" s="243" t="str">
        <f>IFERROR(VLOOKUP($I321,'Institution Evaluation'!$A$55:$F$346,3,0),IFERROR(VLOOKUP($I321,'Privacy Analyst Evaluation'!$A$46:$F$120,3,0),""))&amp;""</f>
        <v/>
      </c>
      <c r="L321" s="243" t="str">
        <f>IFERROR(VLOOKUP($I321,'Institution Evaluation'!$A$55:$F$346,4,0),IFERROR(VLOOKUP($I321,'Privacy Analyst Evaluation'!$A$46:$F$120,4,0),""))&amp;""</f>
        <v/>
      </c>
      <c r="M321" s="243" t="str">
        <f>IFERROR(VLOOKUP($I321,'Institution Evaluation'!$A$55:$F$346,6,0),IFERROR(VLOOKUP($I321,'Privacy Analyst Evaluation'!$A$46:$F$120,6,0),""))&amp;""</f>
        <v/>
      </c>
      <c r="N321" s="7"/>
      <c r="O321" s="7"/>
      <c r="P321" s="7"/>
      <c r="Q321" s="7"/>
      <c r="R321" s="7"/>
      <c r="S321" s="7"/>
      <c r="T321" s="7"/>
      <c r="U321" s="7"/>
      <c r="V321" s="7"/>
      <c r="W321" s="7"/>
      <c r="X321" s="7"/>
      <c r="Y321" s="7"/>
      <c r="Z321" s="7"/>
      <c r="AA321" s="7"/>
      <c r="AB321" s="7"/>
      <c r="AC321" s="7"/>
      <c r="AD321" s="7"/>
      <c r="AE321" s="7"/>
      <c r="AF321" s="7"/>
      <c r="AG321" s="7"/>
      <c r="AH321" s="7"/>
    </row>
    <row r="322" ht="15.75" customHeight="1">
      <c r="A322" s="243">
        <f>IFERROR(IF($A321+1&gt;'(backend scoring)'!$T$335,"",$A321+1),"")</f>
        <v>25</v>
      </c>
      <c r="B322" s="243" t="str">
        <f t="array" ref="B322">XLOOKUP($A322,'(backend scoring)'!$V$2:$V$333,'(backend scoring)'!$A$2:$A$333,"")</f>
        <v>AAAI-03</v>
      </c>
      <c r="C322" s="243" t="str">
        <f>IFERROR(VLOOKUP($B322,'Institution Evaluation'!$A$55:$F$346,2,0),IFERROR(VLOOKUP($B322,'Privacy Analyst Evaluation'!$A$46:$F$120,2,0),""))&amp;""</f>
        <v>Can you enforce password/passphrase complexity requirements (provided by the institution)?*</v>
      </c>
      <c r="D322" s="243" t="str">
        <f>IFERROR(VLOOKUP($B322,'Institution Evaluation'!$A$55:$F$346,3,0),IFERROR(VLOOKUP($B322,'Privacy Analyst Evaluation'!$A$46:$F$120,3,0),""))&amp;""</f>
        <v>Yes</v>
      </c>
      <c r="E322" s="243" t="str">
        <f>IFERROR(VLOOKUP($B322,'Institution Evaluation'!$A$55:$F$346,4,0),IFERROR(VLOOKUP($B322,'Privacy Analyst Evaluation'!$A$46:$F$120,4,0),""))&amp;""</f>
        <v>Coursedog recommends you use single sign on (SSO) for all admin access to Coursedog. That said, Coursedog has password aging on our near term roadmap.</v>
      </c>
      <c r="F322" s="243" t="str">
        <f>IFERROR(VLOOKUP($B322,'Institution Evaluation'!$A$55:$F$346,6,0),IFERROR(VLOOKUP($B322,'Privacy Analyst Evaluation'!$A$46:$F$120,6,0),""))&amp;""</f>
        <v/>
      </c>
      <c r="G322" s="282"/>
      <c r="H322" s="243" t="str">
        <f>IFERROR(IF($H321+1&gt;'(backend scoring)'!$Q$335,"",$H321+1),"")</f>
        <v/>
      </c>
      <c r="I322" s="243" t="str">
        <f t="array" ref="I322">XLOOKUP($H322,'(backend scoring)'!$S$2:$S$333,'(backend scoring)'!$A$2:$A$333,"")</f>
        <v/>
      </c>
      <c r="J322" s="243" t="str">
        <f>IFERROR(VLOOKUP($I322,'Institution Evaluation'!$A$55:$F$346,2,0),IFERROR(VLOOKUP($I322,'Privacy Analyst Evaluation'!$A$46:$F$120,2,0),""))</f>
        <v/>
      </c>
      <c r="K322" s="243" t="str">
        <f>IFERROR(VLOOKUP($I322,'Institution Evaluation'!$A$55:$F$346,3,0),IFERROR(VLOOKUP($I322,'Privacy Analyst Evaluation'!$A$46:$F$120,3,0),""))&amp;""</f>
        <v/>
      </c>
      <c r="L322" s="243" t="str">
        <f>IFERROR(VLOOKUP($I322,'Institution Evaluation'!$A$55:$F$346,4,0),IFERROR(VLOOKUP($I322,'Privacy Analyst Evaluation'!$A$46:$F$120,4,0),""))&amp;""</f>
        <v/>
      </c>
      <c r="M322" s="243" t="str">
        <f>IFERROR(VLOOKUP($I322,'Institution Evaluation'!$A$55:$F$346,6,0),IFERROR(VLOOKUP($I322,'Privacy Analyst Evaluation'!$A$46:$F$120,6,0),""))&amp;""</f>
        <v/>
      </c>
      <c r="N322" s="7"/>
      <c r="O322" s="7"/>
      <c r="P322" s="7"/>
      <c r="Q322" s="7"/>
      <c r="R322" s="7"/>
      <c r="S322" s="7"/>
      <c r="T322" s="7"/>
      <c r="U322" s="7"/>
      <c r="V322" s="7"/>
      <c r="W322" s="7"/>
      <c r="X322" s="7"/>
      <c r="Y322" s="7"/>
      <c r="Z322" s="7"/>
      <c r="AA322" s="7"/>
      <c r="AB322" s="7"/>
      <c r="AC322" s="7"/>
      <c r="AD322" s="7"/>
      <c r="AE322" s="7"/>
      <c r="AF322" s="7"/>
      <c r="AG322" s="7"/>
      <c r="AH322" s="7"/>
    </row>
    <row r="323" ht="15.75" customHeight="1">
      <c r="A323" s="243">
        <f>IFERROR(IF($A322+1&gt;'(backend scoring)'!$T$335,"",$A322+1),"")</f>
        <v>26</v>
      </c>
      <c r="B323" s="243" t="str">
        <f t="array" ref="B323">XLOOKUP($A323,'(backend scoring)'!$V$2:$V$333,'(backend scoring)'!$A$2:$A$333,"")</f>
        <v>AAAI-04</v>
      </c>
      <c r="C323" s="243" t="str">
        <f>IFERROR(VLOOKUP($B323,'Institution Evaluation'!$A$55:$F$346,2,0),IFERROR(VLOOKUP($B323,'Privacy Analyst Evaluation'!$A$46:$F$120,2,0),""))&amp;""</f>
        <v>Does the system have password complexity or length limitations and/or restrictions?*</v>
      </c>
      <c r="D323" s="243" t="str">
        <f>IFERROR(VLOOKUP($B323,'Institution Evaluation'!$A$55:$F$346,3,0),IFERROR(VLOOKUP($B323,'Privacy Analyst Evaluation'!$A$46:$F$120,3,0),""))&amp;""</f>
        <v>Yes</v>
      </c>
      <c r="E323" s="243" t="str">
        <f>IFERROR(VLOOKUP($B323,'Institution Evaluation'!$A$55:$F$346,4,0),IFERROR(VLOOKUP($B323,'Privacy Analyst Evaluation'!$A$46:$F$120,4,0),""))&amp;""</f>
        <v>Coursedog recommends you use single sign on (SSO) for all admin access to Coursedog. That said, Coursedog has password aging on our near term roadmap.</v>
      </c>
      <c r="F323" s="243" t="str">
        <f>IFERROR(VLOOKUP($B323,'Institution Evaluation'!$A$55:$F$346,6,0),IFERROR(VLOOKUP($B323,'Privacy Analyst Evaluation'!$A$46:$F$120,6,0),""))&amp;""</f>
        <v/>
      </c>
      <c r="G323" s="282"/>
      <c r="H323" s="243" t="str">
        <f>IFERROR(IF($H322+1&gt;'(backend scoring)'!$Q$335,"",$H322+1),"")</f>
        <v/>
      </c>
      <c r="I323" s="243" t="str">
        <f t="array" ref="I323">XLOOKUP($H323,'(backend scoring)'!$S$2:$S$333,'(backend scoring)'!$A$2:$A$333,"")</f>
        <v/>
      </c>
      <c r="J323" s="243" t="str">
        <f>IFERROR(VLOOKUP($I323,'Institution Evaluation'!$A$55:$F$346,2,0),IFERROR(VLOOKUP($I323,'Privacy Analyst Evaluation'!$A$46:$F$120,2,0),""))</f>
        <v/>
      </c>
      <c r="K323" s="243" t="str">
        <f>IFERROR(VLOOKUP($I323,'Institution Evaluation'!$A$55:$F$346,3,0),IFERROR(VLOOKUP($I323,'Privacy Analyst Evaluation'!$A$46:$F$120,3,0),""))&amp;""</f>
        <v/>
      </c>
      <c r="L323" s="243" t="str">
        <f>IFERROR(VLOOKUP($I323,'Institution Evaluation'!$A$55:$F$346,4,0),IFERROR(VLOOKUP($I323,'Privacy Analyst Evaluation'!$A$46:$F$120,4,0),""))&amp;""</f>
        <v/>
      </c>
      <c r="M323" s="243" t="str">
        <f>IFERROR(VLOOKUP($I323,'Institution Evaluation'!$A$55:$F$346,6,0),IFERROR(VLOOKUP($I323,'Privacy Analyst Evaluation'!$A$46:$F$120,6,0),""))&amp;""</f>
        <v/>
      </c>
      <c r="N323" s="7"/>
      <c r="O323" s="7"/>
      <c r="P323" s="7"/>
      <c r="Q323" s="7"/>
      <c r="R323" s="7"/>
      <c r="S323" s="7"/>
      <c r="T323" s="7"/>
      <c r="U323" s="7"/>
      <c r="V323" s="7"/>
      <c r="W323" s="7"/>
      <c r="X323" s="7"/>
      <c r="Y323" s="7"/>
      <c r="Z323" s="7"/>
      <c r="AA323" s="7"/>
      <c r="AB323" s="7"/>
      <c r="AC323" s="7"/>
      <c r="AD323" s="7"/>
      <c r="AE323" s="7"/>
      <c r="AF323" s="7"/>
      <c r="AG323" s="7"/>
      <c r="AH323" s="7"/>
    </row>
    <row r="324" ht="15.75" customHeight="1">
      <c r="A324" s="243">
        <f>IFERROR(IF($A323+1&gt;'(backend scoring)'!$T$335,"",$A323+1),"")</f>
        <v>27</v>
      </c>
      <c r="B324" s="243" t="str">
        <f t="array" ref="B324">XLOOKUP($A324,'(backend scoring)'!$V$2:$V$333,'(backend scoring)'!$A$2:$A$333,"")</f>
        <v>AAAI-05</v>
      </c>
      <c r="C324" s="243" t="str">
        <f>IFERROR(VLOOKUP($B324,'Institution Evaluation'!$A$55:$F$346,2,0),IFERROR(VLOOKUP($B324,'Privacy Analyst Evaluation'!$A$46:$F$120,2,0),""))&amp;""</f>
        <v>Do you have documented password/passphrase reset procedures that are currently implemented in the system and/or customer support?*</v>
      </c>
      <c r="D324" s="243" t="str">
        <f>IFERROR(VLOOKUP($B324,'Institution Evaluation'!$A$55:$F$346,3,0),IFERROR(VLOOKUP($B324,'Privacy Analyst Evaluation'!$A$46:$F$120,3,0),""))&amp;""</f>
        <v>Yes</v>
      </c>
      <c r="E324" s="243" t="str">
        <f>IFERROR(VLOOKUP($B324,'Institution Evaluation'!$A$55:$F$346,4,0),IFERROR(VLOOKUP($B324,'Privacy Analyst Evaluation'!$A$46:$F$120,4,0),""))&amp;""</f>
        <v>Coursedog reccomends using Single Sign On (SSO) for authentication. However, users can reset their passwords by following the steps on the sign-in page or through "Account Settings" if they know their current password.
Read More about Resetting Passwords</v>
      </c>
      <c r="F324" s="243" t="str">
        <f>IFERROR(VLOOKUP($B324,'Institution Evaluation'!$A$55:$F$346,6,0),IFERROR(VLOOKUP($B324,'Privacy Analyst Evaluation'!$A$46:$F$120,6,0),""))&amp;""</f>
        <v/>
      </c>
      <c r="G324" s="282"/>
      <c r="H324" s="243" t="str">
        <f>IFERROR(IF($H323+1&gt;'(backend scoring)'!$Q$335,"",$H323+1),"")</f>
        <v/>
      </c>
      <c r="I324" s="243" t="str">
        <f t="array" ref="I324">XLOOKUP($H324,'(backend scoring)'!$S$2:$S$333,'(backend scoring)'!$A$2:$A$333,"")</f>
        <v/>
      </c>
      <c r="J324" s="243" t="str">
        <f>IFERROR(VLOOKUP($I324,'Institution Evaluation'!$A$55:$F$346,2,0),IFERROR(VLOOKUP($I324,'Privacy Analyst Evaluation'!$A$46:$F$120,2,0),""))</f>
        <v/>
      </c>
      <c r="K324" s="243" t="str">
        <f>IFERROR(VLOOKUP($I324,'Institution Evaluation'!$A$55:$F$346,3,0),IFERROR(VLOOKUP($I324,'Privacy Analyst Evaluation'!$A$46:$F$120,3,0),""))&amp;""</f>
        <v/>
      </c>
      <c r="L324" s="243" t="str">
        <f>IFERROR(VLOOKUP($I324,'Institution Evaluation'!$A$55:$F$346,4,0),IFERROR(VLOOKUP($I324,'Privacy Analyst Evaluation'!$A$46:$F$120,4,0),""))&amp;""</f>
        <v/>
      </c>
      <c r="M324" s="243" t="str">
        <f>IFERROR(VLOOKUP($I324,'Institution Evaluation'!$A$55:$F$346,6,0),IFERROR(VLOOKUP($I324,'Privacy Analyst Evaluation'!$A$46:$F$120,6,0),""))&amp;""</f>
        <v/>
      </c>
      <c r="N324" s="7"/>
      <c r="O324" s="7"/>
      <c r="P324" s="7"/>
      <c r="Q324" s="7"/>
      <c r="R324" s="7"/>
      <c r="S324" s="7"/>
      <c r="T324" s="7"/>
      <c r="U324" s="7"/>
      <c r="V324" s="7"/>
      <c r="W324" s="7"/>
      <c r="X324" s="7"/>
      <c r="Y324" s="7"/>
      <c r="Z324" s="7"/>
      <c r="AA324" s="7"/>
      <c r="AB324" s="7"/>
      <c r="AC324" s="7"/>
      <c r="AD324" s="7"/>
      <c r="AE324" s="7"/>
      <c r="AF324" s="7"/>
      <c r="AG324" s="7"/>
      <c r="AH324" s="7"/>
    </row>
    <row r="325" ht="15.75" customHeight="1">
      <c r="A325" s="243">
        <f>IFERROR(IF($A324+1&gt;'(backend scoring)'!$T$335,"",$A324+1),"")</f>
        <v>28</v>
      </c>
      <c r="B325" s="243" t="str">
        <f t="array" ref="B325">XLOOKUP($A325,'(backend scoring)'!$V$2:$V$333,'(backend scoring)'!$A$2:$A$333,"")</f>
        <v>AAAI-06</v>
      </c>
      <c r="C325" s="243" t="str">
        <f>IFERROR(VLOOKUP($B325,'Institution Evaluation'!$A$55:$F$346,2,0),IFERROR(VLOOKUP($B325,'Privacy Analyst Evaluation'!$A$46:$F$120,2,0),""))&amp;""</f>
        <v>Does your organization participate in InCommon or another eduGAIN-affiliated trust federation?*</v>
      </c>
      <c r="D325" s="243" t="str">
        <f>IFERROR(VLOOKUP($B325,'Institution Evaluation'!$A$55:$F$346,3,0),IFERROR(VLOOKUP($B325,'Privacy Analyst Evaluation'!$A$46:$F$120,3,0),""))&amp;""</f>
        <v>Yes</v>
      </c>
      <c r="E325" s="243" t="str">
        <f>IFERROR(VLOOKUP($B325,'Institution Evaluation'!$A$55:$F$346,4,0),IFERROR(VLOOKUP($B325,'Privacy Analyst Evaluation'!$A$46:$F$120,4,0),""))&amp;""</f>
        <v>Coursedog supports SAML and CAS for single sign on (SSO)</v>
      </c>
      <c r="F325" s="243" t="str">
        <f>IFERROR(VLOOKUP($B325,'Institution Evaluation'!$A$55:$F$346,6,0),IFERROR(VLOOKUP($B325,'Privacy Analyst Evaluation'!$A$46:$F$120,6,0),""))&amp;""</f>
        <v/>
      </c>
      <c r="G325" s="282"/>
      <c r="H325" s="243" t="str">
        <f>IFERROR(IF($H324+1&gt;'(backend scoring)'!$Q$335,"",$H324+1),"")</f>
        <v/>
      </c>
      <c r="I325" s="243" t="str">
        <f t="array" ref="I325">XLOOKUP($H325,'(backend scoring)'!$S$2:$S$333,'(backend scoring)'!$A$2:$A$333,"")</f>
        <v/>
      </c>
      <c r="J325" s="243" t="str">
        <f>IFERROR(VLOOKUP($I325,'Institution Evaluation'!$A$55:$F$346,2,0),IFERROR(VLOOKUP($I325,'Privacy Analyst Evaluation'!$A$46:$F$120,2,0),""))</f>
        <v/>
      </c>
      <c r="K325" s="243" t="str">
        <f>IFERROR(VLOOKUP($I325,'Institution Evaluation'!$A$55:$F$346,3,0),IFERROR(VLOOKUP($I325,'Privacy Analyst Evaluation'!$A$46:$F$120,3,0),""))&amp;""</f>
        <v/>
      </c>
      <c r="L325" s="243" t="str">
        <f>IFERROR(VLOOKUP($I325,'Institution Evaluation'!$A$55:$F$346,4,0),IFERROR(VLOOKUP($I325,'Privacy Analyst Evaluation'!$A$46:$F$120,4,0),""))&amp;""</f>
        <v/>
      </c>
      <c r="M325" s="243" t="str">
        <f>IFERROR(VLOOKUP($I325,'Institution Evaluation'!$A$55:$F$346,6,0),IFERROR(VLOOKUP($I325,'Privacy Analyst Evaluation'!$A$46:$F$120,6,0),""))&amp;""</f>
        <v/>
      </c>
      <c r="N325" s="7"/>
      <c r="O325" s="7"/>
      <c r="P325" s="7"/>
      <c r="Q325" s="7"/>
      <c r="R325" s="7"/>
      <c r="S325" s="7"/>
      <c r="T325" s="7"/>
      <c r="U325" s="7"/>
      <c r="V325" s="7"/>
      <c r="W325" s="7"/>
      <c r="X325" s="7"/>
      <c r="Y325" s="7"/>
      <c r="Z325" s="7"/>
      <c r="AA325" s="7"/>
      <c r="AB325" s="7"/>
      <c r="AC325" s="7"/>
      <c r="AD325" s="7"/>
      <c r="AE325" s="7"/>
      <c r="AF325" s="7"/>
      <c r="AG325" s="7"/>
      <c r="AH325" s="7"/>
    </row>
    <row r="326" ht="15.75" customHeight="1">
      <c r="A326" s="243">
        <f>IFERROR(IF($A325+1&gt;'(backend scoring)'!$T$335,"",$A325+1),"")</f>
        <v>29</v>
      </c>
      <c r="B326" s="243" t="str">
        <f t="array" ref="B326">XLOOKUP($A326,'(backend scoring)'!$V$2:$V$333,'(backend scoring)'!$A$2:$A$333,"")</f>
        <v>AAAI-07</v>
      </c>
      <c r="C326" s="243" t="str">
        <f>IFERROR(VLOOKUP($B326,'Institution Evaluation'!$A$55:$F$346,2,0),IFERROR(VLOOKUP($B326,'Privacy Analyst Evaluation'!$A$46:$F$120,2,0),""))&amp;""</f>
        <v>Are there any passwords/passphrases hard-coded into your systems or solutions?*</v>
      </c>
      <c r="D326" s="243" t="str">
        <f>IFERROR(VLOOKUP($B326,'Institution Evaluation'!$A$55:$F$346,3,0),IFERROR(VLOOKUP($B326,'Privacy Analyst Evaluation'!$A$46:$F$120,3,0),""))&amp;""</f>
        <v>No</v>
      </c>
      <c r="E326" s="243" t="str">
        <f>IFERROR(VLOOKUP($B326,'Institution Evaluation'!$A$55:$F$346,4,0),IFERROR(VLOOKUP($B326,'Privacy Analyst Evaluation'!$A$46:$F$120,4,0),""))&amp;""</f>
        <v/>
      </c>
      <c r="F326" s="243" t="str">
        <f>IFERROR(VLOOKUP($B326,'Institution Evaluation'!$A$55:$F$346,6,0),IFERROR(VLOOKUP($B326,'Privacy Analyst Evaluation'!$A$46:$F$120,6,0),""))&amp;""</f>
        <v/>
      </c>
      <c r="G326" s="282"/>
      <c r="H326" s="243" t="str">
        <f>IFERROR(IF($H325+1&gt;'(backend scoring)'!$Q$335,"",$H325+1),"")</f>
        <v/>
      </c>
      <c r="I326" s="243" t="str">
        <f t="array" ref="I326">XLOOKUP($H326,'(backend scoring)'!$S$2:$S$333,'(backend scoring)'!$A$2:$A$333,"")</f>
        <v/>
      </c>
      <c r="J326" s="243" t="str">
        <f>IFERROR(VLOOKUP($I326,'Institution Evaluation'!$A$55:$F$346,2,0),IFERROR(VLOOKUP($I326,'Privacy Analyst Evaluation'!$A$46:$F$120,2,0),""))</f>
        <v/>
      </c>
      <c r="K326" s="243" t="str">
        <f>IFERROR(VLOOKUP($I326,'Institution Evaluation'!$A$55:$F$346,3,0),IFERROR(VLOOKUP($I326,'Privacy Analyst Evaluation'!$A$46:$F$120,3,0),""))&amp;""</f>
        <v/>
      </c>
      <c r="L326" s="243" t="str">
        <f>IFERROR(VLOOKUP($I326,'Institution Evaluation'!$A$55:$F$346,4,0),IFERROR(VLOOKUP($I326,'Privacy Analyst Evaluation'!$A$46:$F$120,4,0),""))&amp;""</f>
        <v/>
      </c>
      <c r="M326" s="243" t="str">
        <f>IFERROR(VLOOKUP($I326,'Institution Evaluation'!$A$55:$F$346,6,0),IFERROR(VLOOKUP($I326,'Privacy Analyst Evaluation'!$A$46:$F$120,6,0),""))&amp;""</f>
        <v/>
      </c>
      <c r="N326" s="7"/>
      <c r="O326" s="7"/>
      <c r="P326" s="7"/>
      <c r="Q326" s="7"/>
      <c r="R326" s="7"/>
      <c r="S326" s="7"/>
      <c r="T326" s="7"/>
      <c r="U326" s="7"/>
      <c r="V326" s="7"/>
      <c r="W326" s="7"/>
      <c r="X326" s="7"/>
      <c r="Y326" s="7"/>
      <c r="Z326" s="7"/>
      <c r="AA326" s="7"/>
      <c r="AB326" s="7"/>
      <c r="AC326" s="7"/>
      <c r="AD326" s="7"/>
      <c r="AE326" s="7"/>
      <c r="AF326" s="7"/>
      <c r="AG326" s="7"/>
      <c r="AH326" s="7"/>
    </row>
    <row r="327" ht="15.75" customHeight="1">
      <c r="A327" s="243">
        <f>IFERROR(IF($A326+1&gt;'(backend scoring)'!$T$335,"",$A326+1),"")</f>
        <v>30</v>
      </c>
      <c r="B327" s="243" t="str">
        <f t="array" ref="B327">XLOOKUP($A327,'(backend scoring)'!$V$2:$V$333,'(backend scoring)'!$A$2:$A$333,"")</f>
        <v>AAAI-08</v>
      </c>
      <c r="C327" s="243" t="str">
        <f>IFERROR(VLOOKUP($B327,'Institution Evaluation'!$A$55:$F$346,2,0),IFERROR(VLOOKUP($B327,'Privacy Analyst Evaluation'!$A$46:$F$120,2,0),""))&amp;""</f>
        <v>Are you storing any passwords in plaintext?*</v>
      </c>
      <c r="D327" s="243" t="str">
        <f>IFERROR(VLOOKUP($B327,'Institution Evaluation'!$A$55:$F$346,3,0),IFERROR(VLOOKUP($B327,'Privacy Analyst Evaluation'!$A$46:$F$120,3,0),""))&amp;""</f>
        <v>No</v>
      </c>
      <c r="E327" s="243" t="str">
        <f>IFERROR(VLOOKUP($B327,'Institution Evaluation'!$A$55:$F$346,4,0),IFERROR(VLOOKUP($B327,'Privacy Analyst Evaluation'!$A$46:$F$120,4,0),""))&amp;""</f>
        <v/>
      </c>
      <c r="F327" s="243" t="str">
        <f>IFERROR(VLOOKUP($B327,'Institution Evaluation'!$A$55:$F$346,6,0),IFERROR(VLOOKUP($B327,'Privacy Analyst Evaluation'!$A$46:$F$120,6,0),""))&amp;""</f>
        <v/>
      </c>
      <c r="G327" s="282"/>
      <c r="H327" s="243" t="str">
        <f>IFERROR(IF($H326+1&gt;'(backend scoring)'!$Q$335,"",$H326+1),"")</f>
        <v/>
      </c>
      <c r="I327" s="243" t="str">
        <f t="array" ref="I327">XLOOKUP($H327,'(backend scoring)'!$S$2:$S$333,'(backend scoring)'!$A$2:$A$333,"")</f>
        <v/>
      </c>
      <c r="J327" s="243" t="str">
        <f>IFERROR(VLOOKUP($I327,'Institution Evaluation'!$A$55:$F$346,2,0),IFERROR(VLOOKUP($I327,'Privacy Analyst Evaluation'!$A$46:$F$120,2,0),""))</f>
        <v/>
      </c>
      <c r="K327" s="243" t="str">
        <f>IFERROR(VLOOKUP($I327,'Institution Evaluation'!$A$55:$F$346,3,0),IFERROR(VLOOKUP($I327,'Privacy Analyst Evaluation'!$A$46:$F$120,3,0),""))&amp;""</f>
        <v/>
      </c>
      <c r="L327" s="243" t="str">
        <f>IFERROR(VLOOKUP($I327,'Institution Evaluation'!$A$55:$F$346,4,0),IFERROR(VLOOKUP($I327,'Privacy Analyst Evaluation'!$A$46:$F$120,4,0),""))&amp;""</f>
        <v/>
      </c>
      <c r="M327" s="243" t="str">
        <f>IFERROR(VLOOKUP($I327,'Institution Evaluation'!$A$55:$F$346,6,0),IFERROR(VLOOKUP($I327,'Privacy Analyst Evaluation'!$A$46:$F$120,6,0),""))&amp;""</f>
        <v/>
      </c>
      <c r="N327" s="7"/>
      <c r="O327" s="7"/>
      <c r="P327" s="7"/>
      <c r="Q327" s="7"/>
      <c r="R327" s="7"/>
      <c r="S327" s="7"/>
      <c r="T327" s="7"/>
      <c r="U327" s="7"/>
      <c r="V327" s="7"/>
      <c r="W327" s="7"/>
      <c r="X327" s="7"/>
      <c r="Y327" s="7"/>
      <c r="Z327" s="7"/>
      <c r="AA327" s="7"/>
      <c r="AB327" s="7"/>
      <c r="AC327" s="7"/>
      <c r="AD327" s="7"/>
      <c r="AE327" s="7"/>
      <c r="AF327" s="7"/>
      <c r="AG327" s="7"/>
      <c r="AH327" s="7"/>
    </row>
    <row r="328" ht="15.75" customHeight="1">
      <c r="A328" s="243">
        <f>IFERROR(IF($A327+1&gt;'(backend scoring)'!$T$335,"",$A327+1),"")</f>
        <v>31</v>
      </c>
      <c r="B328" s="243" t="str">
        <f t="array" ref="B328">XLOOKUP($A328,'(backend scoring)'!$V$2:$V$333,'(backend scoring)'!$A$2:$A$333,"")</f>
        <v>AAAI-09</v>
      </c>
      <c r="C328" s="243" t="str">
        <f>IFERROR(VLOOKUP($B328,'Institution Evaluation'!$A$55:$F$346,2,0),IFERROR(VLOOKUP($B328,'Privacy Analyst Evaluation'!$A$46:$F$120,2,0),""))&amp;""</f>
        <v>Are audit logs available that include AT LEAST all of the following: login, logout, actions performed, and source IP address?*</v>
      </c>
      <c r="D328" s="243" t="str">
        <f>IFERROR(VLOOKUP($B328,'Institution Evaluation'!$A$55:$F$346,3,0),IFERROR(VLOOKUP($B328,'Privacy Analyst Evaluation'!$A$46:$F$120,3,0),""))&amp;""</f>
        <v>Yes</v>
      </c>
      <c r="E328" s="243" t="str">
        <f>IFERROR(VLOOKUP($B328,'Institution Evaluation'!$A$55:$F$346,4,0),IFERROR(VLOOKUP($B328,'Privacy Analyst Evaluation'!$A$46:$F$120,4,0),""))&amp;""</f>
        <v/>
      </c>
      <c r="F328" s="243" t="str">
        <f>IFERROR(VLOOKUP($B328,'Institution Evaluation'!$A$55:$F$346,6,0),IFERROR(VLOOKUP($B328,'Privacy Analyst Evaluation'!$A$46:$F$120,6,0),""))&amp;""</f>
        <v/>
      </c>
      <c r="G328" s="282"/>
      <c r="H328" s="243" t="str">
        <f>IFERROR(IF($H327+1&gt;'(backend scoring)'!$Q$335,"",$H327+1),"")</f>
        <v/>
      </c>
      <c r="I328" s="243" t="str">
        <f t="array" ref="I328">XLOOKUP($H328,'(backend scoring)'!$S$2:$S$333,'(backend scoring)'!$A$2:$A$333,"")</f>
        <v/>
      </c>
      <c r="J328" s="243" t="str">
        <f>IFERROR(VLOOKUP($I328,'Institution Evaluation'!$A$55:$F$346,2,0),IFERROR(VLOOKUP($I328,'Privacy Analyst Evaluation'!$A$46:$F$120,2,0),""))</f>
        <v/>
      </c>
      <c r="K328" s="243" t="str">
        <f>IFERROR(VLOOKUP($I328,'Institution Evaluation'!$A$55:$F$346,3,0),IFERROR(VLOOKUP($I328,'Privacy Analyst Evaluation'!$A$46:$F$120,3,0),""))&amp;""</f>
        <v/>
      </c>
      <c r="L328" s="243" t="str">
        <f>IFERROR(VLOOKUP($I328,'Institution Evaluation'!$A$55:$F$346,4,0),IFERROR(VLOOKUP($I328,'Privacy Analyst Evaluation'!$A$46:$F$120,4,0),""))&amp;""</f>
        <v/>
      </c>
      <c r="M328" s="243" t="str">
        <f>IFERROR(VLOOKUP($I328,'Institution Evaluation'!$A$55:$F$346,6,0),IFERROR(VLOOKUP($I328,'Privacy Analyst Evaluation'!$A$46:$F$120,6,0),""))&amp;""</f>
        <v/>
      </c>
      <c r="N328" s="7"/>
      <c r="O328" s="7"/>
      <c r="P328" s="7"/>
      <c r="Q328" s="7"/>
      <c r="R328" s="7"/>
      <c r="S328" s="7"/>
      <c r="T328" s="7"/>
      <c r="U328" s="7"/>
      <c r="V328" s="7"/>
      <c r="W328" s="7"/>
      <c r="X328" s="7"/>
      <c r="Y328" s="7"/>
      <c r="Z328" s="7"/>
      <c r="AA328" s="7"/>
      <c r="AB328" s="7"/>
      <c r="AC328" s="7"/>
      <c r="AD328" s="7"/>
      <c r="AE328" s="7"/>
      <c r="AF328" s="7"/>
      <c r="AG328" s="7"/>
      <c r="AH328" s="7"/>
    </row>
    <row r="329" ht="15.75" customHeight="1">
      <c r="A329" s="243">
        <f>IFERROR(IF($A328+1&gt;'(backend scoring)'!$T$335,"",$A328+1),"")</f>
        <v>32</v>
      </c>
      <c r="B329" s="243" t="str">
        <f t="array" ref="B329">XLOOKUP($A329,'(backend scoring)'!$V$2:$V$333,'(backend scoring)'!$A$2:$A$333,"")</f>
        <v>AAAI-10</v>
      </c>
      <c r="C329" s="243" t="str">
        <f>IFERROR(VLOOKUP($B329,'Institution Evaluation'!$A$55:$F$346,2,0),IFERROR(VLOOKUP($B329,'Privacy Analyst Evaluation'!$A$46:$F$120,2,0),""))&amp;""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D329" s="243" t="str">
        <f>IFERROR(VLOOKUP($B329,'Institution Evaluation'!$A$55:$F$346,3,0),IFERROR(VLOOKUP($B329,'Privacy Analyst Evaluation'!$A$46:$F$120,3,0),""))&amp;""</f>
        <v>All logs for security changes and user security are implemented and stored via AWS: https://docs.aws.amazon.com/elasticloadbalancing/latest/classic/access-log-collection.html https://docs.aws.amazon.com/organizations/latest/userguide/orgs_monitoring.html#orgs_cloudtrail-integration</v>
      </c>
      <c r="E329" s="243" t="str">
        <f>IFERROR(VLOOKUP($B329,'Institution Evaluation'!$A$55:$F$346,4,0),IFERROR(VLOOKUP($B329,'Privacy Analyst Evaluation'!$A$46:$F$120,4,0),""))&amp;""</f>
        <v/>
      </c>
      <c r="F329" s="243" t="str">
        <f>IFERROR(VLOOKUP($B329,'Institution Evaluation'!$A$55:$F$346,6,0),IFERROR(VLOOKUP($B329,'Privacy Analyst Evaluation'!$A$46:$F$120,6,0),""))&amp;""</f>
        <v/>
      </c>
      <c r="G329" s="282"/>
      <c r="H329" s="243" t="str">
        <f>IFERROR(IF($H328+1&gt;'(backend scoring)'!$Q$335,"",$H328+1),"")</f>
        <v/>
      </c>
      <c r="I329" s="243" t="str">
        <f t="array" ref="I329">XLOOKUP($H329,'(backend scoring)'!$S$2:$S$333,'(backend scoring)'!$A$2:$A$333,"")</f>
        <v/>
      </c>
      <c r="J329" s="243" t="str">
        <f>IFERROR(VLOOKUP($I329,'Institution Evaluation'!$A$55:$F$346,2,0),IFERROR(VLOOKUP($I329,'Privacy Analyst Evaluation'!$A$46:$F$120,2,0),""))</f>
        <v/>
      </c>
      <c r="K329" s="243" t="str">
        <f>IFERROR(VLOOKUP($I329,'Institution Evaluation'!$A$55:$F$346,3,0),IFERROR(VLOOKUP($I329,'Privacy Analyst Evaluation'!$A$46:$F$120,3,0),""))&amp;""</f>
        <v/>
      </c>
      <c r="L329" s="243" t="str">
        <f>IFERROR(VLOOKUP($I329,'Institution Evaluation'!$A$55:$F$346,4,0),IFERROR(VLOOKUP($I329,'Privacy Analyst Evaluation'!$A$46:$F$120,4,0),""))&amp;""</f>
        <v/>
      </c>
      <c r="M329" s="243" t="str">
        <f>IFERROR(VLOOKUP($I329,'Institution Evaluation'!$A$55:$F$346,6,0),IFERROR(VLOOKUP($I329,'Privacy Analyst Evaluation'!$A$46:$F$120,6,0),""))&amp;""</f>
        <v/>
      </c>
      <c r="N329" s="7"/>
      <c r="O329" s="7"/>
      <c r="P329" s="7"/>
      <c r="Q329" s="7"/>
      <c r="R329" s="7"/>
      <c r="S329" s="7"/>
      <c r="T329" s="7"/>
      <c r="U329" s="7"/>
      <c r="V329" s="7"/>
      <c r="W329" s="7"/>
      <c r="X329" s="7"/>
      <c r="Y329" s="7"/>
      <c r="Z329" s="7"/>
      <c r="AA329" s="7"/>
      <c r="AB329" s="7"/>
      <c r="AC329" s="7"/>
      <c r="AD329" s="7"/>
      <c r="AE329" s="7"/>
      <c r="AF329" s="7"/>
      <c r="AG329" s="7"/>
      <c r="AH329" s="7"/>
    </row>
    <row r="330" ht="15.75" customHeight="1">
      <c r="A330" s="243">
        <f>IFERROR(IF($A329+1&gt;'(backend scoring)'!$T$335,"",$A329+1),"")</f>
        <v>33</v>
      </c>
      <c r="B330" s="243" t="str">
        <f t="array" ref="B330">XLOOKUP($A330,'(backend scoring)'!$V$2:$V$333,'(backend scoring)'!$A$2:$A$333,"")</f>
        <v>AAAI-11</v>
      </c>
      <c r="C330" s="243" t="str">
        <f>IFERROR(VLOOKUP($B330,'Institution Evaluation'!$A$55:$F$346,2,0),IFERROR(VLOOKUP($B330,'Privacy Analyst Evaluation'!$A$46:$F$120,2,0),""))&amp;""</f>
        <v>Can you provide the institution documentation regarding the retention period for those logs, how logs are protected, and whether they are accessible to the customer (and if so, how)?*</v>
      </c>
      <c r="D330" s="243" t="str">
        <f>IFERROR(VLOOKUP($B330,'Institution Evaluation'!$A$55:$F$346,3,0),IFERROR(VLOOKUP($B330,'Privacy Analyst Evaluation'!$A$46:$F$120,3,0),""))&amp;""</f>
        <v>Yes</v>
      </c>
      <c r="E330" s="243" t="str">
        <f>IFERROR(VLOOKUP($B330,'Institution Evaluation'!$A$55:$F$346,4,0),IFERROR(VLOOKUP($B330,'Privacy Analyst Evaluation'!$A$46:$F$120,4,0),""))&amp;""</f>
        <v/>
      </c>
      <c r="F330" s="243" t="str">
        <f>IFERROR(VLOOKUP($B330,'Institution Evaluation'!$A$55:$F$346,6,0),IFERROR(VLOOKUP($B330,'Privacy Analyst Evaluation'!$A$46:$F$120,6,0),""))&amp;""</f>
        <v/>
      </c>
      <c r="G330" s="282"/>
      <c r="H330" s="243" t="str">
        <f>IFERROR(IF($H329+1&gt;'(backend scoring)'!$Q$335,"",$H329+1),"")</f>
        <v/>
      </c>
      <c r="I330" s="243" t="str">
        <f t="array" ref="I330">XLOOKUP($H330,'(backend scoring)'!$S$2:$S$333,'(backend scoring)'!$A$2:$A$333,"")</f>
        <v/>
      </c>
      <c r="J330" s="243" t="str">
        <f>IFERROR(VLOOKUP($I330,'Institution Evaluation'!$A$55:$F$346,2,0),IFERROR(VLOOKUP($I330,'Privacy Analyst Evaluation'!$A$46:$F$120,2,0),""))</f>
        <v/>
      </c>
      <c r="K330" s="243" t="str">
        <f>IFERROR(VLOOKUP($I330,'Institution Evaluation'!$A$55:$F$346,3,0),IFERROR(VLOOKUP($I330,'Privacy Analyst Evaluation'!$A$46:$F$120,3,0),""))&amp;""</f>
        <v/>
      </c>
      <c r="L330" s="243" t="str">
        <f>IFERROR(VLOOKUP($I330,'Institution Evaluation'!$A$55:$F$346,4,0),IFERROR(VLOOKUP($I330,'Privacy Analyst Evaluation'!$A$46:$F$120,4,0),""))&amp;""</f>
        <v/>
      </c>
      <c r="M330" s="243" t="str">
        <f>IFERROR(VLOOKUP($I330,'Institution Evaluation'!$A$55:$F$346,6,0),IFERROR(VLOOKUP($I330,'Privacy Analyst Evaluation'!$A$46:$F$120,6,0),""))&amp;""</f>
        <v/>
      </c>
      <c r="N330" s="7"/>
      <c r="O330" s="7"/>
      <c r="P330" s="7"/>
      <c r="Q330" s="7"/>
      <c r="R330" s="7"/>
      <c r="S330" s="7"/>
      <c r="T330" s="7"/>
      <c r="U330" s="7"/>
      <c r="V330" s="7"/>
      <c r="W330" s="7"/>
      <c r="X330" s="7"/>
      <c r="Y330" s="7"/>
      <c r="Z330" s="7"/>
      <c r="AA330" s="7"/>
      <c r="AB330" s="7"/>
      <c r="AC330" s="7"/>
      <c r="AD330" s="7"/>
      <c r="AE330" s="7"/>
      <c r="AF330" s="7"/>
      <c r="AG330" s="7"/>
      <c r="AH330" s="7"/>
    </row>
    <row r="331" ht="15.75" customHeight="1">
      <c r="A331" s="243">
        <f>IFERROR(IF($A330+1&gt;'(backend scoring)'!$T$335,"",$A330+1),"")</f>
        <v>34</v>
      </c>
      <c r="B331" s="243" t="str">
        <f t="array" ref="B331">XLOOKUP($A331,'(backend scoring)'!$V$2:$V$333,'(backend scoring)'!$A$2:$A$333,"")</f>
        <v>CHNG-01</v>
      </c>
      <c r="C331" s="243" t="str">
        <f>IFERROR(VLOOKUP($B331,'Institution Evaluation'!$A$55:$F$346,2,0),IFERROR(VLOOKUP($B331,'Privacy Analyst Evaluation'!$A$46:$F$120,2,0),""))&amp;""</f>
        <v>Will the institution be notified of major changes to your environment that could impact the institution's security posture?*</v>
      </c>
      <c r="D331" s="243" t="str">
        <f>IFERROR(VLOOKUP($B331,'Institution Evaluation'!$A$55:$F$346,3,0),IFERROR(VLOOKUP($B331,'Privacy Analyst Evaluation'!$A$46:$F$120,3,0),""))&amp;""</f>
        <v>Yes</v>
      </c>
      <c r="E331" s="243" t="str">
        <f>IFERROR(VLOOKUP($B331,'Institution Evaluation'!$A$55:$F$346,4,0),IFERROR(VLOOKUP($B331,'Privacy Analyst Evaluation'!$A$46:$F$120,4,0),""))&amp;""</f>
        <v>Institutions will be notified within 24 hours</v>
      </c>
      <c r="F331" s="243" t="str">
        <f>IFERROR(VLOOKUP($B331,'Institution Evaluation'!$A$55:$F$346,6,0),IFERROR(VLOOKUP($B331,'Privacy Analyst Evaluation'!$A$46:$F$120,6,0),""))&amp;""</f>
        <v/>
      </c>
      <c r="G331" s="282"/>
      <c r="H331" s="243" t="str">
        <f>IFERROR(IF($H330+1&gt;'(backend scoring)'!$Q$335,"",$H330+1),"")</f>
        <v/>
      </c>
      <c r="I331" s="243" t="str">
        <f t="array" ref="I331">XLOOKUP($H331,'(backend scoring)'!$S$2:$S$333,'(backend scoring)'!$A$2:$A$333,"")</f>
        <v/>
      </c>
      <c r="J331" s="243" t="str">
        <f>IFERROR(VLOOKUP($I331,'Institution Evaluation'!$A$55:$F$346,2,0),IFERROR(VLOOKUP($I331,'Privacy Analyst Evaluation'!$A$46:$F$120,2,0),""))</f>
        <v/>
      </c>
      <c r="K331" s="243" t="str">
        <f>IFERROR(VLOOKUP($I331,'Institution Evaluation'!$A$55:$F$346,3,0),IFERROR(VLOOKUP($I331,'Privacy Analyst Evaluation'!$A$46:$F$120,3,0),""))&amp;""</f>
        <v/>
      </c>
      <c r="L331" s="243" t="str">
        <f>IFERROR(VLOOKUP($I331,'Institution Evaluation'!$A$55:$F$346,4,0),IFERROR(VLOOKUP($I331,'Privacy Analyst Evaluation'!$A$46:$F$120,4,0),""))&amp;""</f>
        <v/>
      </c>
      <c r="M331" s="243" t="str">
        <f>IFERROR(VLOOKUP($I331,'Institution Evaluation'!$A$55:$F$346,6,0),IFERROR(VLOOKUP($I331,'Privacy Analyst Evaluation'!$A$46:$F$120,6,0),""))&amp;""</f>
        <v/>
      </c>
      <c r="N331" s="7"/>
      <c r="O331" s="7"/>
      <c r="P331" s="7"/>
      <c r="Q331" s="7"/>
      <c r="R331" s="7"/>
      <c r="S331" s="7"/>
      <c r="T331" s="7"/>
      <c r="U331" s="7"/>
      <c r="V331" s="7"/>
      <c r="W331" s="7"/>
      <c r="X331" s="7"/>
      <c r="Y331" s="7"/>
      <c r="Z331" s="7"/>
      <c r="AA331" s="7"/>
      <c r="AB331" s="7"/>
      <c r="AC331" s="7"/>
      <c r="AD331" s="7"/>
      <c r="AE331" s="7"/>
      <c r="AF331" s="7"/>
      <c r="AG331" s="7"/>
      <c r="AH331" s="7"/>
    </row>
    <row r="332" ht="15.75" customHeight="1">
      <c r="A332" s="243">
        <f>IFERROR(IF($A331+1&gt;'(backend scoring)'!$T$335,"",$A331+1),"")</f>
        <v>35</v>
      </c>
      <c r="B332" s="243" t="str">
        <f t="array" ref="B332">XLOOKUP($A332,'(backend scoring)'!$V$2:$V$333,'(backend scoring)'!$A$2:$A$333,"")</f>
        <v>CHNG-02</v>
      </c>
      <c r="C332" s="243" t="str">
        <f>IFERROR(VLOOKUP($B332,'Institution Evaluation'!$A$55:$F$346,2,0),IFERROR(VLOOKUP($B332,'Privacy Analyst Evaluation'!$A$46:$F$120,2,0),""))&amp;""</f>
        <v>Does the system support client customizations from one release to another?*</v>
      </c>
      <c r="D332" s="243" t="str">
        <f>IFERROR(VLOOKUP($B332,'Institution Evaluation'!$A$55:$F$346,3,0),IFERROR(VLOOKUP($B332,'Privacy Analyst Evaluation'!$A$46:$F$120,3,0),""))&amp;""</f>
        <v>Yes</v>
      </c>
      <c r="E332" s="243" t="str">
        <f>IFERROR(VLOOKUP($B332,'Institution Evaluation'!$A$55:$F$346,4,0),IFERROR(VLOOKUP($B332,'Privacy Analyst Evaluation'!$A$46:$F$120,4,0),""))&amp;""</f>
        <v>Coursedog is a software as a service (SaaS) solution and therefore all usrs operate within the same version. See answer to CHNG-04 for more details on feature specific items.</v>
      </c>
      <c r="F332" s="243" t="str">
        <f>IFERROR(VLOOKUP($B332,'Institution Evaluation'!$A$55:$F$346,6,0),IFERROR(VLOOKUP($B332,'Privacy Analyst Evaluation'!$A$46:$F$120,6,0),""))&amp;""</f>
        <v/>
      </c>
      <c r="G332" s="282"/>
      <c r="H332" s="243" t="str">
        <f>IFERROR(IF($H331+1&gt;'(backend scoring)'!$Q$335,"",$H331+1),"")</f>
        <v/>
      </c>
      <c r="I332" s="243" t="str">
        <f t="array" ref="I332">XLOOKUP($H332,'(backend scoring)'!$S$2:$S$333,'(backend scoring)'!$A$2:$A$333,"")</f>
        <v/>
      </c>
      <c r="J332" s="243" t="str">
        <f>IFERROR(VLOOKUP($I332,'Institution Evaluation'!$A$55:$F$346,2,0),IFERROR(VLOOKUP($I332,'Privacy Analyst Evaluation'!$A$46:$F$120,2,0),""))</f>
        <v/>
      </c>
      <c r="K332" s="243" t="str">
        <f>IFERROR(VLOOKUP($I332,'Institution Evaluation'!$A$55:$F$346,3,0),IFERROR(VLOOKUP($I332,'Privacy Analyst Evaluation'!$A$46:$F$120,3,0),""))&amp;""</f>
        <v/>
      </c>
      <c r="L332" s="243" t="str">
        <f>IFERROR(VLOOKUP($I332,'Institution Evaluation'!$A$55:$F$346,4,0),IFERROR(VLOOKUP($I332,'Privacy Analyst Evaluation'!$A$46:$F$120,4,0),""))&amp;""</f>
        <v/>
      </c>
      <c r="M332" s="243" t="str">
        <f>IFERROR(VLOOKUP($I332,'Institution Evaluation'!$A$55:$F$346,6,0),IFERROR(VLOOKUP($I332,'Privacy Analyst Evaluation'!$A$46:$F$120,6,0),""))&amp;""</f>
        <v/>
      </c>
      <c r="N332" s="7"/>
      <c r="O332" s="7"/>
      <c r="P332" s="7"/>
      <c r="Q332" s="7"/>
      <c r="R332" s="7"/>
      <c r="S332" s="7"/>
      <c r="T332" s="7"/>
      <c r="U332" s="7"/>
      <c r="V332" s="7"/>
      <c r="W332" s="7"/>
      <c r="X332" s="7"/>
      <c r="Y332" s="7"/>
      <c r="Z332" s="7"/>
      <c r="AA332" s="7"/>
      <c r="AB332" s="7"/>
      <c r="AC332" s="7"/>
      <c r="AD332" s="7"/>
      <c r="AE332" s="7"/>
      <c r="AF332" s="7"/>
      <c r="AG332" s="7"/>
      <c r="AH332" s="7"/>
    </row>
    <row r="333" ht="15.75" customHeight="1">
      <c r="A333" s="243">
        <f>IFERROR(IF($A332+1&gt;'(backend scoring)'!$T$335,"",$A332+1),"")</f>
        <v>36</v>
      </c>
      <c r="B333" s="243" t="str">
        <f t="array" ref="B333">XLOOKUP($A333,'(backend scoring)'!$V$2:$V$333,'(backend scoring)'!$A$2:$A$333,"")</f>
        <v>CHNG-03</v>
      </c>
      <c r="C333" s="243" t="str">
        <f>IFERROR(VLOOKUP($B333,'Institution Evaluation'!$A$55:$F$346,2,0),IFERROR(VLOOKUP($B333,'Privacy Analyst Evaluation'!$A$46:$F$120,2,0),""))&amp;""</f>
        <v>Do you have an implemented system configuration management process (e.g.,secure "gold" images, etc.)?*</v>
      </c>
      <c r="D333" s="243" t="str">
        <f>IFERROR(VLOOKUP($B333,'Institution Evaluation'!$A$55:$F$346,3,0),IFERROR(VLOOKUP($B333,'Privacy Analyst Evaluation'!$A$46:$F$120,3,0),""))&amp;""</f>
        <v>Yes</v>
      </c>
      <c r="E333" s="243" t="str">
        <f>IFERROR(VLOOKUP($B333,'Institution Evaluation'!$A$55:$F$346,4,0),IFERROR(VLOOKUP($B333,'Privacy Analyst Evaluation'!$A$46:$F$120,4,0),""))&amp;""</f>
        <v>AWS</v>
      </c>
      <c r="F333" s="243" t="str">
        <f>IFERROR(VLOOKUP($B333,'Institution Evaluation'!$A$55:$F$346,6,0),IFERROR(VLOOKUP($B333,'Privacy Analyst Evaluation'!$A$46:$F$120,6,0),""))&amp;""</f>
        <v/>
      </c>
      <c r="G333" s="282"/>
      <c r="H333" s="243" t="str">
        <f>IFERROR(IF($H332+1&gt;'(backend scoring)'!$Q$335,"",$H332+1),"")</f>
        <v/>
      </c>
      <c r="I333" s="243" t="str">
        <f t="array" ref="I333">XLOOKUP($H333,'(backend scoring)'!$S$2:$S$333,'(backend scoring)'!$A$2:$A$333,"")</f>
        <v/>
      </c>
      <c r="J333" s="243" t="str">
        <f>IFERROR(VLOOKUP($I333,'Institution Evaluation'!$A$55:$F$346,2,0),IFERROR(VLOOKUP($I333,'Privacy Analyst Evaluation'!$A$46:$F$120,2,0),""))</f>
        <v/>
      </c>
      <c r="K333" s="243" t="str">
        <f>IFERROR(VLOOKUP($I333,'Institution Evaluation'!$A$55:$F$346,3,0),IFERROR(VLOOKUP($I333,'Privacy Analyst Evaluation'!$A$46:$F$120,3,0),""))&amp;""</f>
        <v/>
      </c>
      <c r="L333" s="243" t="str">
        <f>IFERROR(VLOOKUP($I333,'Institution Evaluation'!$A$55:$F$346,4,0),IFERROR(VLOOKUP($I333,'Privacy Analyst Evaluation'!$A$46:$F$120,4,0),""))&amp;""</f>
        <v/>
      </c>
      <c r="M333" s="243" t="str">
        <f>IFERROR(VLOOKUP($I333,'Institution Evaluation'!$A$55:$F$346,6,0),IFERROR(VLOOKUP($I333,'Privacy Analyst Evaluation'!$A$46:$F$120,6,0),""))&amp;""</f>
        <v/>
      </c>
      <c r="N333" s="7"/>
      <c r="O333" s="7"/>
      <c r="P333" s="7"/>
      <c r="Q333" s="7"/>
      <c r="R333" s="7"/>
      <c r="S333" s="7"/>
      <c r="T333" s="7"/>
      <c r="U333" s="7"/>
      <c r="V333" s="7"/>
      <c r="W333" s="7"/>
      <c r="X333" s="7"/>
      <c r="Y333" s="7"/>
      <c r="Z333" s="7"/>
      <c r="AA333" s="7"/>
      <c r="AB333" s="7"/>
      <c r="AC333" s="7"/>
      <c r="AD333" s="7"/>
      <c r="AE333" s="7"/>
      <c r="AF333" s="7"/>
      <c r="AG333" s="7"/>
      <c r="AH333" s="7"/>
    </row>
    <row r="334" ht="15.75" customHeight="1">
      <c r="A334" s="243">
        <f>IFERROR(IF($A333+1&gt;'(backend scoring)'!$T$335,"",$A333+1),"")</f>
        <v>37</v>
      </c>
      <c r="B334" s="243" t="str">
        <f t="array" ref="B334">XLOOKUP($A334,'(backend scoring)'!$V$2:$V$333,'(backend scoring)'!$A$2:$A$333,"")</f>
        <v>DATA-01</v>
      </c>
      <c r="C334" s="243" t="str">
        <f>IFERROR(VLOOKUP($B334,'Institution Evaluation'!$A$55:$F$346,2,0),IFERROR(VLOOKUP($B334,'Privacy Analyst Evaluation'!$A$46:$F$120,2,0),""))&amp;""</f>
        <v>Will the institution's data be stored on any devices (database servers, file servers, SAN, NAS, etc.) configured with non-RFC 1918/4193 (i.e., publicly routable) IP addresses?*</v>
      </c>
      <c r="D334" s="243" t="str">
        <f>IFERROR(VLOOKUP($B334,'Institution Evaluation'!$A$55:$F$346,3,0),IFERROR(VLOOKUP($B334,'Privacy Analyst Evaluation'!$A$46:$F$120,3,0),""))&amp;""</f>
        <v>No</v>
      </c>
      <c r="E334" s="243" t="str">
        <f>IFERROR(VLOOKUP($B334,'Institution Evaluation'!$A$55:$F$346,4,0),IFERROR(VLOOKUP($B334,'Privacy Analyst Evaluation'!$A$46:$F$120,4,0),""))&amp;""</f>
        <v/>
      </c>
      <c r="F334" s="243" t="str">
        <f>IFERROR(VLOOKUP($B334,'Institution Evaluation'!$A$55:$F$346,6,0),IFERROR(VLOOKUP($B334,'Privacy Analyst Evaluation'!$A$46:$F$120,6,0),""))&amp;""</f>
        <v/>
      </c>
      <c r="G334" s="282"/>
      <c r="H334" s="243" t="str">
        <f>IFERROR(IF($H333+1&gt;'(backend scoring)'!$Q$335,"",$H333+1),"")</f>
        <v/>
      </c>
      <c r="I334" s="243" t="str">
        <f t="array" ref="I334">XLOOKUP($H334,'(backend scoring)'!$S$2:$S$333,'(backend scoring)'!$A$2:$A$333,"")</f>
        <v/>
      </c>
      <c r="J334" s="243" t="str">
        <f>IFERROR(VLOOKUP($I334,'Institution Evaluation'!$A$55:$F$346,2,0),IFERROR(VLOOKUP($I334,'Privacy Analyst Evaluation'!$A$46:$F$120,2,0),""))</f>
        <v/>
      </c>
      <c r="K334" s="243" t="str">
        <f>IFERROR(VLOOKUP($I334,'Institution Evaluation'!$A$55:$F$346,3,0),IFERROR(VLOOKUP($I334,'Privacy Analyst Evaluation'!$A$46:$F$120,3,0),""))&amp;""</f>
        <v/>
      </c>
      <c r="L334" s="243" t="str">
        <f>IFERROR(VLOOKUP($I334,'Institution Evaluation'!$A$55:$F$346,4,0),IFERROR(VLOOKUP($I334,'Privacy Analyst Evaluation'!$A$46:$F$120,4,0),""))&amp;""</f>
        <v/>
      </c>
      <c r="M334" s="243" t="str">
        <f>IFERROR(VLOOKUP($I334,'Institution Evaluation'!$A$55:$F$346,6,0),IFERROR(VLOOKUP($I334,'Privacy Analyst Evaluation'!$A$46:$F$120,6,0),""))&amp;""</f>
        <v/>
      </c>
      <c r="N334" s="7"/>
      <c r="O334" s="7"/>
      <c r="P334" s="7"/>
      <c r="Q334" s="7"/>
      <c r="R334" s="7"/>
      <c r="S334" s="7"/>
      <c r="T334" s="7"/>
      <c r="U334" s="7"/>
      <c r="V334" s="7"/>
      <c r="W334" s="7"/>
      <c r="X334" s="7"/>
      <c r="Y334" s="7"/>
      <c r="Z334" s="7"/>
      <c r="AA334" s="7"/>
      <c r="AB334" s="7"/>
      <c r="AC334" s="7"/>
      <c r="AD334" s="7"/>
      <c r="AE334" s="7"/>
      <c r="AF334" s="7"/>
      <c r="AG334" s="7"/>
      <c r="AH334" s="7"/>
    </row>
    <row r="335" ht="15.75" customHeight="1">
      <c r="A335" s="243">
        <f>IFERROR(IF($A334+1&gt;'(backend scoring)'!$T$335,"",$A334+1),"")</f>
        <v>38</v>
      </c>
      <c r="B335" s="243" t="str">
        <f t="array" ref="B335">XLOOKUP($A335,'(backend scoring)'!$V$2:$V$333,'(backend scoring)'!$A$2:$A$333,"")</f>
        <v>DATA-02</v>
      </c>
      <c r="C335" s="243" t="str">
        <f>IFERROR(VLOOKUP($B335,'Institution Evaluation'!$A$55:$F$346,2,0),IFERROR(VLOOKUP($B335,'Privacy Analyst Evaluation'!$A$46:$F$120,2,0),""))&amp;""</f>
        <v>Is the transport of sensitive data encrypted using security protocols/algorithms (e.g., system-to-client)?*</v>
      </c>
      <c r="D335" s="243" t="str">
        <f>IFERROR(VLOOKUP($B335,'Institution Evaluation'!$A$55:$F$346,3,0),IFERROR(VLOOKUP($B335,'Privacy Analyst Evaluation'!$A$46:$F$120,3,0),""))&amp;""</f>
        <v>Yes</v>
      </c>
      <c r="E335" s="243" t="str">
        <f>IFERROR(VLOOKUP($B335,'Institution Evaluation'!$A$55:$F$346,4,0),IFERROR(VLOOKUP($B335,'Privacy Analyst Evaluation'!$A$46:$F$120,4,0),""))&amp;""</f>
        <v>See our security overview for more information.</v>
      </c>
      <c r="F335" s="243" t="str">
        <f>IFERROR(VLOOKUP($B335,'Institution Evaluation'!$A$55:$F$346,6,0),IFERROR(VLOOKUP($B335,'Privacy Analyst Evaluation'!$A$46:$F$120,6,0),""))&amp;""</f>
        <v/>
      </c>
      <c r="G335" s="282"/>
      <c r="H335" s="243" t="str">
        <f>IFERROR(IF($H334+1&gt;'(backend scoring)'!$Q$335,"",$H334+1),"")</f>
        <v/>
      </c>
      <c r="I335" s="243" t="str">
        <f t="array" ref="I335">XLOOKUP($H335,'(backend scoring)'!$S$2:$S$333,'(backend scoring)'!$A$2:$A$333,"")</f>
        <v/>
      </c>
      <c r="J335" s="243" t="str">
        <f>IFERROR(VLOOKUP($I335,'Institution Evaluation'!$A$55:$F$346,2,0),IFERROR(VLOOKUP($I335,'Privacy Analyst Evaluation'!$A$46:$F$120,2,0),""))</f>
        <v/>
      </c>
      <c r="K335" s="243" t="str">
        <f>IFERROR(VLOOKUP($I335,'Institution Evaluation'!$A$55:$F$346,3,0),IFERROR(VLOOKUP($I335,'Privacy Analyst Evaluation'!$A$46:$F$120,3,0),""))&amp;""</f>
        <v/>
      </c>
      <c r="L335" s="243" t="str">
        <f>IFERROR(VLOOKUP($I335,'Institution Evaluation'!$A$55:$F$346,4,0),IFERROR(VLOOKUP($I335,'Privacy Analyst Evaluation'!$A$46:$F$120,4,0),""))&amp;""</f>
        <v/>
      </c>
      <c r="M335" s="243" t="str">
        <f>IFERROR(VLOOKUP($I335,'Institution Evaluation'!$A$55:$F$346,6,0),IFERROR(VLOOKUP($I335,'Privacy Analyst Evaluation'!$A$46:$F$120,6,0),""))&amp;""</f>
        <v/>
      </c>
      <c r="N335" s="7"/>
      <c r="O335" s="7"/>
      <c r="P335" s="7"/>
      <c r="Q335" s="7"/>
      <c r="R335" s="7"/>
      <c r="S335" s="7"/>
      <c r="T335" s="7"/>
      <c r="U335" s="7"/>
      <c r="V335" s="7"/>
      <c r="W335" s="7"/>
      <c r="X335" s="7"/>
      <c r="Y335" s="7"/>
      <c r="Z335" s="7"/>
      <c r="AA335" s="7"/>
      <c r="AB335" s="7"/>
      <c r="AC335" s="7"/>
      <c r="AD335" s="7"/>
      <c r="AE335" s="7"/>
      <c r="AF335" s="7"/>
      <c r="AG335" s="7"/>
      <c r="AH335" s="7"/>
    </row>
    <row r="336" ht="15.75" customHeight="1">
      <c r="A336" s="243">
        <f>IFERROR(IF($A335+1&gt;'(backend scoring)'!$T$335,"",$A335+1),"")</f>
        <v>39</v>
      </c>
      <c r="B336" s="243" t="str">
        <f t="array" ref="B336">XLOOKUP($A336,'(backend scoring)'!$V$2:$V$333,'(backend scoring)'!$A$2:$A$333,"")</f>
        <v>DATA-03</v>
      </c>
      <c r="C336" s="243" t="str">
        <f>IFERROR(VLOOKUP($B336,'Institution Evaluation'!$A$55:$F$346,2,0),IFERROR(VLOOKUP($B336,'Privacy Analyst Evaluation'!$A$46:$F$120,2,0),""))&amp;""</f>
        <v>Is the storage of sensitive data encrypted using security protocols/algorithms (e.g., disk encryption, at-rest, files, and within a running database)?*</v>
      </c>
      <c r="D336" s="243" t="str">
        <f>IFERROR(VLOOKUP($B336,'Institution Evaluation'!$A$55:$F$346,3,0),IFERROR(VLOOKUP($B336,'Privacy Analyst Evaluation'!$A$46:$F$120,3,0),""))&amp;""</f>
        <v>Yes</v>
      </c>
      <c r="E336" s="243" t="str">
        <f>IFERROR(VLOOKUP($B336,'Institution Evaluation'!$A$55:$F$346,4,0),IFERROR(VLOOKUP($B336,'Privacy Analyst Evaluation'!$A$46:$F$120,4,0),""))&amp;""</f>
        <v>See our security overview for more information.</v>
      </c>
      <c r="F336" s="243" t="str">
        <f>IFERROR(VLOOKUP($B336,'Institution Evaluation'!$A$55:$F$346,6,0),IFERROR(VLOOKUP($B336,'Privacy Analyst Evaluation'!$A$46:$F$120,6,0),""))&amp;""</f>
        <v/>
      </c>
      <c r="G336" s="282"/>
      <c r="H336" s="243" t="str">
        <f>IFERROR(IF($H335+1&gt;'(backend scoring)'!$Q$335,"",$H335+1),"")</f>
        <v/>
      </c>
      <c r="I336" s="243" t="str">
        <f t="array" ref="I336">XLOOKUP($H336,'(backend scoring)'!$S$2:$S$333,'(backend scoring)'!$A$2:$A$333,"")</f>
        <v/>
      </c>
      <c r="J336" s="243" t="str">
        <f>IFERROR(VLOOKUP($I336,'Institution Evaluation'!$A$55:$F$346,2,0),IFERROR(VLOOKUP($I336,'Privacy Analyst Evaluation'!$A$46:$F$120,2,0),""))</f>
        <v/>
      </c>
      <c r="K336" s="243" t="str">
        <f>IFERROR(VLOOKUP($I336,'Institution Evaluation'!$A$55:$F$346,3,0),IFERROR(VLOOKUP($I336,'Privacy Analyst Evaluation'!$A$46:$F$120,3,0),""))&amp;""</f>
        <v/>
      </c>
      <c r="L336" s="243" t="str">
        <f>IFERROR(VLOOKUP($I336,'Institution Evaluation'!$A$55:$F$346,4,0),IFERROR(VLOOKUP($I336,'Privacy Analyst Evaluation'!$A$46:$F$120,4,0),""))&amp;""</f>
        <v/>
      </c>
      <c r="M336" s="243" t="str">
        <f>IFERROR(VLOOKUP($I336,'Institution Evaluation'!$A$55:$F$346,6,0),IFERROR(VLOOKUP($I336,'Privacy Analyst Evaluation'!$A$46:$F$120,6,0),""))&amp;""</f>
        <v/>
      </c>
      <c r="N336" s="7"/>
      <c r="O336" s="7"/>
      <c r="P336" s="7"/>
      <c r="Q336" s="7"/>
      <c r="R336" s="7"/>
      <c r="S336" s="7"/>
      <c r="T336" s="7"/>
      <c r="U336" s="7"/>
      <c r="V336" s="7"/>
      <c r="W336" s="7"/>
      <c r="X336" s="7"/>
      <c r="Y336" s="7"/>
      <c r="Z336" s="7"/>
      <c r="AA336" s="7"/>
      <c r="AB336" s="7"/>
      <c r="AC336" s="7"/>
      <c r="AD336" s="7"/>
      <c r="AE336" s="7"/>
      <c r="AF336" s="7"/>
      <c r="AG336" s="7"/>
      <c r="AH336" s="7"/>
    </row>
    <row r="337" ht="15.75" customHeight="1">
      <c r="A337" s="243">
        <f>IFERROR(IF($A336+1&gt;'(backend scoring)'!$T$335,"",$A336+1),"")</f>
        <v>40</v>
      </c>
      <c r="B337" s="243" t="str">
        <f t="array" ref="B337">XLOOKUP($A337,'(backend scoring)'!$V$2:$V$333,'(backend scoring)'!$A$2:$A$333,"")</f>
        <v>DATA-04</v>
      </c>
      <c r="C337" s="243" t="str">
        <f>IFERROR(VLOOKUP($B337,'Institution Evaluation'!$A$55:$F$346,2,0),IFERROR(VLOOKUP($B337,'Privacy Analyst Evaluation'!$A$46:$F$120,2,0),""))&amp;""</f>
        <v>Do all cryptographic modules in use in your solution conform to the Federal Information Processing Standards (FIPS PUB 140-2 or 140-3)?*</v>
      </c>
      <c r="D337" s="243" t="str">
        <f>IFERROR(VLOOKUP($B337,'Institution Evaluation'!$A$55:$F$346,3,0),IFERROR(VLOOKUP($B337,'Privacy Analyst Evaluation'!$A$46:$F$120,3,0),""))&amp;""</f>
        <v>Yes</v>
      </c>
      <c r="E337" s="243" t="str">
        <f>IFERROR(VLOOKUP($B337,'Institution Evaluation'!$A$55:$F$346,4,0),IFERROR(VLOOKUP($B337,'Privacy Analyst Evaluation'!$A$46:$F$120,4,0),""))&amp;""</f>
        <v>Coursedog is a schedule and curriculum planning tool and therefore does not store any sensitive data (e.g. FERPA, PII, credit cards, etc.). That said, Coursedog follows best practices such as FIPS PUB 140-3. 
See our security overview for more information.</v>
      </c>
      <c r="F337" s="243" t="str">
        <f>IFERROR(VLOOKUP($B337,'Institution Evaluation'!$A$55:$F$346,6,0),IFERROR(VLOOKUP($B337,'Privacy Analyst Evaluation'!$A$46:$F$120,6,0),""))&amp;""</f>
        <v/>
      </c>
      <c r="G337" s="282"/>
      <c r="H337" s="243" t="str">
        <f>IFERROR(IF($H336+1&gt;'(backend scoring)'!$Q$335,"",$H336+1),"")</f>
        <v/>
      </c>
      <c r="I337" s="243" t="str">
        <f t="array" ref="I337">XLOOKUP($H337,'(backend scoring)'!$S$2:$S$333,'(backend scoring)'!$A$2:$A$333,"")</f>
        <v/>
      </c>
      <c r="J337" s="243" t="str">
        <f>IFERROR(VLOOKUP($I337,'Institution Evaluation'!$A$55:$F$346,2,0),IFERROR(VLOOKUP($I337,'Privacy Analyst Evaluation'!$A$46:$F$120,2,0),""))</f>
        <v/>
      </c>
      <c r="K337" s="243" t="str">
        <f>IFERROR(VLOOKUP($I337,'Institution Evaluation'!$A$55:$F$346,3,0),IFERROR(VLOOKUP($I337,'Privacy Analyst Evaluation'!$A$46:$F$120,3,0),""))&amp;""</f>
        <v/>
      </c>
      <c r="L337" s="243" t="str">
        <f>IFERROR(VLOOKUP($I337,'Institution Evaluation'!$A$55:$F$346,4,0),IFERROR(VLOOKUP($I337,'Privacy Analyst Evaluation'!$A$46:$F$120,4,0),""))&amp;""</f>
        <v/>
      </c>
      <c r="M337" s="243" t="str">
        <f>IFERROR(VLOOKUP($I337,'Institution Evaluation'!$A$55:$F$346,6,0),IFERROR(VLOOKUP($I337,'Privacy Analyst Evaluation'!$A$46:$F$120,6,0),""))&amp;""</f>
        <v/>
      </c>
      <c r="N337" s="7"/>
      <c r="O337" s="7"/>
      <c r="P337" s="7"/>
      <c r="Q337" s="7"/>
      <c r="R337" s="7"/>
      <c r="S337" s="7"/>
      <c r="T337" s="7"/>
      <c r="U337" s="7"/>
      <c r="V337" s="7"/>
      <c r="W337" s="7"/>
      <c r="X337" s="7"/>
      <c r="Y337" s="7"/>
      <c r="Z337" s="7"/>
      <c r="AA337" s="7"/>
      <c r="AB337" s="7"/>
      <c r="AC337" s="7"/>
      <c r="AD337" s="7"/>
      <c r="AE337" s="7"/>
      <c r="AF337" s="7"/>
      <c r="AG337" s="7"/>
      <c r="AH337" s="7"/>
    </row>
    <row r="338" ht="15.75" customHeight="1">
      <c r="A338" s="243">
        <f>IFERROR(IF($A337+1&gt;'(backend scoring)'!$T$335,"",$A337+1),"")</f>
        <v>41</v>
      </c>
      <c r="B338" s="243" t="str">
        <f t="array" ref="B338">XLOOKUP($A338,'(backend scoring)'!$V$2:$V$333,'(backend scoring)'!$A$2:$A$333,"")</f>
        <v>DATA-05</v>
      </c>
      <c r="C338" s="243" t="str">
        <f>IFERROR(VLOOKUP($B338,'Institution Evaluation'!$A$55:$F$346,2,0),IFERROR(VLOOKUP($B338,'Privacy Analyst Evaluation'!$A$46:$F$120,2,0),""))&amp;""</f>
        <v>Will the institution's data be available within the system for a period of time at the completion of this contract?*</v>
      </c>
      <c r="D338" s="243" t="str">
        <f>IFERROR(VLOOKUP($B338,'Institution Evaluation'!$A$55:$F$346,3,0),IFERROR(VLOOKUP($B338,'Privacy Analyst Evaluation'!$A$46:$F$120,3,0),""))&amp;""</f>
        <v>Yes</v>
      </c>
      <c r="E338" s="243" t="str">
        <f>IFERROR(VLOOKUP($B338,'Institution Evaluation'!$A$55:$F$346,4,0),IFERROR(VLOOKUP($B338,'Privacy Analyst Evaluation'!$A$46:$F$120,4,0),""))&amp;""</f>
        <v>All relevant data structures can be returned upon request for an agreed upon time period upon contract completion</v>
      </c>
      <c r="F338" s="243" t="str">
        <f>IFERROR(VLOOKUP($B338,'Institution Evaluation'!$A$55:$F$346,6,0),IFERROR(VLOOKUP($B338,'Privacy Analyst Evaluation'!$A$46:$F$120,6,0),""))&amp;""</f>
        <v/>
      </c>
      <c r="G338" s="282"/>
      <c r="H338" s="243" t="str">
        <f>IFERROR(IF($H337+1&gt;'(backend scoring)'!$Q$335,"",$H337+1),"")</f>
        <v/>
      </c>
      <c r="I338" s="243" t="str">
        <f t="array" ref="I338">XLOOKUP($H338,'(backend scoring)'!$S$2:$S$333,'(backend scoring)'!$A$2:$A$333,"")</f>
        <v/>
      </c>
      <c r="J338" s="243" t="str">
        <f>IFERROR(VLOOKUP($I338,'Institution Evaluation'!$A$55:$F$346,2,0),IFERROR(VLOOKUP($I338,'Privacy Analyst Evaluation'!$A$46:$F$120,2,0),""))</f>
        <v/>
      </c>
      <c r="K338" s="243" t="str">
        <f>IFERROR(VLOOKUP($I338,'Institution Evaluation'!$A$55:$F$346,3,0),IFERROR(VLOOKUP($I338,'Privacy Analyst Evaluation'!$A$46:$F$120,3,0),""))&amp;""</f>
        <v/>
      </c>
      <c r="L338" s="243" t="str">
        <f>IFERROR(VLOOKUP($I338,'Institution Evaluation'!$A$55:$F$346,4,0),IFERROR(VLOOKUP($I338,'Privacy Analyst Evaluation'!$A$46:$F$120,4,0),""))&amp;""</f>
        <v/>
      </c>
      <c r="M338" s="243" t="str">
        <f>IFERROR(VLOOKUP($I338,'Institution Evaluation'!$A$55:$F$346,6,0),IFERROR(VLOOKUP($I338,'Privacy Analyst Evaluation'!$A$46:$F$120,6,0),""))&amp;""</f>
        <v/>
      </c>
      <c r="N338" s="7"/>
      <c r="O338" s="7"/>
      <c r="P338" s="7"/>
      <c r="Q338" s="7"/>
      <c r="R338" s="7"/>
      <c r="S338" s="7"/>
      <c r="T338" s="7"/>
      <c r="U338" s="7"/>
      <c r="V338" s="7"/>
      <c r="W338" s="7"/>
      <c r="X338" s="7"/>
      <c r="Y338" s="7"/>
      <c r="Z338" s="7"/>
      <c r="AA338" s="7"/>
      <c r="AB338" s="7"/>
      <c r="AC338" s="7"/>
      <c r="AD338" s="7"/>
      <c r="AE338" s="7"/>
      <c r="AF338" s="7"/>
      <c r="AG338" s="7"/>
      <c r="AH338" s="7"/>
    </row>
    <row r="339" ht="15.75" customHeight="1">
      <c r="A339" s="243">
        <f>IFERROR(IF($A338+1&gt;'(backend scoring)'!$T$335,"",$A338+1),"")</f>
        <v>42</v>
      </c>
      <c r="B339" s="243" t="str">
        <f t="array" ref="B339">XLOOKUP($A339,'(backend scoring)'!$V$2:$V$333,'(backend scoring)'!$A$2:$A$333,"")</f>
        <v>DATA-06</v>
      </c>
      <c r="C339" s="243" t="str">
        <f>IFERROR(VLOOKUP($B339,'Institution Evaluation'!$A$55:$F$346,2,0),IFERROR(VLOOKUP($B339,'Privacy Analyst Evaluation'!$A$46:$F$120,2,0),""))&amp;""</f>
        <v>Are these rights retained even through a provider acquisition or bankruptcy event?*</v>
      </c>
      <c r="D339" s="243" t="str">
        <f>IFERROR(VLOOKUP($B339,'Institution Evaluation'!$A$55:$F$346,3,0),IFERROR(VLOOKUP($B339,'Privacy Analyst Evaluation'!$A$46:$F$120,3,0),""))&amp;""</f>
        <v>Yes</v>
      </c>
      <c r="E339" s="243" t="str">
        <f>IFERROR(VLOOKUP($B339,'Institution Evaluation'!$A$55:$F$346,4,0),IFERROR(VLOOKUP($B339,'Privacy Analyst Evaluation'!$A$46:$F$120,4,0),""))&amp;""</f>
        <v>It is Coursedog's intention, although there is no contract behind this.  </v>
      </c>
      <c r="F339" s="243" t="str">
        <f>IFERROR(VLOOKUP($B339,'Institution Evaluation'!$A$55:$F$346,6,0),IFERROR(VLOOKUP($B339,'Privacy Analyst Evaluation'!$A$46:$F$120,6,0),""))&amp;""</f>
        <v/>
      </c>
      <c r="G339" s="282"/>
      <c r="H339" s="243" t="str">
        <f>IFERROR(IF($H338+1&gt;'(backend scoring)'!$Q$335,"",$H338+1),"")</f>
        <v/>
      </c>
      <c r="I339" s="243" t="str">
        <f t="array" ref="I339">XLOOKUP($H339,'(backend scoring)'!$S$2:$S$333,'(backend scoring)'!$A$2:$A$333,"")</f>
        <v/>
      </c>
      <c r="J339" s="243" t="str">
        <f>IFERROR(VLOOKUP($I339,'Institution Evaluation'!$A$55:$F$346,2,0),IFERROR(VLOOKUP($I339,'Privacy Analyst Evaluation'!$A$46:$F$120,2,0),""))</f>
        <v/>
      </c>
      <c r="K339" s="243" t="str">
        <f>IFERROR(VLOOKUP($I339,'Institution Evaluation'!$A$55:$F$346,3,0),IFERROR(VLOOKUP($I339,'Privacy Analyst Evaluation'!$A$46:$F$120,3,0),""))&amp;""</f>
        <v/>
      </c>
      <c r="L339" s="243" t="str">
        <f>IFERROR(VLOOKUP($I339,'Institution Evaluation'!$A$55:$F$346,4,0),IFERROR(VLOOKUP($I339,'Privacy Analyst Evaluation'!$A$46:$F$120,4,0),""))&amp;""</f>
        <v/>
      </c>
      <c r="M339" s="243" t="str">
        <f>IFERROR(VLOOKUP($I339,'Institution Evaluation'!$A$55:$F$346,6,0),IFERROR(VLOOKUP($I339,'Privacy Analyst Evaluation'!$A$46:$F$120,6,0),""))&amp;""</f>
        <v/>
      </c>
      <c r="N339" s="7"/>
      <c r="O339" s="7"/>
      <c r="P339" s="7"/>
      <c r="Q339" s="7"/>
      <c r="R339" s="7"/>
      <c r="S339" s="7"/>
      <c r="T339" s="7"/>
      <c r="U339" s="7"/>
      <c r="V339" s="7"/>
      <c r="W339" s="7"/>
      <c r="X339" s="7"/>
      <c r="Y339" s="7"/>
      <c r="Z339" s="7"/>
      <c r="AA339" s="7"/>
      <c r="AB339" s="7"/>
      <c r="AC339" s="7"/>
      <c r="AD339" s="7"/>
      <c r="AE339" s="7"/>
      <c r="AF339" s="7"/>
      <c r="AG339" s="7"/>
      <c r="AH339" s="7"/>
    </row>
    <row r="340" ht="15.75" customHeight="1">
      <c r="A340" s="243">
        <f>IFERROR(IF($A339+1&gt;'(backend scoring)'!$T$335,"",$A339+1),"")</f>
        <v>43</v>
      </c>
      <c r="B340" s="243" t="str">
        <f t="array" ref="B340">XLOOKUP($A340,'(backend scoring)'!$V$2:$V$333,'(backend scoring)'!$A$2:$A$333,"")</f>
        <v>DATA-07</v>
      </c>
      <c r="C340" s="243" t="str">
        <f>IFERROR(VLOOKUP($B340,'Institution Evaluation'!$A$55:$F$346,2,0),IFERROR(VLOOKUP($B340,'Privacy Analyst Evaluation'!$A$46:$F$120,2,0),""))&amp;""</f>
        <v>Do backups containing the institution's data ever leave the institution's data zone either physically or via network routing?*</v>
      </c>
      <c r="D340" s="243" t="str">
        <f>IFERROR(VLOOKUP($B340,'Institution Evaluation'!$A$55:$F$346,3,0),IFERROR(VLOOKUP($B340,'Privacy Analyst Evaluation'!$A$46:$F$120,3,0),""))&amp;""</f>
        <v>Yes</v>
      </c>
      <c r="E340" s="243" t="str">
        <f>IFERROR(VLOOKUP($B340,'Institution Evaluation'!$A$55:$F$346,4,0),IFERROR(VLOOKUP($B340,'Privacy Analyst Evaluation'!$A$46:$F$120,4,0),""))&amp;""</f>
        <v>See AWS backup documentation</v>
      </c>
      <c r="F340" s="243" t="str">
        <f>IFERROR(VLOOKUP($B340,'Institution Evaluation'!$A$55:$F$346,6,0),IFERROR(VLOOKUP($B340,'Privacy Analyst Evaluation'!$A$46:$F$120,6,0),""))&amp;""</f>
        <v/>
      </c>
      <c r="G340" s="282"/>
      <c r="H340" s="243" t="str">
        <f>IFERROR(IF($H339+1&gt;'(backend scoring)'!$Q$335,"",$H339+1),"")</f>
        <v/>
      </c>
      <c r="I340" s="243" t="str">
        <f t="array" ref="I340">XLOOKUP($H340,'(backend scoring)'!$S$2:$S$333,'(backend scoring)'!$A$2:$A$333,"")</f>
        <v/>
      </c>
      <c r="J340" s="243" t="str">
        <f>IFERROR(VLOOKUP($I340,'Institution Evaluation'!$A$55:$F$346,2,0),IFERROR(VLOOKUP($I340,'Privacy Analyst Evaluation'!$A$46:$F$120,2,0),""))</f>
        <v/>
      </c>
      <c r="K340" s="243" t="str">
        <f>IFERROR(VLOOKUP($I340,'Institution Evaluation'!$A$55:$F$346,3,0),IFERROR(VLOOKUP($I340,'Privacy Analyst Evaluation'!$A$46:$F$120,3,0),""))&amp;""</f>
        <v/>
      </c>
      <c r="L340" s="243" t="str">
        <f>IFERROR(VLOOKUP($I340,'Institution Evaluation'!$A$55:$F$346,4,0),IFERROR(VLOOKUP($I340,'Privacy Analyst Evaluation'!$A$46:$F$120,4,0),""))&amp;""</f>
        <v/>
      </c>
      <c r="M340" s="243" t="str">
        <f>IFERROR(VLOOKUP($I340,'Institution Evaluation'!$A$55:$F$346,6,0),IFERROR(VLOOKUP($I340,'Privacy Analyst Evaluation'!$A$46:$F$120,6,0),""))&amp;""</f>
        <v/>
      </c>
      <c r="N340" s="7"/>
      <c r="O340" s="7"/>
      <c r="P340" s="7"/>
      <c r="Q340" s="7"/>
      <c r="R340" s="7"/>
      <c r="S340" s="7"/>
      <c r="T340" s="7"/>
      <c r="U340" s="7"/>
      <c r="V340" s="7"/>
      <c r="W340" s="7"/>
      <c r="X340" s="7"/>
      <c r="Y340" s="7"/>
      <c r="Z340" s="7"/>
      <c r="AA340" s="7"/>
      <c r="AB340" s="7"/>
      <c r="AC340" s="7"/>
      <c r="AD340" s="7"/>
      <c r="AE340" s="7"/>
      <c r="AF340" s="7"/>
      <c r="AG340" s="7"/>
      <c r="AH340" s="7"/>
    </row>
    <row r="341" ht="15.75" customHeight="1">
      <c r="A341" s="243">
        <f>IFERROR(IF($A340+1&gt;'(backend scoring)'!$T$335,"",$A340+1),"")</f>
        <v>44</v>
      </c>
      <c r="B341" s="243" t="str">
        <f t="array" ref="B341">XLOOKUP($A341,'(backend scoring)'!$V$2:$V$333,'(backend scoring)'!$A$2:$A$333,"")</f>
        <v>DATA-08</v>
      </c>
      <c r="C341" s="243" t="str">
        <f>IFERROR(VLOOKUP($B341,'Institution Evaluation'!$A$55:$F$346,2,0),IFERROR(VLOOKUP($B341,'Privacy Analyst Evaluation'!$A$46:$F$120,2,0),""))&amp;""</f>
        <v>Is media used for long-term retention of business data and archival purposes stored in a secure, environmentally protected area?*</v>
      </c>
      <c r="D341" s="243" t="str">
        <f>IFERROR(VLOOKUP($B341,'Institution Evaluation'!$A$55:$F$346,3,0),IFERROR(VLOOKUP($B341,'Privacy Analyst Evaluation'!$A$46:$F$120,3,0),""))&amp;""</f>
        <v>Yes</v>
      </c>
      <c r="E341" s="243" t="str">
        <f>IFERROR(VLOOKUP($B341,'Institution Evaluation'!$A$55:$F$346,4,0),IFERROR(VLOOKUP($B341,'Privacy Analyst Evaluation'!$A$46:$F$120,4,0),""))&amp;""</f>
        <v>Included in our SLA</v>
      </c>
      <c r="F341" s="243" t="str">
        <f>IFERROR(VLOOKUP($B341,'Institution Evaluation'!$A$55:$F$346,6,0),IFERROR(VLOOKUP($B341,'Privacy Analyst Evaluation'!$A$46:$F$120,6,0),""))&amp;""</f>
        <v/>
      </c>
      <c r="G341" s="282"/>
      <c r="H341" s="243" t="str">
        <f>IFERROR(IF($H340+1&gt;'(backend scoring)'!$Q$335,"",$H340+1),"")</f>
        <v/>
      </c>
      <c r="I341" s="243" t="str">
        <f t="array" ref="I341">XLOOKUP($H341,'(backend scoring)'!$S$2:$S$333,'(backend scoring)'!$A$2:$A$333,"")</f>
        <v/>
      </c>
      <c r="J341" s="243" t="str">
        <f>IFERROR(VLOOKUP($I341,'Institution Evaluation'!$A$55:$F$346,2,0),IFERROR(VLOOKUP($I341,'Privacy Analyst Evaluation'!$A$46:$F$120,2,0),""))</f>
        <v/>
      </c>
      <c r="K341" s="243" t="str">
        <f>IFERROR(VLOOKUP($I341,'Institution Evaluation'!$A$55:$F$346,3,0),IFERROR(VLOOKUP($I341,'Privacy Analyst Evaluation'!$A$46:$F$120,3,0),""))&amp;""</f>
        <v/>
      </c>
      <c r="L341" s="243" t="str">
        <f>IFERROR(VLOOKUP($I341,'Institution Evaluation'!$A$55:$F$346,4,0),IFERROR(VLOOKUP($I341,'Privacy Analyst Evaluation'!$A$46:$F$120,4,0),""))&amp;""</f>
        <v/>
      </c>
      <c r="M341" s="243" t="str">
        <f>IFERROR(VLOOKUP($I341,'Institution Evaluation'!$A$55:$F$346,6,0),IFERROR(VLOOKUP($I341,'Privacy Analyst Evaluation'!$A$46:$F$120,6,0),""))&amp;""</f>
        <v/>
      </c>
      <c r="N341" s="7"/>
      <c r="O341" s="7"/>
      <c r="P341" s="7"/>
      <c r="Q341" s="7"/>
      <c r="R341" s="7"/>
      <c r="S341" s="7"/>
      <c r="T341" s="7"/>
      <c r="U341" s="7"/>
      <c r="V341" s="7"/>
      <c r="W341" s="7"/>
      <c r="X341" s="7"/>
      <c r="Y341" s="7"/>
      <c r="Z341" s="7"/>
      <c r="AA341" s="7"/>
      <c r="AB341" s="7"/>
      <c r="AC341" s="7"/>
      <c r="AD341" s="7"/>
      <c r="AE341" s="7"/>
      <c r="AF341" s="7"/>
      <c r="AG341" s="7"/>
      <c r="AH341" s="7"/>
    </row>
    <row r="342" ht="15.75" customHeight="1">
      <c r="A342" s="243">
        <f>IFERROR(IF($A341+1&gt;'(backend scoring)'!$T$335,"",$A341+1),"")</f>
        <v>45</v>
      </c>
      <c r="B342" s="243" t="str">
        <f t="array" ref="B342">XLOOKUP($A342,'(backend scoring)'!$V$2:$V$333,'(backend scoring)'!$A$2:$A$333,"")</f>
        <v>DCTR-06</v>
      </c>
      <c r="C342" s="243" t="str">
        <f>IFERROR(VLOOKUP($B342,'Institution Evaluation'!$A$55:$F$346,2,0),IFERROR(VLOOKUP($B342,'Privacy Analyst Evaluation'!$A$46:$F$120,2,0),""))&amp;""</f>
        <v>Does a physical barrier fully enclose the physical space, preventing unauthorized physical contact with any of your devices?*</v>
      </c>
      <c r="D342" s="243" t="str">
        <f>IFERROR(VLOOKUP($B342,'Institution Evaluation'!$A$55:$F$346,3,0),IFERROR(VLOOKUP($B342,'Privacy Analyst Evaluation'!$A$46:$F$120,3,0),""))&amp;""</f>
        <v>Yes</v>
      </c>
      <c r="E342" s="243" t="str">
        <f>IFERROR(VLOOKUP($B342,'Institution Evaluation'!$A$55:$F$346,4,0),IFERROR(VLOOKUP($B342,'Privacy Analyst Evaluation'!$A$46:$F$120,4,0),""))&amp;""</f>
        <v>See AWS overview</v>
      </c>
      <c r="F342" s="243" t="str">
        <f>IFERROR(VLOOKUP($B342,'Institution Evaluation'!$A$55:$F$346,6,0),IFERROR(VLOOKUP($B342,'Privacy Analyst Evaluation'!$A$46:$F$120,6,0),""))&amp;""</f>
        <v/>
      </c>
      <c r="G342" s="282"/>
      <c r="H342" s="243" t="str">
        <f>IFERROR(IF($H341+1&gt;'(backend scoring)'!$Q$335,"",$H341+1),"")</f>
        <v/>
      </c>
      <c r="I342" s="243" t="str">
        <f t="array" ref="I342">XLOOKUP($H342,'(backend scoring)'!$S$2:$S$333,'(backend scoring)'!$A$2:$A$333,"")</f>
        <v/>
      </c>
      <c r="J342" s="243" t="str">
        <f>IFERROR(VLOOKUP($I342,'Institution Evaluation'!$A$55:$F$346,2,0),IFERROR(VLOOKUP($I342,'Privacy Analyst Evaluation'!$A$46:$F$120,2,0),""))</f>
        <v/>
      </c>
      <c r="K342" s="243" t="str">
        <f>IFERROR(VLOOKUP($I342,'Institution Evaluation'!$A$55:$F$346,3,0),IFERROR(VLOOKUP($I342,'Privacy Analyst Evaluation'!$A$46:$F$120,3,0),""))&amp;""</f>
        <v/>
      </c>
      <c r="L342" s="243" t="str">
        <f>IFERROR(VLOOKUP($I342,'Institution Evaluation'!$A$55:$F$346,4,0),IFERROR(VLOOKUP($I342,'Privacy Analyst Evaluation'!$A$46:$F$120,4,0),""))&amp;""</f>
        <v/>
      </c>
      <c r="M342" s="243" t="str">
        <f>IFERROR(VLOOKUP($I342,'Institution Evaluation'!$A$55:$F$346,6,0),IFERROR(VLOOKUP($I342,'Privacy Analyst Evaluation'!$A$46:$F$120,6,0),""))&amp;""</f>
        <v/>
      </c>
      <c r="N342" s="7"/>
      <c r="O342" s="7"/>
      <c r="P342" s="7"/>
      <c r="Q342" s="7"/>
      <c r="R342" s="7"/>
      <c r="S342" s="7"/>
      <c r="T342" s="7"/>
      <c r="U342" s="7"/>
      <c r="V342" s="7"/>
      <c r="W342" s="7"/>
      <c r="X342" s="7"/>
      <c r="Y342" s="7"/>
      <c r="Z342" s="7"/>
      <c r="AA342" s="7"/>
      <c r="AB342" s="7"/>
      <c r="AC342" s="7"/>
      <c r="AD342" s="7"/>
      <c r="AE342" s="7"/>
      <c r="AF342" s="7"/>
      <c r="AG342" s="7"/>
      <c r="AH342" s="7"/>
    </row>
    <row r="343" ht="15.75" customHeight="1">
      <c r="A343" s="243">
        <f>IFERROR(IF($A342+1&gt;'(backend scoring)'!$T$335,"",$A342+1),"")</f>
        <v>46</v>
      </c>
      <c r="B343" s="243" t="str">
        <f t="array" ref="B343">XLOOKUP($A343,'(backend scoring)'!$V$2:$V$333,'(backend scoring)'!$A$2:$A$333,"")</f>
        <v>DCTR-10</v>
      </c>
      <c r="C343" s="243" t="str">
        <f>IFERROR(VLOOKUP($B343,'Institution Evaluation'!$A$55:$F$346,2,0),IFERROR(VLOOKUP($B343,'Privacy Analyst Evaluation'!$A$46:$F$120,2,0),""))&amp;""</f>
        <v>Are redundant power strategies tested?*</v>
      </c>
      <c r="D343" s="243" t="str">
        <f>IFERROR(VLOOKUP($B343,'Institution Evaluation'!$A$55:$F$346,3,0),IFERROR(VLOOKUP($B343,'Privacy Analyst Evaluation'!$A$46:$F$120,3,0),""))&amp;""</f>
        <v>Yes</v>
      </c>
      <c r="E343" s="243" t="str">
        <f>IFERROR(VLOOKUP($B343,'Institution Evaluation'!$A$55:$F$346,4,0),IFERROR(VLOOKUP($B343,'Privacy Analyst Evaluation'!$A$46:$F$120,4,0),""))&amp;""</f>
        <v>See AWS disaster recovery procedure</v>
      </c>
      <c r="F343" s="243" t="str">
        <f>IFERROR(VLOOKUP($B343,'Institution Evaluation'!$A$55:$F$346,6,0),IFERROR(VLOOKUP($B343,'Privacy Analyst Evaluation'!$A$46:$F$120,6,0),""))&amp;""</f>
        <v/>
      </c>
      <c r="G343" s="282"/>
      <c r="H343" s="243" t="str">
        <f>IFERROR(IF($H342+1&gt;'(backend scoring)'!$Q$335,"",$H342+1),"")</f>
        <v/>
      </c>
      <c r="I343" s="243" t="str">
        <f t="array" ref="I343">XLOOKUP($H343,'(backend scoring)'!$S$2:$S$333,'(backend scoring)'!$A$2:$A$333,"")</f>
        <v/>
      </c>
      <c r="J343" s="243" t="str">
        <f>IFERROR(VLOOKUP($I343,'Institution Evaluation'!$A$55:$F$346,2,0),IFERROR(VLOOKUP($I343,'Privacy Analyst Evaluation'!$A$46:$F$120,2,0),""))</f>
        <v/>
      </c>
      <c r="K343" s="243" t="str">
        <f>IFERROR(VLOOKUP($I343,'Institution Evaluation'!$A$55:$F$346,3,0),IFERROR(VLOOKUP($I343,'Privacy Analyst Evaluation'!$A$46:$F$120,3,0),""))&amp;""</f>
        <v/>
      </c>
      <c r="L343" s="243" t="str">
        <f>IFERROR(VLOOKUP($I343,'Institution Evaluation'!$A$55:$F$346,4,0),IFERROR(VLOOKUP($I343,'Privacy Analyst Evaluation'!$A$46:$F$120,4,0),""))&amp;""</f>
        <v/>
      </c>
      <c r="M343" s="243" t="str">
        <f>IFERROR(VLOOKUP($I343,'Institution Evaluation'!$A$55:$F$346,6,0),IFERROR(VLOOKUP($I343,'Privacy Analyst Evaluation'!$A$46:$F$120,6,0),""))&amp;""</f>
        <v/>
      </c>
      <c r="N343" s="7"/>
      <c r="O343" s="7"/>
      <c r="P343" s="7"/>
      <c r="Q343" s="7"/>
      <c r="R343" s="7"/>
      <c r="S343" s="7"/>
      <c r="T343" s="7"/>
      <c r="U343" s="7"/>
      <c r="V343" s="7"/>
      <c r="W343" s="7"/>
      <c r="X343" s="7"/>
      <c r="Y343" s="7"/>
      <c r="Z343" s="7"/>
      <c r="AA343" s="7"/>
      <c r="AB343" s="7"/>
      <c r="AC343" s="7"/>
      <c r="AD343" s="7"/>
      <c r="AE343" s="7"/>
      <c r="AF343" s="7"/>
      <c r="AG343" s="7"/>
      <c r="AH343" s="7"/>
    </row>
    <row r="344" ht="15.75" customHeight="1">
      <c r="A344" s="243">
        <f>IFERROR(IF($A343+1&gt;'(backend scoring)'!$T$335,"",$A343+1),"")</f>
        <v>47</v>
      </c>
      <c r="B344" s="243" t="str">
        <f t="array" ref="B344">XLOOKUP($A344,'(backend scoring)'!$V$2:$V$333,'(backend scoring)'!$A$2:$A$333,"")</f>
        <v>FIDP-01</v>
      </c>
      <c r="C344" s="243" t="str">
        <f>IFERROR(VLOOKUP($B344,'Institution Evaluation'!$A$55:$F$346,2,0),IFERROR(VLOOKUP($B344,'Privacy Analyst Evaluation'!$A$46:$F$120,2,0),""))&amp;""</f>
        <v>Are you utilizing a stateful packet inspection (SPI) firewall?*</v>
      </c>
      <c r="D344" s="243" t="str">
        <f>IFERROR(VLOOKUP($B344,'Institution Evaluation'!$A$55:$F$346,3,0),IFERROR(VLOOKUP($B344,'Privacy Analyst Evaluation'!$A$46:$F$120,3,0),""))&amp;""</f>
        <v>Yes</v>
      </c>
      <c r="E344" s="243" t="str">
        <f>IFERROR(VLOOKUP($B344,'Institution Evaluation'!$A$55:$F$346,4,0),IFERROR(VLOOKUP($B344,'Privacy Analyst Evaluation'!$A$46:$F$120,4,0),""))&amp;""</f>
        <v>See AWS firewall documentation</v>
      </c>
      <c r="F344" s="243" t="str">
        <f>IFERROR(VLOOKUP($B344,'Institution Evaluation'!$A$55:$F$346,6,0),IFERROR(VLOOKUP($B344,'Privacy Analyst Evaluation'!$A$46:$F$120,6,0),""))&amp;""</f>
        <v/>
      </c>
      <c r="G344" s="282"/>
      <c r="H344" s="243" t="str">
        <f>IFERROR(IF($H343+1&gt;'(backend scoring)'!$Q$335,"",$H343+1),"")</f>
        <v/>
      </c>
      <c r="I344" s="243" t="str">
        <f t="array" ref="I344">XLOOKUP($H344,'(backend scoring)'!$S$2:$S$333,'(backend scoring)'!$A$2:$A$333,"")</f>
        <v/>
      </c>
      <c r="J344" s="243" t="str">
        <f>IFERROR(VLOOKUP($I344,'Institution Evaluation'!$A$55:$F$346,2,0),IFERROR(VLOOKUP($I344,'Privacy Analyst Evaluation'!$A$46:$F$120,2,0),""))</f>
        <v/>
      </c>
      <c r="K344" s="243" t="str">
        <f>IFERROR(VLOOKUP($I344,'Institution Evaluation'!$A$55:$F$346,3,0),IFERROR(VLOOKUP($I344,'Privacy Analyst Evaluation'!$A$46:$F$120,3,0),""))&amp;""</f>
        <v/>
      </c>
      <c r="L344" s="243" t="str">
        <f>IFERROR(VLOOKUP($I344,'Institution Evaluation'!$A$55:$F$346,4,0),IFERROR(VLOOKUP($I344,'Privacy Analyst Evaluation'!$A$46:$F$120,4,0),""))&amp;""</f>
        <v/>
      </c>
      <c r="M344" s="243" t="str">
        <f>IFERROR(VLOOKUP($I344,'Institution Evaluation'!$A$55:$F$346,6,0),IFERROR(VLOOKUP($I344,'Privacy Analyst Evaluation'!$A$46:$F$120,6,0),""))&amp;""</f>
        <v/>
      </c>
      <c r="N344" s="7"/>
      <c r="O344" s="7"/>
      <c r="P344" s="7"/>
      <c r="Q344" s="7"/>
      <c r="R344" s="7"/>
      <c r="S344" s="7"/>
      <c r="T344" s="7"/>
      <c r="U344" s="7"/>
      <c r="V344" s="7"/>
      <c r="W344" s="7"/>
      <c r="X344" s="7"/>
      <c r="Y344" s="7"/>
      <c r="Z344" s="7"/>
      <c r="AA344" s="7"/>
      <c r="AB344" s="7"/>
      <c r="AC344" s="7"/>
      <c r="AD344" s="7"/>
      <c r="AE344" s="7"/>
      <c r="AF344" s="7"/>
      <c r="AG344" s="7"/>
      <c r="AH344" s="7"/>
    </row>
    <row r="345" ht="15.75" customHeight="1">
      <c r="A345" s="243">
        <f>IFERROR(IF($A344+1&gt;'(backend scoring)'!$T$335,"",$A344+1),"")</f>
        <v>48</v>
      </c>
      <c r="B345" s="243" t="str">
        <f t="array" ref="B345">XLOOKUP($A345,'(backend scoring)'!$V$2:$V$333,'(backend scoring)'!$A$2:$A$333,"")</f>
        <v>FIDP-02</v>
      </c>
      <c r="C345" s="243" t="str">
        <f>IFERROR(VLOOKUP($B345,'Institution Evaluation'!$A$55:$F$346,2,0),IFERROR(VLOOKUP($B345,'Privacy Analyst Evaluation'!$A$46:$F$120,2,0),""))&amp;""</f>
        <v>Do you have a documented policy for firewall change requests?*</v>
      </c>
      <c r="D345" s="243" t="str">
        <f>IFERROR(VLOOKUP($B345,'Institution Evaluation'!$A$55:$F$346,3,0),IFERROR(VLOOKUP($B345,'Privacy Analyst Evaluation'!$A$46:$F$120,3,0),""))&amp;""</f>
        <v>Yes</v>
      </c>
      <c r="E345" s="243" t="str">
        <f>IFERROR(VLOOKUP($B345,'Institution Evaluation'!$A$55:$F$346,4,0),IFERROR(VLOOKUP($B345,'Privacy Analyst Evaluation'!$A$46:$F$120,4,0),""))&amp;""</f>
        <v>All changes must recieve approval from all engineering managers and system architects. Additionally, should be presented to AWS techical team for review. </v>
      </c>
      <c r="F345" s="243" t="str">
        <f>IFERROR(VLOOKUP($B345,'Institution Evaluation'!$A$55:$F$346,6,0),IFERROR(VLOOKUP($B345,'Privacy Analyst Evaluation'!$A$46:$F$120,6,0),""))&amp;""</f>
        <v/>
      </c>
      <c r="G345" s="282"/>
      <c r="H345" s="243" t="str">
        <f>IFERROR(IF($H344+1&gt;'(backend scoring)'!$Q$335,"",$H344+1),"")</f>
        <v/>
      </c>
      <c r="I345" s="243" t="str">
        <f t="array" ref="I345">XLOOKUP($H345,'(backend scoring)'!$S$2:$S$333,'(backend scoring)'!$A$2:$A$333,"")</f>
        <v/>
      </c>
      <c r="J345" s="243" t="str">
        <f>IFERROR(VLOOKUP($I345,'Institution Evaluation'!$A$55:$F$346,2,0),IFERROR(VLOOKUP($I345,'Privacy Analyst Evaluation'!$A$46:$F$120,2,0),""))</f>
        <v/>
      </c>
      <c r="K345" s="243" t="str">
        <f>IFERROR(VLOOKUP($I345,'Institution Evaluation'!$A$55:$F$346,3,0),IFERROR(VLOOKUP($I345,'Privacy Analyst Evaluation'!$A$46:$F$120,3,0),""))&amp;""</f>
        <v/>
      </c>
      <c r="L345" s="243" t="str">
        <f>IFERROR(VLOOKUP($I345,'Institution Evaluation'!$A$55:$F$346,4,0),IFERROR(VLOOKUP($I345,'Privacy Analyst Evaluation'!$A$46:$F$120,4,0),""))&amp;""</f>
        <v/>
      </c>
      <c r="M345" s="243" t="str">
        <f>IFERROR(VLOOKUP($I345,'Institution Evaluation'!$A$55:$F$346,6,0),IFERROR(VLOOKUP($I345,'Privacy Analyst Evaluation'!$A$46:$F$120,6,0),""))&amp;""</f>
        <v/>
      </c>
      <c r="N345" s="7"/>
      <c r="O345" s="7"/>
      <c r="P345" s="7"/>
      <c r="Q345" s="7"/>
      <c r="R345" s="7"/>
      <c r="S345" s="7"/>
      <c r="T345" s="7"/>
      <c r="U345" s="7"/>
      <c r="V345" s="7"/>
      <c r="W345" s="7"/>
      <c r="X345" s="7"/>
      <c r="Y345" s="7"/>
      <c r="Z345" s="7"/>
      <c r="AA345" s="7"/>
      <c r="AB345" s="7"/>
      <c r="AC345" s="7"/>
      <c r="AD345" s="7"/>
      <c r="AE345" s="7"/>
      <c r="AF345" s="7"/>
      <c r="AG345" s="7"/>
      <c r="AH345" s="7"/>
    </row>
    <row r="346" ht="15.75" customHeight="1">
      <c r="A346" s="243">
        <f>IFERROR(IF($A345+1&gt;'(backend scoring)'!$T$335,"",$A345+1),"")</f>
        <v>49</v>
      </c>
      <c r="B346" s="243" t="str">
        <f t="array" ref="B346">XLOOKUP($A346,'(backend scoring)'!$V$2:$V$333,'(backend scoring)'!$A$2:$A$333,"")</f>
        <v>FIDP-03</v>
      </c>
      <c r="C346" s="243" t="str">
        <f>IFERROR(VLOOKUP($B346,'Institution Evaluation'!$A$55:$F$346,2,0),IFERROR(VLOOKUP($B346,'Privacy Analyst Evaluation'!$A$46:$F$120,2,0),""))&amp;""</f>
        <v>Have you implemented an intrusion detection system (network-based)?*</v>
      </c>
      <c r="D346" s="243" t="str">
        <f>IFERROR(VLOOKUP($B346,'Institution Evaluation'!$A$55:$F$346,3,0),IFERROR(VLOOKUP($B346,'Privacy Analyst Evaluation'!$A$46:$F$120,3,0),""))&amp;""</f>
        <v>Yes</v>
      </c>
      <c r="E346" s="243" t="str">
        <f>IFERROR(VLOOKUP($B346,'Institution Evaluation'!$A$55:$F$346,4,0),IFERROR(VLOOKUP($B346,'Privacy Analyst Evaluation'!$A$46:$F$120,4,0),""))&amp;""</f>
        <v>Coursedog uses AWS Guard​Duty, AWS Shield, AWS IDS</v>
      </c>
      <c r="F346" s="243" t="str">
        <f>IFERROR(VLOOKUP($B346,'Institution Evaluation'!$A$55:$F$346,6,0),IFERROR(VLOOKUP($B346,'Privacy Analyst Evaluation'!$A$46:$F$120,6,0),""))&amp;""</f>
        <v/>
      </c>
      <c r="G346" s="282"/>
      <c r="H346" s="243" t="str">
        <f>IFERROR(IF($H345+1&gt;'(backend scoring)'!$Q$335,"",$H345+1),"")</f>
        <v/>
      </c>
      <c r="I346" s="243" t="str">
        <f t="array" ref="I346">XLOOKUP($H346,'(backend scoring)'!$S$2:$S$333,'(backend scoring)'!$A$2:$A$333,"")</f>
        <v/>
      </c>
      <c r="J346" s="243" t="str">
        <f>IFERROR(VLOOKUP($I346,'Institution Evaluation'!$A$55:$F$346,2,0),IFERROR(VLOOKUP($I346,'Privacy Analyst Evaluation'!$A$46:$F$120,2,0),""))</f>
        <v/>
      </c>
      <c r="K346" s="243" t="str">
        <f>IFERROR(VLOOKUP($I346,'Institution Evaluation'!$A$55:$F$346,3,0),IFERROR(VLOOKUP($I346,'Privacy Analyst Evaluation'!$A$46:$F$120,3,0),""))&amp;""</f>
        <v/>
      </c>
      <c r="L346" s="243" t="str">
        <f>IFERROR(VLOOKUP($I346,'Institution Evaluation'!$A$55:$F$346,4,0),IFERROR(VLOOKUP($I346,'Privacy Analyst Evaluation'!$A$46:$F$120,4,0),""))&amp;""</f>
        <v/>
      </c>
      <c r="M346" s="243" t="str">
        <f>IFERROR(VLOOKUP($I346,'Institution Evaluation'!$A$55:$F$346,6,0),IFERROR(VLOOKUP($I346,'Privacy Analyst Evaluation'!$A$46:$F$120,6,0),""))&amp;""</f>
        <v/>
      </c>
      <c r="N346" s="7"/>
      <c r="O346" s="7"/>
      <c r="P346" s="7"/>
      <c r="Q346" s="7"/>
      <c r="R346" s="7"/>
      <c r="S346" s="7"/>
      <c r="T346" s="7"/>
      <c r="U346" s="7"/>
      <c r="V346" s="7"/>
      <c r="W346" s="7"/>
      <c r="X346" s="7"/>
      <c r="Y346" s="7"/>
      <c r="Z346" s="7"/>
      <c r="AA346" s="7"/>
      <c r="AB346" s="7"/>
      <c r="AC346" s="7"/>
      <c r="AD346" s="7"/>
      <c r="AE346" s="7"/>
      <c r="AF346" s="7"/>
      <c r="AG346" s="7"/>
      <c r="AH346" s="7"/>
    </row>
    <row r="347" ht="15.75" customHeight="1">
      <c r="A347" s="243">
        <f>IFERROR(IF($A346+1&gt;'(backend scoring)'!$T$335,"",$A346+1),"")</f>
        <v>50</v>
      </c>
      <c r="B347" s="243" t="str">
        <f t="array" ref="B347">XLOOKUP($A347,'(backend scoring)'!$V$2:$V$333,'(backend scoring)'!$A$2:$A$333,"")</f>
        <v>FIDP-04</v>
      </c>
      <c r="C347" s="243" t="str">
        <f>IFERROR(VLOOKUP($B347,'Institution Evaluation'!$A$55:$F$346,2,0),IFERROR(VLOOKUP($B347,'Privacy Analyst Evaluation'!$A$46:$F$120,2,0),""))&amp;""</f>
        <v>Do you employ host-based intrusion detection?*</v>
      </c>
      <c r="D347" s="243" t="str">
        <f>IFERROR(VLOOKUP($B347,'Institution Evaluation'!$A$55:$F$346,3,0),IFERROR(VLOOKUP($B347,'Privacy Analyst Evaluation'!$A$46:$F$120,3,0),""))&amp;""</f>
        <v>Yes</v>
      </c>
      <c r="E347" s="243" t="str">
        <f>IFERROR(VLOOKUP($B347,'Institution Evaluation'!$A$55:$F$346,4,0),IFERROR(VLOOKUP($B347,'Privacy Analyst Evaluation'!$A$46:$F$120,4,0),""))&amp;""</f>
        <v>Coursedog uses AWS Guard​Duty, AWS Shield, AWS IDS</v>
      </c>
      <c r="F347" s="243" t="str">
        <f>IFERROR(VLOOKUP($B347,'Institution Evaluation'!$A$55:$F$346,6,0),IFERROR(VLOOKUP($B347,'Privacy Analyst Evaluation'!$A$46:$F$120,6,0),""))&amp;""</f>
        <v/>
      </c>
      <c r="G347" s="282"/>
      <c r="H347" s="243" t="str">
        <f>IFERROR(IF($H346+1&gt;'(backend scoring)'!$Q$335,"",$H346+1),"")</f>
        <v/>
      </c>
      <c r="I347" s="243" t="str">
        <f t="array" ref="I347">XLOOKUP($H347,'(backend scoring)'!$S$2:$S$333,'(backend scoring)'!$A$2:$A$333,"")</f>
        <v/>
      </c>
      <c r="J347" s="243" t="str">
        <f>IFERROR(VLOOKUP($I347,'Institution Evaluation'!$A$55:$F$346,2,0),IFERROR(VLOOKUP($I347,'Privacy Analyst Evaluation'!$A$46:$F$120,2,0),""))</f>
        <v/>
      </c>
      <c r="K347" s="243" t="str">
        <f>IFERROR(VLOOKUP($I347,'Institution Evaluation'!$A$55:$F$346,3,0),IFERROR(VLOOKUP($I347,'Privacy Analyst Evaluation'!$A$46:$F$120,3,0),""))&amp;""</f>
        <v/>
      </c>
      <c r="L347" s="243" t="str">
        <f>IFERROR(VLOOKUP($I347,'Institution Evaluation'!$A$55:$F$346,4,0),IFERROR(VLOOKUP($I347,'Privacy Analyst Evaluation'!$A$46:$F$120,4,0),""))&amp;""</f>
        <v/>
      </c>
      <c r="M347" s="243" t="str">
        <f>IFERROR(VLOOKUP($I347,'Institution Evaluation'!$A$55:$F$346,6,0),IFERROR(VLOOKUP($I347,'Privacy Analyst Evaluation'!$A$46:$F$120,6,0),""))&amp;""</f>
        <v/>
      </c>
      <c r="N347" s="7"/>
      <c r="O347" s="7"/>
      <c r="P347" s="7"/>
      <c r="Q347" s="7"/>
      <c r="R347" s="7"/>
      <c r="S347" s="7"/>
      <c r="T347" s="7"/>
      <c r="U347" s="7"/>
      <c r="V347" s="7"/>
      <c r="W347" s="7"/>
      <c r="X347" s="7"/>
      <c r="Y347" s="7"/>
      <c r="Z347" s="7"/>
      <c r="AA347" s="7"/>
      <c r="AB347" s="7"/>
      <c r="AC347" s="7"/>
      <c r="AD347" s="7"/>
      <c r="AE347" s="7"/>
      <c r="AF347" s="7"/>
      <c r="AG347" s="7"/>
      <c r="AH347" s="7"/>
    </row>
    <row r="348" ht="15.75" customHeight="1">
      <c r="A348" s="243">
        <f>IFERROR(IF($A347+1&gt;'(backend scoring)'!$T$335,"",$A347+1),"")</f>
        <v>51</v>
      </c>
      <c r="B348" s="243" t="str">
        <f t="array" ref="B348">XLOOKUP($A348,'(backend scoring)'!$V$2:$V$333,'(backend scoring)'!$A$2:$A$333,"")</f>
        <v>FIDP-05</v>
      </c>
      <c r="C348" s="243" t="str">
        <f>IFERROR(VLOOKUP($B348,'Institution Evaluation'!$A$55:$F$346,2,0),IFERROR(VLOOKUP($B348,'Privacy Analyst Evaluation'!$A$46:$F$120,2,0),""))&amp;""</f>
        <v>Are audit logs available for all changes to the network, firewall, IDS, and IPS systems?*</v>
      </c>
      <c r="D348" s="243" t="str">
        <f>IFERROR(VLOOKUP($B348,'Institution Evaluation'!$A$55:$F$346,3,0),IFERROR(VLOOKUP($B348,'Privacy Analyst Evaluation'!$A$46:$F$120,3,0),""))&amp;""</f>
        <v>Yes</v>
      </c>
      <c r="E348" s="243" t="str">
        <f>IFERROR(VLOOKUP($B348,'Institution Evaluation'!$A$55:$F$346,4,0),IFERROR(VLOOKUP($B348,'Privacy Analyst Evaluation'!$A$46:$F$120,4,0),""))&amp;""</f>
        <v>Logged via AWS Cloudtrail</v>
      </c>
      <c r="F348" s="243" t="str">
        <f>IFERROR(VLOOKUP($B348,'Institution Evaluation'!$A$55:$F$346,6,0),IFERROR(VLOOKUP($B348,'Privacy Analyst Evaluation'!$A$46:$F$120,6,0),""))&amp;""</f>
        <v/>
      </c>
      <c r="G348" s="282"/>
      <c r="H348" s="243" t="str">
        <f>IFERROR(IF($H347+1&gt;'(backend scoring)'!$Q$335,"",$H347+1),"")</f>
        <v/>
      </c>
      <c r="I348" s="243" t="str">
        <f t="array" ref="I348">XLOOKUP($H348,'(backend scoring)'!$S$2:$S$333,'(backend scoring)'!$A$2:$A$333,"")</f>
        <v/>
      </c>
      <c r="J348" s="243" t="str">
        <f>IFERROR(VLOOKUP($I348,'Institution Evaluation'!$A$55:$F$346,2,0),IFERROR(VLOOKUP($I348,'Privacy Analyst Evaluation'!$A$46:$F$120,2,0),""))</f>
        <v/>
      </c>
      <c r="K348" s="243" t="str">
        <f>IFERROR(VLOOKUP($I348,'Institution Evaluation'!$A$55:$F$346,3,0),IFERROR(VLOOKUP($I348,'Privacy Analyst Evaluation'!$A$46:$F$120,3,0),""))&amp;""</f>
        <v/>
      </c>
      <c r="L348" s="243" t="str">
        <f>IFERROR(VLOOKUP($I348,'Institution Evaluation'!$A$55:$F$346,4,0),IFERROR(VLOOKUP($I348,'Privacy Analyst Evaluation'!$A$46:$F$120,4,0),""))&amp;""</f>
        <v/>
      </c>
      <c r="M348" s="243" t="str">
        <f>IFERROR(VLOOKUP($I348,'Institution Evaluation'!$A$55:$F$346,6,0),IFERROR(VLOOKUP($I348,'Privacy Analyst Evaluation'!$A$46:$F$120,6,0),""))&amp;""</f>
        <v/>
      </c>
      <c r="N348" s="7"/>
      <c r="O348" s="7"/>
      <c r="P348" s="7"/>
      <c r="Q348" s="7"/>
      <c r="R348" s="7"/>
      <c r="S348" s="7"/>
      <c r="T348" s="7"/>
      <c r="U348" s="7"/>
      <c r="V348" s="7"/>
      <c r="W348" s="7"/>
      <c r="X348" s="7"/>
      <c r="Y348" s="7"/>
      <c r="Z348" s="7"/>
      <c r="AA348" s="7"/>
      <c r="AB348" s="7"/>
      <c r="AC348" s="7"/>
      <c r="AD348" s="7"/>
      <c r="AE348" s="7"/>
      <c r="AF348" s="7"/>
      <c r="AG348" s="7"/>
      <c r="AH348" s="7"/>
    </row>
    <row r="349" ht="15.75" customHeight="1">
      <c r="A349" s="243">
        <f>IFERROR(IF($A348+1&gt;'(backend scoring)'!$T$335,"",$A348+1),"")</f>
        <v>52</v>
      </c>
      <c r="B349" s="243" t="str">
        <f t="array" ref="B349">XLOOKUP($A349,'(backend scoring)'!$V$2:$V$333,'(backend scoring)'!$A$2:$A$333,"")</f>
        <v>PPPR-01</v>
      </c>
      <c r="C349" s="243" t="str">
        <f>IFERROR(VLOOKUP($B349,'Institution Evaluation'!$A$55:$F$346,2,0),IFERROR(VLOOKUP($B349,'Privacy Analyst Evaluation'!$A$46:$F$120,2,0),""))&amp;""</f>
        <v>Do you have a documented patch management process?*</v>
      </c>
      <c r="D349" s="243" t="str">
        <f>IFERROR(VLOOKUP($B349,'Institution Evaluation'!$A$55:$F$346,3,0),IFERROR(VLOOKUP($B349,'Privacy Analyst Evaluation'!$A$46:$F$120,3,0),""))&amp;""</f>
        <v>Yes</v>
      </c>
      <c r="E349" s="243" t="str">
        <f>IFERROR(VLOOKUP($B349,'Institution Evaluation'!$A$55:$F$346,4,0),IFERROR(VLOOKUP($B349,'Privacy Analyst Evaluation'!$A$46:$F$120,4,0),""))&amp;""</f>
        <v/>
      </c>
      <c r="F349" s="243" t="str">
        <f>IFERROR(VLOOKUP($B349,'Institution Evaluation'!$A$55:$F$346,6,0),IFERROR(VLOOKUP($B349,'Privacy Analyst Evaluation'!$A$46:$F$120,6,0),""))&amp;""</f>
        <v/>
      </c>
      <c r="G349" s="282"/>
      <c r="H349" s="243" t="str">
        <f>IFERROR(IF($H348+1&gt;'(backend scoring)'!$Q$335,"",$H348+1),"")</f>
        <v/>
      </c>
      <c r="I349" s="243" t="str">
        <f t="array" ref="I349">XLOOKUP($H349,'(backend scoring)'!$S$2:$S$333,'(backend scoring)'!$A$2:$A$333,"")</f>
        <v/>
      </c>
      <c r="J349" s="243" t="str">
        <f>IFERROR(VLOOKUP($I349,'Institution Evaluation'!$A$55:$F$346,2,0),IFERROR(VLOOKUP($I349,'Privacy Analyst Evaluation'!$A$46:$F$120,2,0),""))</f>
        <v/>
      </c>
      <c r="K349" s="243" t="str">
        <f>IFERROR(VLOOKUP($I349,'Institution Evaluation'!$A$55:$F$346,3,0),IFERROR(VLOOKUP($I349,'Privacy Analyst Evaluation'!$A$46:$F$120,3,0),""))&amp;""</f>
        <v/>
      </c>
      <c r="L349" s="243" t="str">
        <f>IFERROR(VLOOKUP($I349,'Institution Evaluation'!$A$55:$F$346,4,0),IFERROR(VLOOKUP($I349,'Privacy Analyst Evaluation'!$A$46:$F$120,4,0),""))&amp;""</f>
        <v/>
      </c>
      <c r="M349" s="243" t="str">
        <f>IFERROR(VLOOKUP($I349,'Institution Evaluation'!$A$55:$F$346,6,0),IFERROR(VLOOKUP($I349,'Privacy Analyst Evaluation'!$A$46:$F$120,6,0),""))&amp;""</f>
        <v/>
      </c>
      <c r="N349" s="7"/>
      <c r="O349" s="7"/>
      <c r="P349" s="7"/>
      <c r="Q349" s="7"/>
      <c r="R349" s="7"/>
      <c r="S349" s="7"/>
      <c r="T349" s="7"/>
      <c r="U349" s="7"/>
      <c r="V349" s="7"/>
      <c r="W349" s="7"/>
      <c r="X349" s="7"/>
      <c r="Y349" s="7"/>
      <c r="Z349" s="7"/>
      <c r="AA349" s="7"/>
      <c r="AB349" s="7"/>
      <c r="AC349" s="7"/>
      <c r="AD349" s="7"/>
      <c r="AE349" s="7"/>
      <c r="AF349" s="7"/>
      <c r="AG349" s="7"/>
      <c r="AH349" s="7"/>
    </row>
    <row r="350" ht="15.75" customHeight="1">
      <c r="A350" s="243">
        <f>IFERROR(IF($A349+1&gt;'(backend scoring)'!$T$335,"",$A349+1),"")</f>
        <v>53</v>
      </c>
      <c r="B350" s="243" t="str">
        <f t="array" ref="B350">XLOOKUP($A350,'(backend scoring)'!$V$2:$V$333,'(backend scoring)'!$A$2:$A$333,"")</f>
        <v>PPPR-02</v>
      </c>
      <c r="C350" s="243" t="str">
        <f>IFERROR(VLOOKUP($B350,'Institution Evaluation'!$A$55:$F$346,2,0),IFERROR(VLOOKUP($B350,'Privacy Analyst Evaluation'!$A$46:$F$120,2,0),""))&amp;""</f>
        <v>Can your organization comply with institutional policies on privacy and data protection with regard to users of institutional systems, if required?*</v>
      </c>
      <c r="D350" s="243" t="str">
        <f>IFERROR(VLOOKUP($B350,'Institution Evaluation'!$A$55:$F$346,3,0),IFERROR(VLOOKUP($B350,'Privacy Analyst Evaluation'!$A$46:$F$120,3,0),""))&amp;""</f>
        <v>No</v>
      </c>
      <c r="E350" s="243" t="str">
        <f>IFERROR(VLOOKUP($B350,'Institution Evaluation'!$A$55:$F$346,4,0),IFERROR(VLOOKUP($B350,'Privacy Analyst Evaluation'!$A$46:$F$120,4,0),""))&amp;""</f>
        <v>Coursedog followes industry standard security policies and is willing to discuss the specific policy.</v>
      </c>
      <c r="F350" s="243" t="str">
        <f>IFERROR(VLOOKUP($B350,'Institution Evaluation'!$A$55:$F$346,6,0),IFERROR(VLOOKUP($B350,'Privacy Analyst Evaluation'!$A$46:$F$120,6,0),""))&amp;""</f>
        <v/>
      </c>
      <c r="G350" s="282"/>
      <c r="H350" s="243" t="str">
        <f>IFERROR(IF($H349+1&gt;'(backend scoring)'!$Q$335,"",$H349+1),"")</f>
        <v/>
      </c>
      <c r="I350" s="243" t="str">
        <f t="array" ref="I350">XLOOKUP($H350,'(backend scoring)'!$S$2:$S$333,'(backend scoring)'!$A$2:$A$333,"")</f>
        <v/>
      </c>
      <c r="J350" s="243" t="str">
        <f>IFERROR(VLOOKUP($I350,'Institution Evaluation'!$A$55:$F$346,2,0),IFERROR(VLOOKUP($I350,'Privacy Analyst Evaluation'!$A$46:$F$120,2,0),""))</f>
        <v/>
      </c>
      <c r="K350" s="243" t="str">
        <f>IFERROR(VLOOKUP($I350,'Institution Evaluation'!$A$55:$F$346,3,0),IFERROR(VLOOKUP($I350,'Privacy Analyst Evaluation'!$A$46:$F$120,3,0),""))&amp;""</f>
        <v/>
      </c>
      <c r="L350" s="243" t="str">
        <f>IFERROR(VLOOKUP($I350,'Institution Evaluation'!$A$55:$F$346,4,0),IFERROR(VLOOKUP($I350,'Privacy Analyst Evaluation'!$A$46:$F$120,4,0),""))&amp;""</f>
        <v/>
      </c>
      <c r="M350" s="243" t="str">
        <f>IFERROR(VLOOKUP($I350,'Institution Evaluation'!$A$55:$F$346,6,0),IFERROR(VLOOKUP($I350,'Privacy Analyst Evaluation'!$A$46:$F$120,6,0),""))&amp;""</f>
        <v/>
      </c>
      <c r="N350" s="7"/>
      <c r="O350" s="7"/>
      <c r="P350" s="7"/>
      <c r="Q350" s="7"/>
      <c r="R350" s="7"/>
      <c r="S350" s="7"/>
      <c r="T350" s="7"/>
      <c r="U350" s="7"/>
      <c r="V350" s="7"/>
      <c r="W350" s="7"/>
      <c r="X350" s="7"/>
      <c r="Y350" s="7"/>
      <c r="Z350" s="7"/>
      <c r="AA350" s="7"/>
      <c r="AB350" s="7"/>
      <c r="AC350" s="7"/>
      <c r="AD350" s="7"/>
      <c r="AE350" s="7"/>
      <c r="AF350" s="7"/>
      <c r="AG350" s="7"/>
      <c r="AH350" s="7"/>
    </row>
    <row r="351" ht="15.75" customHeight="1">
      <c r="A351" s="243">
        <f>IFERROR(IF($A350+1&gt;'(backend scoring)'!$T$335,"",$A350+1),"")</f>
        <v>54</v>
      </c>
      <c r="B351" s="243" t="str">
        <f t="array" ref="B351">XLOOKUP($A351,'(backend scoring)'!$V$2:$V$333,'(backend scoring)'!$A$2:$A$333,"")</f>
        <v>PPPR-03</v>
      </c>
      <c r="C351" s="243" t="str">
        <f>IFERROR(VLOOKUP($B351,'Institution Evaluation'!$A$55:$F$346,2,0),IFERROR(VLOOKUP($B351,'Privacy Analyst Evaluation'!$A$46:$F$120,2,0),""))&amp;""</f>
        <v>Is your company subject to the institution's geographic region's laws and regulations?*</v>
      </c>
      <c r="D351" s="243" t="str">
        <f>IFERROR(VLOOKUP($B351,'Institution Evaluation'!$A$55:$F$346,3,0),IFERROR(VLOOKUP($B351,'Privacy Analyst Evaluation'!$A$46:$F$120,3,0),""))&amp;""</f>
        <v>Yes</v>
      </c>
      <c r="E351" s="243" t="str">
        <f>IFERROR(VLOOKUP($B351,'Institution Evaluation'!$A$55:$F$346,4,0),IFERROR(VLOOKUP($B351,'Privacy Analyst Evaluation'!$A$46:$F$120,4,0),""))&amp;""</f>
        <v/>
      </c>
      <c r="F351" s="243" t="str">
        <f>IFERROR(VLOOKUP($B351,'Institution Evaluation'!$A$55:$F$346,6,0),IFERROR(VLOOKUP($B351,'Privacy Analyst Evaluation'!$A$46:$F$120,6,0),""))&amp;""</f>
        <v/>
      </c>
      <c r="G351" s="282"/>
      <c r="H351" s="243" t="str">
        <f>IFERROR(IF($H350+1&gt;'(backend scoring)'!$Q$335,"",$H350+1),"")</f>
        <v/>
      </c>
      <c r="I351" s="243" t="str">
        <f t="array" ref="I351">XLOOKUP($H351,'(backend scoring)'!$S$2:$S$333,'(backend scoring)'!$A$2:$A$333,"")</f>
        <v/>
      </c>
      <c r="J351" s="243" t="str">
        <f>IFERROR(VLOOKUP($I351,'Institution Evaluation'!$A$55:$F$346,2,0),IFERROR(VLOOKUP($I351,'Privacy Analyst Evaluation'!$A$46:$F$120,2,0),""))</f>
        <v/>
      </c>
      <c r="K351" s="243" t="str">
        <f>IFERROR(VLOOKUP($I351,'Institution Evaluation'!$A$55:$F$346,3,0),IFERROR(VLOOKUP($I351,'Privacy Analyst Evaluation'!$A$46:$F$120,3,0),""))&amp;""</f>
        <v/>
      </c>
      <c r="L351" s="243" t="str">
        <f>IFERROR(VLOOKUP($I351,'Institution Evaluation'!$A$55:$F$346,4,0),IFERROR(VLOOKUP($I351,'Privacy Analyst Evaluation'!$A$46:$F$120,4,0),""))&amp;""</f>
        <v/>
      </c>
      <c r="M351" s="243" t="str">
        <f>IFERROR(VLOOKUP($I351,'Institution Evaluation'!$A$55:$F$346,6,0),IFERROR(VLOOKUP($I351,'Privacy Analyst Evaluation'!$A$46:$F$120,6,0),""))&amp;""</f>
        <v/>
      </c>
      <c r="N351" s="7"/>
      <c r="O351" s="7"/>
      <c r="P351" s="7"/>
      <c r="Q351" s="7"/>
      <c r="R351" s="7"/>
      <c r="S351" s="7"/>
      <c r="T351" s="7"/>
      <c r="U351" s="7"/>
      <c r="V351" s="7"/>
      <c r="W351" s="7"/>
      <c r="X351" s="7"/>
      <c r="Y351" s="7"/>
      <c r="Z351" s="7"/>
      <c r="AA351" s="7"/>
      <c r="AB351" s="7"/>
      <c r="AC351" s="7"/>
      <c r="AD351" s="7"/>
      <c r="AE351" s="7"/>
      <c r="AF351" s="7"/>
      <c r="AG351" s="7"/>
      <c r="AH351" s="7"/>
    </row>
    <row r="352" ht="15.75" customHeight="1">
      <c r="A352" s="243">
        <f>IFERROR(IF($A351+1&gt;'(backend scoring)'!$T$335,"",$A351+1),"")</f>
        <v>55</v>
      </c>
      <c r="B352" s="243" t="str">
        <f t="array" ref="B352">XLOOKUP($A352,'(backend scoring)'!$V$2:$V$333,'(backend scoring)'!$A$2:$A$333,"")</f>
        <v>VULN-01</v>
      </c>
      <c r="C352" s="243" t="str">
        <f>IFERROR(VLOOKUP($B352,'Institution Evaluation'!$A$55:$F$346,2,0),IFERROR(VLOOKUP($B352,'Privacy Analyst Evaluation'!$A$46:$F$120,2,0),""))&amp;""</f>
        <v>Are your systems and applications scanned with an authenticated user account for vulnerabilities (that are remediated) prior to new releases?*</v>
      </c>
      <c r="D352" s="243" t="str">
        <f>IFERROR(VLOOKUP($B352,'Institution Evaluation'!$A$55:$F$346,3,0),IFERROR(VLOOKUP($B352,'Privacy Analyst Evaluation'!$A$46:$F$120,3,0),""))&amp;""</f>
        <v>Yes</v>
      </c>
      <c r="E352" s="243" t="str">
        <f>IFERROR(VLOOKUP($B352,'Institution Evaluation'!$A$55:$F$346,4,0),IFERROR(VLOOKUP($B352,'Privacy Analyst Evaluation'!$A$46:$F$120,4,0),""))&amp;""</f>
        <v>Updates are thoroughly tested in a QA system before being moved to a staging environment and then to production. This process ensures that any vulnerabilities are addressed before the new releases.</v>
      </c>
      <c r="F352" s="243" t="str">
        <f>IFERROR(VLOOKUP($B352,'Institution Evaluation'!$A$55:$F$346,6,0),IFERROR(VLOOKUP($B352,'Privacy Analyst Evaluation'!$A$46:$F$120,6,0),""))&amp;""</f>
        <v/>
      </c>
      <c r="G352" s="282"/>
      <c r="H352" s="243" t="str">
        <f>IFERROR(IF($H351+1&gt;'(backend scoring)'!$Q$335,"",$H351+1),"")</f>
        <v/>
      </c>
      <c r="I352" s="243" t="str">
        <f t="array" ref="I352">XLOOKUP($H352,'(backend scoring)'!$S$2:$S$333,'(backend scoring)'!$A$2:$A$333,"")</f>
        <v/>
      </c>
      <c r="J352" s="243" t="str">
        <f>IFERROR(VLOOKUP($I352,'Institution Evaluation'!$A$55:$F$346,2,0),IFERROR(VLOOKUP($I352,'Privacy Analyst Evaluation'!$A$46:$F$120,2,0),""))</f>
        <v/>
      </c>
      <c r="K352" s="243" t="str">
        <f>IFERROR(VLOOKUP($I352,'Institution Evaluation'!$A$55:$F$346,3,0),IFERROR(VLOOKUP($I352,'Privacy Analyst Evaluation'!$A$46:$F$120,3,0),""))&amp;""</f>
        <v/>
      </c>
      <c r="L352" s="243" t="str">
        <f>IFERROR(VLOOKUP($I352,'Institution Evaluation'!$A$55:$F$346,4,0),IFERROR(VLOOKUP($I352,'Privacy Analyst Evaluation'!$A$46:$F$120,4,0),""))&amp;""</f>
        <v/>
      </c>
      <c r="M352" s="243" t="str">
        <f>IFERROR(VLOOKUP($I352,'Institution Evaluation'!$A$55:$F$346,6,0),IFERROR(VLOOKUP($I352,'Privacy Analyst Evaluation'!$A$46:$F$120,6,0),""))&amp;""</f>
        <v/>
      </c>
      <c r="N352" s="7"/>
      <c r="O352" s="7"/>
      <c r="P352" s="7"/>
      <c r="Q352" s="7"/>
      <c r="R352" s="7"/>
      <c r="S352" s="7"/>
      <c r="T352" s="7"/>
      <c r="U352" s="7"/>
      <c r="V352" s="7"/>
      <c r="W352" s="7"/>
      <c r="X352" s="7"/>
      <c r="Y352" s="7"/>
      <c r="Z352" s="7"/>
      <c r="AA352" s="7"/>
      <c r="AB352" s="7"/>
      <c r="AC352" s="7"/>
      <c r="AD352" s="7"/>
      <c r="AE352" s="7"/>
      <c r="AF352" s="7"/>
      <c r="AG352" s="7"/>
      <c r="AH352" s="7"/>
    </row>
    <row r="353" ht="15.75" customHeight="1">
      <c r="A353" s="243">
        <f>IFERROR(IF($A352+1&gt;'(backend scoring)'!$T$335,"",$A352+1),"")</f>
        <v>56</v>
      </c>
      <c r="B353" s="243" t="str">
        <f t="array" ref="B353">XLOOKUP($A353,'(backend scoring)'!$V$2:$V$333,'(backend scoring)'!$A$2:$A$333,"")</f>
        <v>VULN-02</v>
      </c>
      <c r="C353" s="243" t="str">
        <f>IFERROR(VLOOKUP($B353,'Institution Evaluation'!$A$55:$F$346,2,0),IFERROR(VLOOKUP($B353,'Privacy Analyst Evaluation'!$A$46:$F$120,2,0),""))&amp;""</f>
        <v>Will you provide results of application and system vulnerability scans to the institution?*</v>
      </c>
      <c r="D353" s="243" t="str">
        <f>IFERROR(VLOOKUP($B353,'Institution Evaluation'!$A$55:$F$346,3,0),IFERROR(VLOOKUP($B353,'Privacy Analyst Evaluation'!$A$46:$F$120,3,0),""))&amp;""</f>
        <v>Yes</v>
      </c>
      <c r="E353" s="243" t="str">
        <f>IFERROR(VLOOKUP($B353,'Institution Evaluation'!$A$55:$F$346,4,0),IFERROR(VLOOKUP($B353,'Privacy Analyst Evaluation'!$A$46:$F$120,4,0),""))&amp;""</f>
        <v>Available upon request</v>
      </c>
      <c r="F353" s="243" t="str">
        <f>IFERROR(VLOOKUP($B353,'Institution Evaluation'!$A$55:$F$346,6,0),IFERROR(VLOOKUP($B353,'Privacy Analyst Evaluation'!$A$46:$F$120,6,0),""))&amp;""</f>
        <v/>
      </c>
      <c r="G353" s="282"/>
      <c r="H353" s="243" t="str">
        <f>IFERROR(IF($H352+1&gt;'(backend scoring)'!$Q$335,"",$H352+1),"")</f>
        <v/>
      </c>
      <c r="I353" s="243" t="str">
        <f t="array" ref="I353">XLOOKUP($H353,'(backend scoring)'!$S$2:$S$333,'(backend scoring)'!$A$2:$A$333,"")</f>
        <v/>
      </c>
      <c r="J353" s="243" t="str">
        <f>IFERROR(VLOOKUP($I353,'Institution Evaluation'!$A$55:$F$346,2,0),IFERROR(VLOOKUP($I353,'Privacy Analyst Evaluation'!$A$46:$F$120,2,0),""))</f>
        <v/>
      </c>
      <c r="K353" s="243" t="str">
        <f>IFERROR(VLOOKUP($I353,'Institution Evaluation'!$A$55:$F$346,3,0),IFERROR(VLOOKUP($I353,'Privacy Analyst Evaluation'!$A$46:$F$120,3,0),""))&amp;""</f>
        <v/>
      </c>
      <c r="L353" s="243" t="str">
        <f>IFERROR(VLOOKUP($I353,'Institution Evaluation'!$A$55:$F$346,4,0),IFERROR(VLOOKUP($I353,'Privacy Analyst Evaluation'!$A$46:$F$120,4,0),""))&amp;""</f>
        <v/>
      </c>
      <c r="M353" s="243" t="str">
        <f>IFERROR(VLOOKUP($I353,'Institution Evaluation'!$A$55:$F$346,6,0),IFERROR(VLOOKUP($I353,'Privacy Analyst Evaluation'!$A$46:$F$120,6,0),""))&amp;""</f>
        <v/>
      </c>
      <c r="N353" s="7"/>
      <c r="O353" s="7"/>
      <c r="P353" s="7"/>
      <c r="Q353" s="7"/>
      <c r="R353" s="7"/>
      <c r="S353" s="7"/>
      <c r="T353" s="7"/>
      <c r="U353" s="7"/>
      <c r="V353" s="7"/>
      <c r="W353" s="7"/>
      <c r="X353" s="7"/>
      <c r="Y353" s="7"/>
      <c r="Z353" s="7"/>
      <c r="AA353" s="7"/>
      <c r="AB353" s="7"/>
      <c r="AC353" s="7"/>
      <c r="AD353" s="7"/>
      <c r="AE353" s="7"/>
      <c r="AF353" s="7"/>
      <c r="AG353" s="7"/>
      <c r="AH353" s="7"/>
    </row>
    <row r="354" ht="15.75" customHeight="1">
      <c r="A354" s="243">
        <f>IFERROR(IF($A353+1&gt;'(backend scoring)'!$T$335,"",$A353+1),"")</f>
        <v>57</v>
      </c>
      <c r="B354" s="243" t="str">
        <f t="array" ref="B354">XLOOKUP($A354,'(backend scoring)'!$V$2:$V$333,'(backend scoring)'!$A$2:$A$333,"")</f>
        <v>VULN-03</v>
      </c>
      <c r="C354" s="243" t="str">
        <f>IFERROR(VLOOKUP($B354,'Institution Evaluation'!$A$55:$F$346,2,0),IFERROR(VLOOKUP($B354,'Privacy Analyst Evaluation'!$A$46:$F$120,2,0),""))&amp;""</f>
        <v>Will you allow the institution to perform its own vulnerability testing and/or scanning of your systems and/or application, provided that testing is performed at a mutually agreed upon time and date?*</v>
      </c>
      <c r="D354" s="243" t="str">
        <f>IFERROR(VLOOKUP($B354,'Institution Evaluation'!$A$55:$F$346,3,0),IFERROR(VLOOKUP($B354,'Privacy Analyst Evaluation'!$A$46:$F$120,3,0),""))&amp;""</f>
        <v>Yes</v>
      </c>
      <c r="E354" s="243" t="str">
        <f>IFERROR(VLOOKUP($B354,'Institution Evaluation'!$A$55:$F$346,4,0),IFERROR(VLOOKUP($B354,'Privacy Analyst Evaluation'!$A$46:$F$120,4,0),""))&amp;""</f>
        <v>Coursedog prefers to avoid undue load on the system and is more than happy to provide documentation to satisfy the requirement.</v>
      </c>
      <c r="F354" s="243" t="str">
        <f>IFERROR(VLOOKUP($B354,'Institution Evaluation'!$A$55:$F$346,6,0),IFERROR(VLOOKUP($B354,'Privacy Analyst Evaluation'!$A$46:$F$120,6,0),""))&amp;""</f>
        <v/>
      </c>
      <c r="G354" s="282"/>
      <c r="H354" s="243" t="str">
        <f>IFERROR(IF($H353+1&gt;'(backend scoring)'!$Q$335,"",$H353+1),"")</f>
        <v/>
      </c>
      <c r="I354" s="243" t="str">
        <f t="array" ref="I354">XLOOKUP($H354,'(backend scoring)'!$S$2:$S$333,'(backend scoring)'!$A$2:$A$333,"")</f>
        <v/>
      </c>
      <c r="J354" s="243" t="str">
        <f>IFERROR(VLOOKUP($I354,'Institution Evaluation'!$A$55:$F$346,2,0),IFERROR(VLOOKUP($I354,'Privacy Analyst Evaluation'!$A$46:$F$120,2,0),""))</f>
        <v/>
      </c>
      <c r="K354" s="243" t="str">
        <f>IFERROR(VLOOKUP($I354,'Institution Evaluation'!$A$55:$F$346,3,0),IFERROR(VLOOKUP($I354,'Privacy Analyst Evaluation'!$A$46:$F$120,3,0),""))&amp;""</f>
        <v/>
      </c>
      <c r="L354" s="243" t="str">
        <f>IFERROR(VLOOKUP($I354,'Institution Evaluation'!$A$55:$F$346,4,0),IFERROR(VLOOKUP($I354,'Privacy Analyst Evaluation'!$A$46:$F$120,4,0),""))&amp;""</f>
        <v/>
      </c>
      <c r="M354" s="243" t="str">
        <f>IFERROR(VLOOKUP($I354,'Institution Evaluation'!$A$55:$F$346,6,0),IFERROR(VLOOKUP($I354,'Privacy Analyst Evaluation'!$A$46:$F$120,6,0),""))&amp;""</f>
        <v/>
      </c>
      <c r="N354" s="7"/>
      <c r="O354" s="7"/>
      <c r="P354" s="7"/>
      <c r="Q354" s="7"/>
      <c r="R354" s="7"/>
      <c r="S354" s="7"/>
      <c r="T354" s="7"/>
      <c r="U354" s="7"/>
      <c r="V354" s="7"/>
      <c r="W354" s="7"/>
      <c r="X354" s="7"/>
      <c r="Y354" s="7"/>
      <c r="Z354" s="7"/>
      <c r="AA354" s="7"/>
      <c r="AB354" s="7"/>
      <c r="AC354" s="7"/>
      <c r="AD354" s="7"/>
      <c r="AE354" s="7"/>
      <c r="AF354" s="7"/>
      <c r="AG354" s="7"/>
      <c r="AH354" s="7"/>
    </row>
    <row r="355" ht="15.75" customHeight="1">
      <c r="A355" s="243">
        <f>IFERROR(IF($A354+1&gt;'(backend scoring)'!$T$335,"",$A354+1),"")</f>
        <v>58</v>
      </c>
      <c r="B355" s="243" t="str">
        <f t="array" ref="B355">XLOOKUP($A355,'(backend scoring)'!$V$2:$V$333,'(backend scoring)'!$A$2:$A$333,"")</f>
        <v>HIPA-01</v>
      </c>
      <c r="C355" s="243" t="str">
        <f>IFERROR(VLOOKUP($B355,'Institution Evaluation'!$A$55:$F$346,2,0),IFERROR(VLOOKUP($B355,'Privacy Analyst Evaluation'!$A$46:$F$120,2,0),""))&amp;""</f>
        <v>Do your workforce members receive regular training related to the Health Insurance Portability and Accountability Act (HIPAA) Privacy and Security Rules and the HITECH Act?*</v>
      </c>
      <c r="D355" s="243" t="str">
        <f>IFERROR(VLOOKUP($B355,'Institution Evaluation'!$A$55:$F$346,3,0),IFERROR(VLOOKUP($B355,'Privacy Analyst Evaluation'!$A$46:$F$120,3,0),""))&amp;""</f>
        <v>No</v>
      </c>
      <c r="E355" s="243" t="str">
        <f>IFERROR(VLOOKUP($B355,'Institution Evaluation'!$A$55:$F$346,4,0),IFERROR(VLOOKUP($B355,'Privacy Analyst Evaluation'!$A$46:$F$120,4,0),""))&amp;""</f>
        <v>Coursedog does not have or require access to any HIPAA related data.</v>
      </c>
      <c r="F355" s="243" t="str">
        <f>IFERROR(VLOOKUP($B355,'Institution Evaluation'!$A$55:$F$346,6,0),IFERROR(VLOOKUP($B355,'Privacy Analyst Evaluation'!$A$46:$F$120,6,0),""))&amp;""</f>
        <v/>
      </c>
      <c r="G355" s="282"/>
      <c r="H355" s="243" t="str">
        <f>IFERROR(IF($H354+1&gt;'(backend scoring)'!$Q$335,"",$H354+1),"")</f>
        <v/>
      </c>
      <c r="I355" s="243" t="str">
        <f t="array" ref="I355">XLOOKUP($H355,'(backend scoring)'!$S$2:$S$333,'(backend scoring)'!$A$2:$A$333,"")</f>
        <v/>
      </c>
      <c r="J355" s="243" t="str">
        <f>IFERROR(VLOOKUP($I355,'Institution Evaluation'!$A$55:$F$346,2,0),IFERROR(VLOOKUP($I355,'Privacy Analyst Evaluation'!$A$46:$F$120,2,0),""))</f>
        <v/>
      </c>
      <c r="K355" s="243" t="str">
        <f>IFERROR(VLOOKUP($I355,'Institution Evaluation'!$A$55:$F$346,3,0),IFERROR(VLOOKUP($I355,'Privacy Analyst Evaluation'!$A$46:$F$120,3,0),""))&amp;""</f>
        <v/>
      </c>
      <c r="L355" s="243" t="str">
        <f>IFERROR(VLOOKUP($I355,'Institution Evaluation'!$A$55:$F$346,4,0),IFERROR(VLOOKUP($I355,'Privacy Analyst Evaluation'!$A$46:$F$120,4,0),""))&amp;""</f>
        <v/>
      </c>
      <c r="M355" s="243" t="str">
        <f>IFERROR(VLOOKUP($I355,'Institution Evaluation'!$A$55:$F$346,6,0),IFERROR(VLOOKUP($I355,'Privacy Analyst Evaluation'!$A$46:$F$120,6,0),""))&amp;""</f>
        <v/>
      </c>
      <c r="N355" s="7"/>
      <c r="O355" s="7"/>
      <c r="P355" s="7"/>
      <c r="Q355" s="7"/>
      <c r="R355" s="7"/>
      <c r="S355" s="7"/>
      <c r="T355" s="7"/>
      <c r="U355" s="7"/>
      <c r="V355" s="7"/>
      <c r="W355" s="7"/>
      <c r="X355" s="7"/>
      <c r="Y355" s="7"/>
      <c r="Z355" s="7"/>
      <c r="AA355" s="7"/>
      <c r="AB355" s="7"/>
      <c r="AC355" s="7"/>
      <c r="AD355" s="7"/>
      <c r="AE355" s="7"/>
      <c r="AF355" s="7"/>
      <c r="AG355" s="7"/>
      <c r="AH355" s="7"/>
    </row>
    <row r="356" ht="15.75" customHeight="1">
      <c r="A356" s="243">
        <f>IFERROR(IF($A355+1&gt;'(backend scoring)'!$T$335,"",$A355+1),"")</f>
        <v>59</v>
      </c>
      <c r="B356" s="243" t="str">
        <f t="array" ref="B356">XLOOKUP($A356,'(backend scoring)'!$V$2:$V$333,'(backend scoring)'!$A$2:$A$333,"")</f>
        <v>HIPA-02</v>
      </c>
      <c r="C356" s="243" t="str">
        <f>IFERROR(VLOOKUP($B356,'Institution Evaluation'!$A$55:$F$346,2,0),IFERROR(VLOOKUP($B356,'Privacy Analyst Evaluation'!$A$46:$F$120,2,0),""))&amp;""</f>
        <v>Have you identified areas of risk?*</v>
      </c>
      <c r="D356" s="243" t="str">
        <f>IFERROR(VLOOKUP($B356,'Institution Evaluation'!$A$55:$F$346,3,0),IFERROR(VLOOKUP($B356,'Privacy Analyst Evaluation'!$A$46:$F$120,3,0),""))&amp;""</f>
        <v>No</v>
      </c>
      <c r="E356" s="243" t="str">
        <f>IFERROR(VLOOKUP($B356,'Institution Evaluation'!$A$55:$F$346,4,0),IFERROR(VLOOKUP($B356,'Privacy Analyst Evaluation'!$A$46:$F$120,4,0),""))&amp;""</f>
        <v>Coursedog does not have or require access to any HIPAA related data.</v>
      </c>
      <c r="F356" s="243" t="str">
        <f>IFERROR(VLOOKUP($B356,'Institution Evaluation'!$A$55:$F$346,6,0),IFERROR(VLOOKUP($B356,'Privacy Analyst Evaluation'!$A$46:$F$120,6,0),""))&amp;""</f>
        <v/>
      </c>
      <c r="G356" s="282"/>
      <c r="H356" s="243" t="str">
        <f>IFERROR(IF($H355+1&gt;'(backend scoring)'!$Q$335,"",$H355+1),"")</f>
        <v/>
      </c>
      <c r="I356" s="243" t="str">
        <f t="array" ref="I356">XLOOKUP($H356,'(backend scoring)'!$S$2:$S$333,'(backend scoring)'!$A$2:$A$333,"")</f>
        <v/>
      </c>
      <c r="J356" s="243" t="str">
        <f>IFERROR(VLOOKUP($I356,'Institution Evaluation'!$A$55:$F$346,2,0),IFERROR(VLOOKUP($I356,'Privacy Analyst Evaluation'!$A$46:$F$120,2,0),""))</f>
        <v/>
      </c>
      <c r="K356" s="243" t="str">
        <f>IFERROR(VLOOKUP($I356,'Institution Evaluation'!$A$55:$F$346,3,0),IFERROR(VLOOKUP($I356,'Privacy Analyst Evaluation'!$A$46:$F$120,3,0),""))&amp;""</f>
        <v/>
      </c>
      <c r="L356" s="243" t="str">
        <f>IFERROR(VLOOKUP($I356,'Institution Evaluation'!$A$55:$F$346,4,0),IFERROR(VLOOKUP($I356,'Privacy Analyst Evaluation'!$A$46:$F$120,4,0),""))&amp;""</f>
        <v/>
      </c>
      <c r="M356" s="243" t="str">
        <f>IFERROR(VLOOKUP($I356,'Institution Evaluation'!$A$55:$F$346,6,0),IFERROR(VLOOKUP($I356,'Privacy Analyst Evaluation'!$A$46:$F$120,6,0),""))&amp;""</f>
        <v/>
      </c>
      <c r="N356" s="7"/>
      <c r="O356" s="7"/>
      <c r="P356" s="7"/>
      <c r="Q356" s="7"/>
      <c r="R356" s="7"/>
      <c r="S356" s="7"/>
      <c r="T356" s="7"/>
      <c r="U356" s="7"/>
      <c r="V356" s="7"/>
      <c r="W356" s="7"/>
      <c r="X356" s="7"/>
      <c r="Y356" s="7"/>
      <c r="Z356" s="7"/>
      <c r="AA356" s="7"/>
      <c r="AB356" s="7"/>
      <c r="AC356" s="7"/>
      <c r="AD356" s="7"/>
      <c r="AE356" s="7"/>
      <c r="AF356" s="7"/>
      <c r="AG356" s="7"/>
      <c r="AH356" s="7"/>
    </row>
    <row r="357" ht="15.75" customHeight="1">
      <c r="A357" s="243">
        <f>IFERROR(IF($A356+1&gt;'(backend scoring)'!$T$335,"",$A356+1),"")</f>
        <v>60</v>
      </c>
      <c r="B357" s="243" t="str">
        <f t="array" ref="B357">XLOOKUP($A357,'(backend scoring)'!$V$2:$V$333,'(backend scoring)'!$A$2:$A$333,"")</f>
        <v>HIPA-03</v>
      </c>
      <c r="C357" s="243" t="str">
        <f>IFERROR(VLOOKUP($B357,'Institution Evaluation'!$A$55:$F$346,2,0),IFERROR(VLOOKUP($B357,'Privacy Analyst Evaluation'!$A$46:$F$120,2,0),""))&amp;""</f>
        <v>Have the relevant policies/plans been tested?*</v>
      </c>
      <c r="D357" s="243" t="str">
        <f>IFERROR(VLOOKUP($B357,'Institution Evaluation'!$A$55:$F$346,3,0),IFERROR(VLOOKUP($B357,'Privacy Analyst Evaluation'!$A$46:$F$120,3,0),""))&amp;""</f>
        <v>No</v>
      </c>
      <c r="E357" s="243" t="str">
        <f>IFERROR(VLOOKUP($B357,'Institution Evaluation'!$A$55:$F$346,4,0),IFERROR(VLOOKUP($B357,'Privacy Analyst Evaluation'!$A$46:$F$120,4,0),""))&amp;""</f>
        <v>Coursedog does not have or require access to any HIPAA related data.</v>
      </c>
      <c r="F357" s="243" t="str">
        <f>IFERROR(VLOOKUP($B357,'Institution Evaluation'!$A$55:$F$346,6,0),IFERROR(VLOOKUP($B357,'Privacy Analyst Evaluation'!$A$46:$F$120,6,0),""))&amp;""</f>
        <v/>
      </c>
      <c r="G357" s="282"/>
      <c r="H357" s="243" t="str">
        <f>IFERROR(IF($H356+1&gt;'(backend scoring)'!$Q$335,"",$H356+1),"")</f>
        <v/>
      </c>
      <c r="I357" s="243" t="str">
        <f t="array" ref="I357">XLOOKUP($H357,'(backend scoring)'!$S$2:$S$333,'(backend scoring)'!$A$2:$A$333,"")</f>
        <v/>
      </c>
      <c r="J357" s="243" t="str">
        <f>IFERROR(VLOOKUP($I357,'Institution Evaluation'!$A$55:$F$346,2,0),IFERROR(VLOOKUP($I357,'Privacy Analyst Evaluation'!$A$46:$F$120,2,0),""))</f>
        <v/>
      </c>
      <c r="K357" s="243" t="str">
        <f>IFERROR(VLOOKUP($I357,'Institution Evaluation'!$A$55:$F$346,3,0),IFERROR(VLOOKUP($I357,'Privacy Analyst Evaluation'!$A$46:$F$120,3,0),""))&amp;""</f>
        <v/>
      </c>
      <c r="L357" s="243" t="str">
        <f>IFERROR(VLOOKUP($I357,'Institution Evaluation'!$A$55:$F$346,4,0),IFERROR(VLOOKUP($I357,'Privacy Analyst Evaluation'!$A$46:$F$120,4,0),""))&amp;""</f>
        <v/>
      </c>
      <c r="M357" s="243" t="str">
        <f>IFERROR(VLOOKUP($I357,'Institution Evaluation'!$A$55:$F$346,6,0),IFERROR(VLOOKUP($I357,'Privacy Analyst Evaluation'!$A$46:$F$120,6,0),""))&amp;""</f>
        <v/>
      </c>
      <c r="N357" s="7"/>
      <c r="O357" s="7"/>
      <c r="P357" s="7"/>
      <c r="Q357" s="7"/>
      <c r="R357" s="7"/>
      <c r="S357" s="7"/>
      <c r="T357" s="7"/>
      <c r="U357" s="7"/>
      <c r="V357" s="7"/>
      <c r="W357" s="7"/>
      <c r="X357" s="7"/>
      <c r="Y357" s="7"/>
      <c r="Z357" s="7"/>
      <c r="AA357" s="7"/>
      <c r="AB357" s="7"/>
      <c r="AC357" s="7"/>
      <c r="AD357" s="7"/>
      <c r="AE357" s="7"/>
      <c r="AF357" s="7"/>
      <c r="AG357" s="7"/>
      <c r="AH357" s="7"/>
    </row>
    <row r="358" ht="15.75" customHeight="1">
      <c r="A358" s="243">
        <f>IFERROR(IF($A357+1&gt;'(backend scoring)'!$T$335,"",$A357+1),"")</f>
        <v>61</v>
      </c>
      <c r="B358" s="243" t="str">
        <f t="array" ref="B358">XLOOKUP($A358,'(backend scoring)'!$V$2:$V$333,'(backend scoring)'!$A$2:$A$333,"")</f>
        <v>HIPA-04</v>
      </c>
      <c r="C358" s="243" t="str">
        <f>IFERROR(VLOOKUP($B358,'Institution Evaluation'!$A$55:$F$346,2,0),IFERROR(VLOOKUP($B358,'Privacy Analyst Evaluation'!$A$46:$F$120,2,0),""))&amp;""</f>
        <v>Have you entered into a Business Associate Agreements with all subcontractors who may have access to protected health information (PHI)?*</v>
      </c>
      <c r="D358" s="243" t="str">
        <f>IFERROR(VLOOKUP($B358,'Institution Evaluation'!$A$55:$F$346,3,0),IFERROR(VLOOKUP($B358,'Privacy Analyst Evaluation'!$A$46:$F$120,3,0),""))&amp;""</f>
        <v>No</v>
      </c>
      <c r="E358" s="243" t="str">
        <f>IFERROR(VLOOKUP($B358,'Institution Evaluation'!$A$55:$F$346,4,0),IFERROR(VLOOKUP($B358,'Privacy Analyst Evaluation'!$A$46:$F$120,4,0),""))&amp;""</f>
        <v>Coursedog does not have or require access to any HIPAA related data.</v>
      </c>
      <c r="F358" s="243" t="str">
        <f>IFERROR(VLOOKUP($B358,'Institution Evaluation'!$A$55:$F$346,6,0),IFERROR(VLOOKUP($B358,'Privacy Analyst Evaluation'!$A$46:$F$120,6,0),""))&amp;""</f>
        <v/>
      </c>
      <c r="G358" s="282"/>
      <c r="H358" s="243" t="str">
        <f>IFERROR(IF($H357+1&gt;'(backend scoring)'!$Q$335,"",$H357+1),"")</f>
        <v/>
      </c>
      <c r="I358" s="243" t="str">
        <f t="array" ref="I358">XLOOKUP($H358,'(backend scoring)'!$S$2:$S$333,'(backend scoring)'!$A$2:$A$333,"")</f>
        <v/>
      </c>
      <c r="J358" s="243" t="str">
        <f>IFERROR(VLOOKUP($I358,'Institution Evaluation'!$A$55:$F$346,2,0),IFERROR(VLOOKUP($I358,'Privacy Analyst Evaluation'!$A$46:$F$120,2,0),""))</f>
        <v/>
      </c>
      <c r="K358" s="243" t="str">
        <f>IFERROR(VLOOKUP($I358,'Institution Evaluation'!$A$55:$F$346,3,0),IFERROR(VLOOKUP($I358,'Privacy Analyst Evaluation'!$A$46:$F$120,3,0),""))&amp;""</f>
        <v/>
      </c>
      <c r="L358" s="243" t="str">
        <f>IFERROR(VLOOKUP($I358,'Institution Evaluation'!$A$55:$F$346,4,0),IFERROR(VLOOKUP($I358,'Privacy Analyst Evaluation'!$A$46:$F$120,4,0),""))&amp;""</f>
        <v/>
      </c>
      <c r="M358" s="243" t="str">
        <f>IFERROR(VLOOKUP($I358,'Institution Evaluation'!$A$55:$F$346,6,0),IFERROR(VLOOKUP($I358,'Privacy Analyst Evaluation'!$A$46:$F$120,6,0),""))&amp;""</f>
        <v/>
      </c>
      <c r="N358" s="7"/>
      <c r="O358" s="7"/>
      <c r="P358" s="7"/>
      <c r="Q358" s="7"/>
      <c r="R358" s="7"/>
      <c r="S358" s="7"/>
      <c r="T358" s="7"/>
      <c r="U358" s="7"/>
      <c r="V358" s="7"/>
      <c r="W358" s="7"/>
      <c r="X358" s="7"/>
      <c r="Y358" s="7"/>
      <c r="Z358" s="7"/>
      <c r="AA358" s="7"/>
      <c r="AB358" s="7"/>
      <c r="AC358" s="7"/>
      <c r="AD358" s="7"/>
      <c r="AE358" s="7"/>
      <c r="AF358" s="7"/>
      <c r="AG358" s="7"/>
      <c r="AH358" s="7"/>
    </row>
    <row r="359" ht="15.75" customHeight="1">
      <c r="A359" s="243">
        <f>IFERROR(IF($A358+1&gt;'(backend scoring)'!$T$335,"",$A358+1),"")</f>
        <v>62</v>
      </c>
      <c r="B359" s="243" t="str">
        <f t="array" ref="B359">XLOOKUP($A359,'(backend scoring)'!$V$2:$V$333,'(backend scoring)'!$A$2:$A$333,"")</f>
        <v>PCID-01</v>
      </c>
      <c r="C359" s="243" t="str">
        <f>IFERROR(VLOOKUP($B359,'Institution Evaluation'!$A$55:$F$346,2,0),IFERROR(VLOOKUP($B359,'Privacy Analyst Evaluation'!$A$46:$F$120,2,0),""))&amp;""</f>
        <v>Do you have a current, executed within the past year, Attestation of Compliance (AoC) or Report on Compliance (RoC)?*</v>
      </c>
      <c r="D359" s="243" t="str">
        <f>IFERROR(VLOOKUP($B359,'Institution Evaluation'!$A$55:$F$346,3,0),IFERROR(VLOOKUP($B359,'Privacy Analyst Evaluation'!$A$46:$F$120,3,0),""))&amp;""</f>
        <v>No</v>
      </c>
      <c r="E359" s="243" t="str">
        <f>IFERROR(VLOOKUP($B359,'Institution Evaluation'!$A$55:$F$346,4,0),IFERROR(VLOOKUP($B359,'Privacy Analyst Evaluation'!$A$46:$F$120,4,0),""))&amp;""</f>
        <v>Coursedog does not process Credit Card payments.</v>
      </c>
      <c r="F359" s="243" t="str">
        <f>IFERROR(VLOOKUP($B359,'Institution Evaluation'!$A$55:$F$346,6,0),IFERROR(VLOOKUP($B359,'Privacy Analyst Evaluation'!$A$46:$F$120,6,0),""))&amp;""</f>
        <v/>
      </c>
      <c r="G359" s="282"/>
      <c r="H359" s="243" t="str">
        <f>IFERROR(IF($H358+1&gt;'(backend scoring)'!$Q$335,"",$H358+1),"")</f>
        <v/>
      </c>
      <c r="I359" s="243" t="str">
        <f t="array" ref="I359">XLOOKUP($H359,'(backend scoring)'!$S$2:$S$333,'(backend scoring)'!$A$2:$A$333,"")</f>
        <v/>
      </c>
      <c r="J359" s="243" t="str">
        <f>IFERROR(VLOOKUP($I359,'Institution Evaluation'!$A$55:$F$346,2,0),IFERROR(VLOOKUP($I359,'Privacy Analyst Evaluation'!$A$46:$F$120,2,0),""))</f>
        <v/>
      </c>
      <c r="K359" s="243" t="str">
        <f>IFERROR(VLOOKUP($I359,'Institution Evaluation'!$A$55:$F$346,3,0),IFERROR(VLOOKUP($I359,'Privacy Analyst Evaluation'!$A$46:$F$120,3,0),""))&amp;""</f>
        <v/>
      </c>
      <c r="L359" s="243" t="str">
        <f>IFERROR(VLOOKUP($I359,'Institution Evaluation'!$A$55:$F$346,4,0),IFERROR(VLOOKUP($I359,'Privacy Analyst Evaluation'!$A$46:$F$120,4,0),""))&amp;""</f>
        <v/>
      </c>
      <c r="M359" s="243" t="str">
        <f>IFERROR(VLOOKUP($I359,'Institution Evaluation'!$A$55:$F$346,6,0),IFERROR(VLOOKUP($I359,'Privacy Analyst Evaluation'!$A$46:$F$120,6,0),""))&amp;""</f>
        <v/>
      </c>
      <c r="N359" s="65"/>
      <c r="O359" s="65"/>
      <c r="P359" s="65"/>
      <c r="Q359" s="65"/>
      <c r="R359" s="65"/>
      <c r="S359" s="65"/>
      <c r="T359" s="65"/>
      <c r="U359" s="65"/>
      <c r="V359" s="65"/>
      <c r="W359" s="65"/>
      <c r="X359" s="65"/>
      <c r="Y359" s="65"/>
      <c r="Z359" s="65"/>
      <c r="AA359" s="65"/>
      <c r="AB359" s="65"/>
      <c r="AC359" s="65"/>
      <c r="AD359" s="65"/>
      <c r="AE359" s="65"/>
      <c r="AF359" s="65"/>
      <c r="AG359" s="65"/>
      <c r="AH359" s="65"/>
    </row>
    <row r="360" ht="15.75" customHeight="1">
      <c r="A360" s="243">
        <f>IFERROR(IF($A359+1&gt;'(backend scoring)'!$T$335,"",$A359+1),"")</f>
        <v>63</v>
      </c>
      <c r="B360" s="243" t="str">
        <f t="array" ref="B360">XLOOKUP($A360,'(backend scoring)'!$V$2:$V$333,'(backend scoring)'!$A$2:$A$333,"")</f>
        <v>PCID-02</v>
      </c>
      <c r="C360" s="243" t="str">
        <f>IFERROR(VLOOKUP($B360,'Institution Evaluation'!$A$55:$F$346,2,0),IFERROR(VLOOKUP($B360,'Privacy Analyst Evaluation'!$A$46:$F$120,2,0),""))&amp;""</f>
        <v>Is the application listed as an approved Payment Application Data Security Standard (PA-DSS) application?*</v>
      </c>
      <c r="D360" s="243" t="str">
        <f>IFERROR(VLOOKUP($B360,'Institution Evaluation'!$A$55:$F$346,3,0),IFERROR(VLOOKUP($B360,'Privacy Analyst Evaluation'!$A$46:$F$120,3,0),""))&amp;""</f>
        <v>No</v>
      </c>
      <c r="E360" s="243" t="str">
        <f>IFERROR(VLOOKUP($B360,'Institution Evaluation'!$A$55:$F$346,4,0),IFERROR(VLOOKUP($B360,'Privacy Analyst Evaluation'!$A$46:$F$120,4,0),""))&amp;""</f>
        <v>Coursedog does not process Credit Card payments.</v>
      </c>
      <c r="F360" s="243" t="str">
        <f>IFERROR(VLOOKUP($B360,'Institution Evaluation'!$A$55:$F$346,6,0),IFERROR(VLOOKUP($B360,'Privacy Analyst Evaluation'!$A$46:$F$120,6,0),""))&amp;""</f>
        <v/>
      </c>
      <c r="G360" s="282"/>
      <c r="H360" s="243" t="str">
        <f>IFERROR(IF($H359+1&gt;'(backend scoring)'!$Q$335,"",$H359+1),"")</f>
        <v/>
      </c>
      <c r="I360" s="243" t="str">
        <f t="array" ref="I360">XLOOKUP($H360,'(backend scoring)'!$S$2:$S$333,'(backend scoring)'!$A$2:$A$333,"")</f>
        <v/>
      </c>
      <c r="J360" s="243" t="str">
        <f>IFERROR(VLOOKUP($I360,'Institution Evaluation'!$A$55:$F$346,2,0),IFERROR(VLOOKUP($I360,'Privacy Analyst Evaluation'!$A$46:$F$120,2,0),""))</f>
        <v/>
      </c>
      <c r="K360" s="243" t="str">
        <f>IFERROR(VLOOKUP($I360,'Institution Evaluation'!$A$55:$F$346,3,0),IFERROR(VLOOKUP($I360,'Privacy Analyst Evaluation'!$A$46:$F$120,3,0),""))&amp;""</f>
        <v/>
      </c>
      <c r="L360" s="243" t="str">
        <f>IFERROR(VLOOKUP($I360,'Institution Evaluation'!$A$55:$F$346,4,0),IFERROR(VLOOKUP($I360,'Privacy Analyst Evaluation'!$A$46:$F$120,4,0),""))&amp;""</f>
        <v/>
      </c>
      <c r="M360" s="243" t="str">
        <f>IFERROR(VLOOKUP($I360,'Institution Evaluation'!$A$55:$F$346,6,0),IFERROR(VLOOKUP($I360,'Privacy Analyst Evaluation'!$A$46:$F$120,6,0),""))&amp;""</f>
        <v/>
      </c>
      <c r="N360" s="65"/>
      <c r="O360" s="65"/>
      <c r="P360" s="65"/>
      <c r="Q360" s="65"/>
      <c r="R360" s="65"/>
      <c r="S360" s="65"/>
      <c r="T360" s="65"/>
      <c r="U360" s="65"/>
      <c r="V360" s="65"/>
      <c r="W360" s="65"/>
      <c r="X360" s="65"/>
      <c r="Y360" s="65"/>
      <c r="Z360" s="65"/>
      <c r="AA360" s="65"/>
      <c r="AB360" s="65"/>
      <c r="AC360" s="65"/>
      <c r="AD360" s="65"/>
      <c r="AE360" s="65"/>
      <c r="AF360" s="65"/>
      <c r="AG360" s="65"/>
      <c r="AH360" s="65"/>
    </row>
    <row r="361" ht="15.75" customHeight="1">
      <c r="A361" s="243">
        <f>IFERROR(IF($A360+1&gt;'(backend scoring)'!$T$335,"",$A360+1),"")</f>
        <v>64</v>
      </c>
      <c r="B361" s="243" t="str">
        <f t="array" ref="B361">XLOOKUP($A361,'(backend scoring)'!$V$2:$V$333,'(backend scoring)'!$A$2:$A$333,"")</f>
        <v>PCID-03</v>
      </c>
      <c r="C361" s="243" t="str">
        <f>IFERROR(VLOOKUP($B361,'Institution Evaluation'!$A$55:$F$346,2,0),IFERROR(VLOOKUP($B361,'Privacy Analyst Evaluation'!$A$46:$F$120,2,0),""))&amp;""</f>
        <v>Does the system or solutions use a third party to collect, store, process, or transmit cardholder (payment/credit/debt card) data?*</v>
      </c>
      <c r="D361" s="243" t="str">
        <f>IFERROR(VLOOKUP($B361,'Institution Evaluation'!$A$55:$F$346,3,0),IFERROR(VLOOKUP($B361,'Privacy Analyst Evaluation'!$A$46:$F$120,3,0),""))&amp;""</f>
        <v>No</v>
      </c>
      <c r="E361" s="243" t="str">
        <f>IFERROR(VLOOKUP($B361,'Institution Evaluation'!$A$55:$F$346,4,0),IFERROR(VLOOKUP($B361,'Privacy Analyst Evaluation'!$A$46:$F$120,4,0),""))&amp;""</f>
        <v>Coursedog does not process Credit Card payments.</v>
      </c>
      <c r="F361" s="243" t="str">
        <f>IFERROR(VLOOKUP($B361,'Institution Evaluation'!$A$55:$F$346,6,0),IFERROR(VLOOKUP($B361,'Privacy Analyst Evaluation'!$A$46:$F$120,6,0),""))&amp;""</f>
        <v/>
      </c>
      <c r="G361" s="282"/>
      <c r="H361" s="243" t="str">
        <f>IFERROR(IF($H360+1&gt;'(backend scoring)'!$Q$335,"",$H360+1),"")</f>
        <v/>
      </c>
      <c r="I361" s="243" t="str">
        <f t="array" ref="I361">XLOOKUP($H361,'(backend scoring)'!$S$2:$S$333,'(backend scoring)'!$A$2:$A$333,"")</f>
        <v/>
      </c>
      <c r="J361" s="243" t="str">
        <f>IFERROR(VLOOKUP($I361,'Institution Evaluation'!$A$55:$F$346,2,0),IFERROR(VLOOKUP($I361,'Privacy Analyst Evaluation'!$A$46:$F$120,2,0),""))</f>
        <v/>
      </c>
      <c r="K361" s="243" t="str">
        <f>IFERROR(VLOOKUP($I361,'Institution Evaluation'!$A$55:$F$346,3,0),IFERROR(VLOOKUP($I361,'Privacy Analyst Evaluation'!$A$46:$F$120,3,0),""))&amp;""</f>
        <v/>
      </c>
      <c r="L361" s="243" t="str">
        <f>IFERROR(VLOOKUP($I361,'Institution Evaluation'!$A$55:$F$346,4,0),IFERROR(VLOOKUP($I361,'Privacy Analyst Evaluation'!$A$46:$F$120,4,0),""))&amp;""</f>
        <v/>
      </c>
      <c r="M361" s="243" t="str">
        <f>IFERROR(VLOOKUP($I361,'Institution Evaluation'!$A$55:$F$346,6,0),IFERROR(VLOOKUP($I361,'Privacy Analyst Evaluation'!$A$46:$F$120,6,0),""))&amp;""</f>
        <v/>
      </c>
      <c r="N361" s="65"/>
      <c r="O361" s="65"/>
      <c r="P361" s="65"/>
      <c r="Q361" s="65"/>
      <c r="R361" s="65"/>
      <c r="S361" s="65"/>
      <c r="T361" s="65"/>
      <c r="U361" s="65"/>
      <c r="V361" s="65"/>
      <c r="W361" s="65"/>
      <c r="X361" s="65"/>
      <c r="Y361" s="65"/>
      <c r="Z361" s="65"/>
      <c r="AA361" s="65"/>
      <c r="AB361" s="65"/>
      <c r="AC361" s="65"/>
      <c r="AD361" s="65"/>
      <c r="AE361" s="65"/>
      <c r="AF361" s="65"/>
      <c r="AG361" s="65"/>
      <c r="AH361" s="65"/>
    </row>
    <row r="362" ht="15.75" customHeight="1">
      <c r="A362" s="243">
        <f>IFERROR(IF($A361+1&gt;'(backend scoring)'!$T$335,"",$A361+1),"")</f>
        <v>65</v>
      </c>
      <c r="B362" s="243" t="str">
        <f t="array" ref="B362">XLOOKUP($A362,'(backend scoring)'!$V$2:$V$333,'(backend scoring)'!$A$2:$A$333,"")</f>
        <v>PCOM-01</v>
      </c>
      <c r="C362" s="243" t="str">
        <f>IFERROR(VLOOKUP($B362,'Institution Evaluation'!$A$55:$F$346,2,0),IFERROR(VLOOKUP($B362,'Privacy Analyst Evaluation'!$A$46:$F$120,2,0),""))&amp;""</f>
        <v>Have you had a personal data breach in the past three years that involved reporting to a governmental agency, notice to individuals (including voluntary notice), or notice to another organization or institution?*</v>
      </c>
      <c r="D362" s="243" t="str">
        <f>IFERROR(VLOOKUP($B362,'Institution Evaluation'!$A$55:$F$346,3,0),IFERROR(VLOOKUP($B362,'Privacy Analyst Evaluation'!$A$46:$F$120,3,0),""))&amp;""</f>
        <v>No</v>
      </c>
      <c r="E362" s="243" t="str">
        <f>IFERROR(VLOOKUP($B362,'Institution Evaluation'!$A$55:$F$346,4,0),IFERROR(VLOOKUP($B362,'Privacy Analyst Evaluation'!$A$46:$F$120,4,0),""))&amp;""</f>
        <v/>
      </c>
      <c r="F362" s="243" t="str">
        <f>IFERROR(VLOOKUP($B362,'Institution Evaluation'!$A$55:$F$346,6,0),IFERROR(VLOOKUP($B362,'Privacy Analyst Evaluation'!$A$46:$F$120,6,0),""))&amp;""</f>
        <v/>
      </c>
      <c r="G362" s="282"/>
      <c r="H362" s="243" t="str">
        <f>IFERROR(IF($H361+1&gt;'(backend scoring)'!$Q$335,"",$H361+1),"")</f>
        <v/>
      </c>
      <c r="I362" s="243" t="str">
        <f t="array" ref="I362">XLOOKUP($H362,'(backend scoring)'!$S$2:$S$333,'(backend scoring)'!$A$2:$A$333,"")</f>
        <v/>
      </c>
      <c r="J362" s="243" t="str">
        <f>IFERROR(VLOOKUP($I362,'Institution Evaluation'!$A$55:$F$346,2,0),IFERROR(VLOOKUP($I362,'Privacy Analyst Evaluation'!$A$46:$F$120,2,0),""))</f>
        <v/>
      </c>
      <c r="K362" s="243" t="str">
        <f>IFERROR(VLOOKUP($I362,'Institution Evaluation'!$A$55:$F$346,3,0),IFERROR(VLOOKUP($I362,'Privacy Analyst Evaluation'!$A$46:$F$120,3,0),""))&amp;""</f>
        <v/>
      </c>
      <c r="L362" s="243" t="str">
        <f>IFERROR(VLOOKUP($I362,'Institution Evaluation'!$A$55:$F$346,4,0),IFERROR(VLOOKUP($I362,'Privacy Analyst Evaluation'!$A$46:$F$120,4,0),""))&amp;""</f>
        <v/>
      </c>
      <c r="M362" s="243" t="str">
        <f>IFERROR(VLOOKUP($I362,'Institution Evaluation'!$A$55:$F$346,6,0),IFERROR(VLOOKUP($I362,'Privacy Analyst Evaluation'!$A$46:$F$120,6,0),""))&amp;""</f>
        <v/>
      </c>
      <c r="N362" s="65"/>
      <c r="O362" s="65"/>
      <c r="P362" s="65"/>
      <c r="Q362" s="65"/>
      <c r="R362" s="65"/>
      <c r="S362" s="65"/>
      <c r="T362" s="65"/>
      <c r="U362" s="65"/>
      <c r="V362" s="65"/>
      <c r="W362" s="65"/>
      <c r="X362" s="65"/>
      <c r="Y362" s="65"/>
      <c r="Z362" s="65"/>
      <c r="AA362" s="65"/>
      <c r="AB362" s="65"/>
      <c r="AC362" s="65"/>
      <c r="AD362" s="65"/>
      <c r="AE362" s="65"/>
      <c r="AF362" s="65"/>
      <c r="AG362" s="65"/>
      <c r="AH362" s="65"/>
    </row>
    <row r="363" ht="15.75" customHeight="1">
      <c r="A363" s="243">
        <f>IFERROR(IF($A362+1&gt;'(backend scoring)'!$T$335,"",$A362+1),"")</f>
        <v>66</v>
      </c>
      <c r="B363" s="243" t="str">
        <f t="array" ref="B363">XLOOKUP($A363,'(backend scoring)'!$V$2:$V$333,'(backend scoring)'!$A$2:$A$333,"")</f>
        <v>PCOM-02</v>
      </c>
      <c r="C363" s="243" t="str">
        <f>IFERROR(VLOOKUP($B363,'Institution Evaluation'!$A$55:$F$346,2,0),IFERROR(VLOOKUP($B363,'Privacy Analyst Evaluation'!$A$46:$F$120,2,0),""))&amp;""</f>
        <v>Use this area to share information about your privacy practices that will assist those who are assessing your company data privacy program.*</v>
      </c>
      <c r="D363" s="243" t="str">
        <f>IFERROR(VLOOKUP($B363,'Institution Evaluation'!$A$55:$F$346,3,0),IFERROR(VLOOKUP($B363,'Privacy Analyst Evaluation'!$A$46:$F$120,3,0),""))&amp;""</f>
        <v/>
      </c>
      <c r="E363" s="243" t="str">
        <f>IFERROR(VLOOKUP($B363,'Institution Evaluation'!$A$55:$F$346,4,0),IFERROR(VLOOKUP($B363,'Privacy Analyst Evaluation'!$A$46:$F$120,4,0),""))&amp;""</f>
        <v>Coursedog collects personal data including email, name, phone, address. Uses third-party service providers like Google Analytics. Transfers data to US. Implements security measures though acknowledges no method is 100% secure. Does not knowingly collect data from children under 18. Contact: 228 Park Avenue S, PMB 70159, New York, NY 10003</v>
      </c>
      <c r="F363" s="243" t="str">
        <f>IFERROR(VLOOKUP($B363,'Institution Evaluation'!$A$55:$F$346,6,0),IFERROR(VLOOKUP($B363,'Privacy Analyst Evaluation'!$A$46:$F$120,6,0),""))&amp;""</f>
        <v/>
      </c>
      <c r="G363" s="282"/>
      <c r="H363" s="243" t="str">
        <f>IFERROR(IF($H362+1&gt;'(backend scoring)'!$Q$335,"",$H362+1),"")</f>
        <v/>
      </c>
      <c r="I363" s="243" t="str">
        <f t="array" ref="I363">XLOOKUP($H363,'(backend scoring)'!$S$2:$S$333,'(backend scoring)'!$A$2:$A$333,"")</f>
        <v/>
      </c>
      <c r="J363" s="243" t="str">
        <f>IFERROR(VLOOKUP($I363,'Institution Evaluation'!$A$55:$F$346,2,0),IFERROR(VLOOKUP($I363,'Privacy Analyst Evaluation'!$A$46:$F$120,2,0),""))</f>
        <v/>
      </c>
      <c r="K363" s="243" t="str">
        <f>IFERROR(VLOOKUP($I363,'Institution Evaluation'!$A$55:$F$346,3,0),IFERROR(VLOOKUP($I363,'Privacy Analyst Evaluation'!$A$46:$F$120,3,0),""))&amp;""</f>
        <v/>
      </c>
      <c r="L363" s="243" t="str">
        <f>IFERROR(VLOOKUP($I363,'Institution Evaluation'!$A$55:$F$346,4,0),IFERROR(VLOOKUP($I363,'Privacy Analyst Evaluation'!$A$46:$F$120,4,0),""))&amp;""</f>
        <v/>
      </c>
      <c r="M363" s="243" t="str">
        <f>IFERROR(VLOOKUP($I363,'Institution Evaluation'!$A$55:$F$346,6,0),IFERROR(VLOOKUP($I363,'Privacy Analyst Evaluation'!$A$46:$F$120,6,0),""))&amp;""</f>
        <v/>
      </c>
      <c r="N363" s="65"/>
      <c r="O363" s="65"/>
      <c r="P363" s="65"/>
      <c r="Q363" s="65"/>
      <c r="R363" s="65"/>
      <c r="S363" s="65"/>
      <c r="T363" s="65"/>
      <c r="U363" s="65"/>
      <c r="V363" s="65"/>
      <c r="W363" s="65"/>
      <c r="X363" s="65"/>
      <c r="Y363" s="65"/>
      <c r="Z363" s="65"/>
      <c r="AA363" s="65"/>
      <c r="AB363" s="65"/>
      <c r="AC363" s="65"/>
      <c r="AD363" s="65"/>
      <c r="AE363" s="65"/>
      <c r="AF363" s="65"/>
      <c r="AG363" s="65"/>
      <c r="AH363" s="65"/>
    </row>
    <row r="364" ht="15.75" customHeight="1">
      <c r="A364" s="243">
        <f>IFERROR(IF($A363+1&gt;'(backend scoring)'!$T$335,"",$A363+1),"")</f>
        <v>67</v>
      </c>
      <c r="B364" s="243" t="str">
        <f t="array" ref="B364">XLOOKUP($A364,'(backend scoring)'!$V$2:$V$333,'(backend scoring)'!$A$2:$A$333,"")</f>
        <v>PTHP-01</v>
      </c>
      <c r="C364" s="243" t="str">
        <f>IFERROR(VLOOKUP($B364,'Institution Evaluation'!$A$55:$F$346,2,0),IFERROR(VLOOKUP($B364,'Privacy Analyst Evaluation'!$A$46:$F$120,2,0),""))&amp;""</f>
        <v>Do you have contractual agreements with third parties that require them to maintain standards and to comply with all regulatory requirements?*</v>
      </c>
      <c r="D364" s="243" t="str">
        <f>IFERROR(VLOOKUP($B364,'Institution Evaluation'!$A$55:$F$346,3,0),IFERROR(VLOOKUP($B364,'Privacy Analyst Evaluation'!$A$46:$F$120,3,0),""))&amp;""</f>
        <v>Yes</v>
      </c>
      <c r="E364" s="243" t="str">
        <f>IFERROR(VLOOKUP($B364,'Institution Evaluation'!$A$55:$F$346,4,0),IFERROR(VLOOKUP($B364,'Privacy Analyst Evaluation'!$A$46:$F$120,4,0),""))&amp;""</f>
        <v/>
      </c>
      <c r="F364" s="243" t="str">
        <f>IFERROR(VLOOKUP($B364,'Institution Evaluation'!$A$55:$F$346,6,0),IFERROR(VLOOKUP($B364,'Privacy Analyst Evaluation'!$A$46:$F$120,6,0),""))&amp;""</f>
        <v/>
      </c>
      <c r="G364" s="282"/>
      <c r="H364" s="243" t="str">
        <f>IFERROR(IF($H363+1&gt;'(backend scoring)'!$Q$335,"",$H363+1),"")</f>
        <v/>
      </c>
      <c r="I364" s="243" t="str">
        <f t="array" ref="I364">XLOOKUP($H364,'(backend scoring)'!$S$2:$S$333,'(backend scoring)'!$A$2:$A$333,"")</f>
        <v/>
      </c>
      <c r="J364" s="243" t="str">
        <f>IFERROR(VLOOKUP($I364,'Institution Evaluation'!$A$55:$F$346,2,0),IFERROR(VLOOKUP($I364,'Privacy Analyst Evaluation'!$A$46:$F$120,2,0),""))</f>
        <v/>
      </c>
      <c r="K364" s="243" t="str">
        <f>IFERROR(VLOOKUP($I364,'Institution Evaluation'!$A$55:$F$346,3,0),IFERROR(VLOOKUP($I364,'Privacy Analyst Evaluation'!$A$46:$F$120,3,0),""))&amp;""</f>
        <v/>
      </c>
      <c r="L364" s="243" t="str">
        <f>IFERROR(VLOOKUP($I364,'Institution Evaluation'!$A$55:$F$346,4,0),IFERROR(VLOOKUP($I364,'Privacy Analyst Evaluation'!$A$46:$F$120,4,0),""))&amp;""</f>
        <v/>
      </c>
      <c r="M364" s="243" t="str">
        <f>IFERROR(VLOOKUP($I364,'Institution Evaluation'!$A$55:$F$346,6,0),IFERROR(VLOOKUP($I364,'Privacy Analyst Evaluation'!$A$46:$F$120,6,0),""))&amp;""</f>
        <v/>
      </c>
      <c r="N364" s="65"/>
      <c r="O364" s="65"/>
      <c r="P364" s="65"/>
      <c r="Q364" s="65"/>
      <c r="R364" s="65"/>
      <c r="S364" s="65"/>
      <c r="T364" s="65"/>
      <c r="U364" s="65"/>
      <c r="V364" s="65"/>
      <c r="W364" s="65"/>
      <c r="X364" s="65"/>
      <c r="Y364" s="65"/>
      <c r="Z364" s="65"/>
      <c r="AA364" s="65"/>
      <c r="AB364" s="65"/>
      <c r="AC364" s="65"/>
      <c r="AD364" s="65"/>
      <c r="AE364" s="65"/>
      <c r="AF364" s="65"/>
      <c r="AG364" s="65"/>
      <c r="AH364" s="65"/>
    </row>
    <row r="365" ht="15.75" customHeight="1">
      <c r="A365" s="243">
        <f>IFERROR(IF($A364+1&gt;'(backend scoring)'!$T$335,"",$A364+1),"")</f>
        <v>68</v>
      </c>
      <c r="B365" s="243" t="str">
        <f t="array" ref="B365">XLOOKUP($A365,'(backend scoring)'!$V$2:$V$333,'(backend scoring)'!$A$2:$A$333,"")</f>
        <v>PDAT-01</v>
      </c>
      <c r="C365" s="243" t="str">
        <f>IFERROR(VLOOKUP($B365,'Institution Evaluation'!$A$55:$F$346,2,0),IFERROR(VLOOKUP($B365,'Privacy Analyst Evaluation'!$A$46:$F$120,2,0),""))&amp;""</f>
        <v>Do you collect, process, or store demographic information?*</v>
      </c>
      <c r="D365" s="243" t="str">
        <f>IFERROR(VLOOKUP($B365,'Institution Evaluation'!$A$55:$F$346,3,0),IFERROR(VLOOKUP($B365,'Privacy Analyst Evaluation'!$A$46:$F$120,3,0),""))&amp;""</f>
        <v>No</v>
      </c>
      <c r="E365" s="243" t="str">
        <f>IFERROR(VLOOKUP($B365,'Institution Evaluation'!$A$55:$F$346,4,0),IFERROR(VLOOKUP($B365,'Privacy Analyst Evaluation'!$A$46:$F$120,4,0),""))&amp;""</f>
        <v/>
      </c>
      <c r="F365" s="243" t="str">
        <f>IFERROR(VLOOKUP($B365,'Institution Evaluation'!$A$55:$F$346,6,0),IFERROR(VLOOKUP($B365,'Privacy Analyst Evaluation'!$A$46:$F$120,6,0),""))&amp;""</f>
        <v/>
      </c>
      <c r="G365" s="282"/>
      <c r="H365" s="243" t="str">
        <f>IFERROR(IF($H364+1&gt;'(backend scoring)'!$Q$335,"",$H364+1),"")</f>
        <v/>
      </c>
      <c r="I365" s="243" t="str">
        <f t="array" ref="I365">XLOOKUP($H365,'(backend scoring)'!$S$2:$S$333,'(backend scoring)'!$A$2:$A$333,"")</f>
        <v/>
      </c>
      <c r="J365" s="243" t="str">
        <f>IFERROR(VLOOKUP($I365,'Institution Evaluation'!$A$55:$F$346,2,0),IFERROR(VLOOKUP($I365,'Privacy Analyst Evaluation'!$A$46:$F$120,2,0),""))</f>
        <v/>
      </c>
      <c r="K365" s="243" t="str">
        <f>IFERROR(VLOOKUP($I365,'Institution Evaluation'!$A$55:$F$346,3,0),IFERROR(VLOOKUP($I365,'Privacy Analyst Evaluation'!$A$46:$F$120,3,0),""))&amp;""</f>
        <v/>
      </c>
      <c r="L365" s="243" t="str">
        <f>IFERROR(VLOOKUP($I365,'Institution Evaluation'!$A$55:$F$346,4,0),IFERROR(VLOOKUP($I365,'Privacy Analyst Evaluation'!$A$46:$F$120,4,0),""))&amp;""</f>
        <v/>
      </c>
      <c r="M365" s="243" t="str">
        <f>IFERROR(VLOOKUP($I365,'Institution Evaluation'!$A$55:$F$346,6,0),IFERROR(VLOOKUP($I365,'Privacy Analyst Evaluation'!$A$46:$F$120,6,0),""))&amp;""</f>
        <v/>
      </c>
      <c r="N365" s="65"/>
      <c r="O365" s="65"/>
      <c r="P365" s="65"/>
      <c r="Q365" s="65"/>
      <c r="R365" s="65"/>
      <c r="S365" s="65"/>
      <c r="T365" s="65"/>
      <c r="U365" s="65"/>
      <c r="V365" s="65"/>
      <c r="W365" s="65"/>
      <c r="X365" s="65"/>
      <c r="Y365" s="65"/>
      <c r="Z365" s="65"/>
      <c r="AA365" s="65"/>
      <c r="AB365" s="65"/>
      <c r="AC365" s="65"/>
      <c r="AD365" s="65"/>
      <c r="AE365" s="65"/>
      <c r="AF365" s="65"/>
      <c r="AG365" s="65"/>
      <c r="AH365" s="65"/>
    </row>
    <row r="366" ht="15.75" customHeight="1">
      <c r="A366" s="243">
        <f>IFERROR(IF($A365+1&gt;'(backend scoring)'!$T$335,"",$A365+1),"")</f>
        <v>69</v>
      </c>
      <c r="B366" s="243" t="str">
        <f t="array" ref="B366">XLOOKUP($A366,'(backend scoring)'!$V$2:$V$333,'(backend scoring)'!$A$2:$A$333,"")</f>
        <v>PDAT-02</v>
      </c>
      <c r="C366" s="243" t="str">
        <f>IFERROR(VLOOKUP($B366,'Institution Evaluation'!$A$55:$F$346,2,0),IFERROR(VLOOKUP($B366,'Privacy Analyst Evaluation'!$A$46:$F$120,2,0),""))&amp;""</f>
        <v>Do you capture or create genetic, biometric, or behaviometric information (e.g.,  facial recognition or fingerprints)?*</v>
      </c>
      <c r="D366" s="243" t="str">
        <f>IFERROR(VLOOKUP($B366,'Institution Evaluation'!$A$55:$F$346,3,0),IFERROR(VLOOKUP($B366,'Privacy Analyst Evaluation'!$A$46:$F$120,3,0),""))&amp;""</f>
        <v>No</v>
      </c>
      <c r="E366" s="243" t="str">
        <f>IFERROR(VLOOKUP($B366,'Institution Evaluation'!$A$55:$F$346,4,0),IFERROR(VLOOKUP($B366,'Privacy Analyst Evaluation'!$A$46:$F$120,4,0),""))&amp;""</f>
        <v/>
      </c>
      <c r="F366" s="243" t="str">
        <f>IFERROR(VLOOKUP($B366,'Institution Evaluation'!$A$55:$F$346,6,0),IFERROR(VLOOKUP($B366,'Privacy Analyst Evaluation'!$A$46:$F$120,6,0),""))&amp;""</f>
        <v/>
      </c>
      <c r="G366" s="282"/>
      <c r="H366" s="243" t="str">
        <f>IFERROR(IF($H365+1&gt;'(backend scoring)'!$Q$335,"",$H365+1),"")</f>
        <v/>
      </c>
      <c r="I366" s="243" t="str">
        <f t="array" ref="I366">XLOOKUP($H366,'(backend scoring)'!$S$2:$S$333,'(backend scoring)'!$A$2:$A$333,"")</f>
        <v/>
      </c>
      <c r="J366" s="243" t="str">
        <f>IFERROR(VLOOKUP($I366,'Institution Evaluation'!$A$55:$F$346,2,0),IFERROR(VLOOKUP($I366,'Privacy Analyst Evaluation'!$A$46:$F$120,2,0),""))</f>
        <v/>
      </c>
      <c r="K366" s="243" t="str">
        <f>IFERROR(VLOOKUP($I366,'Institution Evaluation'!$A$55:$F$346,3,0),IFERROR(VLOOKUP($I366,'Privacy Analyst Evaluation'!$A$46:$F$120,3,0),""))&amp;""</f>
        <v/>
      </c>
      <c r="L366" s="243" t="str">
        <f>IFERROR(VLOOKUP($I366,'Institution Evaluation'!$A$55:$F$346,4,0),IFERROR(VLOOKUP($I366,'Privacy Analyst Evaluation'!$A$46:$F$120,4,0),""))&amp;""</f>
        <v/>
      </c>
      <c r="M366" s="243" t="str">
        <f>IFERROR(VLOOKUP($I366,'Institution Evaluation'!$A$55:$F$346,6,0),IFERROR(VLOOKUP($I366,'Privacy Analyst Evaluation'!$A$46:$F$120,6,0),""))&amp;""</f>
        <v/>
      </c>
      <c r="N366" s="65"/>
      <c r="O366" s="65"/>
      <c r="P366" s="65"/>
      <c r="Q366" s="65"/>
      <c r="R366" s="65"/>
      <c r="S366" s="65"/>
      <c r="T366" s="65"/>
      <c r="U366" s="65"/>
      <c r="V366" s="65"/>
      <c r="W366" s="65"/>
      <c r="X366" s="65"/>
      <c r="Y366" s="65"/>
      <c r="Z366" s="65"/>
      <c r="AA366" s="65"/>
      <c r="AB366" s="65"/>
      <c r="AC366" s="65"/>
      <c r="AD366" s="65"/>
      <c r="AE366" s="65"/>
      <c r="AF366" s="65"/>
      <c r="AG366" s="65"/>
      <c r="AH366" s="65"/>
    </row>
    <row r="367" ht="15.75" customHeight="1">
      <c r="A367" s="243">
        <f>IFERROR(IF($A366+1&gt;'(backend scoring)'!$T$335,"",$A366+1),"")</f>
        <v>70</v>
      </c>
      <c r="B367" s="243" t="str">
        <f t="array" ref="B367">XLOOKUP($A367,'(backend scoring)'!$V$2:$V$333,'(backend scoring)'!$A$2:$A$333,"")</f>
        <v>PDAT-03</v>
      </c>
      <c r="C367" s="243" t="str">
        <f>IFERROR(VLOOKUP($B367,'Institution Evaluation'!$A$55:$F$346,2,0),IFERROR(VLOOKUP($B367,'Privacy Analyst Evaluation'!$A$46:$F$120,2,0),""))&amp;""</f>
        <v>Do you combine institutional data (including "de-identified," "anonymized," or otherwise masked data) with personal data from any other sources?*</v>
      </c>
      <c r="D367" s="243" t="str">
        <f>IFERROR(VLOOKUP($B367,'Institution Evaluation'!$A$55:$F$346,3,0),IFERROR(VLOOKUP($B367,'Privacy Analyst Evaluation'!$A$46:$F$120,3,0),""))&amp;""</f>
        <v>No</v>
      </c>
      <c r="E367" s="243" t="str">
        <f>IFERROR(VLOOKUP($B367,'Institution Evaluation'!$A$55:$F$346,4,0),IFERROR(VLOOKUP($B367,'Privacy Analyst Evaluation'!$A$46:$F$120,4,0),""))&amp;""</f>
        <v/>
      </c>
      <c r="F367" s="243" t="str">
        <f>IFERROR(VLOOKUP($B367,'Institution Evaluation'!$A$55:$F$346,6,0),IFERROR(VLOOKUP($B367,'Privacy Analyst Evaluation'!$A$46:$F$120,6,0),""))&amp;""</f>
        <v/>
      </c>
      <c r="G367" s="282"/>
      <c r="H367" s="243" t="str">
        <f>IFERROR(IF($H366+1&gt;'(backend scoring)'!$Q$335,"",$H366+1),"")</f>
        <v/>
      </c>
      <c r="I367" s="243" t="str">
        <f t="array" ref="I367">XLOOKUP($H367,'(backend scoring)'!$S$2:$S$333,'(backend scoring)'!$A$2:$A$333,"")</f>
        <v/>
      </c>
      <c r="J367" s="243" t="str">
        <f>IFERROR(VLOOKUP($I367,'Institution Evaluation'!$A$55:$F$346,2,0),IFERROR(VLOOKUP($I367,'Privacy Analyst Evaluation'!$A$46:$F$120,2,0),""))</f>
        <v/>
      </c>
      <c r="K367" s="243" t="str">
        <f>IFERROR(VLOOKUP($I367,'Institution Evaluation'!$A$55:$F$346,3,0),IFERROR(VLOOKUP($I367,'Privacy Analyst Evaluation'!$A$46:$F$120,3,0),""))&amp;""</f>
        <v/>
      </c>
      <c r="L367" s="243" t="str">
        <f>IFERROR(VLOOKUP($I367,'Institution Evaluation'!$A$55:$F$346,4,0),IFERROR(VLOOKUP($I367,'Privacy Analyst Evaluation'!$A$46:$F$120,4,0),""))&amp;""</f>
        <v/>
      </c>
      <c r="M367" s="243" t="str">
        <f>IFERROR(VLOOKUP($I367,'Institution Evaluation'!$A$55:$F$346,6,0),IFERROR(VLOOKUP($I367,'Privacy Analyst Evaluation'!$A$46:$F$120,6,0),""))&amp;""</f>
        <v/>
      </c>
      <c r="N367" s="65"/>
      <c r="O367" s="65"/>
      <c r="P367" s="65"/>
      <c r="Q367" s="65"/>
      <c r="R367" s="65"/>
      <c r="S367" s="65"/>
      <c r="T367" s="65"/>
      <c r="U367" s="65"/>
      <c r="V367" s="65"/>
      <c r="W367" s="65"/>
      <c r="X367" s="65"/>
      <c r="Y367" s="65"/>
      <c r="Z367" s="65"/>
      <c r="AA367" s="65"/>
      <c r="AB367" s="65"/>
      <c r="AC367" s="65"/>
      <c r="AD367" s="65"/>
      <c r="AE367" s="65"/>
      <c r="AF367" s="65"/>
      <c r="AG367" s="65"/>
      <c r="AH367" s="65"/>
    </row>
    <row r="368" ht="15.75" customHeight="1">
      <c r="A368" s="243">
        <f>IFERROR(IF($A367+1&gt;'(backend scoring)'!$T$335,"",$A367+1),"")</f>
        <v>71</v>
      </c>
      <c r="B368" s="243" t="str">
        <f t="array" ref="B368">XLOOKUP($A368,'(backend scoring)'!$V$2:$V$333,'(backend scoring)'!$A$2:$A$333,"")</f>
        <v>PRPO-06</v>
      </c>
      <c r="C368" s="243" t="str">
        <f>IFERROR(VLOOKUP($B368,'Institution Evaluation'!$A$55:$F$346,2,0),IFERROR(VLOOKUP($B368,'Privacy Analyst Evaluation'!$A$46:$F$120,2,0),""))&amp;""</f>
        <v>Do you have a privacy awareness/training program?*</v>
      </c>
      <c r="D368" s="243" t="str">
        <f>IFERROR(VLOOKUP($B368,'Institution Evaluation'!$A$55:$F$346,3,0),IFERROR(VLOOKUP($B368,'Privacy Analyst Evaluation'!$A$46:$F$120,3,0),""))&amp;""</f>
        <v>Yes</v>
      </c>
      <c r="E368" s="243" t="str">
        <f>IFERROR(VLOOKUP($B368,'Institution Evaluation'!$A$55:$F$346,4,0),IFERROR(VLOOKUP($B368,'Privacy Analyst Evaluation'!$A$46:$F$120,4,0),""))&amp;""</f>
        <v/>
      </c>
      <c r="F368" s="243" t="str">
        <f>IFERROR(VLOOKUP($B368,'Institution Evaluation'!$A$55:$F$346,6,0),IFERROR(VLOOKUP($B368,'Privacy Analyst Evaluation'!$A$46:$F$120,6,0),""))&amp;""</f>
        <v/>
      </c>
      <c r="G368" s="282"/>
      <c r="H368" s="243" t="str">
        <f>IFERROR(IF($H367+1&gt;'(backend scoring)'!$Q$335,"",$H367+1),"")</f>
        <v/>
      </c>
      <c r="I368" s="243" t="str">
        <f t="array" ref="I368">XLOOKUP($H368,'(backend scoring)'!$S$2:$S$333,'(backend scoring)'!$A$2:$A$333,"")</f>
        <v/>
      </c>
      <c r="J368" s="243" t="str">
        <f>IFERROR(VLOOKUP($I368,'Institution Evaluation'!$A$55:$F$346,2,0),IFERROR(VLOOKUP($I368,'Privacy Analyst Evaluation'!$A$46:$F$120,2,0),""))</f>
        <v/>
      </c>
      <c r="K368" s="243" t="str">
        <f>IFERROR(VLOOKUP($I368,'Institution Evaluation'!$A$55:$F$346,3,0),IFERROR(VLOOKUP($I368,'Privacy Analyst Evaluation'!$A$46:$F$120,3,0),""))&amp;""</f>
        <v/>
      </c>
      <c r="L368" s="243" t="str">
        <f>IFERROR(VLOOKUP($I368,'Institution Evaluation'!$A$55:$F$346,4,0),IFERROR(VLOOKUP($I368,'Privacy Analyst Evaluation'!$A$46:$F$120,4,0),""))&amp;""</f>
        <v/>
      </c>
      <c r="M368" s="243" t="str">
        <f>IFERROR(VLOOKUP($I368,'Institution Evaluation'!$A$55:$F$346,6,0),IFERROR(VLOOKUP($I368,'Privacy Analyst Evaluation'!$A$46:$F$120,6,0),""))&amp;""</f>
        <v/>
      </c>
      <c r="N368" s="56" t="s">
        <v>34</v>
      </c>
      <c r="O368" s="65"/>
      <c r="P368" s="65"/>
      <c r="Q368" s="65"/>
      <c r="R368" s="65"/>
      <c r="S368" s="65"/>
      <c r="T368" s="65"/>
      <c r="U368" s="65"/>
      <c r="V368" s="65"/>
      <c r="W368" s="65"/>
      <c r="X368" s="65"/>
      <c r="Y368" s="65"/>
      <c r="Z368" s="65"/>
      <c r="AA368" s="65"/>
      <c r="AB368" s="65"/>
      <c r="AC368" s="65"/>
      <c r="AD368" s="65"/>
      <c r="AE368" s="65"/>
      <c r="AF368" s="65"/>
      <c r="AG368" s="65"/>
      <c r="AH368" s="65"/>
    </row>
    <row r="369" ht="15.75" customHeight="1">
      <c r="A369" s="129" t="s">
        <v>497</v>
      </c>
      <c r="B369" s="129" t="s">
        <v>497</v>
      </c>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c r="AA369" s="65"/>
      <c r="AB369" s="65"/>
      <c r="AC369" s="65"/>
      <c r="AD369" s="65"/>
      <c r="AE369" s="65"/>
      <c r="AF369" s="65"/>
      <c r="AG369" s="65"/>
      <c r="AH369" s="65"/>
    </row>
    <row r="370" ht="15.75" hidden="1" customHeight="1">
      <c r="A370" s="7"/>
      <c r="B370" s="7"/>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c r="AA370" s="65"/>
      <c r="AB370" s="65"/>
      <c r="AC370" s="65"/>
      <c r="AD370" s="65"/>
      <c r="AE370" s="65"/>
      <c r="AF370" s="65"/>
      <c r="AG370" s="65"/>
      <c r="AH370" s="65"/>
    </row>
    <row r="371" ht="15.75" hidden="1" customHeight="1">
      <c r="A371" s="7"/>
      <c r="B371" s="7"/>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c r="AA371" s="65"/>
      <c r="AB371" s="65"/>
      <c r="AC371" s="65"/>
      <c r="AD371" s="65"/>
      <c r="AE371" s="65"/>
      <c r="AF371" s="65"/>
      <c r="AG371" s="65"/>
      <c r="AH371" s="65"/>
    </row>
    <row r="372" ht="15.75" hidden="1" customHeight="1">
      <c r="A372" s="7"/>
      <c r="B372" s="7"/>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c r="AA372" s="65"/>
      <c r="AB372" s="65"/>
      <c r="AC372" s="65"/>
      <c r="AD372" s="65"/>
      <c r="AE372" s="65"/>
      <c r="AF372" s="65"/>
      <c r="AG372" s="65"/>
      <c r="AH372" s="65"/>
    </row>
    <row r="373" ht="15.75" hidden="1" customHeight="1">
      <c r="A373" s="7"/>
      <c r="B373" s="7"/>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c r="AA373" s="65"/>
      <c r="AB373" s="65"/>
      <c r="AC373" s="65"/>
      <c r="AD373" s="65"/>
      <c r="AE373" s="65"/>
      <c r="AF373" s="65"/>
      <c r="AG373" s="65"/>
      <c r="AH373" s="65"/>
    </row>
    <row r="374" ht="15.75" hidden="1" customHeight="1">
      <c r="A374" s="7"/>
      <c r="B374" s="7"/>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c r="AA374" s="65"/>
      <c r="AB374" s="65"/>
      <c r="AC374" s="65"/>
      <c r="AD374" s="65"/>
      <c r="AE374" s="65"/>
      <c r="AF374" s="65"/>
      <c r="AG374" s="65"/>
      <c r="AH374" s="65"/>
    </row>
    <row r="375" ht="15.75" hidden="1" customHeight="1">
      <c r="A375" s="7"/>
      <c r="B375" s="7"/>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c r="AA375" s="65"/>
      <c r="AB375" s="65"/>
      <c r="AC375" s="65"/>
      <c r="AD375" s="65"/>
      <c r="AE375" s="65"/>
      <c r="AF375" s="65"/>
      <c r="AG375" s="65"/>
      <c r="AH375" s="65"/>
    </row>
    <row r="376" ht="15.75" hidden="1" customHeight="1">
      <c r="A376" s="7"/>
      <c r="B376" s="7"/>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c r="AA376" s="65"/>
      <c r="AB376" s="65"/>
      <c r="AC376" s="65"/>
      <c r="AD376" s="65"/>
      <c r="AE376" s="65"/>
      <c r="AF376" s="65"/>
      <c r="AG376" s="65"/>
      <c r="AH376" s="65"/>
    </row>
    <row r="377" ht="15.75" hidden="1" customHeight="1">
      <c r="A377" s="7"/>
      <c r="B377" s="7"/>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c r="AA377" s="65"/>
      <c r="AB377" s="65"/>
      <c r="AC377" s="65"/>
      <c r="AD377" s="65"/>
      <c r="AE377" s="65"/>
      <c r="AF377" s="65"/>
      <c r="AG377" s="65"/>
      <c r="AH377" s="65"/>
    </row>
    <row r="378" ht="15.75" hidden="1" customHeight="1">
      <c r="A378" s="7"/>
      <c r="B378" s="7"/>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c r="AA378" s="65"/>
      <c r="AB378" s="65"/>
      <c r="AC378" s="65"/>
      <c r="AD378" s="65"/>
      <c r="AE378" s="65"/>
      <c r="AF378" s="65"/>
      <c r="AG378" s="65"/>
      <c r="AH378" s="65"/>
    </row>
    <row r="379" ht="15.75" hidden="1" customHeight="1">
      <c r="A379" s="7"/>
      <c r="B379" s="7"/>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c r="AA379" s="65"/>
      <c r="AB379" s="65"/>
      <c r="AC379" s="65"/>
      <c r="AD379" s="65"/>
      <c r="AE379" s="65"/>
      <c r="AF379" s="65"/>
      <c r="AG379" s="65"/>
      <c r="AH379" s="65"/>
    </row>
    <row r="380" ht="15.75" hidden="1" customHeight="1">
      <c r="A380" s="7"/>
      <c r="B380" s="7"/>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c r="AA380" s="65"/>
      <c r="AB380" s="65"/>
      <c r="AC380" s="65"/>
      <c r="AD380" s="65"/>
      <c r="AE380" s="65"/>
      <c r="AF380" s="65"/>
      <c r="AG380" s="65"/>
      <c r="AH380" s="65"/>
    </row>
    <row r="381" ht="15.75" hidden="1" customHeight="1">
      <c r="A381" s="7"/>
      <c r="B381" s="7"/>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c r="AA381" s="65"/>
      <c r="AB381" s="65"/>
      <c r="AC381" s="65"/>
      <c r="AD381" s="65"/>
      <c r="AE381" s="65"/>
      <c r="AF381" s="65"/>
      <c r="AG381" s="65"/>
      <c r="AH381" s="65"/>
    </row>
    <row r="382" ht="15.75" hidden="1" customHeight="1">
      <c r="A382" s="7"/>
      <c r="B382" s="7"/>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c r="AA382" s="65"/>
      <c r="AB382" s="65"/>
      <c r="AC382" s="65"/>
      <c r="AD382" s="65"/>
      <c r="AE382" s="65"/>
      <c r="AF382" s="65"/>
      <c r="AG382" s="65"/>
      <c r="AH382" s="65"/>
    </row>
    <row r="383" ht="15.75" hidden="1" customHeight="1">
      <c r="A383" s="7"/>
      <c r="B383" s="7"/>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c r="AA383" s="65"/>
      <c r="AB383" s="65"/>
      <c r="AC383" s="65"/>
      <c r="AD383" s="65"/>
      <c r="AE383" s="65"/>
      <c r="AF383" s="65"/>
      <c r="AG383" s="65"/>
      <c r="AH383" s="65"/>
    </row>
    <row r="384" ht="15.75" hidden="1" customHeight="1">
      <c r="A384" s="7"/>
      <c r="B384" s="7"/>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c r="AA384" s="65"/>
      <c r="AB384" s="65"/>
      <c r="AC384" s="65"/>
      <c r="AD384" s="65"/>
      <c r="AE384" s="65"/>
      <c r="AF384" s="65"/>
      <c r="AG384" s="65"/>
      <c r="AH384" s="65"/>
    </row>
    <row r="385" ht="15.75" hidden="1" customHeight="1">
      <c r="A385" s="7"/>
      <c r="B385" s="7"/>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c r="AA385" s="65"/>
      <c r="AB385" s="65"/>
      <c r="AC385" s="65"/>
      <c r="AD385" s="65"/>
      <c r="AE385" s="65"/>
      <c r="AF385" s="65"/>
      <c r="AG385" s="65"/>
      <c r="AH385" s="65"/>
    </row>
    <row r="386" ht="15.75" hidden="1" customHeight="1">
      <c r="A386" s="7"/>
      <c r="B386" s="7"/>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c r="AA386" s="65"/>
      <c r="AB386" s="65"/>
      <c r="AC386" s="65"/>
      <c r="AD386" s="65"/>
      <c r="AE386" s="65"/>
      <c r="AF386" s="65"/>
      <c r="AG386" s="65"/>
      <c r="AH386" s="65"/>
    </row>
    <row r="387" ht="15.75" hidden="1" customHeight="1">
      <c r="A387" s="7"/>
      <c r="B387" s="7"/>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c r="AA387" s="65"/>
      <c r="AB387" s="65"/>
      <c r="AC387" s="65"/>
      <c r="AD387" s="65"/>
      <c r="AE387" s="65"/>
      <c r="AF387" s="65"/>
      <c r="AG387" s="65"/>
      <c r="AH387" s="65"/>
    </row>
    <row r="388" ht="15.75" hidden="1" customHeight="1">
      <c r="A388" s="7"/>
      <c r="B388" s="7"/>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c r="AA388" s="65"/>
      <c r="AB388" s="65"/>
      <c r="AC388" s="65"/>
      <c r="AD388" s="65"/>
      <c r="AE388" s="65"/>
      <c r="AF388" s="65"/>
      <c r="AG388" s="65"/>
      <c r="AH388" s="65"/>
    </row>
    <row r="389" ht="15.75" hidden="1" customHeight="1">
      <c r="A389" s="7"/>
      <c r="B389" s="7"/>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c r="AB389" s="65"/>
      <c r="AC389" s="65"/>
      <c r="AD389" s="65"/>
      <c r="AE389" s="65"/>
      <c r="AF389" s="65"/>
      <c r="AG389" s="65"/>
      <c r="AH389" s="65"/>
    </row>
    <row r="390" ht="15.75" hidden="1" customHeight="1">
      <c r="A390" s="7"/>
      <c r="B390" s="7"/>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c r="AA390" s="65"/>
      <c r="AB390" s="65"/>
      <c r="AC390" s="65"/>
      <c r="AD390" s="65"/>
      <c r="AE390" s="65"/>
      <c r="AF390" s="65"/>
      <c r="AG390" s="65"/>
      <c r="AH390" s="65"/>
    </row>
    <row r="391" ht="15.75" hidden="1" customHeight="1">
      <c r="A391" s="7"/>
      <c r="B391" s="7"/>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c r="AA391" s="65"/>
      <c r="AB391" s="65"/>
      <c r="AC391" s="65"/>
      <c r="AD391" s="65"/>
      <c r="AE391" s="65"/>
      <c r="AF391" s="65"/>
      <c r="AG391" s="65"/>
      <c r="AH391" s="65"/>
    </row>
    <row r="392" ht="15.75" hidden="1" customHeight="1">
      <c r="A392" s="7"/>
      <c r="B392" s="7"/>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c r="AA392" s="65"/>
      <c r="AB392" s="65"/>
      <c r="AC392" s="65"/>
      <c r="AD392" s="65"/>
      <c r="AE392" s="65"/>
      <c r="AF392" s="65"/>
      <c r="AG392" s="65"/>
      <c r="AH392" s="65"/>
    </row>
    <row r="393" ht="15.75" hidden="1" customHeight="1">
      <c r="A393" s="7"/>
      <c r="B393" s="7"/>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c r="AA393" s="65"/>
      <c r="AB393" s="65"/>
      <c r="AC393" s="65"/>
      <c r="AD393" s="65"/>
      <c r="AE393" s="65"/>
      <c r="AF393" s="65"/>
      <c r="AG393" s="65"/>
      <c r="AH393" s="65"/>
    </row>
    <row r="394" ht="15.75" hidden="1" customHeight="1">
      <c r="A394" s="7"/>
      <c r="B394" s="7"/>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c r="AA394" s="65"/>
      <c r="AB394" s="65"/>
      <c r="AC394" s="65"/>
      <c r="AD394" s="65"/>
      <c r="AE394" s="65"/>
      <c r="AF394" s="65"/>
      <c r="AG394" s="65"/>
      <c r="AH394" s="65"/>
    </row>
    <row r="395" ht="15.75" hidden="1" customHeight="1">
      <c r="A395" s="7"/>
      <c r="B395" s="7"/>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c r="AA395" s="65"/>
      <c r="AB395" s="65"/>
      <c r="AC395" s="65"/>
      <c r="AD395" s="65"/>
      <c r="AE395" s="65"/>
      <c r="AF395" s="65"/>
      <c r="AG395" s="65"/>
      <c r="AH395" s="65"/>
    </row>
    <row r="396" ht="15.75" hidden="1" customHeight="1">
      <c r="A396" s="7"/>
      <c r="B396" s="7"/>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c r="AA396" s="65"/>
      <c r="AB396" s="65"/>
      <c r="AC396" s="65"/>
      <c r="AD396" s="65"/>
      <c r="AE396" s="65"/>
      <c r="AF396" s="65"/>
      <c r="AG396" s="65"/>
      <c r="AH396" s="65"/>
    </row>
    <row r="397" ht="15.75" hidden="1" customHeight="1">
      <c r="A397" s="7"/>
      <c r="B397" s="7"/>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c r="AA397" s="65"/>
      <c r="AB397" s="65"/>
      <c r="AC397" s="65"/>
      <c r="AD397" s="65"/>
      <c r="AE397" s="65"/>
      <c r="AF397" s="65"/>
      <c r="AG397" s="65"/>
      <c r="AH397" s="65"/>
    </row>
    <row r="398" ht="15.75" hidden="1" customHeight="1">
      <c r="A398" s="7"/>
      <c r="B398" s="7"/>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c r="AA398" s="65"/>
      <c r="AB398" s="65"/>
      <c r="AC398" s="65"/>
      <c r="AD398" s="65"/>
      <c r="AE398" s="65"/>
      <c r="AF398" s="65"/>
      <c r="AG398" s="65"/>
      <c r="AH398" s="65"/>
    </row>
    <row r="399" ht="15.75" hidden="1" customHeight="1">
      <c r="A399" s="7"/>
      <c r="B399" s="7"/>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c r="AA399" s="65"/>
      <c r="AB399" s="65"/>
      <c r="AC399" s="65"/>
      <c r="AD399" s="65"/>
      <c r="AE399" s="65"/>
      <c r="AF399" s="65"/>
      <c r="AG399" s="65"/>
      <c r="AH399" s="65"/>
    </row>
    <row r="400" ht="15.75" hidden="1" customHeight="1">
      <c r="A400" s="7"/>
      <c r="B400" s="7"/>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c r="AA400" s="65"/>
      <c r="AB400" s="65"/>
      <c r="AC400" s="65"/>
      <c r="AD400" s="65"/>
      <c r="AE400" s="65"/>
      <c r="AF400" s="65"/>
      <c r="AG400" s="65"/>
      <c r="AH400" s="65"/>
    </row>
    <row r="401" ht="15.75" hidden="1" customHeight="1">
      <c r="A401" s="7"/>
      <c r="B401" s="7"/>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c r="AA401" s="65"/>
      <c r="AB401" s="65"/>
      <c r="AC401" s="65"/>
      <c r="AD401" s="65"/>
      <c r="AE401" s="65"/>
      <c r="AF401" s="65"/>
      <c r="AG401" s="65"/>
      <c r="AH401" s="65"/>
    </row>
    <row r="402" ht="15.75" hidden="1" customHeight="1">
      <c r="A402" s="7"/>
      <c r="B402" s="7"/>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c r="AA402" s="65"/>
      <c r="AB402" s="65"/>
      <c r="AC402" s="65"/>
      <c r="AD402" s="65"/>
      <c r="AE402" s="65"/>
      <c r="AF402" s="65"/>
      <c r="AG402" s="65"/>
      <c r="AH402" s="65"/>
    </row>
    <row r="403" ht="15.75" hidden="1" customHeight="1">
      <c r="A403" s="7"/>
      <c r="B403" s="7"/>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c r="AA403" s="65"/>
      <c r="AB403" s="65"/>
      <c r="AC403" s="65"/>
      <c r="AD403" s="65"/>
      <c r="AE403" s="65"/>
      <c r="AF403" s="65"/>
      <c r="AG403" s="65"/>
      <c r="AH403" s="65"/>
    </row>
    <row r="404" ht="15.75" hidden="1" customHeight="1">
      <c r="A404" s="7"/>
      <c r="B404" s="7"/>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c r="AA404" s="65"/>
      <c r="AB404" s="65"/>
      <c r="AC404" s="65"/>
      <c r="AD404" s="65"/>
      <c r="AE404" s="65"/>
      <c r="AF404" s="65"/>
      <c r="AG404" s="65"/>
      <c r="AH404" s="65"/>
    </row>
    <row r="405" ht="15.75" hidden="1" customHeight="1">
      <c r="A405" s="7"/>
      <c r="B405" s="7"/>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c r="AA405" s="65"/>
      <c r="AB405" s="65"/>
      <c r="AC405" s="65"/>
      <c r="AD405" s="65"/>
      <c r="AE405" s="65"/>
      <c r="AF405" s="65"/>
      <c r="AG405" s="65"/>
      <c r="AH405" s="65"/>
    </row>
    <row r="406" ht="15.75" hidden="1" customHeight="1">
      <c r="A406" s="7"/>
      <c r="B406" s="7"/>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c r="AA406" s="65"/>
      <c r="AB406" s="65"/>
      <c r="AC406" s="65"/>
      <c r="AD406" s="65"/>
      <c r="AE406" s="65"/>
      <c r="AF406" s="65"/>
      <c r="AG406" s="65"/>
      <c r="AH406" s="65"/>
    </row>
    <row r="407" ht="15.75" hidden="1" customHeight="1">
      <c r="A407" s="7"/>
      <c r="B407" s="7"/>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c r="AA407" s="65"/>
      <c r="AB407" s="65"/>
      <c r="AC407" s="65"/>
      <c r="AD407" s="65"/>
      <c r="AE407" s="65"/>
      <c r="AF407" s="65"/>
      <c r="AG407" s="65"/>
      <c r="AH407" s="65"/>
    </row>
    <row r="408" ht="15.75" hidden="1" customHeight="1">
      <c r="A408" s="7"/>
      <c r="B408" s="7"/>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c r="AA408" s="65"/>
      <c r="AB408" s="65"/>
      <c r="AC408" s="65"/>
      <c r="AD408" s="65"/>
      <c r="AE408" s="65"/>
      <c r="AF408" s="65"/>
      <c r="AG408" s="65"/>
      <c r="AH408" s="65"/>
    </row>
    <row r="409" ht="15.75" hidden="1" customHeight="1">
      <c r="A409" s="7"/>
      <c r="B409" s="7"/>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c r="AA409" s="65"/>
      <c r="AB409" s="65"/>
      <c r="AC409" s="65"/>
      <c r="AD409" s="65"/>
      <c r="AE409" s="65"/>
      <c r="AF409" s="65"/>
      <c r="AG409" s="65"/>
      <c r="AH409" s="65"/>
    </row>
    <row r="410" ht="15.75" hidden="1" customHeight="1">
      <c r="A410" s="7"/>
      <c r="B410" s="7"/>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c r="AA410" s="65"/>
      <c r="AB410" s="65"/>
      <c r="AC410" s="65"/>
      <c r="AD410" s="65"/>
      <c r="AE410" s="65"/>
      <c r="AF410" s="65"/>
      <c r="AG410" s="65"/>
      <c r="AH410" s="65"/>
    </row>
    <row r="411" ht="15.75" hidden="1" customHeight="1">
      <c r="A411" s="7"/>
      <c r="B411" s="7"/>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c r="AA411" s="65"/>
      <c r="AB411" s="65"/>
      <c r="AC411" s="65"/>
      <c r="AD411" s="65"/>
      <c r="AE411" s="65"/>
      <c r="AF411" s="65"/>
      <c r="AG411" s="65"/>
      <c r="AH411" s="65"/>
    </row>
    <row r="412" ht="15.75" hidden="1" customHeight="1">
      <c r="A412" s="7"/>
      <c r="B412" s="7"/>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c r="AA412" s="65"/>
      <c r="AB412" s="65"/>
      <c r="AC412" s="65"/>
      <c r="AD412" s="65"/>
      <c r="AE412" s="65"/>
      <c r="AF412" s="65"/>
      <c r="AG412" s="65"/>
      <c r="AH412" s="65"/>
    </row>
    <row r="413" ht="15.75" hidden="1" customHeight="1">
      <c r="A413" s="7"/>
      <c r="B413" s="7"/>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c r="AA413" s="65"/>
      <c r="AB413" s="65"/>
      <c r="AC413" s="65"/>
      <c r="AD413" s="65"/>
      <c r="AE413" s="65"/>
      <c r="AF413" s="65"/>
      <c r="AG413" s="65"/>
      <c r="AH413" s="65"/>
    </row>
    <row r="414" ht="15.75" hidden="1" customHeight="1">
      <c r="A414" s="7"/>
      <c r="B414" s="7"/>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c r="AA414" s="65"/>
      <c r="AB414" s="65"/>
      <c r="AC414" s="65"/>
      <c r="AD414" s="65"/>
      <c r="AE414" s="65"/>
      <c r="AF414" s="65"/>
      <c r="AG414" s="65"/>
      <c r="AH414" s="65"/>
    </row>
    <row r="415" ht="15.75" hidden="1" customHeight="1">
      <c r="A415" s="7"/>
      <c r="B415" s="7"/>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c r="AA415" s="65"/>
      <c r="AB415" s="65"/>
      <c r="AC415" s="65"/>
      <c r="AD415" s="65"/>
      <c r="AE415" s="65"/>
      <c r="AF415" s="65"/>
      <c r="AG415" s="65"/>
      <c r="AH415" s="65"/>
    </row>
    <row r="416" ht="15.75" hidden="1" customHeight="1">
      <c r="A416" s="7"/>
      <c r="B416" s="7"/>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c r="AA416" s="65"/>
      <c r="AB416" s="65"/>
      <c r="AC416" s="65"/>
      <c r="AD416" s="65"/>
      <c r="AE416" s="65"/>
      <c r="AF416" s="65"/>
      <c r="AG416" s="65"/>
      <c r="AH416" s="65"/>
    </row>
    <row r="417" ht="15.75" hidden="1" customHeight="1">
      <c r="A417" s="7"/>
      <c r="B417" s="7"/>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c r="AA417" s="65"/>
      <c r="AB417" s="65"/>
      <c r="AC417" s="65"/>
      <c r="AD417" s="65"/>
      <c r="AE417" s="65"/>
      <c r="AF417" s="65"/>
      <c r="AG417" s="65"/>
      <c r="AH417" s="65"/>
    </row>
    <row r="418" ht="15.75" hidden="1" customHeight="1">
      <c r="A418" s="7"/>
      <c r="B418" s="7"/>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c r="AA418" s="65"/>
      <c r="AB418" s="65"/>
      <c r="AC418" s="65"/>
      <c r="AD418" s="65"/>
      <c r="AE418" s="65"/>
      <c r="AF418" s="65"/>
      <c r="AG418" s="65"/>
      <c r="AH418" s="65"/>
    </row>
    <row r="419" ht="15.75" hidden="1" customHeight="1">
      <c r="A419" s="7"/>
      <c r="B419" s="7"/>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c r="AA419" s="65"/>
      <c r="AB419" s="65"/>
      <c r="AC419" s="65"/>
      <c r="AD419" s="65"/>
      <c r="AE419" s="65"/>
      <c r="AF419" s="65"/>
      <c r="AG419" s="65"/>
      <c r="AH419" s="65"/>
    </row>
    <row r="420" ht="15.75" hidden="1" customHeight="1">
      <c r="A420" s="7"/>
      <c r="B420" s="7"/>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c r="AA420" s="65"/>
      <c r="AB420" s="65"/>
      <c r="AC420" s="65"/>
      <c r="AD420" s="65"/>
      <c r="AE420" s="65"/>
      <c r="AF420" s="65"/>
      <c r="AG420" s="65"/>
      <c r="AH420" s="65"/>
    </row>
    <row r="421" ht="15.75" hidden="1" customHeight="1">
      <c r="A421" s="7"/>
      <c r="B421" s="7"/>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c r="AA421" s="65"/>
      <c r="AB421" s="65"/>
      <c r="AC421" s="65"/>
      <c r="AD421" s="65"/>
      <c r="AE421" s="65"/>
      <c r="AF421" s="65"/>
      <c r="AG421" s="65"/>
      <c r="AH421" s="65"/>
    </row>
    <row r="422" ht="15.75" hidden="1" customHeight="1">
      <c r="A422" s="7"/>
      <c r="B422" s="7"/>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c r="AA422" s="65"/>
      <c r="AB422" s="65"/>
      <c r="AC422" s="65"/>
      <c r="AD422" s="65"/>
      <c r="AE422" s="65"/>
      <c r="AF422" s="65"/>
      <c r="AG422" s="65"/>
      <c r="AH422" s="65"/>
    </row>
    <row r="423" ht="15.75" hidden="1" customHeight="1">
      <c r="A423" s="7"/>
      <c r="B423" s="7"/>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c r="AA423" s="65"/>
      <c r="AB423" s="65"/>
      <c r="AC423" s="65"/>
      <c r="AD423" s="65"/>
      <c r="AE423" s="65"/>
      <c r="AF423" s="65"/>
      <c r="AG423" s="65"/>
      <c r="AH423" s="65"/>
    </row>
    <row r="424" ht="15.75" hidden="1" customHeight="1">
      <c r="A424" s="7"/>
      <c r="B424" s="7"/>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c r="AA424" s="65"/>
      <c r="AB424" s="65"/>
      <c r="AC424" s="65"/>
      <c r="AD424" s="65"/>
      <c r="AE424" s="65"/>
      <c r="AF424" s="65"/>
      <c r="AG424" s="65"/>
      <c r="AH424" s="65"/>
    </row>
    <row r="425" ht="15.75" hidden="1" customHeight="1">
      <c r="A425" s="7"/>
      <c r="B425" s="7"/>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c r="AA425" s="65"/>
      <c r="AB425" s="65"/>
      <c r="AC425" s="65"/>
      <c r="AD425" s="65"/>
      <c r="AE425" s="65"/>
      <c r="AF425" s="65"/>
      <c r="AG425" s="65"/>
      <c r="AH425" s="65"/>
    </row>
    <row r="426" ht="15.75" hidden="1" customHeight="1">
      <c r="A426" s="7"/>
      <c r="B426" s="7"/>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c r="AA426" s="65"/>
      <c r="AB426" s="65"/>
      <c r="AC426" s="65"/>
      <c r="AD426" s="65"/>
      <c r="AE426" s="65"/>
      <c r="AF426" s="65"/>
      <c r="AG426" s="65"/>
      <c r="AH426" s="65"/>
    </row>
    <row r="427" ht="15.75" hidden="1" customHeight="1">
      <c r="A427" s="7"/>
      <c r="B427" s="7"/>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c r="AA427" s="65"/>
      <c r="AB427" s="65"/>
      <c r="AC427" s="65"/>
      <c r="AD427" s="65"/>
      <c r="AE427" s="65"/>
      <c r="AF427" s="65"/>
      <c r="AG427" s="65"/>
      <c r="AH427" s="65"/>
    </row>
    <row r="428" ht="15.75" hidden="1" customHeight="1">
      <c r="A428" s="7"/>
      <c r="B428" s="7"/>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c r="AA428" s="65"/>
      <c r="AB428" s="65"/>
      <c r="AC428" s="65"/>
      <c r="AD428" s="65"/>
      <c r="AE428" s="65"/>
      <c r="AF428" s="65"/>
      <c r="AG428" s="65"/>
      <c r="AH428" s="65"/>
    </row>
    <row r="429" ht="15.75" hidden="1" customHeight="1">
      <c r="A429" s="7"/>
      <c r="B429" s="7"/>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c r="AA429" s="65"/>
      <c r="AB429" s="65"/>
      <c r="AC429" s="65"/>
      <c r="AD429" s="65"/>
      <c r="AE429" s="65"/>
      <c r="AF429" s="65"/>
      <c r="AG429" s="65"/>
      <c r="AH429" s="65"/>
    </row>
    <row r="430" ht="15.75" hidden="1" customHeight="1">
      <c r="A430" s="7"/>
      <c r="B430" s="7"/>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c r="AA430" s="65"/>
      <c r="AB430" s="65"/>
      <c r="AC430" s="65"/>
      <c r="AD430" s="65"/>
      <c r="AE430" s="65"/>
      <c r="AF430" s="65"/>
      <c r="AG430" s="65"/>
      <c r="AH430" s="65"/>
    </row>
    <row r="431" ht="15.75" hidden="1" customHeight="1">
      <c r="A431" s="7"/>
      <c r="B431" s="7"/>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c r="AA431" s="65"/>
      <c r="AB431" s="65"/>
      <c r="AC431" s="65"/>
      <c r="AD431" s="65"/>
      <c r="AE431" s="65"/>
      <c r="AF431" s="65"/>
      <c r="AG431" s="65"/>
      <c r="AH431" s="65"/>
    </row>
    <row r="432" ht="15.75" hidden="1" customHeight="1">
      <c r="A432" s="7"/>
      <c r="B432" s="7"/>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c r="AA432" s="65"/>
      <c r="AB432" s="65"/>
      <c r="AC432" s="65"/>
      <c r="AD432" s="65"/>
      <c r="AE432" s="65"/>
      <c r="AF432" s="65"/>
      <c r="AG432" s="65"/>
      <c r="AH432" s="65"/>
    </row>
    <row r="433" ht="15.75" hidden="1" customHeight="1">
      <c r="A433" s="7"/>
      <c r="B433" s="7"/>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c r="AA433" s="65"/>
      <c r="AB433" s="65"/>
      <c r="AC433" s="65"/>
      <c r="AD433" s="65"/>
      <c r="AE433" s="65"/>
      <c r="AF433" s="65"/>
      <c r="AG433" s="65"/>
      <c r="AH433" s="65"/>
    </row>
    <row r="434" ht="15.75" hidden="1" customHeight="1">
      <c r="A434" s="7"/>
      <c r="B434" s="7"/>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c r="AA434" s="65"/>
      <c r="AB434" s="65"/>
      <c r="AC434" s="65"/>
      <c r="AD434" s="65"/>
      <c r="AE434" s="65"/>
      <c r="AF434" s="65"/>
      <c r="AG434" s="65"/>
      <c r="AH434" s="65"/>
    </row>
    <row r="435" ht="15.75" hidden="1" customHeight="1">
      <c r="A435" s="7"/>
      <c r="B435" s="7"/>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c r="AA435" s="65"/>
      <c r="AB435" s="65"/>
      <c r="AC435" s="65"/>
      <c r="AD435" s="65"/>
      <c r="AE435" s="65"/>
      <c r="AF435" s="65"/>
      <c r="AG435" s="65"/>
      <c r="AH435" s="65"/>
    </row>
    <row r="436" ht="15.75" hidden="1" customHeight="1">
      <c r="A436" s="7"/>
      <c r="B436" s="7"/>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c r="AA436" s="65"/>
      <c r="AB436" s="65"/>
      <c r="AC436" s="65"/>
      <c r="AD436" s="65"/>
      <c r="AE436" s="65"/>
      <c r="AF436" s="65"/>
      <c r="AG436" s="65"/>
      <c r="AH436" s="65"/>
    </row>
    <row r="437" ht="15.75" hidden="1" customHeight="1">
      <c r="A437" s="7"/>
      <c r="B437" s="7"/>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c r="AA437" s="65"/>
      <c r="AB437" s="65"/>
      <c r="AC437" s="65"/>
      <c r="AD437" s="65"/>
      <c r="AE437" s="65"/>
      <c r="AF437" s="65"/>
      <c r="AG437" s="65"/>
      <c r="AH437" s="65"/>
    </row>
    <row r="438" ht="15.75" hidden="1" customHeight="1">
      <c r="A438" s="7"/>
      <c r="B438" s="7"/>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c r="AA438" s="65"/>
      <c r="AB438" s="65"/>
      <c r="AC438" s="65"/>
      <c r="AD438" s="65"/>
      <c r="AE438" s="65"/>
      <c r="AF438" s="65"/>
      <c r="AG438" s="65"/>
      <c r="AH438" s="65"/>
    </row>
    <row r="439" ht="15.75" hidden="1" customHeight="1">
      <c r="A439" s="7"/>
      <c r="B439" s="7"/>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c r="AA439" s="65"/>
      <c r="AB439" s="65"/>
      <c r="AC439" s="65"/>
      <c r="AD439" s="65"/>
      <c r="AE439" s="65"/>
      <c r="AF439" s="65"/>
      <c r="AG439" s="65"/>
      <c r="AH439" s="65"/>
    </row>
    <row r="440" ht="15.75" hidden="1" customHeight="1">
      <c r="A440" s="7"/>
      <c r="B440" s="7"/>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c r="AA440" s="65"/>
      <c r="AB440" s="65"/>
      <c r="AC440" s="65"/>
      <c r="AD440" s="65"/>
      <c r="AE440" s="65"/>
      <c r="AF440" s="65"/>
      <c r="AG440" s="65"/>
      <c r="AH440" s="65"/>
    </row>
    <row r="441" ht="15.75" hidden="1" customHeight="1">
      <c r="A441" s="7"/>
      <c r="B441" s="7"/>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c r="AA441" s="65"/>
      <c r="AB441" s="65"/>
      <c r="AC441" s="65"/>
      <c r="AD441" s="65"/>
      <c r="AE441" s="65"/>
      <c r="AF441" s="65"/>
      <c r="AG441" s="65"/>
      <c r="AH441" s="65"/>
    </row>
    <row r="442" ht="15.75" hidden="1" customHeight="1">
      <c r="A442" s="7"/>
      <c r="B442" s="7"/>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c r="AA442" s="65"/>
      <c r="AB442" s="65"/>
      <c r="AC442" s="65"/>
      <c r="AD442" s="65"/>
      <c r="AE442" s="65"/>
      <c r="AF442" s="65"/>
      <c r="AG442" s="65"/>
      <c r="AH442" s="65"/>
    </row>
    <row r="443" ht="15.75" hidden="1" customHeight="1">
      <c r="A443" s="7"/>
      <c r="B443" s="7"/>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c r="AA443" s="65"/>
      <c r="AB443" s="65"/>
      <c r="AC443" s="65"/>
      <c r="AD443" s="65"/>
      <c r="AE443" s="65"/>
      <c r="AF443" s="65"/>
      <c r="AG443" s="65"/>
      <c r="AH443" s="65"/>
    </row>
    <row r="444" ht="15.75" hidden="1" customHeight="1">
      <c r="A444" s="7"/>
      <c r="B444" s="7"/>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c r="AA444" s="65"/>
      <c r="AB444" s="65"/>
      <c r="AC444" s="65"/>
      <c r="AD444" s="65"/>
      <c r="AE444" s="65"/>
      <c r="AF444" s="65"/>
      <c r="AG444" s="65"/>
      <c r="AH444" s="65"/>
    </row>
    <row r="445" ht="15.75" hidden="1" customHeight="1">
      <c r="A445" s="7"/>
      <c r="B445" s="7"/>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c r="AA445" s="65"/>
      <c r="AB445" s="65"/>
      <c r="AC445" s="65"/>
      <c r="AD445" s="65"/>
      <c r="AE445" s="65"/>
      <c r="AF445" s="65"/>
      <c r="AG445" s="65"/>
      <c r="AH445" s="65"/>
    </row>
    <row r="446" ht="15.75" hidden="1" customHeight="1">
      <c r="A446" s="7"/>
      <c r="B446" s="7"/>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c r="AA446" s="65"/>
      <c r="AB446" s="65"/>
      <c r="AC446" s="65"/>
      <c r="AD446" s="65"/>
      <c r="AE446" s="65"/>
      <c r="AF446" s="65"/>
      <c r="AG446" s="65"/>
      <c r="AH446" s="65"/>
    </row>
    <row r="447" ht="15.75" hidden="1" customHeight="1">
      <c r="A447" s="7"/>
      <c r="B447" s="7"/>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c r="AA447" s="65"/>
      <c r="AB447" s="65"/>
      <c r="AC447" s="65"/>
      <c r="AD447" s="65"/>
      <c r="AE447" s="65"/>
      <c r="AF447" s="65"/>
      <c r="AG447" s="65"/>
      <c r="AH447" s="65"/>
    </row>
    <row r="448" ht="15.75" hidden="1" customHeight="1">
      <c r="A448" s="7"/>
      <c r="B448" s="7"/>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c r="AA448" s="65"/>
      <c r="AB448" s="65"/>
      <c r="AC448" s="65"/>
      <c r="AD448" s="65"/>
      <c r="AE448" s="65"/>
      <c r="AF448" s="65"/>
      <c r="AG448" s="65"/>
      <c r="AH448" s="65"/>
    </row>
    <row r="449" ht="15.75" hidden="1" customHeight="1">
      <c r="A449" s="7"/>
      <c r="B449" s="7"/>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c r="AA449" s="65"/>
      <c r="AB449" s="65"/>
      <c r="AC449" s="65"/>
      <c r="AD449" s="65"/>
      <c r="AE449" s="65"/>
      <c r="AF449" s="65"/>
      <c r="AG449" s="65"/>
      <c r="AH449" s="65"/>
    </row>
    <row r="450" ht="15.75" hidden="1" customHeight="1">
      <c r="A450" s="7"/>
      <c r="B450" s="7"/>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c r="AA450" s="65"/>
      <c r="AB450" s="65"/>
      <c r="AC450" s="65"/>
      <c r="AD450" s="65"/>
      <c r="AE450" s="65"/>
      <c r="AF450" s="65"/>
      <c r="AG450" s="65"/>
      <c r="AH450" s="65"/>
    </row>
    <row r="451" ht="15.75" hidden="1" customHeight="1">
      <c r="A451" s="7"/>
      <c r="B451" s="7"/>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c r="AA451" s="65"/>
      <c r="AB451" s="65"/>
      <c r="AC451" s="65"/>
      <c r="AD451" s="65"/>
      <c r="AE451" s="65"/>
      <c r="AF451" s="65"/>
      <c r="AG451" s="65"/>
      <c r="AH451" s="65"/>
    </row>
    <row r="452" ht="15.75" hidden="1" customHeight="1">
      <c r="A452" s="7"/>
      <c r="B452" s="7"/>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c r="AA452" s="65"/>
      <c r="AB452" s="65"/>
      <c r="AC452" s="65"/>
      <c r="AD452" s="65"/>
      <c r="AE452" s="65"/>
      <c r="AF452" s="65"/>
      <c r="AG452" s="65"/>
      <c r="AH452" s="65"/>
    </row>
    <row r="453" ht="15.75" hidden="1" customHeight="1">
      <c r="A453" s="7"/>
      <c r="B453" s="7"/>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c r="AA453" s="65"/>
      <c r="AB453" s="65"/>
      <c r="AC453" s="65"/>
      <c r="AD453" s="65"/>
      <c r="AE453" s="65"/>
      <c r="AF453" s="65"/>
      <c r="AG453" s="65"/>
      <c r="AH453" s="65"/>
    </row>
    <row r="454" ht="15.75" hidden="1" customHeight="1">
      <c r="A454" s="7"/>
      <c r="B454" s="7"/>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c r="AA454" s="65"/>
      <c r="AB454" s="65"/>
      <c r="AC454" s="65"/>
      <c r="AD454" s="65"/>
      <c r="AE454" s="65"/>
      <c r="AF454" s="65"/>
      <c r="AG454" s="65"/>
      <c r="AH454" s="65"/>
    </row>
    <row r="455" ht="15.75" hidden="1" customHeight="1">
      <c r="A455" s="7"/>
      <c r="B455" s="7"/>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c r="AA455" s="65"/>
      <c r="AB455" s="65"/>
      <c r="AC455" s="65"/>
      <c r="AD455" s="65"/>
      <c r="AE455" s="65"/>
      <c r="AF455" s="65"/>
      <c r="AG455" s="65"/>
      <c r="AH455" s="65"/>
    </row>
    <row r="456" ht="15.75" hidden="1" customHeight="1">
      <c r="A456" s="7"/>
      <c r="B456" s="7"/>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c r="AA456" s="65"/>
      <c r="AB456" s="65"/>
      <c r="AC456" s="65"/>
      <c r="AD456" s="65"/>
      <c r="AE456" s="65"/>
      <c r="AF456" s="65"/>
      <c r="AG456" s="65"/>
      <c r="AH456" s="65"/>
    </row>
    <row r="457" ht="15.75" hidden="1" customHeight="1">
      <c r="A457" s="7"/>
      <c r="B457" s="7"/>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c r="AA457" s="65"/>
      <c r="AB457" s="65"/>
      <c r="AC457" s="65"/>
      <c r="AD457" s="65"/>
      <c r="AE457" s="65"/>
      <c r="AF457" s="65"/>
      <c r="AG457" s="65"/>
      <c r="AH457" s="65"/>
    </row>
    <row r="458" ht="15.75" hidden="1" customHeight="1">
      <c r="A458" s="7"/>
      <c r="B458" s="7"/>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c r="AA458" s="65"/>
      <c r="AB458" s="65"/>
      <c r="AC458" s="65"/>
      <c r="AD458" s="65"/>
      <c r="AE458" s="65"/>
      <c r="AF458" s="65"/>
      <c r="AG458" s="65"/>
      <c r="AH458" s="65"/>
    </row>
    <row r="459" ht="15.75" hidden="1" customHeight="1">
      <c r="A459" s="7"/>
      <c r="B459" s="7"/>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c r="AA459" s="65"/>
      <c r="AB459" s="65"/>
      <c r="AC459" s="65"/>
      <c r="AD459" s="65"/>
      <c r="AE459" s="65"/>
      <c r="AF459" s="65"/>
      <c r="AG459" s="65"/>
      <c r="AH459" s="65"/>
    </row>
    <row r="460" ht="15.75" hidden="1" customHeight="1">
      <c r="A460" s="7"/>
      <c r="B460" s="7"/>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c r="AA460" s="65"/>
      <c r="AB460" s="65"/>
      <c r="AC460" s="65"/>
      <c r="AD460" s="65"/>
      <c r="AE460" s="65"/>
      <c r="AF460" s="65"/>
      <c r="AG460" s="65"/>
      <c r="AH460" s="65"/>
    </row>
    <row r="461" ht="15.75" hidden="1" customHeight="1">
      <c r="A461" s="7"/>
      <c r="B461" s="7"/>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c r="AA461" s="65"/>
      <c r="AB461" s="65"/>
      <c r="AC461" s="65"/>
      <c r="AD461" s="65"/>
      <c r="AE461" s="65"/>
      <c r="AF461" s="65"/>
      <c r="AG461" s="65"/>
      <c r="AH461" s="65"/>
    </row>
    <row r="462" ht="15.75" hidden="1" customHeight="1">
      <c r="A462" s="7"/>
      <c r="B462" s="7"/>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c r="AA462" s="65"/>
      <c r="AB462" s="65"/>
      <c r="AC462" s="65"/>
      <c r="AD462" s="65"/>
      <c r="AE462" s="65"/>
      <c r="AF462" s="65"/>
      <c r="AG462" s="65"/>
      <c r="AH462" s="65"/>
    </row>
    <row r="463" ht="15.75" hidden="1" customHeight="1">
      <c r="A463" s="7"/>
      <c r="B463" s="7"/>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c r="AA463" s="65"/>
      <c r="AB463" s="65"/>
      <c r="AC463" s="65"/>
      <c r="AD463" s="65"/>
      <c r="AE463" s="65"/>
      <c r="AF463" s="65"/>
      <c r="AG463" s="65"/>
      <c r="AH463" s="65"/>
    </row>
    <row r="464" ht="15.75" hidden="1" customHeight="1">
      <c r="A464" s="7"/>
      <c r="B464" s="7"/>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c r="AA464" s="65"/>
      <c r="AB464" s="65"/>
      <c r="AC464" s="65"/>
      <c r="AD464" s="65"/>
      <c r="AE464" s="65"/>
      <c r="AF464" s="65"/>
      <c r="AG464" s="65"/>
      <c r="AH464" s="65"/>
    </row>
    <row r="465" ht="15.75" hidden="1" customHeight="1">
      <c r="A465" s="7"/>
      <c r="B465" s="7"/>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c r="AA465" s="65"/>
      <c r="AB465" s="65"/>
      <c r="AC465" s="65"/>
      <c r="AD465" s="65"/>
      <c r="AE465" s="65"/>
      <c r="AF465" s="65"/>
      <c r="AG465" s="65"/>
      <c r="AH465" s="65"/>
    </row>
    <row r="466" ht="15.75" hidden="1" customHeight="1">
      <c r="A466" s="7"/>
      <c r="B466" s="7"/>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c r="AA466" s="65"/>
      <c r="AB466" s="65"/>
      <c r="AC466" s="65"/>
      <c r="AD466" s="65"/>
      <c r="AE466" s="65"/>
      <c r="AF466" s="65"/>
      <c r="AG466" s="65"/>
      <c r="AH466" s="65"/>
    </row>
    <row r="467" ht="15.75" hidden="1" customHeight="1">
      <c r="A467" s="7"/>
      <c r="B467" s="7"/>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c r="AA467" s="65"/>
      <c r="AB467" s="65"/>
      <c r="AC467" s="65"/>
      <c r="AD467" s="65"/>
      <c r="AE467" s="65"/>
      <c r="AF467" s="65"/>
      <c r="AG467" s="65"/>
      <c r="AH467" s="65"/>
    </row>
    <row r="468" ht="15.75" hidden="1" customHeight="1">
      <c r="A468" s="7"/>
      <c r="B468" s="7"/>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c r="AA468" s="65"/>
      <c r="AB468" s="65"/>
      <c r="AC468" s="65"/>
      <c r="AD468" s="65"/>
      <c r="AE468" s="65"/>
      <c r="AF468" s="65"/>
      <c r="AG468" s="65"/>
      <c r="AH468" s="65"/>
    </row>
    <row r="469" ht="15.75" hidden="1" customHeight="1">
      <c r="A469" s="7"/>
      <c r="B469" s="7"/>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c r="AA469" s="65"/>
      <c r="AB469" s="65"/>
      <c r="AC469" s="65"/>
      <c r="AD469" s="65"/>
      <c r="AE469" s="65"/>
      <c r="AF469" s="65"/>
      <c r="AG469" s="65"/>
      <c r="AH469" s="65"/>
    </row>
    <row r="470" ht="15.75" hidden="1" customHeight="1">
      <c r="A470" s="7"/>
      <c r="B470" s="7"/>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c r="AA470" s="65"/>
      <c r="AB470" s="65"/>
      <c r="AC470" s="65"/>
      <c r="AD470" s="65"/>
      <c r="AE470" s="65"/>
      <c r="AF470" s="65"/>
      <c r="AG470" s="65"/>
      <c r="AH470" s="65"/>
    </row>
    <row r="471" ht="15.75" hidden="1" customHeight="1">
      <c r="A471" s="7"/>
      <c r="B471" s="7"/>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c r="AA471" s="65"/>
      <c r="AB471" s="65"/>
      <c r="AC471" s="65"/>
      <c r="AD471" s="65"/>
      <c r="AE471" s="65"/>
      <c r="AF471" s="65"/>
      <c r="AG471" s="65"/>
      <c r="AH471" s="65"/>
    </row>
    <row r="472" ht="15.75" hidden="1" customHeight="1">
      <c r="A472" s="7"/>
      <c r="B472" s="7"/>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c r="AA472" s="65"/>
      <c r="AB472" s="65"/>
      <c r="AC472" s="65"/>
      <c r="AD472" s="65"/>
      <c r="AE472" s="65"/>
      <c r="AF472" s="65"/>
      <c r="AG472" s="65"/>
      <c r="AH472" s="65"/>
    </row>
    <row r="473" ht="15.75" hidden="1" customHeight="1">
      <c r="A473" s="7"/>
      <c r="B473" s="7"/>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c r="AA473" s="65"/>
      <c r="AB473" s="65"/>
      <c r="AC473" s="65"/>
      <c r="AD473" s="65"/>
      <c r="AE473" s="65"/>
      <c r="AF473" s="65"/>
      <c r="AG473" s="65"/>
      <c r="AH473" s="65"/>
    </row>
    <row r="474" ht="15.75" hidden="1" customHeight="1">
      <c r="A474" s="7"/>
      <c r="B474" s="7"/>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c r="AA474" s="65"/>
      <c r="AB474" s="65"/>
      <c r="AC474" s="65"/>
      <c r="AD474" s="65"/>
      <c r="AE474" s="65"/>
      <c r="AF474" s="65"/>
      <c r="AG474" s="65"/>
      <c r="AH474" s="65"/>
    </row>
    <row r="475" ht="15.75" hidden="1" customHeight="1">
      <c r="A475" s="7"/>
      <c r="B475" s="7"/>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c r="AA475" s="65"/>
      <c r="AB475" s="65"/>
      <c r="AC475" s="65"/>
      <c r="AD475" s="65"/>
      <c r="AE475" s="65"/>
      <c r="AF475" s="65"/>
      <c r="AG475" s="65"/>
      <c r="AH475" s="65"/>
    </row>
    <row r="476" ht="15.75" hidden="1" customHeight="1">
      <c r="A476" s="7"/>
      <c r="B476" s="7"/>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c r="AA476" s="65"/>
      <c r="AB476" s="65"/>
      <c r="AC476" s="65"/>
      <c r="AD476" s="65"/>
      <c r="AE476" s="65"/>
      <c r="AF476" s="65"/>
      <c r="AG476" s="65"/>
      <c r="AH476" s="65"/>
    </row>
    <row r="477" ht="15.75" hidden="1" customHeight="1">
      <c r="A477" s="7"/>
      <c r="B477" s="7"/>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c r="AA477" s="65"/>
      <c r="AB477" s="65"/>
      <c r="AC477" s="65"/>
      <c r="AD477" s="65"/>
      <c r="AE477" s="65"/>
      <c r="AF477" s="65"/>
      <c r="AG477" s="65"/>
      <c r="AH477" s="65"/>
    </row>
    <row r="478" ht="15.75" hidden="1" customHeight="1">
      <c r="A478" s="7"/>
      <c r="B478" s="7"/>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c r="AA478" s="65"/>
      <c r="AB478" s="65"/>
      <c r="AC478" s="65"/>
      <c r="AD478" s="65"/>
      <c r="AE478" s="65"/>
      <c r="AF478" s="65"/>
      <c r="AG478" s="65"/>
      <c r="AH478" s="65"/>
    </row>
    <row r="479" ht="15.75" hidden="1" customHeight="1">
      <c r="A479" s="7"/>
      <c r="B479" s="7"/>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c r="AA479" s="65"/>
      <c r="AB479" s="65"/>
      <c r="AC479" s="65"/>
      <c r="AD479" s="65"/>
      <c r="AE479" s="65"/>
      <c r="AF479" s="65"/>
      <c r="AG479" s="65"/>
      <c r="AH479" s="65"/>
    </row>
    <row r="480" ht="15.75" hidden="1" customHeight="1">
      <c r="A480" s="7"/>
      <c r="B480" s="7"/>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c r="AA480" s="65"/>
      <c r="AB480" s="65"/>
      <c r="AC480" s="65"/>
      <c r="AD480" s="65"/>
      <c r="AE480" s="65"/>
      <c r="AF480" s="65"/>
      <c r="AG480" s="65"/>
      <c r="AH480" s="65"/>
    </row>
    <row r="481" ht="15.75" hidden="1" customHeight="1">
      <c r="A481" s="7"/>
      <c r="B481" s="7"/>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c r="AA481" s="65"/>
      <c r="AB481" s="65"/>
      <c r="AC481" s="65"/>
      <c r="AD481" s="65"/>
      <c r="AE481" s="65"/>
      <c r="AF481" s="65"/>
      <c r="AG481" s="65"/>
      <c r="AH481" s="65"/>
    </row>
    <row r="482" ht="15.75" hidden="1" customHeight="1">
      <c r="A482" s="7"/>
      <c r="B482" s="7"/>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c r="AA482" s="65"/>
      <c r="AB482" s="65"/>
      <c r="AC482" s="65"/>
      <c r="AD482" s="65"/>
      <c r="AE482" s="65"/>
      <c r="AF482" s="65"/>
      <c r="AG482" s="65"/>
      <c r="AH482" s="65"/>
    </row>
    <row r="483" ht="15.75" hidden="1" customHeight="1">
      <c r="A483" s="7"/>
      <c r="B483" s="7"/>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c r="AA483" s="65"/>
      <c r="AB483" s="65"/>
      <c r="AC483" s="65"/>
      <c r="AD483" s="65"/>
      <c r="AE483" s="65"/>
      <c r="AF483" s="65"/>
      <c r="AG483" s="65"/>
      <c r="AH483" s="65"/>
    </row>
    <row r="484" ht="15.75" hidden="1" customHeight="1">
      <c r="A484" s="7"/>
      <c r="B484" s="7"/>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c r="AA484" s="65"/>
      <c r="AB484" s="65"/>
      <c r="AC484" s="65"/>
      <c r="AD484" s="65"/>
      <c r="AE484" s="65"/>
      <c r="AF484" s="65"/>
      <c r="AG484" s="65"/>
      <c r="AH484" s="65"/>
    </row>
    <row r="485" ht="15.75" hidden="1" customHeight="1">
      <c r="A485" s="7"/>
      <c r="B485" s="7"/>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c r="AA485" s="65"/>
      <c r="AB485" s="65"/>
      <c r="AC485" s="65"/>
      <c r="AD485" s="65"/>
      <c r="AE485" s="65"/>
      <c r="AF485" s="65"/>
      <c r="AG485" s="65"/>
      <c r="AH485" s="65"/>
    </row>
    <row r="486" ht="15.75" hidden="1" customHeight="1">
      <c r="A486" s="7"/>
      <c r="B486" s="7"/>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c r="AA486" s="65"/>
      <c r="AB486" s="65"/>
      <c r="AC486" s="65"/>
      <c r="AD486" s="65"/>
      <c r="AE486" s="65"/>
      <c r="AF486" s="65"/>
      <c r="AG486" s="65"/>
      <c r="AH486" s="65"/>
    </row>
    <row r="487" ht="15.75" hidden="1" customHeight="1">
      <c r="A487" s="7"/>
      <c r="B487" s="7"/>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c r="AA487" s="65"/>
      <c r="AB487" s="65"/>
      <c r="AC487" s="65"/>
      <c r="AD487" s="65"/>
      <c r="AE487" s="65"/>
      <c r="AF487" s="65"/>
      <c r="AG487" s="65"/>
      <c r="AH487" s="65"/>
    </row>
    <row r="488" ht="15.75" hidden="1" customHeight="1">
      <c r="A488" s="7"/>
      <c r="B488" s="7"/>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c r="AA488" s="65"/>
      <c r="AB488" s="65"/>
      <c r="AC488" s="65"/>
      <c r="AD488" s="65"/>
      <c r="AE488" s="65"/>
      <c r="AF488" s="65"/>
      <c r="AG488" s="65"/>
      <c r="AH488" s="65"/>
    </row>
    <row r="489" ht="15.75" hidden="1" customHeight="1">
      <c r="A489" s="7"/>
      <c r="B489" s="7"/>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c r="AA489" s="65"/>
      <c r="AB489" s="65"/>
      <c r="AC489" s="65"/>
      <c r="AD489" s="65"/>
      <c r="AE489" s="65"/>
      <c r="AF489" s="65"/>
      <c r="AG489" s="65"/>
      <c r="AH489" s="65"/>
    </row>
    <row r="490" ht="15.75" hidden="1" customHeight="1">
      <c r="A490" s="7"/>
      <c r="B490" s="7"/>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c r="AA490" s="65"/>
      <c r="AB490" s="65"/>
      <c r="AC490" s="65"/>
      <c r="AD490" s="65"/>
      <c r="AE490" s="65"/>
      <c r="AF490" s="65"/>
      <c r="AG490" s="65"/>
      <c r="AH490" s="65"/>
    </row>
    <row r="491" ht="15.75" hidden="1" customHeight="1">
      <c r="A491" s="7"/>
      <c r="B491" s="7"/>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c r="AA491" s="65"/>
      <c r="AB491" s="65"/>
      <c r="AC491" s="65"/>
      <c r="AD491" s="65"/>
      <c r="AE491" s="65"/>
      <c r="AF491" s="65"/>
      <c r="AG491" s="65"/>
      <c r="AH491" s="65"/>
    </row>
    <row r="492" ht="15.75" hidden="1" customHeight="1">
      <c r="A492" s="7"/>
      <c r="B492" s="7"/>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c r="AA492" s="65"/>
      <c r="AB492" s="65"/>
      <c r="AC492" s="65"/>
      <c r="AD492" s="65"/>
      <c r="AE492" s="65"/>
      <c r="AF492" s="65"/>
      <c r="AG492" s="65"/>
      <c r="AH492" s="65"/>
    </row>
    <row r="493" ht="15.75" hidden="1" customHeight="1">
      <c r="A493" s="7"/>
      <c r="B493" s="7"/>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c r="AA493" s="65"/>
      <c r="AB493" s="65"/>
      <c r="AC493" s="65"/>
      <c r="AD493" s="65"/>
      <c r="AE493" s="65"/>
      <c r="AF493" s="65"/>
      <c r="AG493" s="65"/>
      <c r="AH493" s="65"/>
    </row>
    <row r="494" ht="15.75" hidden="1" customHeight="1">
      <c r="A494" s="7"/>
      <c r="B494" s="7"/>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c r="AA494" s="65"/>
      <c r="AB494" s="65"/>
      <c r="AC494" s="65"/>
      <c r="AD494" s="65"/>
      <c r="AE494" s="65"/>
      <c r="AF494" s="65"/>
      <c r="AG494" s="65"/>
      <c r="AH494" s="65"/>
    </row>
    <row r="495" ht="15.75" hidden="1" customHeight="1">
      <c r="A495" s="7"/>
      <c r="B495" s="7"/>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c r="AA495" s="65"/>
      <c r="AB495" s="65"/>
      <c r="AC495" s="65"/>
      <c r="AD495" s="65"/>
      <c r="AE495" s="65"/>
      <c r="AF495" s="65"/>
      <c r="AG495" s="65"/>
      <c r="AH495" s="65"/>
    </row>
    <row r="496" ht="15.75" hidden="1" customHeight="1">
      <c r="A496" s="7"/>
      <c r="B496" s="7"/>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c r="AA496" s="65"/>
      <c r="AB496" s="65"/>
      <c r="AC496" s="65"/>
      <c r="AD496" s="65"/>
      <c r="AE496" s="65"/>
      <c r="AF496" s="65"/>
      <c r="AG496" s="65"/>
      <c r="AH496" s="65"/>
    </row>
    <row r="497" ht="15.75" hidden="1" customHeight="1">
      <c r="A497" s="7"/>
      <c r="B497" s="7"/>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c r="AA497" s="65"/>
      <c r="AB497" s="65"/>
      <c r="AC497" s="65"/>
      <c r="AD497" s="65"/>
      <c r="AE497" s="65"/>
      <c r="AF497" s="65"/>
      <c r="AG497" s="65"/>
      <c r="AH497" s="65"/>
    </row>
    <row r="498" ht="15.75" hidden="1" customHeight="1">
      <c r="A498" s="7"/>
      <c r="B498" s="7"/>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c r="AA498" s="65"/>
      <c r="AB498" s="65"/>
      <c r="AC498" s="65"/>
      <c r="AD498" s="65"/>
      <c r="AE498" s="65"/>
      <c r="AF498" s="65"/>
      <c r="AG498" s="65"/>
      <c r="AH498" s="65"/>
    </row>
    <row r="499" ht="15.75" hidden="1" customHeight="1">
      <c r="A499" s="7"/>
      <c r="B499" s="7"/>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c r="AA499" s="65"/>
      <c r="AB499" s="65"/>
      <c r="AC499" s="65"/>
      <c r="AD499" s="65"/>
      <c r="AE499" s="65"/>
      <c r="AF499" s="65"/>
      <c r="AG499" s="65"/>
      <c r="AH499" s="65"/>
    </row>
    <row r="500" ht="15.75" hidden="1" customHeight="1">
      <c r="A500" s="7"/>
      <c r="B500" s="7"/>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c r="AA500" s="65"/>
      <c r="AB500" s="65"/>
      <c r="AC500" s="65"/>
      <c r="AD500" s="65"/>
      <c r="AE500" s="65"/>
      <c r="AF500" s="65"/>
      <c r="AG500" s="65"/>
      <c r="AH500" s="65"/>
    </row>
    <row r="501" ht="15.75" hidden="1" customHeight="1">
      <c r="A501" s="7"/>
      <c r="B501" s="7"/>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c r="AA501" s="65"/>
      <c r="AB501" s="65"/>
      <c r="AC501" s="65"/>
      <c r="AD501" s="65"/>
      <c r="AE501" s="65"/>
      <c r="AF501" s="65"/>
      <c r="AG501" s="65"/>
      <c r="AH501" s="65"/>
    </row>
    <row r="502" ht="15.75" hidden="1" customHeight="1">
      <c r="A502" s="7"/>
      <c r="B502" s="7"/>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c r="AA502" s="65"/>
      <c r="AB502" s="65"/>
      <c r="AC502" s="65"/>
      <c r="AD502" s="65"/>
      <c r="AE502" s="65"/>
      <c r="AF502" s="65"/>
      <c r="AG502" s="65"/>
      <c r="AH502" s="65"/>
    </row>
    <row r="503" ht="15.75" hidden="1" customHeight="1">
      <c r="A503" s="7"/>
      <c r="B503" s="7"/>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c r="AA503" s="65"/>
      <c r="AB503" s="65"/>
      <c r="AC503" s="65"/>
      <c r="AD503" s="65"/>
      <c r="AE503" s="65"/>
      <c r="AF503" s="65"/>
      <c r="AG503" s="65"/>
      <c r="AH503" s="65"/>
    </row>
    <row r="504" ht="15.75" hidden="1" customHeight="1">
      <c r="A504" s="7"/>
      <c r="B504" s="7"/>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c r="AA504" s="65"/>
      <c r="AB504" s="65"/>
      <c r="AC504" s="65"/>
      <c r="AD504" s="65"/>
      <c r="AE504" s="65"/>
      <c r="AF504" s="65"/>
      <c r="AG504" s="65"/>
      <c r="AH504" s="65"/>
    </row>
    <row r="505" ht="15.75" hidden="1" customHeight="1">
      <c r="A505" s="7"/>
      <c r="B505" s="7"/>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c r="AA505" s="65"/>
      <c r="AB505" s="65"/>
      <c r="AC505" s="65"/>
      <c r="AD505" s="65"/>
      <c r="AE505" s="65"/>
      <c r="AF505" s="65"/>
      <c r="AG505" s="65"/>
      <c r="AH505" s="65"/>
    </row>
    <row r="506" ht="15.75" hidden="1" customHeight="1">
      <c r="A506" s="7"/>
      <c r="B506" s="7"/>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c r="AA506" s="65"/>
      <c r="AB506" s="65"/>
      <c r="AC506" s="65"/>
      <c r="AD506" s="65"/>
      <c r="AE506" s="65"/>
      <c r="AF506" s="65"/>
      <c r="AG506" s="65"/>
      <c r="AH506" s="65"/>
    </row>
    <row r="507" ht="15.75" hidden="1" customHeight="1">
      <c r="A507" s="7"/>
      <c r="B507" s="7"/>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c r="AA507" s="65"/>
      <c r="AB507" s="65"/>
      <c r="AC507" s="65"/>
      <c r="AD507" s="65"/>
      <c r="AE507" s="65"/>
      <c r="AF507" s="65"/>
      <c r="AG507" s="65"/>
      <c r="AH507" s="65"/>
    </row>
    <row r="508" ht="15.75" hidden="1" customHeight="1">
      <c r="A508" s="7"/>
      <c r="B508" s="7"/>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c r="AA508" s="65"/>
      <c r="AB508" s="65"/>
      <c r="AC508" s="65"/>
      <c r="AD508" s="65"/>
      <c r="AE508" s="65"/>
      <c r="AF508" s="65"/>
      <c r="AG508" s="65"/>
      <c r="AH508" s="65"/>
    </row>
    <row r="509" ht="15.75" hidden="1" customHeight="1">
      <c r="A509" s="7"/>
      <c r="B509" s="7"/>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c r="AA509" s="65"/>
      <c r="AB509" s="65"/>
      <c r="AC509" s="65"/>
      <c r="AD509" s="65"/>
      <c r="AE509" s="65"/>
      <c r="AF509" s="65"/>
      <c r="AG509" s="65"/>
      <c r="AH509" s="65"/>
    </row>
    <row r="510" ht="15.75" hidden="1" customHeight="1">
      <c r="A510" s="7"/>
      <c r="B510" s="7"/>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c r="AA510" s="65"/>
      <c r="AB510" s="65"/>
      <c r="AC510" s="65"/>
      <c r="AD510" s="65"/>
      <c r="AE510" s="65"/>
      <c r="AF510" s="65"/>
      <c r="AG510" s="65"/>
      <c r="AH510" s="65"/>
    </row>
    <row r="511" ht="15.75" hidden="1" customHeight="1">
      <c r="A511" s="7"/>
      <c r="B511" s="7"/>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c r="AA511" s="65"/>
      <c r="AB511" s="65"/>
      <c r="AC511" s="65"/>
      <c r="AD511" s="65"/>
      <c r="AE511" s="65"/>
      <c r="AF511" s="65"/>
      <c r="AG511" s="65"/>
      <c r="AH511" s="65"/>
    </row>
    <row r="512" ht="15.75" hidden="1" customHeight="1">
      <c r="A512" s="7"/>
      <c r="B512" s="7"/>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c r="AA512" s="65"/>
      <c r="AB512" s="65"/>
      <c r="AC512" s="65"/>
      <c r="AD512" s="65"/>
      <c r="AE512" s="65"/>
      <c r="AF512" s="65"/>
      <c r="AG512" s="65"/>
      <c r="AH512" s="65"/>
    </row>
    <row r="513" ht="15.75" hidden="1" customHeight="1">
      <c r="A513" s="7"/>
      <c r="B513" s="7"/>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c r="AA513" s="65"/>
      <c r="AB513" s="65"/>
      <c r="AC513" s="65"/>
      <c r="AD513" s="65"/>
      <c r="AE513" s="65"/>
      <c r="AF513" s="65"/>
      <c r="AG513" s="65"/>
      <c r="AH513" s="65"/>
    </row>
    <row r="514" ht="15.75" hidden="1" customHeight="1">
      <c r="A514" s="7"/>
      <c r="B514" s="7"/>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c r="AA514" s="65"/>
      <c r="AB514" s="65"/>
      <c r="AC514" s="65"/>
      <c r="AD514" s="65"/>
      <c r="AE514" s="65"/>
      <c r="AF514" s="65"/>
      <c r="AG514" s="65"/>
      <c r="AH514" s="65"/>
    </row>
    <row r="515" ht="15.75" hidden="1" customHeight="1">
      <c r="A515" s="7"/>
      <c r="B515" s="7"/>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c r="AA515" s="65"/>
      <c r="AB515" s="65"/>
      <c r="AC515" s="65"/>
      <c r="AD515" s="65"/>
      <c r="AE515" s="65"/>
      <c r="AF515" s="65"/>
      <c r="AG515" s="65"/>
      <c r="AH515" s="65"/>
    </row>
    <row r="516" ht="15.75" hidden="1" customHeight="1">
      <c r="A516" s="7"/>
      <c r="B516" s="7"/>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c r="AA516" s="65"/>
      <c r="AB516" s="65"/>
      <c r="AC516" s="65"/>
      <c r="AD516" s="65"/>
      <c r="AE516" s="65"/>
      <c r="AF516" s="65"/>
      <c r="AG516" s="65"/>
      <c r="AH516" s="65"/>
    </row>
    <row r="517" ht="15.75" hidden="1" customHeight="1">
      <c r="A517" s="7"/>
      <c r="B517" s="7"/>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c r="AA517" s="65"/>
      <c r="AB517" s="65"/>
      <c r="AC517" s="65"/>
      <c r="AD517" s="65"/>
      <c r="AE517" s="65"/>
      <c r="AF517" s="65"/>
      <c r="AG517" s="65"/>
      <c r="AH517" s="65"/>
    </row>
    <row r="518" ht="15.75" hidden="1" customHeight="1">
      <c r="A518" s="7"/>
      <c r="B518" s="7"/>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c r="AA518" s="65"/>
      <c r="AB518" s="65"/>
      <c r="AC518" s="65"/>
      <c r="AD518" s="65"/>
      <c r="AE518" s="65"/>
      <c r="AF518" s="65"/>
      <c r="AG518" s="65"/>
      <c r="AH518" s="65"/>
    </row>
    <row r="519" ht="15.75" hidden="1" customHeight="1">
      <c r="A519" s="7"/>
      <c r="B519" s="7"/>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c r="AA519" s="65"/>
      <c r="AB519" s="65"/>
      <c r="AC519" s="65"/>
      <c r="AD519" s="65"/>
      <c r="AE519" s="65"/>
      <c r="AF519" s="65"/>
      <c r="AG519" s="65"/>
      <c r="AH519" s="65"/>
    </row>
    <row r="520" ht="15.75" hidden="1" customHeight="1">
      <c r="A520" s="7"/>
      <c r="B520" s="7"/>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c r="AA520" s="65"/>
      <c r="AB520" s="65"/>
      <c r="AC520" s="65"/>
      <c r="AD520" s="65"/>
      <c r="AE520" s="65"/>
      <c r="AF520" s="65"/>
      <c r="AG520" s="65"/>
      <c r="AH520" s="65"/>
    </row>
    <row r="521" ht="15.75" hidden="1" customHeight="1">
      <c r="A521" s="7"/>
      <c r="B521" s="7"/>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c r="AA521" s="65"/>
      <c r="AB521" s="65"/>
      <c r="AC521" s="65"/>
      <c r="AD521" s="65"/>
      <c r="AE521" s="65"/>
      <c r="AF521" s="65"/>
      <c r="AG521" s="65"/>
      <c r="AH521" s="65"/>
    </row>
    <row r="522" ht="15.75" hidden="1" customHeight="1">
      <c r="A522" s="7"/>
      <c r="B522" s="7"/>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c r="AA522" s="65"/>
      <c r="AB522" s="65"/>
      <c r="AC522" s="65"/>
      <c r="AD522" s="65"/>
      <c r="AE522" s="65"/>
      <c r="AF522" s="65"/>
      <c r="AG522" s="65"/>
      <c r="AH522" s="65"/>
    </row>
    <row r="523" ht="15.75" hidden="1" customHeight="1">
      <c r="A523" s="7"/>
      <c r="B523" s="7"/>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c r="AA523" s="65"/>
      <c r="AB523" s="65"/>
      <c r="AC523" s="65"/>
      <c r="AD523" s="65"/>
      <c r="AE523" s="65"/>
      <c r="AF523" s="65"/>
      <c r="AG523" s="65"/>
      <c r="AH523" s="65"/>
    </row>
    <row r="524" ht="15.75" hidden="1" customHeight="1">
      <c r="A524" s="7"/>
      <c r="B524" s="7"/>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c r="AA524" s="65"/>
      <c r="AB524" s="65"/>
      <c r="AC524" s="65"/>
      <c r="AD524" s="65"/>
      <c r="AE524" s="65"/>
      <c r="AF524" s="65"/>
      <c r="AG524" s="65"/>
      <c r="AH524" s="65"/>
    </row>
    <row r="525" ht="15.75" hidden="1" customHeight="1">
      <c r="A525" s="7"/>
      <c r="B525" s="7"/>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c r="AA525" s="65"/>
      <c r="AB525" s="65"/>
      <c r="AC525" s="65"/>
      <c r="AD525" s="65"/>
      <c r="AE525" s="65"/>
      <c r="AF525" s="65"/>
      <c r="AG525" s="65"/>
      <c r="AH525" s="65"/>
    </row>
    <row r="526" ht="15.75" hidden="1" customHeight="1">
      <c r="A526" s="7"/>
      <c r="B526" s="7"/>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c r="AA526" s="65"/>
      <c r="AB526" s="65"/>
      <c r="AC526" s="65"/>
      <c r="AD526" s="65"/>
      <c r="AE526" s="65"/>
      <c r="AF526" s="65"/>
      <c r="AG526" s="65"/>
      <c r="AH526" s="65"/>
    </row>
    <row r="527" ht="15.75" hidden="1" customHeight="1">
      <c r="A527" s="7"/>
      <c r="B527" s="7"/>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c r="AA527" s="65"/>
      <c r="AB527" s="65"/>
      <c r="AC527" s="65"/>
      <c r="AD527" s="65"/>
      <c r="AE527" s="65"/>
      <c r="AF527" s="65"/>
      <c r="AG527" s="65"/>
      <c r="AH527" s="65"/>
    </row>
    <row r="528" ht="15.75" hidden="1" customHeight="1">
      <c r="A528" s="7"/>
      <c r="B528" s="7"/>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c r="AA528" s="65"/>
      <c r="AB528" s="65"/>
      <c r="AC528" s="65"/>
      <c r="AD528" s="65"/>
      <c r="AE528" s="65"/>
      <c r="AF528" s="65"/>
      <c r="AG528" s="65"/>
      <c r="AH528" s="65"/>
    </row>
    <row r="529" ht="15.75" hidden="1" customHeight="1">
      <c r="A529" s="7"/>
      <c r="B529" s="7"/>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c r="AA529" s="65"/>
      <c r="AB529" s="65"/>
      <c r="AC529" s="65"/>
      <c r="AD529" s="65"/>
      <c r="AE529" s="65"/>
      <c r="AF529" s="65"/>
      <c r="AG529" s="65"/>
      <c r="AH529" s="65"/>
    </row>
    <row r="530" ht="15.75" hidden="1" customHeight="1">
      <c r="A530" s="7"/>
      <c r="B530" s="7"/>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c r="AA530" s="65"/>
      <c r="AB530" s="65"/>
      <c r="AC530" s="65"/>
      <c r="AD530" s="65"/>
      <c r="AE530" s="65"/>
      <c r="AF530" s="65"/>
      <c r="AG530" s="65"/>
      <c r="AH530" s="65"/>
    </row>
    <row r="531" ht="15.75" hidden="1" customHeight="1">
      <c r="A531" s="7"/>
      <c r="B531" s="7"/>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c r="AA531" s="65"/>
      <c r="AB531" s="65"/>
      <c r="AC531" s="65"/>
      <c r="AD531" s="65"/>
      <c r="AE531" s="65"/>
      <c r="AF531" s="65"/>
      <c r="AG531" s="65"/>
      <c r="AH531" s="65"/>
    </row>
    <row r="532" ht="15.75" hidden="1" customHeight="1">
      <c r="A532" s="7"/>
      <c r="B532" s="7"/>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c r="AA532" s="65"/>
      <c r="AB532" s="65"/>
      <c r="AC532" s="65"/>
      <c r="AD532" s="65"/>
      <c r="AE532" s="65"/>
      <c r="AF532" s="65"/>
      <c r="AG532" s="65"/>
      <c r="AH532" s="65"/>
    </row>
    <row r="533" ht="15.75" hidden="1" customHeight="1">
      <c r="A533" s="7"/>
      <c r="B533" s="7"/>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c r="AA533" s="65"/>
      <c r="AB533" s="65"/>
      <c r="AC533" s="65"/>
      <c r="AD533" s="65"/>
      <c r="AE533" s="65"/>
      <c r="AF533" s="65"/>
      <c r="AG533" s="65"/>
      <c r="AH533" s="65"/>
    </row>
    <row r="534" ht="15.75" hidden="1" customHeight="1">
      <c r="A534" s="7"/>
      <c r="B534" s="7"/>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c r="AA534" s="65"/>
      <c r="AB534" s="65"/>
      <c r="AC534" s="65"/>
      <c r="AD534" s="65"/>
      <c r="AE534" s="65"/>
      <c r="AF534" s="65"/>
      <c r="AG534" s="65"/>
      <c r="AH534" s="65"/>
    </row>
    <row r="535" ht="15.75" hidden="1" customHeight="1">
      <c r="A535" s="7"/>
      <c r="B535" s="7"/>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c r="AA535" s="65"/>
      <c r="AB535" s="65"/>
      <c r="AC535" s="65"/>
      <c r="AD535" s="65"/>
      <c r="AE535" s="65"/>
      <c r="AF535" s="65"/>
      <c r="AG535" s="65"/>
      <c r="AH535" s="65"/>
    </row>
    <row r="536" ht="15.75" hidden="1" customHeight="1">
      <c r="A536" s="7"/>
      <c r="B536" s="7"/>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c r="AA536" s="65"/>
      <c r="AB536" s="65"/>
      <c r="AC536" s="65"/>
      <c r="AD536" s="65"/>
      <c r="AE536" s="65"/>
      <c r="AF536" s="65"/>
      <c r="AG536" s="65"/>
      <c r="AH536" s="65"/>
    </row>
    <row r="537" ht="15.75" hidden="1" customHeight="1">
      <c r="A537" s="7"/>
      <c r="B537" s="7"/>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c r="AA537" s="65"/>
      <c r="AB537" s="65"/>
      <c r="AC537" s="65"/>
      <c r="AD537" s="65"/>
      <c r="AE537" s="65"/>
      <c r="AF537" s="65"/>
      <c r="AG537" s="65"/>
      <c r="AH537" s="65"/>
    </row>
    <row r="538" ht="15.75" hidden="1" customHeight="1">
      <c r="A538" s="7"/>
      <c r="B538" s="7"/>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c r="AA538" s="65"/>
      <c r="AB538" s="65"/>
      <c r="AC538" s="65"/>
      <c r="AD538" s="65"/>
      <c r="AE538" s="65"/>
      <c r="AF538" s="65"/>
      <c r="AG538" s="65"/>
      <c r="AH538" s="65"/>
    </row>
    <row r="539" ht="15.75" hidden="1" customHeight="1">
      <c r="A539" s="7"/>
      <c r="B539" s="7"/>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c r="AA539" s="65"/>
      <c r="AB539" s="65"/>
      <c r="AC539" s="65"/>
      <c r="AD539" s="65"/>
      <c r="AE539" s="65"/>
      <c r="AF539" s="65"/>
      <c r="AG539" s="65"/>
      <c r="AH539" s="65"/>
    </row>
    <row r="540" ht="15.75" hidden="1" customHeight="1">
      <c r="A540" s="7"/>
      <c r="B540" s="7"/>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c r="AA540" s="65"/>
      <c r="AB540" s="65"/>
      <c r="AC540" s="65"/>
      <c r="AD540" s="65"/>
      <c r="AE540" s="65"/>
      <c r="AF540" s="65"/>
      <c r="AG540" s="65"/>
      <c r="AH540" s="65"/>
    </row>
    <row r="541" ht="15.75" hidden="1" customHeight="1">
      <c r="A541" s="7"/>
      <c r="B541" s="7"/>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c r="AA541" s="65"/>
      <c r="AB541" s="65"/>
      <c r="AC541" s="65"/>
      <c r="AD541" s="65"/>
      <c r="AE541" s="65"/>
      <c r="AF541" s="65"/>
      <c r="AG541" s="65"/>
      <c r="AH541" s="65"/>
    </row>
    <row r="542" ht="15.75" hidden="1" customHeight="1">
      <c r="A542" s="7"/>
      <c r="B542" s="7"/>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c r="AA542" s="65"/>
      <c r="AB542" s="65"/>
      <c r="AC542" s="65"/>
      <c r="AD542" s="65"/>
      <c r="AE542" s="65"/>
      <c r="AF542" s="65"/>
      <c r="AG542" s="65"/>
      <c r="AH542" s="65"/>
    </row>
    <row r="543" ht="15.75" hidden="1" customHeight="1">
      <c r="A543" s="7"/>
      <c r="B543" s="7"/>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c r="AA543" s="65"/>
      <c r="AB543" s="65"/>
      <c r="AC543" s="65"/>
      <c r="AD543" s="65"/>
      <c r="AE543" s="65"/>
      <c r="AF543" s="65"/>
      <c r="AG543" s="65"/>
      <c r="AH543" s="65"/>
    </row>
    <row r="544" ht="15.75" hidden="1" customHeight="1">
      <c r="A544" s="7"/>
      <c r="B544" s="7"/>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c r="AA544" s="65"/>
      <c r="AB544" s="65"/>
      <c r="AC544" s="65"/>
      <c r="AD544" s="65"/>
      <c r="AE544" s="65"/>
      <c r="AF544" s="65"/>
      <c r="AG544" s="65"/>
      <c r="AH544" s="65"/>
    </row>
    <row r="545" ht="15.75" hidden="1" customHeight="1">
      <c r="A545" s="7"/>
      <c r="B545" s="7"/>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c r="AA545" s="65"/>
      <c r="AB545" s="65"/>
      <c r="AC545" s="65"/>
      <c r="AD545" s="65"/>
      <c r="AE545" s="65"/>
      <c r="AF545" s="65"/>
      <c r="AG545" s="65"/>
      <c r="AH545" s="65"/>
    </row>
    <row r="546" ht="15.75" hidden="1" customHeight="1">
      <c r="A546" s="7"/>
      <c r="B546" s="7"/>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c r="AA546" s="65"/>
      <c r="AB546" s="65"/>
      <c r="AC546" s="65"/>
      <c r="AD546" s="65"/>
      <c r="AE546" s="65"/>
      <c r="AF546" s="65"/>
      <c r="AG546" s="65"/>
      <c r="AH546" s="65"/>
    </row>
    <row r="547" ht="15.75" hidden="1" customHeight="1">
      <c r="A547" s="7"/>
      <c r="B547" s="7"/>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c r="AA547" s="65"/>
      <c r="AB547" s="65"/>
      <c r="AC547" s="65"/>
      <c r="AD547" s="65"/>
      <c r="AE547" s="65"/>
      <c r="AF547" s="65"/>
      <c r="AG547" s="65"/>
      <c r="AH547" s="65"/>
    </row>
    <row r="548" ht="15.75" hidden="1" customHeight="1">
      <c r="A548" s="7"/>
      <c r="B548" s="7"/>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c r="AA548" s="65"/>
      <c r="AB548" s="65"/>
      <c r="AC548" s="65"/>
      <c r="AD548" s="65"/>
      <c r="AE548" s="65"/>
      <c r="AF548" s="65"/>
      <c r="AG548" s="65"/>
      <c r="AH548" s="65"/>
    </row>
    <row r="549" ht="15.75" hidden="1" customHeight="1">
      <c r="A549" s="7"/>
      <c r="B549" s="7"/>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c r="AA549" s="65"/>
      <c r="AB549" s="65"/>
      <c r="AC549" s="65"/>
      <c r="AD549" s="65"/>
      <c r="AE549" s="65"/>
      <c r="AF549" s="65"/>
      <c r="AG549" s="65"/>
      <c r="AH549" s="65"/>
    </row>
    <row r="550" ht="15.75" hidden="1" customHeight="1">
      <c r="A550" s="7"/>
      <c r="B550" s="7"/>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c r="AA550" s="65"/>
      <c r="AB550" s="65"/>
      <c r="AC550" s="65"/>
      <c r="AD550" s="65"/>
      <c r="AE550" s="65"/>
      <c r="AF550" s="65"/>
      <c r="AG550" s="65"/>
      <c r="AH550" s="65"/>
    </row>
    <row r="551" ht="15.75" hidden="1" customHeight="1">
      <c r="A551" s="7"/>
      <c r="B551" s="7"/>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c r="AA551" s="65"/>
      <c r="AB551" s="65"/>
      <c r="AC551" s="65"/>
      <c r="AD551" s="65"/>
      <c r="AE551" s="65"/>
      <c r="AF551" s="65"/>
      <c r="AG551" s="65"/>
      <c r="AH551" s="65"/>
    </row>
    <row r="552" ht="15.75" hidden="1" customHeight="1">
      <c r="A552" s="7"/>
      <c r="B552" s="7"/>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c r="AA552" s="65"/>
      <c r="AB552" s="65"/>
      <c r="AC552" s="65"/>
      <c r="AD552" s="65"/>
      <c r="AE552" s="65"/>
      <c r="AF552" s="65"/>
      <c r="AG552" s="65"/>
      <c r="AH552" s="65"/>
    </row>
    <row r="553" ht="15.75" hidden="1" customHeight="1">
      <c r="A553" s="7"/>
      <c r="B553" s="7"/>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c r="AA553" s="65"/>
      <c r="AB553" s="65"/>
      <c r="AC553" s="65"/>
      <c r="AD553" s="65"/>
      <c r="AE553" s="65"/>
      <c r="AF553" s="65"/>
      <c r="AG553" s="65"/>
      <c r="AH553" s="65"/>
    </row>
    <row r="554" ht="15.75" hidden="1" customHeight="1">
      <c r="A554" s="7"/>
      <c r="B554" s="7"/>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c r="AA554" s="65"/>
      <c r="AB554" s="65"/>
      <c r="AC554" s="65"/>
      <c r="AD554" s="65"/>
      <c r="AE554" s="65"/>
      <c r="AF554" s="65"/>
      <c r="AG554" s="65"/>
      <c r="AH554" s="65"/>
    </row>
    <row r="555" ht="15.75" hidden="1" customHeight="1">
      <c r="A555" s="7"/>
      <c r="B555" s="7"/>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c r="AA555" s="65"/>
      <c r="AB555" s="65"/>
      <c r="AC555" s="65"/>
      <c r="AD555" s="65"/>
      <c r="AE555" s="65"/>
      <c r="AF555" s="65"/>
      <c r="AG555" s="65"/>
      <c r="AH555" s="65"/>
    </row>
    <row r="556" ht="15.75" hidden="1" customHeight="1">
      <c r="A556" s="7"/>
      <c r="B556" s="7"/>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c r="AA556" s="65"/>
      <c r="AB556" s="65"/>
      <c r="AC556" s="65"/>
      <c r="AD556" s="65"/>
      <c r="AE556" s="65"/>
      <c r="AF556" s="65"/>
      <c r="AG556" s="65"/>
      <c r="AH556" s="65"/>
    </row>
    <row r="557" ht="15.75" hidden="1" customHeight="1">
      <c r="A557" s="7"/>
      <c r="B557" s="7"/>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c r="AA557" s="65"/>
      <c r="AB557" s="65"/>
      <c r="AC557" s="65"/>
      <c r="AD557" s="65"/>
      <c r="AE557" s="65"/>
      <c r="AF557" s="65"/>
      <c r="AG557" s="65"/>
      <c r="AH557" s="65"/>
    </row>
    <row r="558" ht="15.75" hidden="1" customHeight="1">
      <c r="A558" s="7"/>
      <c r="B558" s="7"/>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c r="AA558" s="65"/>
      <c r="AB558" s="65"/>
      <c r="AC558" s="65"/>
      <c r="AD558" s="65"/>
      <c r="AE558" s="65"/>
      <c r="AF558" s="65"/>
      <c r="AG558" s="65"/>
      <c r="AH558" s="65"/>
    </row>
    <row r="559" ht="15.75" hidden="1" customHeight="1">
      <c r="A559" s="7"/>
      <c r="B559" s="7"/>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c r="AA559" s="65"/>
      <c r="AB559" s="65"/>
      <c r="AC559" s="65"/>
      <c r="AD559" s="65"/>
      <c r="AE559" s="65"/>
      <c r="AF559" s="65"/>
      <c r="AG559" s="65"/>
      <c r="AH559" s="65"/>
    </row>
    <row r="560" ht="15.75" hidden="1" customHeight="1">
      <c r="A560" s="7"/>
      <c r="B560" s="7"/>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c r="AA560" s="65"/>
      <c r="AB560" s="65"/>
      <c r="AC560" s="65"/>
      <c r="AD560" s="65"/>
      <c r="AE560" s="65"/>
      <c r="AF560" s="65"/>
      <c r="AG560" s="65"/>
      <c r="AH560" s="65"/>
    </row>
    <row r="561" ht="15.75" hidden="1" customHeight="1">
      <c r="A561" s="7"/>
      <c r="B561" s="7"/>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c r="AA561" s="65"/>
      <c r="AB561" s="65"/>
      <c r="AC561" s="65"/>
      <c r="AD561" s="65"/>
      <c r="AE561" s="65"/>
      <c r="AF561" s="65"/>
      <c r="AG561" s="65"/>
      <c r="AH561" s="65"/>
    </row>
    <row r="562" ht="15.75" hidden="1" customHeight="1">
      <c r="A562" s="7"/>
      <c r="B562" s="7"/>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c r="AA562" s="65"/>
      <c r="AB562" s="65"/>
      <c r="AC562" s="65"/>
      <c r="AD562" s="65"/>
      <c r="AE562" s="65"/>
      <c r="AF562" s="65"/>
      <c r="AG562" s="65"/>
      <c r="AH562" s="65"/>
    </row>
    <row r="563" ht="15.75" hidden="1" customHeight="1">
      <c r="A563" s="7"/>
      <c r="B563" s="7"/>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c r="AA563" s="65"/>
      <c r="AB563" s="65"/>
      <c r="AC563" s="65"/>
      <c r="AD563" s="65"/>
      <c r="AE563" s="65"/>
      <c r="AF563" s="65"/>
      <c r="AG563" s="65"/>
      <c r="AH563" s="65"/>
    </row>
    <row r="564" ht="15.75" hidden="1" customHeight="1">
      <c r="A564" s="7"/>
      <c r="B564" s="7"/>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c r="AA564" s="65"/>
      <c r="AB564" s="65"/>
      <c r="AC564" s="65"/>
      <c r="AD564" s="65"/>
      <c r="AE564" s="65"/>
      <c r="AF564" s="65"/>
      <c r="AG564" s="65"/>
      <c r="AH564" s="65"/>
    </row>
    <row r="565" ht="15.75" hidden="1" customHeight="1">
      <c r="A565" s="7"/>
      <c r="B565" s="7"/>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c r="AA565" s="65"/>
      <c r="AB565" s="65"/>
      <c r="AC565" s="65"/>
      <c r="AD565" s="65"/>
      <c r="AE565" s="65"/>
      <c r="AF565" s="65"/>
      <c r="AG565" s="65"/>
      <c r="AH565" s="65"/>
    </row>
    <row r="566" ht="15.75" hidden="1" customHeight="1">
      <c r="A566" s="7"/>
      <c r="B566" s="7"/>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c r="AA566" s="65"/>
      <c r="AB566" s="65"/>
      <c r="AC566" s="65"/>
      <c r="AD566" s="65"/>
      <c r="AE566" s="65"/>
      <c r="AF566" s="65"/>
      <c r="AG566" s="65"/>
      <c r="AH566" s="65"/>
    </row>
    <row r="567" ht="15.75" hidden="1" customHeight="1">
      <c r="A567" s="7"/>
      <c r="B567" s="7"/>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c r="AA567" s="65"/>
      <c r="AB567" s="65"/>
      <c r="AC567" s="65"/>
      <c r="AD567" s="65"/>
      <c r="AE567" s="65"/>
      <c r="AF567" s="65"/>
      <c r="AG567" s="65"/>
      <c r="AH567" s="65"/>
    </row>
    <row r="568" ht="15.75" hidden="1" customHeight="1">
      <c r="A568" s="7"/>
      <c r="B568" s="7"/>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c r="AA568" s="65"/>
      <c r="AB568" s="65"/>
      <c r="AC568" s="65"/>
      <c r="AD568" s="65"/>
      <c r="AE568" s="65"/>
      <c r="AF568" s="65"/>
      <c r="AG568" s="65"/>
      <c r="AH568" s="65"/>
    </row>
    <row r="569" ht="15.75" hidden="1" customHeight="1">
      <c r="A569" s="7"/>
      <c r="B569" s="7"/>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c r="AA569" s="65"/>
      <c r="AB569" s="65"/>
      <c r="AC569" s="65"/>
      <c r="AD569" s="65"/>
      <c r="AE569" s="65"/>
      <c r="AF569" s="65"/>
      <c r="AG569" s="65"/>
      <c r="AH569" s="65"/>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row>
  </sheetData>
  <hyperlinks>
    <hyperlink r:id="rId1" ref="A8"/>
  </hyperlinks>
  <printOptions/>
  <pageMargins bottom="0.75" footer="0.0" header="0.0" left="0.7" right="0.7" top="0.75"/>
  <pageSetup orientation="portrait"/>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B233"/>
    <pageSetUpPr/>
  </sheetPr>
  <sheetViews>
    <sheetView showGridLines="0" workbookViewId="0"/>
  </sheetViews>
  <sheetFormatPr customHeight="1" defaultColWidth="9.18" defaultRowHeight="15.0"/>
  <cols>
    <col customWidth="1" min="1" max="1" width="18.82"/>
    <col customWidth="1" min="2" max="2" width="41.36"/>
    <col customWidth="1" min="3" max="9" width="19.64"/>
    <col customWidth="1" min="10" max="10" width="18.82"/>
    <col customWidth="1" hidden="1" min="11" max="11" width="16.09"/>
    <col customWidth="1" min="12" max="12" width="8.45"/>
    <col customWidth="1" hidden="1" min="13" max="14" width="8.45"/>
    <col customWidth="1" min="15" max="26" width="8.45"/>
  </cols>
  <sheetData>
    <row r="1" ht="23.25" hidden="1" customHeight="1">
      <c r="A1" s="65" t="s">
        <v>645</v>
      </c>
      <c r="B1" s="65"/>
      <c r="C1" s="65"/>
      <c r="D1" s="65"/>
      <c r="E1" s="65"/>
      <c r="F1" s="65"/>
      <c r="G1" s="65"/>
      <c r="H1" s="65"/>
      <c r="I1" s="65"/>
      <c r="J1" s="65"/>
      <c r="K1" s="65"/>
      <c r="L1" s="65"/>
      <c r="M1" s="65"/>
      <c r="N1" s="65"/>
      <c r="O1" s="65"/>
      <c r="P1" s="65"/>
      <c r="Q1" s="65"/>
      <c r="R1" s="65"/>
      <c r="S1" s="65"/>
      <c r="T1" s="65"/>
      <c r="U1" s="65"/>
      <c r="V1" s="65"/>
      <c r="W1" s="65"/>
      <c r="X1" s="65"/>
      <c r="Y1" s="65"/>
      <c r="Z1" s="65"/>
    </row>
    <row r="2" ht="36.0" customHeight="1">
      <c r="A2" s="145" t="s">
        <v>656</v>
      </c>
      <c r="B2" s="145"/>
      <c r="C2" s="145"/>
      <c r="D2" s="145"/>
      <c r="E2" s="145"/>
      <c r="F2" s="145"/>
      <c r="G2" s="145"/>
      <c r="H2" s="145"/>
      <c r="I2" s="147" t="str">
        <f>'Auto Responses'!$A$36</f>
        <v>Version 4.04</v>
      </c>
      <c r="J2" s="147"/>
      <c r="K2" s="283"/>
      <c r="L2" s="283"/>
      <c r="M2" s="283"/>
      <c r="N2" s="283"/>
      <c r="O2" s="283"/>
      <c r="P2" s="283"/>
      <c r="Q2" s="283"/>
      <c r="R2" s="283"/>
      <c r="S2" s="283"/>
      <c r="T2" s="283"/>
      <c r="U2" s="283"/>
      <c r="V2" s="283"/>
      <c r="W2" s="283"/>
      <c r="X2" s="283"/>
      <c r="Y2" s="283"/>
      <c r="Z2" s="283"/>
    </row>
    <row r="3" ht="21.0" customHeight="1">
      <c r="A3" s="149"/>
      <c r="B3" s="149"/>
      <c r="C3" s="149"/>
      <c r="D3" s="149"/>
      <c r="E3" s="149"/>
      <c r="F3" s="149"/>
      <c r="G3" s="149"/>
      <c r="H3" s="149"/>
      <c r="I3" s="149"/>
      <c r="J3" s="149"/>
      <c r="K3" s="65"/>
      <c r="L3" s="65"/>
      <c r="M3" s="65"/>
      <c r="N3" s="65"/>
      <c r="O3" s="65"/>
      <c r="P3" s="65"/>
      <c r="Q3" s="65"/>
      <c r="R3" s="65"/>
      <c r="S3" s="65"/>
      <c r="T3" s="65"/>
      <c r="U3" s="65"/>
      <c r="V3" s="65"/>
      <c r="W3" s="65"/>
      <c r="X3" s="65"/>
      <c r="Y3" s="65"/>
      <c r="Z3" s="65"/>
    </row>
    <row r="4" ht="36.0" customHeight="1">
      <c r="A4" s="150" t="s">
        <v>584</v>
      </c>
      <c r="B4" s="151"/>
      <c r="C4" s="151"/>
      <c r="D4" s="151"/>
      <c r="E4" s="151"/>
      <c r="F4" s="151"/>
      <c r="G4" s="151"/>
      <c r="H4" s="151"/>
      <c r="I4" s="151"/>
      <c r="J4" s="151"/>
      <c r="K4" s="65"/>
      <c r="L4" s="65"/>
      <c r="M4" s="65"/>
      <c r="N4" s="65"/>
      <c r="O4" s="65"/>
      <c r="P4" s="65"/>
      <c r="Q4" s="65"/>
      <c r="R4" s="65"/>
      <c r="S4" s="65"/>
      <c r="T4" s="65"/>
      <c r="U4" s="65"/>
      <c r="V4" s="65"/>
      <c r="W4" s="65"/>
      <c r="X4" s="65"/>
      <c r="Y4" s="65"/>
      <c r="Z4" s="65"/>
    </row>
    <row r="5" ht="19.5" customHeight="1">
      <c r="A5" s="152" t="str">
        <f>HLOOKUP($A$4,'Auto Responses'!$F$2:$F$7,2,0)&amp;""</f>
        <v>1. Upon initial review, you can check the "Non-Negotiable" box by any question to compile a report of questions that may prohibit a full review.</v>
      </c>
      <c r="B5" s="152"/>
      <c r="C5" s="152"/>
      <c r="D5" s="152"/>
      <c r="E5" s="152"/>
      <c r="F5" s="152"/>
      <c r="G5" s="152"/>
      <c r="H5" s="152"/>
      <c r="I5" s="152"/>
      <c r="J5" s="152"/>
      <c r="K5" s="153"/>
      <c r="L5" s="153"/>
      <c r="M5" s="153"/>
      <c r="N5" s="153"/>
      <c r="O5" s="153"/>
      <c r="P5" s="153"/>
      <c r="Q5" s="153"/>
      <c r="R5" s="153"/>
      <c r="S5" s="153"/>
      <c r="T5" s="153"/>
      <c r="U5" s="153"/>
      <c r="V5" s="153"/>
      <c r="W5" s="153"/>
      <c r="X5" s="153"/>
      <c r="Y5" s="153"/>
      <c r="Z5" s="153"/>
    </row>
    <row r="6" ht="19.5" customHeight="1">
      <c r="A6" s="152" t="str">
        <f>HLOOKUP($A$4,'Auto Responses'!$F$2:$F$7,3,0)&amp;""</f>
        <v>2. When evaluating an answer, a default importance level has been set. You can use the "Importance Override" dropdown to override the default and adjust the value of the question.</v>
      </c>
      <c r="B6" s="152"/>
      <c r="C6" s="152"/>
      <c r="D6" s="152"/>
      <c r="E6" s="152"/>
      <c r="F6" s="152"/>
      <c r="G6" s="152"/>
      <c r="H6" s="152"/>
      <c r="I6" s="152"/>
      <c r="J6" s="152"/>
      <c r="K6" s="153"/>
      <c r="L6" s="153"/>
      <c r="M6" s="153"/>
      <c r="N6" s="153"/>
      <c r="O6" s="153"/>
      <c r="P6" s="153"/>
      <c r="Q6" s="153"/>
      <c r="R6" s="153"/>
      <c r="S6" s="153"/>
      <c r="T6" s="153"/>
      <c r="U6" s="153"/>
      <c r="V6" s="153"/>
      <c r="W6" s="153"/>
      <c r="X6" s="153"/>
      <c r="Y6" s="153"/>
      <c r="Z6" s="153"/>
    </row>
    <row r="7" ht="19.5" customHeight="1">
      <c r="A7" s="152" t="str">
        <f>HLOOKUP($A$4,'Auto Responses'!$F$2:$F$7,4,0)&amp;""</f>
        <v>3. For questions that are qualitative or for which you disagree with the preferred response, make a selection in the "Compliant Override" dropdown to adjust the question's impact on the score.</v>
      </c>
      <c r="B7" s="152"/>
      <c r="C7" s="152"/>
      <c r="D7" s="152"/>
      <c r="E7" s="152"/>
      <c r="F7" s="152"/>
      <c r="G7" s="152"/>
      <c r="H7" s="152"/>
      <c r="I7" s="152"/>
      <c r="J7" s="152"/>
      <c r="K7" s="153"/>
      <c r="L7" s="153"/>
      <c r="M7" s="153"/>
      <c r="N7" s="153"/>
      <c r="O7" s="153"/>
      <c r="P7" s="153"/>
      <c r="Q7" s="153"/>
      <c r="R7" s="153"/>
      <c r="S7" s="153"/>
      <c r="T7" s="153"/>
      <c r="U7" s="153"/>
      <c r="V7" s="153"/>
      <c r="W7" s="153"/>
      <c r="X7" s="153"/>
      <c r="Y7" s="153"/>
      <c r="Z7" s="153"/>
    </row>
    <row r="8" ht="19.5" customHeight="1">
      <c r="A8" s="152" t="str">
        <f>HLOOKUP($A$4,'Auto Responses'!$F$2:$F$7,5,0)&amp;""</f>
        <v>4. Each worksheet shows a report for that section. See the "Analyst Report" sheet for a full report of all sections. </v>
      </c>
      <c r="B8" s="152"/>
      <c r="C8" s="152"/>
      <c r="D8" s="152"/>
      <c r="E8" s="152"/>
      <c r="F8" s="152"/>
      <c r="G8" s="152"/>
      <c r="H8" s="152"/>
      <c r="I8" s="152"/>
      <c r="J8" s="152"/>
      <c r="K8" s="153"/>
      <c r="L8" s="153"/>
      <c r="M8" s="153"/>
      <c r="N8" s="153"/>
      <c r="O8" s="153"/>
      <c r="P8" s="153"/>
      <c r="Q8" s="153"/>
      <c r="R8" s="153"/>
      <c r="S8" s="153"/>
      <c r="T8" s="153"/>
      <c r="U8" s="153"/>
      <c r="V8" s="153"/>
      <c r="W8" s="153"/>
      <c r="X8" s="153"/>
      <c r="Y8" s="153"/>
      <c r="Z8" s="153"/>
    </row>
    <row r="9" ht="19.5" customHeight="1">
      <c r="A9" s="152" t="str">
        <f>HLOOKUP($A$4,'Auto Responses'!$F$2:$F$7,6,0)&amp;""</f>
        <v>5. If you are evaluating a question that appears in an earlier section, the Importance and Compliant Override cannot be changed but additional notes can be added. </v>
      </c>
      <c r="B9" s="152"/>
      <c r="C9" s="152"/>
      <c r="D9" s="152"/>
      <c r="E9" s="152"/>
      <c r="F9" s="152"/>
      <c r="G9" s="152"/>
      <c r="H9" s="152"/>
      <c r="I9" s="152"/>
      <c r="J9" s="152"/>
      <c r="K9" s="153"/>
      <c r="L9" s="153"/>
      <c r="M9" s="153"/>
      <c r="N9" s="153"/>
      <c r="O9" s="153"/>
      <c r="P9" s="153"/>
      <c r="Q9" s="153"/>
      <c r="R9" s="153"/>
      <c r="S9" s="153"/>
      <c r="T9" s="153"/>
      <c r="U9" s="153"/>
      <c r="V9" s="153"/>
      <c r="W9" s="153"/>
      <c r="X9" s="153"/>
      <c r="Y9" s="153"/>
      <c r="Z9" s="153"/>
    </row>
    <row r="10" ht="19.5" customHeight="1">
      <c r="A10" s="154" t="str">
        <f>HLOOKUP($A$4,'Auto Responses'!$F$2:$F$8,7,0)&amp;""</f>
        <v>For full instructions, please visit EDUCAUSE.edu/HECVAT</v>
      </c>
      <c r="B10" s="155"/>
      <c r="C10" s="155"/>
      <c r="D10" s="155"/>
      <c r="E10" s="155"/>
      <c r="F10" s="155"/>
      <c r="G10" s="155"/>
      <c r="H10" s="155"/>
      <c r="I10" s="155"/>
      <c r="J10" s="155"/>
      <c r="K10" s="65"/>
      <c r="L10" s="65"/>
      <c r="M10" s="65"/>
      <c r="N10" s="65"/>
      <c r="O10" s="65"/>
      <c r="P10" s="65"/>
      <c r="Q10" s="65"/>
      <c r="R10" s="65"/>
      <c r="S10" s="65"/>
      <c r="T10" s="65"/>
      <c r="U10" s="65"/>
      <c r="V10" s="65"/>
      <c r="W10" s="65"/>
      <c r="X10" s="65"/>
      <c r="Y10" s="65"/>
      <c r="Z10" s="65"/>
    </row>
    <row r="11" ht="25.5" customHeight="1">
      <c r="A11" s="156" t="str">
        <f>'START HERE'!$B$13</f>
        <v>Solution Provider Name</v>
      </c>
      <c r="B11" s="157"/>
      <c r="C11" s="158" t="str">
        <f>VLOOKUP($A11,'START HERE'!$B$13:$C$21,2,0)&amp;""</f>
        <v>Coursedog</v>
      </c>
      <c r="D11" s="159"/>
      <c r="E11" s="265"/>
      <c r="F11" s="162"/>
      <c r="G11" s="162"/>
      <c r="H11" s="163"/>
      <c r="I11" s="162"/>
      <c r="J11" s="162"/>
      <c r="K11" s="164"/>
      <c r="L11" s="164"/>
      <c r="M11" s="164"/>
      <c r="N11" s="164"/>
      <c r="O11" s="164"/>
      <c r="P11" s="164"/>
      <c r="Q11" s="164"/>
      <c r="R11" s="164"/>
      <c r="S11" s="164"/>
      <c r="T11" s="164"/>
      <c r="U11" s="164"/>
      <c r="V11" s="164"/>
      <c r="W11" s="164"/>
      <c r="X11" s="164"/>
      <c r="Y11" s="164"/>
      <c r="Z11" s="164"/>
    </row>
    <row r="12" ht="25.5" customHeight="1">
      <c r="A12" s="165" t="str">
        <f>'START HERE'!$B$16</f>
        <v>Solution Provider Contact Name</v>
      </c>
      <c r="B12" s="166"/>
      <c r="C12" s="167" t="str">
        <f>VLOOKUP($A12,'START HERE'!$B$13:$C$21,2,0)&amp;""</f>
        <v/>
      </c>
      <c r="D12" s="168"/>
      <c r="E12" s="266"/>
      <c r="F12" s="162"/>
      <c r="G12" s="162"/>
      <c r="H12" s="163"/>
      <c r="I12" s="162"/>
      <c r="J12" s="162"/>
      <c r="K12" s="164"/>
      <c r="L12" s="164"/>
      <c r="M12" s="164"/>
      <c r="N12" s="164"/>
      <c r="O12" s="164"/>
      <c r="P12" s="164"/>
      <c r="Q12" s="164"/>
      <c r="R12" s="164"/>
      <c r="S12" s="164"/>
      <c r="T12" s="164"/>
      <c r="U12" s="164"/>
      <c r="V12" s="164"/>
      <c r="W12" s="164"/>
      <c r="X12" s="164"/>
      <c r="Y12" s="164"/>
      <c r="Z12" s="164"/>
    </row>
    <row r="13" ht="25.5" customHeight="1">
      <c r="A13" s="165" t="str">
        <f>'START HERE'!$B$17</f>
        <v>Solution Provider Contact Title</v>
      </c>
      <c r="B13" s="166"/>
      <c r="C13" s="167" t="str">
        <f>VLOOKUP($A13,'START HERE'!$B$13:$C$21,2,0)&amp;""</f>
        <v/>
      </c>
      <c r="D13" s="168"/>
      <c r="E13" s="266"/>
      <c r="F13" s="162"/>
      <c r="G13" s="162"/>
      <c r="H13" s="163"/>
      <c r="I13" s="162"/>
      <c r="J13" s="162"/>
      <c r="K13" s="164"/>
      <c r="L13" s="164"/>
      <c r="M13" s="164"/>
      <c r="N13" s="164"/>
      <c r="O13" s="164"/>
      <c r="P13" s="164"/>
      <c r="Q13" s="164"/>
      <c r="R13" s="164"/>
      <c r="S13" s="164"/>
      <c r="T13" s="164"/>
      <c r="U13" s="164"/>
      <c r="V13" s="164"/>
      <c r="W13" s="164"/>
      <c r="X13" s="164"/>
      <c r="Y13" s="164"/>
      <c r="Z13" s="164"/>
    </row>
    <row r="14" ht="25.5" customHeight="1">
      <c r="A14" s="165" t="str">
        <f>'START HERE'!$B$18</f>
        <v>Solution Provider Contact Email</v>
      </c>
      <c r="B14" s="166"/>
      <c r="C14" s="167" t="str">
        <f>VLOOKUP($A14,'START HERE'!$B$13:$C$21,2,0)&amp;""</f>
        <v>contracts@coursedog.com</v>
      </c>
      <c r="D14" s="168"/>
      <c r="E14" s="266"/>
      <c r="F14" s="267"/>
      <c r="G14" s="164"/>
      <c r="H14" s="164"/>
      <c r="I14" s="164"/>
      <c r="J14" s="164"/>
      <c r="K14" s="164"/>
      <c r="L14" s="164"/>
      <c r="M14" s="164"/>
      <c r="N14" s="164"/>
      <c r="O14" s="164"/>
      <c r="P14" s="164"/>
      <c r="Q14" s="164"/>
      <c r="R14" s="164"/>
      <c r="S14" s="164"/>
      <c r="T14" s="164"/>
      <c r="U14" s="164"/>
      <c r="V14" s="164"/>
      <c r="W14" s="164"/>
      <c r="X14" s="164"/>
      <c r="Y14" s="164"/>
      <c r="Z14" s="164"/>
    </row>
    <row r="15" ht="25.5" customHeight="1">
      <c r="A15" s="165" t="str">
        <f>'START HERE'!$B$14</f>
        <v>Solution Name</v>
      </c>
      <c r="B15" s="166"/>
      <c r="C15" s="167" t="str">
        <f>VLOOKUP($A15,'START HERE'!$B$13:$C$21,2,0)&amp;""</f>
        <v>Coursedog</v>
      </c>
      <c r="D15" s="168"/>
      <c r="E15" s="266"/>
      <c r="F15" s="267"/>
      <c r="G15" s="164"/>
      <c r="H15" s="164"/>
      <c r="I15" s="164"/>
      <c r="J15" s="164"/>
      <c r="K15" s="164"/>
      <c r="L15" s="164"/>
      <c r="M15" s="164"/>
      <c r="N15" s="164"/>
      <c r="O15" s="164"/>
      <c r="P15" s="164"/>
      <c r="Q15" s="164"/>
      <c r="R15" s="164"/>
      <c r="S15" s="164"/>
      <c r="T15" s="164"/>
      <c r="U15" s="164"/>
      <c r="V15" s="164"/>
      <c r="W15" s="164"/>
      <c r="X15" s="164"/>
      <c r="Y15" s="164"/>
      <c r="Z15" s="164"/>
    </row>
    <row r="16" ht="25.5" customHeight="1">
      <c r="A16" s="165" t="str">
        <f>'START HERE'!$B$15</f>
        <v>Solution Description</v>
      </c>
      <c r="B16" s="166"/>
      <c r="C16" s="167" t="str">
        <f>VLOOKUP($A16,'START HERE'!$B$13:$C$21,2,0)&amp;""</f>
        <v>Coursedog is a SaaS platform designed to streamline curriculum, catalog, and scheduling management for higher education institutions, offering intuitive tools, insightful analytics, and seamless integration without requiring IT involvement.</v>
      </c>
      <c r="D16" s="168"/>
      <c r="E16" s="266"/>
      <c r="F16" s="267"/>
      <c r="G16" s="164"/>
      <c r="H16" s="164"/>
      <c r="I16" s="164"/>
      <c r="J16" s="164"/>
      <c r="K16" s="164"/>
      <c r="L16" s="164"/>
      <c r="M16" s="164"/>
      <c r="N16" s="164"/>
      <c r="O16" s="164"/>
      <c r="P16" s="164"/>
      <c r="Q16" s="164"/>
      <c r="R16" s="164"/>
      <c r="S16" s="164"/>
      <c r="T16" s="164"/>
      <c r="U16" s="164"/>
      <c r="V16" s="164"/>
      <c r="W16" s="164"/>
      <c r="X16" s="164"/>
      <c r="Y16" s="164"/>
      <c r="Z16" s="164"/>
    </row>
    <row r="17" ht="25.5" customHeight="1">
      <c r="A17" s="171" t="s">
        <v>585</v>
      </c>
      <c r="B17" s="172"/>
      <c r="C17" s="173">
        <f>'START HERE'!$C$3</f>
        <v>45933</v>
      </c>
      <c r="D17" s="174"/>
      <c r="E17" s="268"/>
      <c r="F17" s="267"/>
      <c r="G17" s="164"/>
      <c r="H17" s="164"/>
      <c r="I17" s="164"/>
      <c r="J17" s="164"/>
      <c r="K17" s="164"/>
      <c r="L17" s="164"/>
      <c r="M17" s="164"/>
      <c r="N17" s="164"/>
      <c r="O17" s="164"/>
      <c r="P17" s="164"/>
      <c r="Q17" s="164"/>
      <c r="R17" s="164"/>
      <c r="S17" s="164"/>
      <c r="T17" s="164"/>
      <c r="U17" s="164"/>
      <c r="V17" s="164"/>
      <c r="W17" s="164"/>
      <c r="X17" s="164"/>
      <c r="Y17" s="164"/>
      <c r="Z17" s="164"/>
    </row>
    <row r="18" ht="24.75" customHeight="1">
      <c r="A18" s="162"/>
      <c r="B18" s="162"/>
      <c r="C18" s="176"/>
      <c r="D18" s="177"/>
      <c r="E18" s="162"/>
      <c r="F18" s="162"/>
      <c r="G18" s="162"/>
      <c r="H18" s="163"/>
      <c r="I18" s="163"/>
      <c r="J18" s="163"/>
      <c r="K18" s="164"/>
      <c r="L18" s="164"/>
      <c r="M18" s="164"/>
      <c r="N18" s="164"/>
      <c r="O18" s="164"/>
      <c r="P18" s="164"/>
      <c r="Q18" s="164"/>
      <c r="R18" s="164"/>
      <c r="S18" s="164"/>
      <c r="T18" s="164"/>
      <c r="U18" s="164"/>
      <c r="V18" s="164"/>
      <c r="W18" s="164"/>
      <c r="X18" s="164"/>
      <c r="Y18" s="164"/>
      <c r="Z18" s="164"/>
    </row>
    <row r="19" ht="24.0" customHeight="1">
      <c r="A19" s="178"/>
      <c r="D19" s="178"/>
      <c r="E19" s="179"/>
      <c r="F19" s="179"/>
      <c r="G19" s="179"/>
      <c r="H19" s="179"/>
      <c r="I19" s="179"/>
      <c r="J19" s="179"/>
      <c r="K19" s="179"/>
      <c r="L19" s="179"/>
      <c r="M19" s="179"/>
      <c r="N19" s="179"/>
      <c r="O19" s="179"/>
      <c r="P19" s="179"/>
      <c r="Q19" s="179"/>
      <c r="R19" s="179"/>
      <c r="S19" s="179"/>
      <c r="T19" s="179"/>
      <c r="U19" s="179"/>
      <c r="V19" s="179"/>
      <c r="W19" s="179"/>
      <c r="X19" s="179"/>
      <c r="Y19" s="179"/>
      <c r="Z19" s="179"/>
    </row>
    <row r="20" ht="30.0" customHeight="1">
      <c r="A20" s="180" t="s">
        <v>586</v>
      </c>
      <c r="B20" s="181" t="s">
        <v>587</v>
      </c>
      <c r="C20" s="182" t="s">
        <v>588</v>
      </c>
      <c r="D20" s="183" t="s">
        <v>589</v>
      </c>
      <c r="E20" s="184" t="s">
        <v>590</v>
      </c>
      <c r="F20" s="184" t="s">
        <v>591</v>
      </c>
      <c r="G20" s="185" t="s">
        <v>592</v>
      </c>
      <c r="H20" s="186"/>
      <c r="I20" s="187"/>
      <c r="J20" s="65"/>
      <c r="K20" s="65"/>
      <c r="L20" s="65"/>
      <c r="M20" s="65"/>
      <c r="N20" s="65"/>
      <c r="O20" s="65"/>
      <c r="P20" s="65"/>
      <c r="Q20" s="65"/>
      <c r="R20" s="65"/>
      <c r="S20" s="65"/>
      <c r="T20" s="65"/>
      <c r="U20" s="65"/>
      <c r="V20" s="65"/>
      <c r="W20" s="65"/>
      <c r="X20" s="65"/>
      <c r="Y20" s="65"/>
      <c r="Z20" s="65"/>
    </row>
    <row r="21" ht="40.5" customHeight="1">
      <c r="A21" s="188"/>
      <c r="B21" s="189" t="str">
        <f>VLOOKUP($K21,'Auto Responses'!$N$4:$O$38,2,0)&amp;""</f>
        <v> General Privacy</v>
      </c>
      <c r="C21" s="190" t="b">
        <v>1</v>
      </c>
      <c r="D21" s="191">
        <f>IF($C21=TRUE,SUMIF('(backend scoring)'!$B$3:$B$333,$K21,'(backend scoring)'!$O$3:$O$333),"")</f>
        <v>10</v>
      </c>
      <c r="E21" s="192">
        <f>IF($C21=TRUE,SUMIF('(backend scoring)'!$B$3:$B$333,$K21,'(backend scoring)'!$P$3:$P$333),"")</f>
        <v>0</v>
      </c>
      <c r="F21" s="193">
        <f t="shared" ref="F21:F31" si="1">IFERROR($E21/$D21,"N/A")</f>
        <v>0</v>
      </c>
      <c r="G21" s="194" t="s">
        <v>657</v>
      </c>
      <c r="H21" s="195"/>
      <c r="I21" s="196"/>
      <c r="J21" s="188"/>
      <c r="K21" s="188" t="s">
        <v>658</v>
      </c>
      <c r="L21" s="188"/>
      <c r="M21" s="188"/>
      <c r="N21" s="188"/>
      <c r="O21" s="188"/>
      <c r="P21" s="188"/>
      <c r="Q21" s="188"/>
      <c r="R21" s="188"/>
      <c r="S21" s="188"/>
      <c r="T21" s="188"/>
      <c r="U21" s="188"/>
      <c r="V21" s="188"/>
      <c r="W21" s="188"/>
      <c r="X21" s="188"/>
      <c r="Y21" s="188"/>
      <c r="Z21" s="188"/>
    </row>
    <row r="22" ht="40.5" customHeight="1">
      <c r="A22" s="188"/>
      <c r="B22" s="189" t="str">
        <f>VLOOKUP($K22,'Auto Responses'!$N$4:$O$38,2,0)&amp;""</f>
        <v> Privacy-Specific Company Details</v>
      </c>
      <c r="C22" s="190" t="b">
        <v>1</v>
      </c>
      <c r="D22" s="191">
        <f>IF($C22=TRUE,SUMIF('(backend scoring)'!$B$3:$B$333,$K22,'(backend scoring)'!$O$3:$O$333),"")</f>
        <v>50</v>
      </c>
      <c r="E22" s="192">
        <f>IF($C22=TRUE,SUMIF('(backend scoring)'!$B$3:$B$333,$K22,'(backend scoring)'!$P$3:$P$333),"")</f>
        <v>30</v>
      </c>
      <c r="F22" s="198">
        <f t="shared" si="1"/>
        <v>0.6</v>
      </c>
      <c r="G22" s="199" t="s">
        <v>659</v>
      </c>
      <c r="H22" s="200"/>
      <c r="I22" s="201"/>
      <c r="J22" s="188"/>
      <c r="K22" s="188" t="s">
        <v>660</v>
      </c>
      <c r="L22" s="188"/>
      <c r="M22" s="188"/>
      <c r="N22" s="188"/>
      <c r="O22" s="188"/>
      <c r="P22" s="188"/>
      <c r="Q22" s="188"/>
      <c r="R22" s="188"/>
      <c r="S22" s="188"/>
      <c r="T22" s="188"/>
      <c r="U22" s="188"/>
      <c r="V22" s="188"/>
      <c r="W22" s="188"/>
      <c r="X22" s="188"/>
      <c r="Y22" s="188"/>
      <c r="Z22" s="188"/>
    </row>
    <row r="23" ht="40.5" customHeight="1">
      <c r="A23" s="188"/>
      <c r="B23" s="189" t="str">
        <f>VLOOKUP($K23,'Auto Responses'!$N$4:$O$38,2,0)&amp;""</f>
        <v> Privacy-Specific Documentation</v>
      </c>
      <c r="C23" s="190" t="b">
        <v>1</v>
      </c>
      <c r="D23" s="191">
        <f>IF($C23=TRUE,SUMIF('(backend scoring)'!$B$3:$B$333,$K23,'(backend scoring)'!$O$3:$O$333),"")</f>
        <v>10</v>
      </c>
      <c r="E23" s="192">
        <f>IF($C23=TRUE,SUMIF('(backend scoring)'!$B$3:$B$333,$K23,'(backend scoring)'!$P$3:$P$333),"")</f>
        <v>10</v>
      </c>
      <c r="F23" s="198">
        <f t="shared" si="1"/>
        <v>1</v>
      </c>
      <c r="G23" s="199" t="s">
        <v>661</v>
      </c>
      <c r="H23" s="200"/>
      <c r="I23" s="201"/>
      <c r="J23" s="188"/>
      <c r="K23" s="188" t="s">
        <v>662</v>
      </c>
      <c r="L23" s="188"/>
      <c r="M23" s="188"/>
      <c r="N23" s="188"/>
      <c r="O23" s="188"/>
      <c r="P23" s="188"/>
      <c r="Q23" s="188"/>
      <c r="R23" s="188"/>
      <c r="S23" s="188"/>
      <c r="T23" s="188"/>
      <c r="U23" s="188"/>
      <c r="V23" s="188"/>
      <c r="W23" s="188"/>
      <c r="X23" s="188"/>
      <c r="Y23" s="188"/>
      <c r="Z23" s="188"/>
    </row>
    <row r="24" ht="40.5" customHeight="1">
      <c r="A24" s="188"/>
      <c r="B24" s="189" t="str">
        <f>VLOOKUP($K24,'Auto Responses'!$N$4:$O$38,2,0)&amp;""</f>
        <v> Privacy of Third Parties</v>
      </c>
      <c r="C24" s="190" t="b">
        <v>1</v>
      </c>
      <c r="D24" s="191">
        <f>IF($C24=TRUE,SUMIF('(backend scoring)'!$B$3:$B$333,$K24,'(backend scoring)'!$O$3:$O$333),"")</f>
        <v>25</v>
      </c>
      <c r="E24" s="192">
        <f>IF($C24=TRUE,SUMIF('(backend scoring)'!$B$3:$B$333,$K24,'(backend scoring)'!$P$3:$P$333),"")</f>
        <v>25</v>
      </c>
      <c r="F24" s="198">
        <f t="shared" si="1"/>
        <v>1</v>
      </c>
      <c r="G24" s="199" t="s">
        <v>663</v>
      </c>
      <c r="H24" s="200"/>
      <c r="I24" s="201"/>
      <c r="J24" s="188"/>
      <c r="K24" s="188" t="s">
        <v>664</v>
      </c>
      <c r="L24" s="188"/>
      <c r="M24" s="188"/>
      <c r="N24" s="188"/>
      <c r="O24" s="188"/>
      <c r="P24" s="188"/>
      <c r="Q24" s="188"/>
      <c r="R24" s="188"/>
      <c r="S24" s="188"/>
      <c r="T24" s="188"/>
      <c r="U24" s="188"/>
      <c r="V24" s="188"/>
      <c r="W24" s="188"/>
      <c r="X24" s="188"/>
      <c r="Y24" s="188"/>
      <c r="Z24" s="188"/>
    </row>
    <row r="25" ht="40.5" customHeight="1">
      <c r="A25" s="188"/>
      <c r="B25" s="189" t="str">
        <f>VLOOKUP($K25,'Auto Responses'!$N$4:$O$38,2,0)&amp;""</f>
        <v> Privacy Change Management</v>
      </c>
      <c r="C25" s="190" t="b">
        <v>1</v>
      </c>
      <c r="D25" s="191">
        <f>IF($C25=TRUE,SUMIF('(backend scoring)'!$B$3:$B$333,$K25,'(backend scoring)'!$O$3:$O$333),"")</f>
        <v>15</v>
      </c>
      <c r="E25" s="192">
        <f>IF($C25=TRUE,SUMIF('(backend scoring)'!$B$3:$B$333,$K25,'(backend scoring)'!$P$3:$P$333),"")</f>
        <v>5</v>
      </c>
      <c r="F25" s="198">
        <f t="shared" si="1"/>
        <v>0.3333333333</v>
      </c>
      <c r="G25" s="199" t="s">
        <v>665</v>
      </c>
      <c r="H25" s="200"/>
      <c r="I25" s="201"/>
      <c r="J25" s="188"/>
      <c r="K25" s="188" t="s">
        <v>666</v>
      </c>
      <c r="L25" s="188"/>
      <c r="M25" s="188"/>
      <c r="N25" s="188"/>
      <c r="O25" s="188"/>
      <c r="P25" s="188"/>
      <c r="Q25" s="188"/>
      <c r="R25" s="188"/>
      <c r="S25" s="188"/>
      <c r="T25" s="188"/>
      <c r="U25" s="188"/>
      <c r="V25" s="188"/>
      <c r="W25" s="188"/>
      <c r="X25" s="188"/>
      <c r="Y25" s="188"/>
      <c r="Z25" s="188"/>
    </row>
    <row r="26" ht="40.5" customHeight="1">
      <c r="A26" s="188"/>
      <c r="B26" s="189" t="str">
        <f>VLOOKUP($K26,'Auto Responses'!$N$4:$O$38,2,0)&amp;""</f>
        <v> Privacy of Sensitive Data</v>
      </c>
      <c r="C26" s="190" t="b">
        <v>1</v>
      </c>
      <c r="D26" s="191">
        <f>IF($C26=TRUE,SUMIF('(backend scoring)'!$B$3:$B$333,$K26,'(backend scoring)'!$O$3:$O$333),"")</f>
        <v>80</v>
      </c>
      <c r="E26" s="192">
        <f>IF($C26=TRUE,SUMIF('(backend scoring)'!$B$3:$B$333,$K26,'(backend scoring)'!$P$3:$P$333),"")</f>
        <v>20</v>
      </c>
      <c r="F26" s="198">
        <f t="shared" si="1"/>
        <v>0.25</v>
      </c>
      <c r="G26" s="199" t="s">
        <v>667</v>
      </c>
      <c r="H26" s="200"/>
      <c r="I26" s="201"/>
      <c r="J26" s="188"/>
      <c r="K26" s="188" t="s">
        <v>668</v>
      </c>
      <c r="L26" s="188"/>
      <c r="M26" s="188"/>
      <c r="N26" s="188"/>
      <c r="O26" s="188"/>
      <c r="P26" s="188"/>
      <c r="Q26" s="188"/>
      <c r="R26" s="188"/>
      <c r="S26" s="188"/>
      <c r="T26" s="188"/>
      <c r="U26" s="188"/>
      <c r="V26" s="188"/>
      <c r="W26" s="188"/>
      <c r="X26" s="188"/>
      <c r="Y26" s="188"/>
      <c r="Z26" s="188"/>
    </row>
    <row r="27" ht="40.5" customHeight="1">
      <c r="A27" s="188"/>
      <c r="B27" s="189" t="str">
        <f>VLOOKUP($K27,'Auto Responses'!$N$4:$O$38,2,0)&amp;""</f>
        <v> Privacy Policies and Procedures</v>
      </c>
      <c r="C27" s="190" t="b">
        <v>1</v>
      </c>
      <c r="D27" s="191">
        <f>IF($C27=TRUE,SUMIF('(backend scoring)'!$B$3:$B$333,$K27,'(backend scoring)'!$O$3:$O$333),"")</f>
        <v>100</v>
      </c>
      <c r="E27" s="192">
        <f>IF($C27=TRUE,SUMIF('(backend scoring)'!$B$3:$B$333,$K27,'(backend scoring)'!$P$3:$P$333),"")</f>
        <v>95</v>
      </c>
      <c r="F27" s="198">
        <f t="shared" si="1"/>
        <v>0.95</v>
      </c>
      <c r="G27" s="199" t="s">
        <v>669</v>
      </c>
      <c r="H27" s="200"/>
      <c r="I27" s="201"/>
      <c r="J27" s="188"/>
      <c r="K27" s="188" t="s">
        <v>670</v>
      </c>
      <c r="L27" s="188"/>
      <c r="M27" s="188"/>
      <c r="N27" s="188"/>
      <c r="O27" s="188"/>
      <c r="P27" s="188"/>
      <c r="Q27" s="188"/>
      <c r="R27" s="188"/>
      <c r="S27" s="188"/>
      <c r="T27" s="188"/>
      <c r="U27" s="188"/>
      <c r="V27" s="188"/>
      <c r="W27" s="188"/>
      <c r="X27" s="188"/>
      <c r="Y27" s="188"/>
      <c r="Z27" s="188"/>
    </row>
    <row r="28" ht="40.5" customHeight="1">
      <c r="A28" s="188"/>
      <c r="B28" s="189" t="str">
        <f>VLOOKUP($K28,'Auto Responses'!$N$4:$O$38,2,0)&amp;""</f>
        <v> International Privacy</v>
      </c>
      <c r="C28" s="190" t="b">
        <v>1</v>
      </c>
      <c r="D28" s="191">
        <f>IF($C28=TRUE,SUMIF('(backend scoring)'!$B$3:$B$333,$K28,'(backend scoring)'!$O$3:$O$333),"")</f>
        <v>50</v>
      </c>
      <c r="E28" s="192">
        <f>IF($C28=TRUE,SUMIF('(backend scoring)'!$B$3:$B$333,$K28,'(backend scoring)'!$P$3:$P$333),"")</f>
        <v>0</v>
      </c>
      <c r="F28" s="198">
        <f t="shared" si="1"/>
        <v>0</v>
      </c>
      <c r="G28" s="199" t="s">
        <v>671</v>
      </c>
      <c r="H28" s="200"/>
      <c r="I28" s="201"/>
      <c r="J28" s="188"/>
      <c r="K28" s="188" t="s">
        <v>672</v>
      </c>
      <c r="L28" s="188"/>
      <c r="M28" s="188"/>
      <c r="N28" s="188"/>
      <c r="O28" s="188"/>
      <c r="P28" s="188"/>
      <c r="Q28" s="188"/>
      <c r="R28" s="188"/>
      <c r="S28" s="188"/>
      <c r="T28" s="188"/>
      <c r="U28" s="188"/>
      <c r="V28" s="188"/>
      <c r="W28" s="188"/>
      <c r="X28" s="188"/>
      <c r="Y28" s="188"/>
      <c r="Z28" s="188"/>
    </row>
    <row r="29" ht="40.5" customHeight="1">
      <c r="A29" s="188"/>
      <c r="B29" s="189" t="str">
        <f>VLOOKUP($K29,'Auto Responses'!$N$4:$O$38,2,0)&amp;""</f>
        <v> Data Privacy</v>
      </c>
      <c r="C29" s="190" t="b">
        <v>1</v>
      </c>
      <c r="D29" s="191">
        <f>IF($C29=TRUE,SUMIF('(backend scoring)'!$B$3:$B$333,$K29,'(backend scoring)'!$O$3:$O$333),"")</f>
        <v>150</v>
      </c>
      <c r="E29" s="192">
        <f>IF($C29=TRUE,SUMIF('(backend scoring)'!$B$3:$B$333,$K29,'(backend scoring)'!$P$3:$P$333),"")</f>
        <v>50</v>
      </c>
      <c r="F29" s="198">
        <f t="shared" si="1"/>
        <v>0.3333333333</v>
      </c>
      <c r="G29" s="199" t="s">
        <v>673</v>
      </c>
      <c r="H29" s="200"/>
      <c r="I29" s="201"/>
      <c r="J29" s="188"/>
      <c r="K29" s="188" t="s">
        <v>674</v>
      </c>
      <c r="L29" s="188"/>
      <c r="M29" s="188"/>
      <c r="N29" s="188"/>
      <c r="O29" s="188"/>
      <c r="P29" s="188"/>
      <c r="Q29" s="188"/>
      <c r="R29" s="188"/>
      <c r="S29" s="188"/>
      <c r="T29" s="188"/>
      <c r="U29" s="188"/>
      <c r="V29" s="188"/>
      <c r="W29" s="188"/>
      <c r="X29" s="188"/>
      <c r="Y29" s="188"/>
      <c r="Z29" s="188"/>
    </row>
    <row r="30" ht="40.5" customHeight="1">
      <c r="A30" s="188"/>
      <c r="B30" s="189" t="str">
        <f>VLOOKUP($K30,'Auto Responses'!$N$4:$O$38,2,0)&amp;""</f>
        <v> Privacy and AI</v>
      </c>
      <c r="C30" s="190" t="b">
        <v>1</v>
      </c>
      <c r="D30" s="191">
        <f>IF($C30=TRUE,SUMIF('(backend scoring)'!$B$3:$B$333,$K30,'(backend scoring)'!$O$3:$O$333),"")</f>
        <v>80</v>
      </c>
      <c r="E30" s="192">
        <f>IF($C30=TRUE,SUMIF('(backend scoring)'!$B$3:$B$333,$K30,'(backend scoring)'!$P$3:$P$333),"")</f>
        <v>20</v>
      </c>
      <c r="F30" s="198">
        <f t="shared" si="1"/>
        <v>0.25</v>
      </c>
      <c r="G30" s="199" t="s">
        <v>675</v>
      </c>
      <c r="H30" s="200"/>
      <c r="I30" s="201"/>
      <c r="J30" s="188"/>
      <c r="K30" s="188" t="s">
        <v>676</v>
      </c>
      <c r="L30" s="188"/>
      <c r="M30" s="188"/>
      <c r="N30" s="188"/>
      <c r="O30" s="188"/>
      <c r="P30" s="188"/>
      <c r="Q30" s="188"/>
      <c r="R30" s="188"/>
      <c r="S30" s="188"/>
      <c r="T30" s="188"/>
      <c r="U30" s="188"/>
      <c r="V30" s="188"/>
      <c r="W30" s="188"/>
      <c r="X30" s="188"/>
      <c r="Y30" s="188"/>
      <c r="Z30" s="188"/>
    </row>
    <row r="31" ht="30.0" customHeight="1">
      <c r="A31" s="188"/>
      <c r="B31" s="181" t="s">
        <v>677</v>
      </c>
      <c r="C31" s="182"/>
      <c r="D31" s="209">
        <f t="shared" ref="D31:E31" si="2">SUM(D21:D30)</f>
        <v>570</v>
      </c>
      <c r="E31" s="209">
        <f t="shared" si="2"/>
        <v>255</v>
      </c>
      <c r="F31" s="210">
        <f t="shared" si="1"/>
        <v>0.4473684211</v>
      </c>
      <c r="G31" s="211"/>
      <c r="H31" s="212"/>
      <c r="I31" s="213"/>
      <c r="J31" s="56" t="s">
        <v>34</v>
      </c>
      <c r="K31" s="188"/>
      <c r="L31" s="188"/>
      <c r="M31" s="188"/>
      <c r="N31" s="188"/>
      <c r="O31" s="188"/>
      <c r="P31" s="188"/>
      <c r="Q31" s="188"/>
      <c r="R31" s="188"/>
      <c r="S31" s="188"/>
      <c r="T31" s="188"/>
      <c r="U31" s="188"/>
      <c r="V31" s="188"/>
      <c r="W31" s="188"/>
      <c r="X31" s="188"/>
      <c r="Y31" s="188"/>
      <c r="Z31" s="188"/>
    </row>
    <row r="32" ht="15.75" customHeight="1">
      <c r="A32" s="65"/>
      <c r="B32" s="65"/>
      <c r="C32" s="65"/>
      <c r="D32" s="65"/>
      <c r="E32" s="65"/>
      <c r="F32" s="65" t="s">
        <v>632</v>
      </c>
      <c r="G32" s="65"/>
      <c r="H32" s="65"/>
      <c r="I32" s="65"/>
      <c r="J32" s="65"/>
      <c r="K32" s="65"/>
      <c r="L32" s="65"/>
      <c r="M32" s="65"/>
      <c r="N32" s="65"/>
      <c r="O32" s="65"/>
      <c r="P32" s="65"/>
      <c r="Q32" s="65"/>
      <c r="R32" s="65"/>
      <c r="S32" s="65"/>
      <c r="T32" s="65"/>
      <c r="U32" s="65"/>
      <c r="V32" s="65"/>
      <c r="W32" s="65"/>
      <c r="X32" s="65"/>
      <c r="Y32" s="65"/>
      <c r="Z32" s="65"/>
    </row>
    <row r="33" ht="15.75" customHeight="1">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row>
    <row r="34" ht="15.0" customHeight="1">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row>
    <row r="35" ht="36.0" customHeight="1">
      <c r="A35" s="214" t="s">
        <v>678</v>
      </c>
      <c r="B35" s="214"/>
      <c r="C35" s="215"/>
      <c r="D35" s="214"/>
      <c r="E35" s="214"/>
      <c r="F35" s="214"/>
      <c r="G35" s="214"/>
      <c r="H35" s="214"/>
      <c r="I35" s="214"/>
      <c r="J35" s="214"/>
      <c r="K35" s="214"/>
      <c r="L35" s="6"/>
      <c r="M35" s="283"/>
      <c r="N35" s="283"/>
      <c r="O35" s="283"/>
      <c r="P35" s="283"/>
      <c r="Q35" s="283"/>
      <c r="R35" s="283"/>
      <c r="S35" s="283"/>
      <c r="T35" s="283"/>
      <c r="U35" s="283"/>
      <c r="V35" s="283"/>
      <c r="W35" s="283"/>
      <c r="X35" s="283"/>
      <c r="Y35" s="283"/>
      <c r="Z35" s="283"/>
    </row>
    <row r="36" ht="36.0" customHeight="1">
      <c r="A36" s="216" t="s">
        <v>634</v>
      </c>
      <c r="B36" s="216"/>
      <c r="C36" s="217"/>
      <c r="D36" s="216"/>
      <c r="E36" s="216"/>
      <c r="F36" s="216"/>
      <c r="G36" s="216"/>
      <c r="H36" s="216"/>
      <c r="I36" s="216"/>
      <c r="J36" s="216"/>
      <c r="K36" s="216"/>
      <c r="L36" s="2"/>
      <c r="M36" s="65"/>
      <c r="N36" s="65"/>
      <c r="O36" s="65"/>
      <c r="P36" s="65"/>
      <c r="Q36" s="65"/>
      <c r="R36" s="65"/>
      <c r="S36" s="65"/>
      <c r="T36" s="65"/>
      <c r="U36" s="65"/>
      <c r="V36" s="65"/>
      <c r="W36" s="65"/>
      <c r="X36" s="65"/>
      <c r="Y36" s="65"/>
      <c r="Z36" s="65"/>
    </row>
    <row r="37" ht="36.0" customHeight="1">
      <c r="A37" s="18" t="s">
        <v>584</v>
      </c>
      <c r="B37" s="19"/>
      <c r="C37" s="20"/>
      <c r="D37" s="21"/>
      <c r="E37" s="21"/>
      <c r="F37" s="22"/>
      <c r="G37" s="22"/>
      <c r="H37" s="22"/>
      <c r="I37" s="22"/>
      <c r="J37" s="22"/>
      <c r="K37" s="22"/>
      <c r="L37" s="2"/>
      <c r="M37" s="2"/>
      <c r="N37" s="2"/>
      <c r="O37" s="2"/>
      <c r="P37" s="2"/>
      <c r="Q37" s="2"/>
      <c r="R37" s="2"/>
      <c r="S37" s="2"/>
      <c r="T37" s="2"/>
      <c r="U37" s="2"/>
      <c r="V37" s="2"/>
      <c r="W37" s="2"/>
      <c r="X37" s="2"/>
      <c r="Y37" s="2"/>
      <c r="Z37" s="2"/>
    </row>
    <row r="38" ht="19.5" customHeight="1">
      <c r="A38" s="152" t="str">
        <f>HLOOKUP($A$4,'Auto Responses'!$F$2:$F$7,2,0)&amp;""</f>
        <v>1. Upon initial review, you can check the "Non-Negotiable" box by any question to compile a report of questions that may prohibit a full review.</v>
      </c>
      <c r="B38" s="152"/>
      <c r="C38" s="152"/>
      <c r="D38" s="152"/>
      <c r="E38" s="152"/>
      <c r="F38" s="152"/>
      <c r="G38" s="152"/>
      <c r="H38" s="152"/>
      <c r="I38" s="152"/>
      <c r="J38" s="152"/>
      <c r="K38" s="24"/>
      <c r="L38" s="2"/>
      <c r="M38" s="2"/>
      <c r="N38" s="2"/>
      <c r="O38" s="2"/>
      <c r="P38" s="2"/>
      <c r="Q38" s="2"/>
      <c r="R38" s="2"/>
      <c r="S38" s="2"/>
      <c r="T38" s="2"/>
      <c r="U38" s="2"/>
      <c r="V38" s="2"/>
      <c r="W38" s="2"/>
      <c r="X38" s="2"/>
      <c r="Y38" s="2"/>
      <c r="Z38" s="2"/>
    </row>
    <row r="39" ht="19.5" customHeight="1">
      <c r="A39" s="152" t="str">
        <f>HLOOKUP($A$4,'Auto Responses'!$F$2:$F$7,3,0)&amp;""</f>
        <v>2. When evaluating an answer, a default importance level has been set. You can use the "Importance Override" dropdown to override the default and adjust the value of the question.</v>
      </c>
      <c r="B39" s="152"/>
      <c r="C39" s="152"/>
      <c r="D39" s="152"/>
      <c r="E39" s="152"/>
      <c r="F39" s="152"/>
      <c r="G39" s="152"/>
      <c r="H39" s="152"/>
      <c r="I39" s="152"/>
      <c r="J39" s="152"/>
      <c r="K39" s="24"/>
      <c r="L39" s="2"/>
      <c r="M39" s="2"/>
      <c r="N39" s="2"/>
      <c r="O39" s="2"/>
      <c r="P39" s="2"/>
      <c r="Q39" s="2"/>
      <c r="R39" s="2"/>
      <c r="S39" s="2"/>
      <c r="T39" s="2"/>
      <c r="U39" s="2"/>
      <c r="V39" s="2"/>
      <c r="W39" s="2"/>
      <c r="X39" s="2"/>
      <c r="Y39" s="2"/>
      <c r="Z39" s="2"/>
    </row>
    <row r="40" ht="19.5" customHeight="1">
      <c r="A40" s="152" t="str">
        <f>HLOOKUP($A$4,'Auto Responses'!$F$2:$F$7,4,0)&amp;""</f>
        <v>3. For questions that are qualitative or for which you disagree with the preferred response, make a selection in the "Compliant Override" dropdown to adjust the question's impact on the score.</v>
      </c>
      <c r="B40" s="152"/>
      <c r="C40" s="152"/>
      <c r="D40" s="152"/>
      <c r="E40" s="152"/>
      <c r="F40" s="152"/>
      <c r="G40" s="152"/>
      <c r="H40" s="152"/>
      <c r="I40" s="152"/>
      <c r="J40" s="152"/>
      <c r="K40" s="24"/>
      <c r="L40" s="2"/>
      <c r="M40" s="2"/>
      <c r="N40" s="2"/>
      <c r="O40" s="2"/>
      <c r="P40" s="2"/>
      <c r="Q40" s="2"/>
      <c r="R40" s="2"/>
      <c r="S40" s="2"/>
      <c r="T40" s="2"/>
      <c r="U40" s="2"/>
      <c r="V40" s="2"/>
      <c r="W40" s="2"/>
      <c r="X40" s="2"/>
      <c r="Y40" s="2"/>
      <c r="Z40" s="2"/>
    </row>
    <row r="41" ht="19.5" customHeight="1">
      <c r="A41" s="152" t="str">
        <f>HLOOKUP($A$4,'Auto Responses'!$F$2:$F$7,5,0)&amp;""</f>
        <v>4. Each worksheet shows a report for that section. See the "Analyst Report" sheet for a full report of all sections. </v>
      </c>
      <c r="B41" s="152"/>
      <c r="C41" s="152"/>
      <c r="D41" s="152"/>
      <c r="E41" s="152"/>
      <c r="F41" s="152"/>
      <c r="G41" s="152"/>
      <c r="H41" s="152"/>
      <c r="I41" s="152"/>
      <c r="J41" s="152"/>
      <c r="K41" s="24"/>
      <c r="L41" s="2"/>
      <c r="M41" s="2"/>
      <c r="N41" s="2"/>
      <c r="O41" s="2"/>
      <c r="P41" s="2"/>
      <c r="Q41" s="2"/>
      <c r="R41" s="2"/>
      <c r="S41" s="2"/>
      <c r="T41" s="2"/>
      <c r="U41" s="2"/>
      <c r="V41" s="2"/>
      <c r="W41" s="2"/>
      <c r="X41" s="2"/>
      <c r="Y41" s="2"/>
      <c r="Z41" s="2"/>
    </row>
    <row r="42" ht="19.5" customHeight="1">
      <c r="A42" s="152" t="str">
        <f>HLOOKUP($A$4,'Auto Responses'!$F$2:$F$7,6,0)&amp;""</f>
        <v>5. If you are evaluating a question that appears in an earlier section, the Importance and Compliant Override cannot be changed but additional notes can be added. </v>
      </c>
      <c r="B42" s="152"/>
      <c r="C42" s="152"/>
      <c r="D42" s="152"/>
      <c r="E42" s="152"/>
      <c r="F42" s="152"/>
      <c r="G42" s="152"/>
      <c r="H42" s="152"/>
      <c r="I42" s="152"/>
      <c r="J42" s="152"/>
      <c r="K42" s="24"/>
      <c r="L42" s="2"/>
      <c r="M42" s="2"/>
      <c r="N42" s="2"/>
      <c r="O42" s="2"/>
      <c r="P42" s="2"/>
      <c r="Q42" s="2"/>
      <c r="R42" s="2"/>
      <c r="S42" s="2"/>
      <c r="T42" s="2"/>
      <c r="U42" s="2"/>
      <c r="V42" s="2"/>
      <c r="W42" s="2"/>
      <c r="X42" s="2"/>
      <c r="Y42" s="2"/>
      <c r="Z42" s="2"/>
    </row>
    <row r="43" ht="19.5" customHeight="1">
      <c r="A43" s="152" t="str">
        <f>HLOOKUP($A$4,'Auto Responses'!$F$2:$F$8,7,0)&amp;""</f>
        <v>For full instructions, please visit EDUCAUSE.edu/HECVAT</v>
      </c>
      <c r="B43" s="155"/>
      <c r="C43" s="155"/>
      <c r="D43" s="155"/>
      <c r="E43" s="155"/>
      <c r="F43" s="155"/>
      <c r="G43" s="155"/>
      <c r="H43" s="155"/>
      <c r="I43" s="155"/>
      <c r="J43" s="155"/>
      <c r="K43" s="24"/>
      <c r="L43" s="2"/>
      <c r="M43" s="2"/>
      <c r="N43" s="2"/>
      <c r="O43" s="2"/>
      <c r="P43" s="2"/>
      <c r="Q43" s="2"/>
      <c r="R43" s="2"/>
      <c r="S43" s="2"/>
      <c r="T43" s="2"/>
      <c r="U43" s="2"/>
      <c r="V43" s="2"/>
      <c r="W43" s="2"/>
      <c r="X43" s="2"/>
      <c r="Y43" s="2"/>
      <c r="Z43" s="2"/>
    </row>
    <row r="44" ht="41.25" customHeight="1">
      <c r="A44" s="218"/>
      <c r="B44" s="218"/>
      <c r="C44" s="219"/>
      <c r="D44" s="218"/>
      <c r="E44" s="218"/>
      <c r="F44" s="57" t="s">
        <v>22</v>
      </c>
      <c r="G44" s="221" t="s">
        <v>635</v>
      </c>
      <c r="H44" s="222"/>
      <c r="I44" s="222"/>
      <c r="J44" s="222"/>
      <c r="K44" s="284"/>
      <c r="L44" s="2"/>
      <c r="M44" s="65"/>
      <c r="N44" s="65"/>
      <c r="O44" s="65"/>
      <c r="P44" s="65"/>
      <c r="Q44" s="65"/>
      <c r="R44" s="65"/>
      <c r="S44" s="65"/>
      <c r="T44" s="65"/>
      <c r="U44" s="65"/>
      <c r="V44" s="65"/>
      <c r="W44" s="65"/>
      <c r="X44" s="65"/>
      <c r="Y44" s="65"/>
      <c r="Z44" s="65"/>
    </row>
    <row r="45" ht="48.0" customHeight="1">
      <c r="A45" s="223" t="s">
        <v>636</v>
      </c>
      <c r="B45" s="224" t="s">
        <v>637</v>
      </c>
      <c r="C45" s="224" t="s">
        <v>679</v>
      </c>
      <c r="D45" s="225" t="s">
        <v>20</v>
      </c>
      <c r="E45" s="226" t="s">
        <v>21</v>
      </c>
      <c r="F45" s="227" t="s">
        <v>638</v>
      </c>
      <c r="G45" s="228" t="s">
        <v>639</v>
      </c>
      <c r="H45" s="229" t="s">
        <v>640</v>
      </c>
      <c r="I45" s="229" t="s">
        <v>641</v>
      </c>
      <c r="J45" s="230" t="s">
        <v>642</v>
      </c>
      <c r="K45" s="231" t="s">
        <v>643</v>
      </c>
      <c r="L45" s="2"/>
      <c r="M45" s="232"/>
      <c r="N45" s="232"/>
      <c r="O45" s="232"/>
      <c r="P45" s="232"/>
      <c r="Q45" s="232"/>
      <c r="R45" s="232"/>
      <c r="S45" s="232"/>
      <c r="T45" s="232"/>
      <c r="U45" s="232"/>
      <c r="V45" s="232"/>
      <c r="W45" s="232"/>
      <c r="X45" s="232"/>
      <c r="Y45" s="232"/>
      <c r="Z45" s="232"/>
    </row>
    <row r="46" ht="36.75" customHeight="1">
      <c r="A46" s="19" t="str">
        <f>VLOOKUP(LEFT($A47,4),'Auto Responses'!$N$4:$O$38,2,0)&amp;""</f>
        <v> General Privacy</v>
      </c>
      <c r="B46" s="45"/>
      <c r="C46" s="46"/>
      <c r="D46" s="46"/>
      <c r="E46" s="46"/>
      <c r="F46" s="234" t="s">
        <v>644</v>
      </c>
      <c r="G46" s="46"/>
      <c r="H46" s="46"/>
      <c r="I46" s="46"/>
      <c r="J46" s="46"/>
      <c r="K46" s="46"/>
      <c r="L46" s="2"/>
      <c r="M46" s="2"/>
      <c r="N46" s="2"/>
      <c r="O46" s="2"/>
      <c r="P46" s="2"/>
      <c r="Q46" s="2"/>
      <c r="R46" s="2"/>
      <c r="S46" s="2"/>
      <c r="T46" s="2"/>
      <c r="U46" s="2"/>
      <c r="V46" s="2"/>
      <c r="W46" s="2"/>
      <c r="X46" s="2"/>
      <c r="Y46" s="2"/>
      <c r="Z46" s="2"/>
    </row>
    <row r="47" ht="48.0" customHeight="1">
      <c r="A47" s="35" t="s">
        <v>503</v>
      </c>
      <c r="B47" s="48" t="str">
        <f>VLOOKUP($A47,Questions!$A$2:$X$333,2,0)</f>
        <v>Does your solution process FERPA-related data?</v>
      </c>
      <c r="C47" s="241" t="str">
        <f>VLOOKUP($A47,Privacy!$A$13:$E$97,3,0)&amp;""</f>
        <v>No</v>
      </c>
      <c r="D47" s="243" t="str">
        <f>IF(LEFT(VLOOKUP($A47,Privacy!$A$13:$E$97,5,0),21)='Auto Responses'!$A$73,'Auto Responses'!$A$74,VLOOKUP($A47,Privacy!$A$13:$E$97,4,0))&amp;""</f>
        <v/>
      </c>
      <c r="E47" s="244" t="str">
        <f>VLOOKUP($A47,Privacy!$A$13:$E$97,5,0)&amp;""</f>
        <v/>
      </c>
      <c r="F47" s="251"/>
      <c r="G47" s="239" t="str">
        <f>VLOOKUP($A47,Questions!$A$2:$X$333,21,0)&amp;""</f>
        <v/>
      </c>
      <c r="H47" s="240"/>
      <c r="I47" s="241" t="str">
        <f>VLOOKUP($A47,Questions!$A$2:$X$333,23,0)&amp;""</f>
        <v/>
      </c>
      <c r="J47" s="240"/>
      <c r="K47" s="242" t="b">
        <v>0</v>
      </c>
      <c r="L47" s="2"/>
      <c r="M47" s="232"/>
      <c r="N47" s="232"/>
      <c r="O47" s="232"/>
      <c r="P47" s="232"/>
      <c r="Q47" s="232"/>
      <c r="R47" s="232"/>
      <c r="S47" s="232"/>
      <c r="T47" s="232"/>
      <c r="U47" s="232"/>
      <c r="V47" s="232"/>
      <c r="W47" s="232"/>
      <c r="X47" s="232"/>
      <c r="Y47" s="232"/>
      <c r="Z47" s="232"/>
    </row>
    <row r="48" ht="48.0" customHeight="1">
      <c r="A48" s="35" t="s">
        <v>504</v>
      </c>
      <c r="B48" s="48" t="str">
        <f>VLOOKUP($A48,Questions!$A$2:$X$333,2,0)</f>
        <v>Does your solution process GDPR-related or PIPL-related data?</v>
      </c>
      <c r="C48" s="241" t="str">
        <f>VLOOKUP($A48,Privacy!$A$13:$E$97,3,0)&amp;""</f>
        <v>No</v>
      </c>
      <c r="D48" s="243" t="str">
        <f>IF(LEFT(VLOOKUP($A48,Privacy!$A$13:$E$97,5,0),21)='Auto Responses'!$A$73,'Auto Responses'!$A$74,VLOOKUP($A48,Privacy!$A$13:$E$97,4,0))&amp;""</f>
        <v/>
      </c>
      <c r="E48" s="244" t="str">
        <f>VLOOKUP($A48,Privacy!$A$13:$E$97,5,0)&amp;""</f>
        <v/>
      </c>
      <c r="F48" s="251"/>
      <c r="G48" s="239" t="str">
        <f>VLOOKUP($A48,Questions!$A$2:$X$333,21,0)&amp;""</f>
        <v/>
      </c>
      <c r="H48" s="240"/>
      <c r="I48" s="241" t="str">
        <f>VLOOKUP($A48,Questions!$A$2:$X$333,23,0)&amp;""</f>
        <v/>
      </c>
      <c r="J48" s="240"/>
      <c r="K48" s="242" t="b">
        <v>0</v>
      </c>
      <c r="L48" s="2"/>
      <c r="M48" s="232"/>
      <c r="N48" s="232"/>
      <c r="O48" s="232"/>
      <c r="P48" s="232"/>
      <c r="Q48" s="232"/>
      <c r="R48" s="232"/>
      <c r="S48" s="232"/>
      <c r="T48" s="232"/>
      <c r="U48" s="232"/>
      <c r="V48" s="232"/>
      <c r="W48" s="232"/>
      <c r="X48" s="232"/>
      <c r="Y48" s="232"/>
      <c r="Z48" s="232"/>
    </row>
    <row r="49" ht="48.0" customHeight="1">
      <c r="A49" s="35" t="s">
        <v>505</v>
      </c>
      <c r="B49" s="48" t="str">
        <f>VLOOKUP($A49,Questions!$A$2:$X$333,2,0)</f>
        <v>Does your solution process personal data regulated by state law(s) (e.g., CCPA)?</v>
      </c>
      <c r="C49" s="241" t="str">
        <f>VLOOKUP($A49,Privacy!$A$13:$E$97,3,0)&amp;""</f>
        <v>No</v>
      </c>
      <c r="D49" s="243" t="str">
        <f>IF(LEFT(VLOOKUP($A49,Privacy!$A$13:$E$97,5,0),21)='Auto Responses'!$A$73,'Auto Responses'!$A$74,VLOOKUP($A49,Privacy!$A$13:$E$97,4,0))&amp;""</f>
        <v/>
      </c>
      <c r="E49" s="244" t="str">
        <f>VLOOKUP($A49,Privacy!$A$13:$E$97,5,0)&amp;""</f>
        <v/>
      </c>
      <c r="F49" s="251"/>
      <c r="G49" s="239" t="str">
        <f>VLOOKUP($A49,Questions!$A$2:$X$333,21,0)&amp;""</f>
        <v/>
      </c>
      <c r="H49" s="240"/>
      <c r="I49" s="241" t="str">
        <f>VLOOKUP($A49,Questions!$A$2:$X$333,23,0)&amp;""</f>
        <v/>
      </c>
      <c r="J49" s="240"/>
      <c r="K49" s="242" t="b">
        <v>0</v>
      </c>
      <c r="L49" s="2"/>
      <c r="M49" s="232"/>
      <c r="N49" s="232"/>
      <c r="O49" s="232"/>
      <c r="P49" s="232"/>
      <c r="Q49" s="232"/>
      <c r="R49" s="232"/>
      <c r="S49" s="232"/>
      <c r="T49" s="232"/>
      <c r="U49" s="232"/>
      <c r="V49" s="232"/>
      <c r="W49" s="232"/>
      <c r="X49" s="232"/>
      <c r="Y49" s="232"/>
      <c r="Z49" s="232"/>
    </row>
    <row r="50" ht="48.0" customHeight="1">
      <c r="A50" s="35" t="s">
        <v>506</v>
      </c>
      <c r="B50" s="48" t="str">
        <f>VLOOKUP($A50,Questions!$A$2:$X$333,2,0)</f>
        <v>Does your solution process user-provided data that may contain regulated information?</v>
      </c>
      <c r="C50" s="241" t="str">
        <f>VLOOKUP($A50,Privacy!$A$13:$E$97,3,0)&amp;""</f>
        <v>No</v>
      </c>
      <c r="D50" s="243" t="str">
        <f>IF(LEFT(VLOOKUP($A50,Privacy!$A$13:$E$97,5,0),21)='Auto Responses'!$A$73,'Auto Responses'!$A$74,VLOOKUP($A50,Privacy!$A$13:$E$97,4,0))&amp;""</f>
        <v/>
      </c>
      <c r="E50" s="244" t="str">
        <f>VLOOKUP($A50,Privacy!$A$13:$E$97,5,0)&amp;""</f>
        <v/>
      </c>
      <c r="F50" s="251"/>
      <c r="G50" s="239" t="str">
        <f>VLOOKUP($A50,Questions!$A$2:$X$333,21,0)&amp;""</f>
        <v/>
      </c>
      <c r="H50" s="240"/>
      <c r="I50" s="241" t="str">
        <f>VLOOKUP($A50,Questions!$A$2:$X$333,23,0)&amp;""</f>
        <v/>
      </c>
      <c r="J50" s="240"/>
      <c r="K50" s="242" t="b">
        <v>0</v>
      </c>
      <c r="L50" s="2"/>
      <c r="M50" s="232"/>
      <c r="N50" s="232"/>
      <c r="O50" s="232"/>
      <c r="P50" s="232"/>
      <c r="Q50" s="232"/>
      <c r="R50" s="232"/>
      <c r="S50" s="232"/>
      <c r="T50" s="232"/>
      <c r="U50" s="232"/>
      <c r="V50" s="232"/>
      <c r="W50" s="232"/>
      <c r="X50" s="232"/>
      <c r="Y50" s="232"/>
      <c r="Z50" s="232"/>
    </row>
    <row r="51" ht="48.0" customHeight="1">
      <c r="A51" s="35" t="s">
        <v>507</v>
      </c>
      <c r="B51" s="48" t="str">
        <f>VLOOKUP($A51,Questions!$A$2:$X$333,2,0)</f>
        <v>Web Link to Product/Service Privacy Notice</v>
      </c>
      <c r="C51" s="245" t="str">
        <f>VLOOKUP($A51,Privacy!$A$13:$E$97,3,0)&amp;""</f>
        <v/>
      </c>
      <c r="D51" s="236" t="str">
        <f>IF(LEFT(VLOOKUP($A51,Privacy!$A$13:$E$97,5,0),21)='Auto Responses'!$A$73,'Auto Responses'!$A$74,VLOOKUP($A51,Privacy!$A$13:$E$97,4,0))&amp;""</f>
        <v/>
      </c>
      <c r="E51" s="244" t="str">
        <f>VLOOKUP($A51,Privacy!$A$13:$E$97,5,0)&amp;""</f>
        <v/>
      </c>
      <c r="F51" s="251"/>
      <c r="G51" s="239" t="str">
        <f>VLOOKUP($A51,Questions!$A$2:$X$333,21,0)&amp;""</f>
        <v>Qualitative Answer - make a selection in column G</v>
      </c>
      <c r="H51" s="240"/>
      <c r="I51" s="241" t="str">
        <f>VLOOKUP($A51,Questions!$A$2:$X$333,23,0)&amp;""</f>
        <v>Standard Importance</v>
      </c>
      <c r="J51" s="240"/>
      <c r="K51" s="242" t="b">
        <v>0</v>
      </c>
      <c r="L51" s="2"/>
      <c r="M51" s="232"/>
      <c r="N51" s="232"/>
      <c r="O51" s="232"/>
      <c r="P51" s="232"/>
      <c r="Q51" s="232"/>
      <c r="R51" s="232"/>
      <c r="S51" s="232"/>
      <c r="T51" s="232"/>
      <c r="U51" s="232"/>
      <c r="V51" s="232"/>
      <c r="W51" s="232"/>
      <c r="X51" s="232"/>
      <c r="Y51" s="232"/>
      <c r="Z51" s="232"/>
    </row>
    <row r="52" ht="36.75" customHeight="1">
      <c r="A52" s="19" t="str">
        <f>VLOOKUP(LEFT($A53,4),'Auto Responses'!$N$4:$O$38,2,0)&amp;""</f>
        <v> Privacy-Specific Company Details</v>
      </c>
      <c r="B52" s="45"/>
      <c r="C52" s="46"/>
      <c r="D52" s="46"/>
      <c r="E52" s="246"/>
      <c r="F52" s="234" t="s">
        <v>644</v>
      </c>
      <c r="G52" s="46"/>
      <c r="H52" s="46"/>
      <c r="I52" s="46"/>
      <c r="J52" s="46"/>
      <c r="K52" s="46"/>
      <c r="L52" s="2"/>
      <c r="M52" s="2"/>
      <c r="N52" s="2"/>
      <c r="O52" s="2"/>
      <c r="P52" s="2"/>
      <c r="Q52" s="2"/>
      <c r="R52" s="2"/>
      <c r="S52" s="2"/>
      <c r="T52" s="2"/>
      <c r="U52" s="2"/>
      <c r="V52" s="2"/>
      <c r="W52" s="2"/>
      <c r="X52" s="2"/>
      <c r="Y52" s="2"/>
      <c r="Z52" s="2"/>
    </row>
    <row r="53" ht="79.5" customHeight="1">
      <c r="A53" s="35" t="s">
        <v>508</v>
      </c>
      <c r="B53" s="48" t="str">
        <f>VLOOKUP($A53,Questions!$A$2:$X$333,2,0)</f>
        <v>Have you had a personal data breach in the past three years that involved reporting to a governmental agency, notice to individuals (including voluntary notice), or notice to another organization or institution?*</v>
      </c>
      <c r="C53" s="241" t="str">
        <f>VLOOKUP($A53,Privacy!$A$13:$E$97,3,0)&amp;""</f>
        <v>No</v>
      </c>
      <c r="D53" s="243" t="str">
        <f>IF(LEFT(VLOOKUP($A53,Privacy!$A$13:$E$97,5,0),21)='Auto Responses'!$A$73,'Auto Responses'!$A$74,VLOOKUP($A53,Privacy!$A$13:$E$97,4,0))&amp;""</f>
        <v/>
      </c>
      <c r="E53" s="248" t="str">
        <f>VLOOKUP($A53,Privacy!$A$13:$E$97,5,0)&amp;""</f>
        <v/>
      </c>
      <c r="F53" s="251"/>
      <c r="G53" s="239" t="str">
        <f>VLOOKUP($A53,Questions!$A$2:$X$333,21,0)&amp;""</f>
        <v>No</v>
      </c>
      <c r="H53" s="240"/>
      <c r="I53" s="241" t="str">
        <f>VLOOKUP($A53,Questions!$A$2:$X$333,23,0)&amp;""</f>
        <v>Critical Importance</v>
      </c>
      <c r="J53" s="240"/>
      <c r="K53" s="242" t="b">
        <v>0</v>
      </c>
      <c r="L53" s="2"/>
      <c r="M53" s="232"/>
      <c r="N53" s="232"/>
      <c r="O53" s="232"/>
      <c r="P53" s="232"/>
      <c r="Q53" s="232"/>
      <c r="R53" s="232"/>
      <c r="S53" s="232"/>
      <c r="T53" s="232"/>
      <c r="U53" s="232"/>
      <c r="V53" s="232"/>
      <c r="W53" s="232"/>
      <c r="X53" s="232"/>
      <c r="Y53" s="232"/>
      <c r="Z53" s="232"/>
    </row>
    <row r="54" ht="48.0" customHeight="1">
      <c r="A54" s="35" t="s">
        <v>509</v>
      </c>
      <c r="B54" s="48" t="str">
        <f>VLOOKUP($A54,Questions!$A$2:$X$333,2,0)</f>
        <v>Use this area to share information about your privacy practices that will assist those who are assessing your company data privacy program.*</v>
      </c>
      <c r="C54" s="245" t="str">
        <f>VLOOKUP($A54,Privacy!$A$13:$E$97,3,0)&amp;""</f>
        <v/>
      </c>
      <c r="D54" s="236" t="str">
        <f>IF(LEFT(VLOOKUP($A54,Privacy!$A$13:$E$97,5,0),21)='Auto Responses'!$A$73,'Auto Responses'!$A$74,VLOOKUP($A54,Privacy!$A$13:$E$97,4,0))&amp;""</f>
        <v>Coursedog collects personal data including email, name, phone, address. Uses third-party service providers like Google Analytics. Transfers data to US. Implements security measures though acknowledges no method is 100% secure. Does not knowingly collect data from children under 18. Contact: 228 Park Avenue S, PMB 70159, New York, NY 10003</v>
      </c>
      <c r="E54" s="248" t="str">
        <f>VLOOKUP($A54,Privacy!$A$13:$E$97,5,0)&amp;""</f>
        <v>Share any details that would help data privacy analysts assess your solution.</v>
      </c>
      <c r="F54" s="251"/>
      <c r="G54" s="239" t="str">
        <f>VLOOKUP($A54,Questions!$A$2:$X$333,21,0)&amp;""</f>
        <v>Qualitative Answer - make a selection in column G</v>
      </c>
      <c r="H54" s="240"/>
      <c r="I54" s="241" t="str">
        <f>VLOOKUP($A54,Questions!$A$2:$X$333,23,0)&amp;""</f>
        <v>Critical Importance</v>
      </c>
      <c r="J54" s="240"/>
      <c r="K54" s="242" t="b">
        <v>0</v>
      </c>
      <c r="L54" s="2"/>
      <c r="M54" s="232"/>
      <c r="N54" s="232"/>
      <c r="O54" s="232"/>
      <c r="P54" s="232"/>
      <c r="Q54" s="232"/>
      <c r="R54" s="232"/>
      <c r="S54" s="232"/>
      <c r="T54" s="232"/>
      <c r="U54" s="232"/>
      <c r="V54" s="232"/>
      <c r="W54" s="232"/>
      <c r="X54" s="232"/>
      <c r="Y54" s="232"/>
      <c r="Z54" s="232"/>
    </row>
    <row r="55" ht="48.0" customHeight="1">
      <c r="A55" s="35" t="s">
        <v>510</v>
      </c>
      <c r="B55" s="48" t="str">
        <f>VLOOKUP($A55,Questions!$A$2:$X$333,2,0)</f>
        <v>Have you had any data privacy policy or law violations in the past 36 months?</v>
      </c>
      <c r="C55" s="241" t="str">
        <f>VLOOKUP($A55,Privacy!$A$13:$E$97,3,0)&amp;""</f>
        <v>No</v>
      </c>
      <c r="D55" s="243" t="str">
        <f>IF(LEFT(VLOOKUP($A55,Privacy!$A$13:$E$97,5,0),21)='Auto Responses'!$A$73,'Auto Responses'!$A$74,VLOOKUP($A55,Privacy!$A$13:$E$97,4,0))&amp;""</f>
        <v/>
      </c>
      <c r="E55" s="248" t="str">
        <f>VLOOKUP($A55,Privacy!$A$13:$E$97,5,0)&amp;""</f>
        <v/>
      </c>
      <c r="F55" s="251"/>
      <c r="G55" s="239" t="str">
        <f>VLOOKUP($A55,Questions!$A$2:$X$333,21,0)&amp;""</f>
        <v>No</v>
      </c>
      <c r="H55" s="240"/>
      <c r="I55" s="241" t="str">
        <f>VLOOKUP($A55,Questions!$A$2:$X$333,23,0)&amp;""</f>
        <v>Minor Importance</v>
      </c>
      <c r="J55" s="240"/>
      <c r="K55" s="242" t="b">
        <v>0</v>
      </c>
      <c r="L55" s="2"/>
      <c r="M55" s="232"/>
      <c r="N55" s="232"/>
      <c r="O55" s="232"/>
      <c r="P55" s="232"/>
      <c r="Q55" s="232"/>
      <c r="R55" s="232"/>
      <c r="S55" s="232"/>
      <c r="T55" s="232"/>
      <c r="U55" s="232"/>
      <c r="V55" s="232"/>
      <c r="W55" s="232"/>
      <c r="X55" s="232"/>
      <c r="Y55" s="232"/>
      <c r="Z55" s="232"/>
    </row>
    <row r="56" ht="48.0" customHeight="1">
      <c r="A56" s="35" t="s">
        <v>511</v>
      </c>
      <c r="B56" s="48" t="str">
        <f>VLOOKUP($A56,Questions!$A$2:$X$333,2,0)</f>
        <v>Do you have a dedicated data privacy staff or office?</v>
      </c>
      <c r="C56" s="241" t="str">
        <f>VLOOKUP($A56,Privacy!$A$13:$E$97,3,0)&amp;""</f>
        <v>Yes</v>
      </c>
      <c r="D56" s="243" t="str">
        <f>IF(LEFT(VLOOKUP($A56,Privacy!$A$13:$E$97,5,0),21)='Auto Responses'!$A$73,'Auto Responses'!$A$74,VLOOKUP($A56,Privacy!$A$13:$E$97,4,0))&amp;""</f>
        <v/>
      </c>
      <c r="E56" s="248" t="str">
        <f>VLOOKUP($A56,Privacy!$A$13:$E$97,5,0)&amp;""</f>
        <v/>
      </c>
      <c r="F56" s="251"/>
      <c r="G56" s="239" t="str">
        <f>VLOOKUP($A56,Questions!$A$2:$X$333,21,0)&amp;""</f>
        <v>Yes</v>
      </c>
      <c r="H56" s="240"/>
      <c r="I56" s="241" t="str">
        <f>VLOOKUP($A56,Questions!$A$2:$X$333,23,0)&amp;""</f>
        <v>Minor Importance</v>
      </c>
      <c r="J56" s="240"/>
      <c r="K56" s="242" t="b">
        <v>0</v>
      </c>
      <c r="L56" s="2"/>
      <c r="M56" s="232"/>
      <c r="N56" s="232"/>
      <c r="O56" s="232"/>
      <c r="P56" s="232"/>
      <c r="Q56" s="232"/>
      <c r="R56" s="232"/>
      <c r="S56" s="232"/>
      <c r="T56" s="232"/>
      <c r="U56" s="232"/>
      <c r="V56" s="232"/>
      <c r="W56" s="232"/>
      <c r="X56" s="232"/>
      <c r="Y56" s="232"/>
      <c r="Z56" s="232"/>
    </row>
    <row r="57" ht="36.75" customHeight="1">
      <c r="A57" s="19" t="str">
        <f>VLOOKUP(LEFT($A58,4),'Auto Responses'!$N$4:$O$38,2,0)&amp;""</f>
        <v> Privacy-Specific Documentation</v>
      </c>
      <c r="B57" s="45"/>
      <c r="C57" s="46"/>
      <c r="D57" s="46"/>
      <c r="E57" s="246"/>
      <c r="F57" s="234" t="s">
        <v>644</v>
      </c>
      <c r="G57" s="46"/>
      <c r="H57" s="46"/>
      <c r="I57" s="46"/>
      <c r="J57" s="46"/>
      <c r="K57" s="46"/>
      <c r="L57" s="2"/>
      <c r="M57" s="2"/>
      <c r="N57" s="2"/>
      <c r="O57" s="2"/>
      <c r="P57" s="2"/>
      <c r="Q57" s="2"/>
      <c r="R57" s="2"/>
      <c r="S57" s="2"/>
      <c r="T57" s="2"/>
      <c r="U57" s="2"/>
      <c r="V57" s="2"/>
      <c r="W57" s="2"/>
      <c r="X57" s="2"/>
      <c r="Y57" s="2"/>
      <c r="Z57" s="2"/>
    </row>
    <row r="58" ht="48.0" customHeight="1">
      <c r="A58" s="35" t="s">
        <v>513</v>
      </c>
      <c r="B58" s="48" t="str">
        <f>VLOOKUP($A58,Questions!$A$2:$X$333,2,0)</f>
        <v>If you have completed a SOC 2 audit, does it include the Privacy Trust Service Principle?</v>
      </c>
      <c r="C58" s="241" t="str">
        <f>VLOOKUP($A58,Privacy!$A$13:$E$97,3,0)&amp;""</f>
        <v/>
      </c>
      <c r="D58" s="243" t="str">
        <f>IF(LEFT(VLOOKUP($A58,Privacy!$A$13:$E$97,5,0),21)='Auto Responses'!$A$73,'Auto Responses'!$A$74,VLOOKUP($A58,Privacy!$A$13:$E$97,4,0))&amp;""</f>
        <v>See AWS SOC documentation </v>
      </c>
      <c r="E58" s="248" t="str">
        <f>VLOOKUP($A58,Privacy!$A$13:$E$97,5,0)&amp;""</f>
        <v>SOC 2 Type 2 audits can be conducted for any or all of five trust principles (confidentiality, integrity, availability, security, and privacy). Answer "yes" if your audit included the privacy principle. </v>
      </c>
      <c r="F58" s="251"/>
      <c r="G58" s="239" t="str">
        <f>VLOOKUP($A58,Questions!$A$2:$X$333,21,0)&amp;""</f>
        <v>Yes</v>
      </c>
      <c r="H58" s="240"/>
      <c r="I58" s="241" t="str">
        <f>VLOOKUP($A58,Questions!$A$2:$X$333,23,0)&amp;""</f>
        <v/>
      </c>
      <c r="J58" s="240"/>
      <c r="K58" s="242" t="b">
        <v>0</v>
      </c>
      <c r="L58" s="2"/>
      <c r="M58" s="232"/>
      <c r="N58" s="232"/>
      <c r="O58" s="232"/>
      <c r="P58" s="232"/>
      <c r="Q58" s="232"/>
      <c r="R58" s="232"/>
      <c r="S58" s="232"/>
      <c r="T58" s="232"/>
      <c r="U58" s="232"/>
      <c r="V58" s="232"/>
      <c r="W58" s="232"/>
      <c r="X58" s="232"/>
      <c r="Y58" s="232"/>
      <c r="Z58" s="232"/>
    </row>
    <row r="59" ht="48.0" customHeight="1">
      <c r="A59" s="35" t="s">
        <v>514</v>
      </c>
      <c r="B59" s="48" t="str">
        <f>VLOOKUP($A59,Questions!$A$2:$X$333,2,0)</f>
        <v>Do you conform with a specific industry-standard privacy framework (e.g., NIST Privacy Framework, GDPR, ISO 27701)?</v>
      </c>
      <c r="C59" s="241" t="str">
        <f>VLOOKUP($A59,Privacy!$A$13:$E$97,3,0)&amp;""</f>
        <v>No</v>
      </c>
      <c r="D59" s="243" t="str">
        <f>IF(LEFT(VLOOKUP($A59,Privacy!$A$13:$E$97,5,0),21)='Auto Responses'!$A$73,'Auto Responses'!$A$74,VLOOKUP($A59,Privacy!$A$13:$E$97,4,0))&amp;""</f>
        <v>Coursedog has not obtained NIST SP 800-171 or CMMC Level 2 compliance certifications. However, Coursedog follows industry best practices for data security. Coursedog is in the process of obtaining the official ISO27001 certification. 
</v>
      </c>
      <c r="E59" s="248" t="str">
        <f>VLOOKUP($A59,Privacy!$A$13:$E$97,5,0)&amp;""</f>
        <v>Provide any plans to conform.</v>
      </c>
      <c r="F59" s="251"/>
      <c r="G59" s="239" t="str">
        <f>VLOOKUP($A59,Questions!$A$2:$X$333,21,0)&amp;""</f>
        <v>Yes</v>
      </c>
      <c r="H59" s="240"/>
      <c r="I59" s="241" t="str">
        <f>VLOOKUP($A59,Questions!$A$2:$X$333,23,0)&amp;""</f>
        <v/>
      </c>
      <c r="J59" s="240"/>
      <c r="K59" s="242" t="b">
        <v>0</v>
      </c>
      <c r="L59" s="2"/>
      <c r="M59" s="232"/>
      <c r="N59" s="232"/>
      <c r="O59" s="232"/>
      <c r="P59" s="232"/>
      <c r="Q59" s="232"/>
      <c r="R59" s="232"/>
      <c r="S59" s="232"/>
      <c r="T59" s="232"/>
      <c r="U59" s="232"/>
      <c r="V59" s="232"/>
      <c r="W59" s="232"/>
      <c r="X59" s="232"/>
      <c r="Y59" s="232"/>
      <c r="Z59" s="232"/>
    </row>
    <row r="60" ht="48.0" customHeight="1">
      <c r="A60" s="35" t="s">
        <v>515</v>
      </c>
      <c r="B60" s="48" t="str">
        <f>VLOOKUP($A60,Questions!$A$2:$X$333,2,0)</f>
        <v>Does your employee onboarding and offboarding policy include training of employees on information security and data privacy?</v>
      </c>
      <c r="C60" s="241" t="str">
        <f>VLOOKUP($A60,Privacy!$A$13:$E$97,3,0)&amp;""</f>
        <v>Yes</v>
      </c>
      <c r="D60" s="243" t="str">
        <f>IF(LEFT(VLOOKUP($A60,Privacy!$A$13:$E$97,5,0),21)='Auto Responses'!$A$73,'Auto Responses'!$A$74,VLOOKUP($A60,Privacy!$A$13:$E$97,4,0))&amp;""</f>
        <v/>
      </c>
      <c r="E60" s="248" t="str">
        <f>VLOOKUP($A60,Privacy!$A$13:$E$97,5,0)&amp;""</f>
        <v/>
      </c>
      <c r="F60" s="251"/>
      <c r="G60" s="239" t="str">
        <f>VLOOKUP($A60,Questions!$A$2:$X$333,21,0)&amp;""</f>
        <v>Yes</v>
      </c>
      <c r="H60" s="240"/>
      <c r="I60" s="241" t="str">
        <f>VLOOKUP($A60,Questions!$A$2:$X$333,23,0)&amp;""</f>
        <v>Standard Importance</v>
      </c>
      <c r="J60" s="240"/>
      <c r="K60" s="242" t="b">
        <v>0</v>
      </c>
      <c r="L60" s="2"/>
      <c r="M60" s="232"/>
      <c r="N60" s="232"/>
      <c r="O60" s="232"/>
      <c r="P60" s="232"/>
      <c r="Q60" s="232"/>
      <c r="R60" s="232"/>
      <c r="S60" s="232"/>
      <c r="T60" s="232"/>
      <c r="U60" s="232"/>
      <c r="V60" s="232"/>
      <c r="W60" s="232"/>
      <c r="X60" s="232"/>
      <c r="Y60" s="232"/>
      <c r="Z60" s="232"/>
    </row>
    <row r="61" ht="36.75" customHeight="1">
      <c r="A61" s="19" t="str">
        <f>VLOOKUP(LEFT($A62,4),'Auto Responses'!$N$4:$O$38,2,0)&amp;""</f>
        <v> Privacy of Third Parties</v>
      </c>
      <c r="B61" s="45"/>
      <c r="C61" s="46"/>
      <c r="D61" s="46"/>
      <c r="E61" s="246"/>
      <c r="F61" s="234" t="s">
        <v>644</v>
      </c>
      <c r="G61" s="46"/>
      <c r="H61" s="46"/>
      <c r="I61" s="46"/>
      <c r="J61" s="46"/>
      <c r="K61" s="46"/>
      <c r="L61" s="2"/>
      <c r="M61" s="2"/>
      <c r="N61" s="2"/>
      <c r="O61" s="2"/>
      <c r="P61" s="2"/>
      <c r="Q61" s="2"/>
      <c r="R61" s="2"/>
      <c r="S61" s="2"/>
      <c r="T61" s="2"/>
      <c r="U61" s="2"/>
      <c r="V61" s="2"/>
      <c r="W61" s="2"/>
      <c r="X61" s="2"/>
      <c r="Y61" s="2"/>
      <c r="Z61" s="2"/>
    </row>
    <row r="62" ht="48.0" customHeight="1">
      <c r="A62" s="35" t="s">
        <v>517</v>
      </c>
      <c r="B62" s="48" t="str">
        <f>VLOOKUP($A62,Questions!$A$2:$X$333,2,0)</f>
        <v>Do you have contractual agreements with third parties that require them to maintain standards and to comply with all regulatory requirements?*</v>
      </c>
      <c r="C62" s="241" t="str">
        <f>VLOOKUP($A62,Privacy!$A$13:$E$97,3,0)&amp;""</f>
        <v>Yes</v>
      </c>
      <c r="D62" s="243" t="str">
        <f>IF(LEFT(VLOOKUP($A62,Privacy!$A$13:$E$97,5,0),21)='Auto Responses'!$A$73,'Auto Responses'!$A$74,VLOOKUP($A62,Privacy!$A$13:$E$97,4,0))&amp;""</f>
        <v/>
      </c>
      <c r="E62" s="248" t="str">
        <f>VLOOKUP($A62,Privacy!$A$13:$E$97,5,0)&amp;""</f>
        <v/>
      </c>
      <c r="F62" s="251"/>
      <c r="G62" s="239" t="str">
        <f>VLOOKUP($A62,Questions!$A$2:$X$333,21,0)&amp;""</f>
        <v>Yes</v>
      </c>
      <c r="H62" s="240"/>
      <c r="I62" s="241" t="str">
        <f>VLOOKUP($A62,Questions!$A$2:$X$333,23,0)&amp;""</f>
        <v>Critical Importance</v>
      </c>
      <c r="J62" s="240"/>
      <c r="K62" s="242" t="b">
        <v>0</v>
      </c>
      <c r="L62" s="2"/>
      <c r="M62" s="232"/>
      <c r="N62" s="232"/>
      <c r="O62" s="232"/>
      <c r="P62" s="232"/>
      <c r="Q62" s="232"/>
      <c r="R62" s="232"/>
      <c r="S62" s="232"/>
      <c r="T62" s="232"/>
      <c r="U62" s="232"/>
      <c r="V62" s="232"/>
      <c r="W62" s="232"/>
      <c r="X62" s="232"/>
      <c r="Y62" s="232"/>
      <c r="Z62" s="232"/>
    </row>
    <row r="63" ht="95.25" customHeight="1">
      <c r="A63" s="35" t="s">
        <v>518</v>
      </c>
      <c r="B63" s="48" t="str">
        <f>VLOOKUP($A63,Questions!$A$2:$X$333,2,0)</f>
        <v>Do you perform privacy impact assesments of third parties that collect, process, or have access to personal data to ensure they meet industry and regulatory standards and to mitigate harmful, unethical, or discriminatory impacts on data subjects? </v>
      </c>
      <c r="C63" s="241" t="str">
        <f>VLOOKUP($A63,Privacy!$A$13:$E$97,3,0)&amp;""</f>
        <v>Yes</v>
      </c>
      <c r="D63" s="243" t="str">
        <f>IF(LEFT(VLOOKUP($A63,Privacy!$A$13:$E$97,5,0),21)='Auto Responses'!$A$73,'Auto Responses'!$A$74,VLOOKUP($A63,Privacy!$A$13:$E$97,4,0))&amp;""</f>
        <v/>
      </c>
      <c r="E63" s="248" t="str">
        <f>VLOOKUP($A63,Privacy!$A$13:$E$97,5,0)&amp;""</f>
        <v/>
      </c>
      <c r="F63" s="251"/>
      <c r="G63" s="239" t="str">
        <f>VLOOKUP($A63,Questions!$A$2:$X$333,21,0)&amp;""</f>
        <v>Yes</v>
      </c>
      <c r="H63" s="240"/>
      <c r="I63" s="241" t="str">
        <f>VLOOKUP($A63,Questions!$A$2:$X$333,23,0)&amp;""</f>
        <v>Minor Importance</v>
      </c>
      <c r="J63" s="240"/>
      <c r="K63" s="242" t="b">
        <v>0</v>
      </c>
      <c r="L63" s="2"/>
      <c r="M63" s="232"/>
      <c r="N63" s="232"/>
      <c r="O63" s="232"/>
      <c r="P63" s="232"/>
      <c r="Q63" s="232"/>
      <c r="R63" s="232"/>
      <c r="S63" s="232"/>
      <c r="T63" s="232"/>
      <c r="U63" s="232"/>
      <c r="V63" s="232"/>
      <c r="W63" s="232"/>
      <c r="X63" s="232"/>
      <c r="Y63" s="232"/>
      <c r="Z63" s="232"/>
    </row>
    <row r="64" ht="36.75" customHeight="1">
      <c r="A64" s="19" t="str">
        <f>VLOOKUP(LEFT($A65,4),'Auto Responses'!$N$4:$O$38,2,0)&amp;""</f>
        <v> Privacy Change Management</v>
      </c>
      <c r="B64" s="45"/>
      <c r="C64" s="46"/>
      <c r="D64" s="46"/>
      <c r="E64" s="246"/>
      <c r="F64" s="234" t="s">
        <v>644</v>
      </c>
      <c r="G64" s="46"/>
      <c r="H64" s="46"/>
      <c r="I64" s="46"/>
      <c r="J64" s="46"/>
      <c r="K64" s="46"/>
      <c r="L64" s="2"/>
      <c r="M64" s="2"/>
      <c r="N64" s="2"/>
      <c r="O64" s="2"/>
      <c r="P64" s="2"/>
      <c r="Q64" s="2"/>
      <c r="R64" s="2"/>
      <c r="S64" s="2"/>
      <c r="T64" s="2"/>
      <c r="U64" s="2"/>
      <c r="V64" s="2"/>
      <c r="W64" s="2"/>
      <c r="X64" s="2"/>
      <c r="Y64" s="2"/>
      <c r="Z64" s="2"/>
    </row>
    <row r="65" ht="48.0" customHeight="1">
      <c r="A65" s="35" t="s">
        <v>519</v>
      </c>
      <c r="B65" s="48" t="str">
        <f>VLOOKUP($A65,Questions!$A$2:$X$333,2,0)</f>
        <v>Does your change management process include privacy review and approval?</v>
      </c>
      <c r="C65" s="241" t="str">
        <f>VLOOKUP($A65,Privacy!$A$13:$E$97,3,0)&amp;""</f>
        <v>Yes</v>
      </c>
      <c r="D65" s="243" t="str">
        <f>IF(LEFT(VLOOKUP($A65,Privacy!$A$13:$E$97,5,0),21)='Auto Responses'!$A$73,'Auto Responses'!$A$74,VLOOKUP($A65,Privacy!$A$13:$E$97,4,0))&amp;""</f>
        <v>The Coursedog head Application Engineer will make these decisions on a case by case basis. Coursedog always has the ability to roll back versions due to our cloud based architecture. See our response to CHNG-14.</v>
      </c>
      <c r="E65" s="248" t="str">
        <f>VLOOKUP($A65,Privacy!$A$13:$E$97,5,0)&amp;""</f>
        <v>Please describe your process for privacy review. </v>
      </c>
      <c r="F65" s="251"/>
      <c r="G65" s="239" t="str">
        <f>VLOOKUP($A65,Questions!$A$2:$X$333,21,0)&amp;""</f>
        <v>Yes</v>
      </c>
      <c r="H65" s="240"/>
      <c r="I65" s="241" t="str">
        <f>VLOOKUP($A65,Questions!$A$2:$X$333,23,0)&amp;""</f>
        <v/>
      </c>
      <c r="J65" s="240"/>
      <c r="K65" s="242" t="b">
        <v>0</v>
      </c>
      <c r="L65" s="2"/>
      <c r="M65" s="232"/>
      <c r="N65" s="232"/>
      <c r="O65" s="232"/>
      <c r="P65" s="232"/>
      <c r="Q65" s="232"/>
      <c r="R65" s="232"/>
      <c r="S65" s="232"/>
      <c r="T65" s="232"/>
      <c r="U65" s="232"/>
      <c r="V65" s="232"/>
      <c r="W65" s="232"/>
      <c r="X65" s="232"/>
      <c r="Y65" s="232"/>
      <c r="Z65" s="232"/>
    </row>
    <row r="66" ht="48.0" customHeight="1">
      <c r="A66" s="35" t="s">
        <v>520</v>
      </c>
      <c r="B66" s="48" t="str">
        <f>VLOOKUP($A66,Questions!$A$2:$X$333,2,0)</f>
        <v>Do you have policy and procedure, currently implemented, guiding how privacy risks are mitigated until they can be resolved?</v>
      </c>
      <c r="C66" s="241" t="str">
        <f>VLOOKUP($A66,Privacy!$A$13:$E$97,3,0)&amp;""</f>
        <v>Yes</v>
      </c>
      <c r="D66" s="243" t="str">
        <f>IF(LEFT(VLOOKUP($A66,Privacy!$A$13:$E$97,5,0),21)='Auto Responses'!$A$73,'Auto Responses'!$A$74,VLOOKUP($A66,Privacy!$A$13:$E$97,4,0))&amp;""</f>
        <v/>
      </c>
      <c r="E66" s="248" t="str">
        <f>VLOOKUP($A66,Privacy!$A$13:$E$97,5,0)&amp;""</f>
        <v/>
      </c>
      <c r="F66" s="251"/>
      <c r="G66" s="239" t="str">
        <f>VLOOKUP($A66,Questions!$A$2:$X$333,21,0)&amp;""</f>
        <v>Yes</v>
      </c>
      <c r="H66" s="240"/>
      <c r="I66" s="241" t="str">
        <f>VLOOKUP($A66,Questions!$A$2:$X$333,23,0)&amp;""</f>
        <v>Minor Importance</v>
      </c>
      <c r="J66" s="240"/>
      <c r="K66" s="242" t="b">
        <v>0</v>
      </c>
      <c r="L66" s="2"/>
      <c r="M66" s="232"/>
      <c r="N66" s="232"/>
      <c r="O66" s="232"/>
      <c r="P66" s="232"/>
      <c r="Q66" s="232"/>
      <c r="R66" s="232"/>
      <c r="S66" s="232"/>
      <c r="T66" s="232"/>
      <c r="U66" s="232"/>
      <c r="V66" s="232"/>
      <c r="W66" s="232"/>
      <c r="X66" s="232"/>
      <c r="Y66" s="232"/>
      <c r="Z66" s="232"/>
    </row>
    <row r="67" ht="36.75" customHeight="1">
      <c r="A67" s="19" t="str">
        <f>VLOOKUP(LEFT($A68,4),'Auto Responses'!$N$4:$O$38,2,0)&amp;""</f>
        <v> Privacy of Sensitive Data</v>
      </c>
      <c r="B67" s="45"/>
      <c r="C67" s="46"/>
      <c r="D67" s="46"/>
      <c r="E67" s="246"/>
      <c r="F67" s="234" t="s">
        <v>644</v>
      </c>
      <c r="G67" s="46"/>
      <c r="H67" s="46"/>
      <c r="I67" s="46"/>
      <c r="J67" s="46"/>
      <c r="K67" s="46"/>
      <c r="L67" s="2"/>
      <c r="M67" s="2"/>
      <c r="N67" s="2"/>
      <c r="O67" s="2"/>
      <c r="P67" s="2"/>
      <c r="Q67" s="2"/>
      <c r="R67" s="2"/>
      <c r="S67" s="2"/>
      <c r="T67" s="2"/>
      <c r="U67" s="2"/>
      <c r="V67" s="2"/>
      <c r="W67" s="2"/>
      <c r="X67" s="2"/>
      <c r="Y67" s="2"/>
      <c r="Z67" s="2"/>
    </row>
    <row r="68" ht="48.0" customHeight="1">
      <c r="A68" s="35" t="s">
        <v>521</v>
      </c>
      <c r="B68" s="48" t="str">
        <f>VLOOKUP($A68,Questions!$A$2:$X$333,2,0)</f>
        <v>Do you collect, process, or store demographic information?*</v>
      </c>
      <c r="C68" s="241" t="str">
        <f>VLOOKUP($A68,Privacy!$A$13:$E$97,3,0)&amp;""</f>
        <v>No</v>
      </c>
      <c r="D68" s="243" t="str">
        <f>IF(LEFT(VLOOKUP($A68,Privacy!$A$13:$E$97,5,0),21)='Auto Responses'!$A$73,'Auto Responses'!$A$74,VLOOKUP($A68,Privacy!$A$13:$E$97,4,0))&amp;""</f>
        <v/>
      </c>
      <c r="E68" s="248" t="str">
        <f>VLOOKUP($A68,Privacy!$A$13:$E$97,5,0)&amp;""</f>
        <v/>
      </c>
      <c r="F68" s="251"/>
      <c r="G68" s="239" t="str">
        <f>VLOOKUP($A68,Questions!$A$2:$X$333,21,0)&amp;""</f>
        <v>No</v>
      </c>
      <c r="H68" s="240"/>
      <c r="I68" s="241" t="str">
        <f>VLOOKUP($A68,Questions!$A$2:$X$333,23,0)&amp;""</f>
        <v>Critical Importance</v>
      </c>
      <c r="J68" s="240"/>
      <c r="K68" s="242" t="b">
        <v>0</v>
      </c>
      <c r="L68" s="2"/>
      <c r="M68" s="232"/>
      <c r="N68" s="232"/>
      <c r="O68" s="232"/>
      <c r="P68" s="232"/>
      <c r="Q68" s="232"/>
      <c r="R68" s="232"/>
      <c r="S68" s="232"/>
      <c r="T68" s="232"/>
      <c r="U68" s="232"/>
      <c r="V68" s="232"/>
      <c r="W68" s="232"/>
      <c r="X68" s="232"/>
      <c r="Y68" s="232"/>
      <c r="Z68" s="232"/>
    </row>
    <row r="69" ht="48.0" customHeight="1">
      <c r="A69" s="35" t="s">
        <v>522</v>
      </c>
      <c r="B69" s="48" t="str">
        <f>VLOOKUP($A69,Questions!$A$2:$X$333,2,0)</f>
        <v>Do you capture or create genetic, biometric, or behaviometric information (e.g.,  facial recognition or fingerprints)?*</v>
      </c>
      <c r="C69" s="241" t="str">
        <f>VLOOKUP($A69,Privacy!$A$13:$E$97,3,0)&amp;""</f>
        <v>No</v>
      </c>
      <c r="D69" s="243" t="str">
        <f>IF(LEFT(VLOOKUP($A69,Privacy!$A$13:$E$97,5,0),21)='Auto Responses'!$A$73,'Auto Responses'!$A$74,VLOOKUP($A69,Privacy!$A$13:$E$97,4,0))&amp;""</f>
        <v/>
      </c>
      <c r="E69" s="248" t="str">
        <f>VLOOKUP($A69,Privacy!$A$13:$E$97,5,0)&amp;""</f>
        <v/>
      </c>
      <c r="F69" s="251"/>
      <c r="G69" s="239" t="str">
        <f>VLOOKUP($A69,Questions!$A$2:$X$333,21,0)&amp;""</f>
        <v>No</v>
      </c>
      <c r="H69" s="240"/>
      <c r="I69" s="241" t="str">
        <f>VLOOKUP($A69,Questions!$A$2:$X$333,23,0)&amp;""</f>
        <v>Critical Importance</v>
      </c>
      <c r="J69" s="240"/>
      <c r="K69" s="242" t="b">
        <v>0</v>
      </c>
      <c r="L69" s="2"/>
      <c r="M69" s="232"/>
      <c r="N69" s="232"/>
      <c r="O69" s="232"/>
      <c r="P69" s="232"/>
      <c r="Q69" s="232"/>
      <c r="R69" s="232"/>
      <c r="S69" s="232"/>
      <c r="T69" s="232"/>
      <c r="U69" s="232"/>
      <c r="V69" s="232"/>
      <c r="W69" s="232"/>
      <c r="X69" s="232"/>
      <c r="Y69" s="232"/>
      <c r="Z69" s="232"/>
    </row>
    <row r="70" ht="48.0" customHeight="1">
      <c r="A70" s="35" t="s">
        <v>523</v>
      </c>
      <c r="B70" s="48" t="str">
        <f>VLOOKUP($A70,Questions!$A$2:$X$333,2,0)</f>
        <v>Do you combine institutional data (including "de-identified," "anonymized," or otherwise masked data) with personal data from any other sources?*</v>
      </c>
      <c r="C70" s="241" t="str">
        <f>VLOOKUP($A70,Privacy!$A$13:$E$97,3,0)&amp;""</f>
        <v>No</v>
      </c>
      <c r="D70" s="243" t="str">
        <f>IF(LEFT(VLOOKUP($A70,Privacy!$A$13:$E$97,5,0),21)='Auto Responses'!$A$73,'Auto Responses'!$A$74,VLOOKUP($A70,Privacy!$A$13:$E$97,4,0))&amp;""</f>
        <v/>
      </c>
      <c r="E70" s="248" t="str">
        <f>VLOOKUP($A70,Privacy!$A$13:$E$97,5,0)&amp;""</f>
        <v/>
      </c>
      <c r="F70" s="251"/>
      <c r="G70" s="239" t="str">
        <f>VLOOKUP($A70,Questions!$A$2:$X$333,21,0)&amp;""</f>
        <v>No</v>
      </c>
      <c r="H70" s="240"/>
      <c r="I70" s="241" t="str">
        <f>VLOOKUP($A70,Questions!$A$2:$X$333,23,0)&amp;""</f>
        <v>Critical Importance</v>
      </c>
      <c r="J70" s="240"/>
      <c r="K70" s="242" t="b">
        <v>0</v>
      </c>
      <c r="L70" s="2"/>
      <c r="M70" s="232"/>
      <c r="N70" s="232"/>
      <c r="O70" s="232"/>
      <c r="P70" s="232"/>
      <c r="Q70" s="232"/>
      <c r="R70" s="232"/>
      <c r="S70" s="232"/>
      <c r="T70" s="232"/>
      <c r="U70" s="232"/>
      <c r="V70" s="232"/>
      <c r="W70" s="232"/>
      <c r="X70" s="232"/>
      <c r="Y70" s="232"/>
      <c r="Z70" s="232"/>
    </row>
    <row r="71" ht="48.0" customHeight="1">
      <c r="A71" s="35" t="s">
        <v>524</v>
      </c>
      <c r="B71" s="48" t="str">
        <f>VLOOKUP($A71,Questions!$A$2:$X$333,2,0)</f>
        <v>Is institutional data coming into or going out of the United States at any point during collection, processing, storage, or archiving?</v>
      </c>
      <c r="C71" s="241" t="str">
        <f>VLOOKUP($A71,Privacy!$A$13:$E$97,3,0)&amp;""</f>
        <v>No</v>
      </c>
      <c r="D71" s="243" t="str">
        <f>IF(LEFT(VLOOKUP($A71,Privacy!$A$13:$E$97,5,0),21)='Auto Responses'!$A$73,'Auto Responses'!$A$74,VLOOKUP($A71,Privacy!$A$13:$E$97,4,0))&amp;""</f>
        <v/>
      </c>
      <c r="E71" s="248" t="str">
        <f>VLOOKUP($A71,Privacy!$A$13:$E$97,5,0)&amp;""</f>
        <v/>
      </c>
      <c r="F71" s="251"/>
      <c r="G71" s="239" t="str">
        <f>VLOOKUP($A71,Questions!$A$2:$X$333,21,0)&amp;""</f>
        <v>No</v>
      </c>
      <c r="H71" s="240"/>
      <c r="I71" s="241" t="str">
        <f>VLOOKUP($A71,Questions!$A$2:$X$333,23,0)&amp;""</f>
        <v>Minor Importance</v>
      </c>
      <c r="J71" s="240"/>
      <c r="K71" s="242" t="b">
        <v>0</v>
      </c>
      <c r="L71" s="2"/>
      <c r="M71" s="232"/>
      <c r="N71" s="232"/>
      <c r="O71" s="232"/>
      <c r="P71" s="232"/>
      <c r="Q71" s="232"/>
      <c r="R71" s="232"/>
      <c r="S71" s="232"/>
      <c r="T71" s="232"/>
      <c r="U71" s="232"/>
      <c r="V71" s="232"/>
      <c r="W71" s="232"/>
      <c r="X71" s="232"/>
      <c r="Y71" s="232"/>
      <c r="Z71" s="232"/>
    </row>
    <row r="72" ht="48.0" customHeight="1">
      <c r="A72" s="35" t="s">
        <v>525</v>
      </c>
      <c r="B72" s="48" t="str">
        <f>VLOOKUP($A72,Questions!$A$2:$X$333,2,0)</f>
        <v>Do you capture device information (e.g., IP address, MAC address)?</v>
      </c>
      <c r="C72" s="241" t="str">
        <f>VLOOKUP($A72,Privacy!$A$13:$E$97,3,0)&amp;""</f>
        <v>No</v>
      </c>
      <c r="D72" s="243" t="str">
        <f>IF(LEFT(VLOOKUP($A72,Privacy!$A$13:$E$97,5,0),21)='Auto Responses'!$A$73,'Auto Responses'!$A$74,VLOOKUP($A72,Privacy!$A$13:$E$97,4,0))&amp;""</f>
        <v/>
      </c>
      <c r="E72" s="248" t="str">
        <f>VLOOKUP($A72,Privacy!$A$13:$E$97,5,0)&amp;""</f>
        <v/>
      </c>
      <c r="F72" s="251"/>
      <c r="G72" s="239" t="str">
        <f>VLOOKUP($A72,Questions!$A$2:$X$333,21,0)&amp;""</f>
        <v>No</v>
      </c>
      <c r="H72" s="240"/>
      <c r="I72" s="241" t="str">
        <f>VLOOKUP($A72,Questions!$A$2:$X$333,23,0)&amp;""</f>
        <v>Minor Importance</v>
      </c>
      <c r="J72" s="240"/>
      <c r="K72" s="242" t="b">
        <v>0</v>
      </c>
      <c r="L72" s="2"/>
      <c r="M72" s="232"/>
      <c r="N72" s="232"/>
      <c r="O72" s="232"/>
      <c r="P72" s="232"/>
      <c r="Q72" s="232"/>
      <c r="R72" s="232"/>
      <c r="S72" s="232"/>
      <c r="T72" s="232"/>
      <c r="U72" s="232"/>
      <c r="V72" s="232"/>
      <c r="W72" s="232"/>
      <c r="X72" s="232"/>
      <c r="Y72" s="232"/>
      <c r="Z72" s="232"/>
    </row>
    <row r="73" ht="48.0" customHeight="1">
      <c r="A73" s="35" t="s">
        <v>526</v>
      </c>
      <c r="B73" s="48" t="str">
        <f>VLOOKUP($A73,Questions!$A$2:$X$333,2,0)</f>
        <v>Does any part of this service/project involve a web/app tracking component (e.g., use of web-tracking pixels, cookies)?</v>
      </c>
      <c r="C73" s="241" t="str">
        <f>VLOOKUP($A73,Privacy!$A$13:$E$97,3,0)&amp;""</f>
        <v>No</v>
      </c>
      <c r="D73" s="243" t="str">
        <f>IF(LEFT(VLOOKUP($A73,Privacy!$A$13:$E$97,5,0),21)='Auto Responses'!$A$73,'Auto Responses'!$A$74,VLOOKUP($A73,Privacy!$A$13:$E$97,4,0))&amp;""</f>
        <v/>
      </c>
      <c r="E73" s="248" t="str">
        <f>VLOOKUP($A73,Privacy!$A$13:$E$97,5,0)&amp;""</f>
        <v/>
      </c>
      <c r="F73" s="251"/>
      <c r="G73" s="239" t="str">
        <f>VLOOKUP($A73,Questions!$A$2:$X$333,21,0)&amp;""</f>
        <v>No</v>
      </c>
      <c r="H73" s="240"/>
      <c r="I73" s="241" t="str">
        <f>VLOOKUP($A73,Questions!$A$2:$X$333,23,0)&amp;""</f>
        <v>Minor Importance</v>
      </c>
      <c r="J73" s="240"/>
      <c r="K73" s="242" t="b">
        <v>0</v>
      </c>
      <c r="L73" s="2"/>
      <c r="M73" s="232"/>
      <c r="N73" s="232"/>
      <c r="O73" s="232"/>
      <c r="P73" s="232"/>
      <c r="Q73" s="232"/>
      <c r="R73" s="232"/>
      <c r="S73" s="232"/>
      <c r="T73" s="232"/>
      <c r="U73" s="232"/>
      <c r="V73" s="232"/>
      <c r="W73" s="232"/>
      <c r="X73" s="232"/>
      <c r="Y73" s="232"/>
      <c r="Z73" s="232"/>
    </row>
    <row r="74" ht="48.0" customHeight="1">
      <c r="A74" s="35" t="s">
        <v>527</v>
      </c>
      <c r="B74" s="48" t="str">
        <f>VLOOKUP($A74,Questions!$A$2:$X$333,2,0)</f>
        <v>Does your staff (or a third party) have access to institutional data (e.g., financial, PHI, or other sensitive information) through any means?</v>
      </c>
      <c r="C74" s="241" t="str">
        <f>VLOOKUP($A74,Privacy!$A$13:$E$97,3,0)&amp;""</f>
        <v>No</v>
      </c>
      <c r="D74" s="243" t="str">
        <f>IF(LEFT(VLOOKUP($A74,Privacy!$A$13:$E$97,5,0),21)='Auto Responses'!$A$73,'Auto Responses'!$A$74,VLOOKUP($A74,Privacy!$A$13:$E$97,4,0))&amp;""</f>
        <v/>
      </c>
      <c r="E74" s="248" t="str">
        <f>VLOOKUP($A74,Privacy!$A$13:$E$97,5,0)&amp;""</f>
        <v/>
      </c>
      <c r="F74" s="251"/>
      <c r="G74" s="239" t="str">
        <f>VLOOKUP($A74,Questions!$A$2:$X$333,21,0)&amp;""</f>
        <v>No</v>
      </c>
      <c r="H74" s="240"/>
      <c r="I74" s="241" t="str">
        <f>VLOOKUP($A74,Questions!$A$2:$X$333,23,0)&amp;""</f>
        <v>Minor Importance</v>
      </c>
      <c r="J74" s="240"/>
      <c r="K74" s="242" t="b">
        <v>0</v>
      </c>
      <c r="L74" s="2"/>
      <c r="M74" s="232"/>
      <c r="N74" s="232"/>
      <c r="O74" s="232"/>
      <c r="P74" s="232"/>
      <c r="Q74" s="232"/>
      <c r="R74" s="232"/>
      <c r="S74" s="232"/>
      <c r="T74" s="232"/>
      <c r="U74" s="232"/>
      <c r="V74" s="232"/>
      <c r="W74" s="232"/>
      <c r="X74" s="232"/>
      <c r="Y74" s="232"/>
      <c r="Z74" s="232"/>
    </row>
    <row r="75" ht="48.0" customHeight="1">
      <c r="A75" s="35" t="s">
        <v>529</v>
      </c>
      <c r="B75" s="48" t="str">
        <f>VLOOKUP($A75,Questions!$A$2:$X$333,2,0)</f>
        <v>Will you handle personal data in a manner compliant with all relevant laws, regulations, and applicable institution policies?</v>
      </c>
      <c r="C75" s="241" t="str">
        <f>VLOOKUP($A75,Privacy!$A$13:$E$97,3,0)&amp;""</f>
        <v>Yes</v>
      </c>
      <c r="D75" s="243" t="str">
        <f>IF(LEFT(VLOOKUP($A75,Privacy!$A$13:$E$97,5,0),21)='Auto Responses'!$A$73,'Auto Responses'!$A$74,VLOOKUP($A75,Privacy!$A$13:$E$97,4,0))&amp;""</f>
        <v/>
      </c>
      <c r="E75" s="248" t="str">
        <f>VLOOKUP($A75,Privacy!$A$13:$E$97,5,0)&amp;""</f>
        <v/>
      </c>
      <c r="F75" s="251"/>
      <c r="G75" s="239" t="str">
        <f>VLOOKUP($A75,Questions!$A$2:$X$333,21,0)&amp;""</f>
        <v>Yes</v>
      </c>
      <c r="H75" s="240"/>
      <c r="I75" s="241" t="str">
        <f>VLOOKUP($A75,Questions!$A$2:$X$333,23,0)&amp;""</f>
        <v>Minor Importance</v>
      </c>
      <c r="J75" s="240"/>
      <c r="K75" s="242" t="b">
        <v>0</v>
      </c>
      <c r="L75" s="2"/>
      <c r="M75" s="232"/>
      <c r="N75" s="232"/>
      <c r="O75" s="232"/>
      <c r="P75" s="232"/>
      <c r="Q75" s="232"/>
      <c r="R75" s="232"/>
      <c r="S75" s="232"/>
      <c r="T75" s="232"/>
      <c r="U75" s="232"/>
      <c r="V75" s="232"/>
      <c r="W75" s="232"/>
      <c r="X75" s="232"/>
      <c r="Y75" s="232"/>
      <c r="Z75" s="232"/>
    </row>
    <row r="76" ht="36.75" customHeight="1">
      <c r="A76" s="19" t="str">
        <f>VLOOKUP(LEFT($A77,4),'Auto Responses'!$N$4:$O$38,2,0)&amp;""</f>
        <v> Privacy Policies and Procedures</v>
      </c>
      <c r="B76" s="45"/>
      <c r="C76" s="46"/>
      <c r="D76" s="46"/>
      <c r="E76" s="246"/>
      <c r="F76" s="234" t="s">
        <v>644</v>
      </c>
      <c r="G76" s="46"/>
      <c r="H76" s="46"/>
      <c r="I76" s="46"/>
      <c r="J76" s="46"/>
      <c r="K76" s="46"/>
      <c r="L76" s="2"/>
      <c r="M76" s="2"/>
      <c r="N76" s="2"/>
      <c r="O76" s="2"/>
      <c r="P76" s="2"/>
      <c r="Q76" s="2"/>
      <c r="R76" s="2"/>
      <c r="S76" s="2"/>
      <c r="T76" s="2"/>
      <c r="U76" s="2"/>
      <c r="V76" s="2"/>
      <c r="W76" s="2"/>
      <c r="X76" s="2"/>
      <c r="Y76" s="2"/>
      <c r="Z76" s="2"/>
    </row>
    <row r="77" ht="48.0" customHeight="1">
      <c r="A77" s="35" t="s">
        <v>530</v>
      </c>
      <c r="B77" s="48" t="str">
        <f>VLOOKUP($A77,Questions!$A$2:$X$333,2,0)</f>
        <v>Do you have a documented privacy management process?</v>
      </c>
      <c r="C77" s="241" t="str">
        <f>VLOOKUP($A77,Privacy!$A$13:$E$97,3,0)&amp;""</f>
        <v>Yes</v>
      </c>
      <c r="D77" s="243" t="str">
        <f>IF(LEFT(VLOOKUP($A77,Privacy!$A$13:$E$97,5,0),21)='Auto Responses'!$A$73,'Auto Responses'!$A$74,VLOOKUP($A77,Privacy!$A$13:$E$97,4,0))&amp;""</f>
        <v>See our Privacy Policy</v>
      </c>
      <c r="E77" s="248" t="str">
        <f>VLOOKUP($A77,Privacy!$A$13:$E$97,5,0)&amp;""</f>
        <v>Describe privacy management process or provide links or attach documentation.</v>
      </c>
      <c r="F77" s="251"/>
      <c r="G77" s="239" t="str">
        <f>VLOOKUP($A77,Questions!$A$2:$X$333,21,0)&amp;""</f>
        <v>Yes</v>
      </c>
      <c r="H77" s="240"/>
      <c r="I77" s="241" t="str">
        <f>VLOOKUP($A77,Questions!$A$2:$X$333,23,0)&amp;""</f>
        <v>Minor Importance</v>
      </c>
      <c r="J77" s="240"/>
      <c r="K77" s="242" t="b">
        <v>0</v>
      </c>
      <c r="L77" s="2"/>
      <c r="M77" s="232"/>
      <c r="N77" s="232"/>
      <c r="O77" s="232"/>
      <c r="P77" s="232"/>
      <c r="Q77" s="232"/>
      <c r="R77" s="232"/>
      <c r="S77" s="232"/>
      <c r="T77" s="232"/>
      <c r="U77" s="232"/>
      <c r="V77" s="232"/>
      <c r="W77" s="232"/>
      <c r="X77" s="232"/>
      <c r="Y77" s="232"/>
      <c r="Z77" s="232"/>
    </row>
    <row r="78" ht="48.0" customHeight="1">
      <c r="A78" s="35" t="s">
        <v>531</v>
      </c>
      <c r="B78" s="48" t="str">
        <f>VLOOKUP($A78,Questions!$A$2:$X$333,2,0)</f>
        <v>Are privacy principles designed into the product lifecycle (i.e., privacy-by-design)?</v>
      </c>
      <c r="C78" s="241" t="str">
        <f>VLOOKUP($A78,Privacy!$A$13:$E$97,3,0)&amp;""</f>
        <v>Yes</v>
      </c>
      <c r="D78" s="243" t="str">
        <f>IF(LEFT(VLOOKUP($A78,Privacy!$A$13:$E$97,5,0),21)='Auto Responses'!$A$73,'Auto Responses'!$A$74,VLOOKUP($A78,Privacy!$A$13:$E$97,4,0))&amp;""</f>
        <v>See our Privacy Policy</v>
      </c>
      <c r="E78" s="248" t="str">
        <f>VLOOKUP($A78,Privacy!$A$13:$E$97,5,0)&amp;""</f>
        <v>Summarize the privacy principles designed into the product lifecycle.</v>
      </c>
      <c r="F78" s="251"/>
      <c r="G78" s="239" t="str">
        <f>VLOOKUP($A78,Questions!$A$2:$X$333,21,0)&amp;""</f>
        <v>Yes</v>
      </c>
      <c r="H78" s="240"/>
      <c r="I78" s="241" t="str">
        <f>VLOOKUP($A78,Questions!$A$2:$X$333,23,0)&amp;""</f>
        <v>Minor Importance</v>
      </c>
      <c r="J78" s="240"/>
      <c r="K78" s="242" t="b">
        <v>0</v>
      </c>
      <c r="L78" s="2"/>
      <c r="M78" s="232"/>
      <c r="N78" s="232"/>
      <c r="O78" s="232"/>
      <c r="P78" s="232"/>
      <c r="Q78" s="232"/>
      <c r="R78" s="232"/>
      <c r="S78" s="232"/>
      <c r="T78" s="232"/>
      <c r="U78" s="232"/>
      <c r="V78" s="232"/>
      <c r="W78" s="232"/>
      <c r="X78" s="232"/>
      <c r="Y78" s="232"/>
      <c r="Z78" s="232"/>
    </row>
    <row r="79" ht="48.0" customHeight="1">
      <c r="A79" s="35" t="s">
        <v>532</v>
      </c>
      <c r="B79" s="48" t="str">
        <f>VLOOKUP($A79,Questions!$A$2:$X$333,2,0)</f>
        <v>Will you comply with applicable breach notification laws?</v>
      </c>
      <c r="C79" s="241" t="str">
        <f>VLOOKUP($A79,Privacy!$A$13:$E$97,3,0)&amp;""</f>
        <v>Yes</v>
      </c>
      <c r="D79" s="243" t="str">
        <f>IF(LEFT(VLOOKUP($A79,Privacy!$A$13:$E$97,5,0),21)='Auto Responses'!$A$73,'Auto Responses'!$A$74,VLOOKUP($A79,Privacy!$A$13:$E$97,4,0))&amp;""</f>
        <v>in SLA</v>
      </c>
      <c r="E79" s="248" t="str">
        <f>VLOOKUP($A79,Privacy!$A$13:$E$97,5,0)&amp;""</f>
        <v>State how quickly the institution will be notified.</v>
      </c>
      <c r="F79" s="251"/>
      <c r="G79" s="239" t="str">
        <f>VLOOKUP($A79,Questions!$A$2:$X$333,21,0)&amp;""</f>
        <v>Yes</v>
      </c>
      <c r="H79" s="240"/>
      <c r="I79" s="241" t="str">
        <f>VLOOKUP($A79,Questions!$A$2:$X$333,23,0)&amp;""</f>
        <v>Standard Importance</v>
      </c>
      <c r="J79" s="240"/>
      <c r="K79" s="242" t="b">
        <v>0</v>
      </c>
      <c r="L79" s="2"/>
      <c r="M79" s="232"/>
      <c r="N79" s="232"/>
      <c r="O79" s="232"/>
      <c r="P79" s="232"/>
      <c r="Q79" s="232"/>
      <c r="R79" s="232"/>
      <c r="S79" s="232"/>
      <c r="T79" s="232"/>
      <c r="U79" s="232"/>
      <c r="V79" s="232"/>
      <c r="W79" s="232"/>
      <c r="X79" s="232"/>
      <c r="Y79" s="232"/>
      <c r="Z79" s="232"/>
    </row>
    <row r="80" ht="48.0" customHeight="1">
      <c r="A80" s="35" t="s">
        <v>533</v>
      </c>
      <c r="B80" s="48" t="str">
        <f>VLOOKUP($A80,Questions!$A$2:$X$333,2,0)</f>
        <v>Will you comply with the institution's policies regarding user privacy and data protection?</v>
      </c>
      <c r="C80" s="241" t="str">
        <f>VLOOKUP($A80,Privacy!$A$13:$E$97,3,0)&amp;""</f>
        <v>No</v>
      </c>
      <c r="D80" s="243" t="str">
        <f>IF(LEFT(VLOOKUP($A80,Privacy!$A$13:$E$97,5,0),21)='Auto Responses'!$A$73,'Auto Responses'!$A$74,VLOOKUP($A80,Privacy!$A$13:$E$97,4,0))&amp;""</f>
        <v>Coursedog followes industry standard security policies and is willing to discuss the specific policy.</v>
      </c>
      <c r="E80" s="248" t="str">
        <f>VLOOKUP($A80,Privacy!$A$13:$E$97,5,0)&amp;""</f>
        <v>Provide reason for not complying.</v>
      </c>
      <c r="F80" s="251"/>
      <c r="G80" s="239" t="str">
        <f>VLOOKUP($A80,Questions!$A$2:$X$333,21,0)&amp;""</f>
        <v>Yes</v>
      </c>
      <c r="H80" s="240"/>
      <c r="I80" s="241" t="str">
        <f>VLOOKUP($A80,Questions!$A$2:$X$333,23,0)&amp;""</f>
        <v>Minor Importance</v>
      </c>
      <c r="J80" s="240"/>
      <c r="K80" s="242" t="b">
        <v>0</v>
      </c>
      <c r="L80" s="2"/>
      <c r="M80" s="232"/>
      <c r="N80" s="232"/>
      <c r="O80" s="232"/>
      <c r="P80" s="232"/>
      <c r="Q80" s="232"/>
      <c r="R80" s="232"/>
      <c r="S80" s="232"/>
      <c r="T80" s="232"/>
      <c r="U80" s="232"/>
      <c r="V80" s="232"/>
      <c r="W80" s="232"/>
      <c r="X80" s="232"/>
      <c r="Y80" s="232"/>
      <c r="Z80" s="232"/>
    </row>
    <row r="81" ht="48.0" customHeight="1">
      <c r="A81" s="35" t="s">
        <v>534</v>
      </c>
      <c r="B81" s="48" t="str">
        <f>VLOOKUP($A81,Questions!$A$2:$X$333,2,0)</f>
        <v>Is your company subject to the laws and regulations of the institution's geographic region?</v>
      </c>
      <c r="C81" s="241" t="str">
        <f>VLOOKUP($A81,Privacy!$A$13:$E$97,3,0)&amp;""</f>
        <v>Yes</v>
      </c>
      <c r="D81" s="243" t="str">
        <f>IF(LEFT(VLOOKUP($A81,Privacy!$A$13:$E$97,5,0),21)='Auto Responses'!$A$73,'Auto Responses'!$A$74,VLOOKUP($A81,Privacy!$A$13:$E$97,4,0))&amp;""</f>
        <v/>
      </c>
      <c r="E81" s="248" t="str">
        <f>VLOOKUP($A81,Privacy!$A$13:$E$97,5,0)&amp;""</f>
        <v/>
      </c>
      <c r="F81" s="251"/>
      <c r="G81" s="239" t="str">
        <f>VLOOKUP($A81,Questions!$A$2:$X$333,21,0)&amp;""</f>
        <v>Yes</v>
      </c>
      <c r="H81" s="240"/>
      <c r="I81" s="241" t="str">
        <f>VLOOKUP($A81,Questions!$A$2:$X$333,23,0)&amp;""</f>
        <v>Minor Importance</v>
      </c>
      <c r="J81" s="240"/>
      <c r="K81" s="242" t="b">
        <v>0</v>
      </c>
      <c r="L81" s="2"/>
      <c r="M81" s="232"/>
      <c r="N81" s="232"/>
      <c r="O81" s="232"/>
      <c r="P81" s="232"/>
      <c r="Q81" s="232"/>
      <c r="R81" s="232"/>
      <c r="S81" s="232"/>
      <c r="T81" s="232"/>
      <c r="U81" s="232"/>
      <c r="V81" s="232"/>
      <c r="W81" s="232"/>
      <c r="X81" s="232"/>
      <c r="Y81" s="232"/>
      <c r="Z81" s="232"/>
    </row>
    <row r="82" ht="48.0" customHeight="1">
      <c r="A82" s="35" t="s">
        <v>535</v>
      </c>
      <c r="B82" s="48" t="str">
        <f>VLOOKUP($A82,Questions!$A$2:$X$333,2,0)</f>
        <v>Do you have a privacy awareness/training program?*</v>
      </c>
      <c r="C82" s="241" t="str">
        <f>VLOOKUP($A82,Privacy!$A$13:$E$97,3,0)&amp;""</f>
        <v>Yes</v>
      </c>
      <c r="D82" s="243" t="str">
        <f>IF(LEFT(VLOOKUP($A82,Privacy!$A$13:$E$97,5,0),21)='Auto Responses'!$A$73,'Auto Responses'!$A$74,VLOOKUP($A82,Privacy!$A$13:$E$97,4,0))&amp;""</f>
        <v/>
      </c>
      <c r="E82" s="248" t="str">
        <f>VLOOKUP($A82,Privacy!$A$13:$E$97,5,0)&amp;""</f>
        <v/>
      </c>
      <c r="F82" s="251"/>
      <c r="G82" s="239" t="str">
        <f>VLOOKUP($A82,Questions!$A$2:$X$333,21,0)&amp;""</f>
        <v>Yes</v>
      </c>
      <c r="H82" s="240"/>
      <c r="I82" s="241" t="str">
        <f>VLOOKUP($A82,Questions!$A$2:$X$333,23,0)&amp;""</f>
        <v>Critical Importance</v>
      </c>
      <c r="J82" s="240"/>
      <c r="K82" s="242" t="b">
        <v>0</v>
      </c>
      <c r="L82" s="2"/>
      <c r="M82" s="232"/>
      <c r="N82" s="232"/>
      <c r="O82" s="232"/>
      <c r="P82" s="232"/>
      <c r="Q82" s="232"/>
      <c r="R82" s="232"/>
      <c r="S82" s="232"/>
      <c r="T82" s="232"/>
      <c r="U82" s="232"/>
      <c r="V82" s="232"/>
      <c r="W82" s="232"/>
      <c r="X82" s="232"/>
      <c r="Y82" s="232"/>
      <c r="Z82" s="232"/>
    </row>
    <row r="83" ht="48.0" customHeight="1">
      <c r="A83" s="35" t="s">
        <v>536</v>
      </c>
      <c r="B83" s="48" t="str">
        <f>VLOOKUP($A83,Questions!$A$2:$X$333,2,0)</f>
        <v>Is privacy awareness training mandatory for all employees?</v>
      </c>
      <c r="C83" s="241" t="str">
        <f>VLOOKUP($A83,Privacy!$A$13:$E$97,3,0)&amp;""</f>
        <v>Yes</v>
      </c>
      <c r="D83" s="243" t="str">
        <f>IF(LEFT(VLOOKUP($A83,Privacy!$A$13:$E$97,5,0),21)='Auto Responses'!$A$73,'Auto Responses'!$A$74,VLOOKUP($A83,Privacy!$A$13:$E$97,4,0))&amp;""</f>
        <v>Once annually and during onboarding</v>
      </c>
      <c r="E83" s="248" t="str">
        <f>VLOOKUP($A83,Privacy!$A$13:$E$97,5,0)&amp;""</f>
        <v>Summarize your privacy awareness training content and state how frequently employees are required to undergo privacy awareness training</v>
      </c>
      <c r="F83" s="251"/>
      <c r="G83" s="239" t="str">
        <f>VLOOKUP($A83,Questions!$A$2:$X$333,21,0)&amp;""</f>
        <v>Yes</v>
      </c>
      <c r="H83" s="240"/>
      <c r="I83" s="241" t="str">
        <f>VLOOKUP($A83,Questions!$A$2:$X$333,23,0)&amp;""</f>
        <v>Minor Importance</v>
      </c>
      <c r="J83" s="240"/>
      <c r="K83" s="242" t="b">
        <v>0</v>
      </c>
      <c r="L83" s="2"/>
      <c r="M83" s="232"/>
      <c r="N83" s="232"/>
      <c r="O83" s="232"/>
      <c r="P83" s="232"/>
      <c r="Q83" s="232"/>
      <c r="R83" s="232"/>
      <c r="S83" s="232"/>
      <c r="T83" s="232"/>
      <c r="U83" s="232"/>
      <c r="V83" s="232"/>
      <c r="W83" s="232"/>
      <c r="X83" s="232"/>
      <c r="Y83" s="232"/>
      <c r="Z83" s="232"/>
    </row>
    <row r="84" ht="48.0" customHeight="1">
      <c r="A84" s="35" t="s">
        <v>537</v>
      </c>
      <c r="B84" s="48" t="str">
        <f>VLOOKUP($A84,Questions!$A$2:$X$333,2,0)</f>
        <v>Is AI privacy and ethics awareness/training required for all employees who work with AI?</v>
      </c>
      <c r="C84" s="241" t="str">
        <f>VLOOKUP($A84,Privacy!$A$13:$E$97,3,0)&amp;""</f>
        <v>Yes</v>
      </c>
      <c r="D84" s="243" t="str">
        <f>IF(LEFT(VLOOKUP($A84,Privacy!$A$13:$E$97,5,0),21)='Auto Responses'!$A$73,'Auto Responses'!$A$74,VLOOKUP($A84,Privacy!$A$13:$E$97,4,0))&amp;""</f>
        <v/>
      </c>
      <c r="E84" s="248" t="str">
        <f>VLOOKUP($A84,Privacy!$A$13:$E$97,5,0)&amp;""</f>
        <v/>
      </c>
      <c r="F84" s="251"/>
      <c r="G84" s="239" t="str">
        <f>VLOOKUP($A84,Questions!$A$2:$X$333,21,0)&amp;""</f>
        <v>Yes</v>
      </c>
      <c r="H84" s="240"/>
      <c r="I84" s="241" t="str">
        <f>VLOOKUP($A84,Questions!$A$2:$X$333,23,0)&amp;""</f>
        <v>Minor Importance</v>
      </c>
      <c r="J84" s="240"/>
      <c r="K84" s="242" t="b">
        <v>0</v>
      </c>
      <c r="L84" s="2"/>
      <c r="M84" s="232"/>
      <c r="N84" s="232"/>
      <c r="O84" s="232"/>
      <c r="P84" s="232"/>
      <c r="Q84" s="232"/>
      <c r="R84" s="232"/>
      <c r="S84" s="232"/>
      <c r="T84" s="232"/>
      <c r="U84" s="232"/>
      <c r="V84" s="232"/>
      <c r="W84" s="232"/>
      <c r="X84" s="232"/>
      <c r="Y84" s="232"/>
      <c r="Z84" s="232"/>
    </row>
    <row r="85" ht="48.0" customHeight="1">
      <c r="A85" s="35" t="s">
        <v>538</v>
      </c>
      <c r="B85" s="48" t="str">
        <f>VLOOKUP($A85,Questions!$A$2:$X$333,2,0)</f>
        <v>Do you have any decision-making processes that are completely automated (i.e., there is no human involvement)?</v>
      </c>
      <c r="C85" s="241" t="str">
        <f>VLOOKUP($A85,Privacy!$A$13:$E$97,3,0)&amp;""</f>
        <v>No</v>
      </c>
      <c r="D85" s="243" t="str">
        <f>IF(LEFT(VLOOKUP($A85,Privacy!$A$13:$E$97,5,0),21)='Auto Responses'!$A$73,'Auto Responses'!$A$74,VLOOKUP($A85,Privacy!$A$13:$E$97,4,0))&amp;""</f>
        <v/>
      </c>
      <c r="E85" s="248" t="str">
        <f>VLOOKUP($A85,Privacy!$A$13:$E$97,5,0)&amp;""</f>
        <v/>
      </c>
      <c r="F85" s="251"/>
      <c r="G85" s="239" t="str">
        <f>VLOOKUP($A85,Questions!$A$2:$X$333,21,0)&amp;""</f>
        <v>No</v>
      </c>
      <c r="H85" s="240"/>
      <c r="I85" s="241" t="str">
        <f>VLOOKUP($A85,Questions!$A$2:$X$333,23,0)&amp;""</f>
        <v>Minor Importance</v>
      </c>
      <c r="J85" s="240"/>
      <c r="K85" s="242" t="b">
        <v>0</v>
      </c>
      <c r="L85" s="2"/>
      <c r="M85" s="232"/>
      <c r="N85" s="232"/>
      <c r="O85" s="232"/>
      <c r="P85" s="232"/>
      <c r="Q85" s="232"/>
      <c r="R85" s="232"/>
      <c r="S85" s="232"/>
      <c r="T85" s="232"/>
      <c r="U85" s="232"/>
      <c r="V85" s="232"/>
      <c r="W85" s="232"/>
      <c r="X85" s="232"/>
      <c r="Y85" s="232"/>
      <c r="Z85" s="232"/>
    </row>
    <row r="86" ht="48.0" customHeight="1">
      <c r="A86" s="35" t="s">
        <v>539</v>
      </c>
      <c r="B86" s="48" t="str">
        <f>VLOOKUP($A86,Questions!$A$2:$X$333,2,0)</f>
        <v>Do you have a documented process for managing automated processing, including validations, monitoring, and data subject requests?</v>
      </c>
      <c r="C86" s="241" t="str">
        <f>VLOOKUP($A86,Privacy!$A$13:$E$97,3,0)&amp;""</f>
        <v>Yes</v>
      </c>
      <c r="D86" s="258" t="str">
        <f>IF(LEFT(VLOOKUP($A86,Privacy!$A$13:$E$97,5,0),21)='Auto Responses'!$A$73,'Auto Responses'!$A$74,VLOOKUP($A86,Privacy!$A$13:$E$97,4,0))&amp;""</f>
        <v>https://coursedog.my.site.com/support/s/knowledge-base</v>
      </c>
      <c r="E86" s="248" t="str">
        <f>VLOOKUP($A86,Privacy!$A$13:$E$97,5,0)&amp;""</f>
        <v>Provide documentation describing management processes.</v>
      </c>
      <c r="F86" s="251"/>
      <c r="G86" s="239" t="str">
        <f>VLOOKUP($A86,Questions!$A$2:$X$333,21,0)&amp;""</f>
        <v>Yes</v>
      </c>
      <c r="H86" s="240"/>
      <c r="I86" s="241" t="str">
        <f>VLOOKUP($A86,Questions!$A$2:$X$333,23,0)&amp;""</f>
        <v>Minor Importance</v>
      </c>
      <c r="J86" s="240"/>
      <c r="K86" s="242" t="b">
        <v>0</v>
      </c>
      <c r="L86" s="2"/>
      <c r="M86" s="232"/>
      <c r="N86" s="232"/>
      <c r="O86" s="232"/>
      <c r="P86" s="232"/>
      <c r="Q86" s="232"/>
      <c r="R86" s="232"/>
      <c r="S86" s="232"/>
      <c r="T86" s="232"/>
      <c r="U86" s="232"/>
      <c r="V86" s="232"/>
      <c r="W86" s="232"/>
      <c r="X86" s="232"/>
      <c r="Y86" s="232"/>
      <c r="Z86" s="232"/>
    </row>
    <row r="87" ht="48.0" customHeight="1">
      <c r="A87" s="35" t="s">
        <v>541</v>
      </c>
      <c r="B87" s="48" t="str">
        <f>VLOOKUP($A87,Questions!$A$2:$X$333,2,0)</f>
        <v>Do you have a documented policy for sharing information with law enforcement?</v>
      </c>
      <c r="C87" s="241" t="str">
        <f>VLOOKUP($A87,Privacy!$A$13:$E$97,3,0)&amp;""</f>
        <v>Yes</v>
      </c>
      <c r="D87" s="243" t="str">
        <f>IF(LEFT(VLOOKUP($A87,Privacy!$A$13:$E$97,5,0),21)='Auto Responses'!$A$73,'Auto Responses'!$A$74,VLOOKUP($A87,Privacy!$A$13:$E$97,4,0))&amp;""</f>
        <v/>
      </c>
      <c r="E87" s="248" t="str">
        <f>VLOOKUP($A87,Privacy!$A$13:$E$97,5,0)&amp;""</f>
        <v/>
      </c>
      <c r="F87" s="251"/>
      <c r="G87" s="239" t="str">
        <f>VLOOKUP($A87,Questions!$A$2:$X$333,21,0)&amp;""</f>
        <v>Yes</v>
      </c>
      <c r="H87" s="240"/>
      <c r="I87" s="241" t="str">
        <f>VLOOKUP($A87,Questions!$A$2:$X$333,23,0)&amp;""</f>
        <v>Minor Importance</v>
      </c>
      <c r="J87" s="240"/>
      <c r="K87" s="242" t="b">
        <v>0</v>
      </c>
      <c r="L87" s="2"/>
      <c r="M87" s="232"/>
      <c r="N87" s="232"/>
      <c r="O87" s="232"/>
      <c r="P87" s="232"/>
      <c r="Q87" s="232"/>
      <c r="R87" s="232"/>
      <c r="S87" s="232"/>
      <c r="T87" s="232"/>
      <c r="U87" s="232"/>
      <c r="V87" s="232"/>
      <c r="W87" s="232"/>
      <c r="X87" s="232"/>
      <c r="Y87" s="232"/>
      <c r="Z87" s="232"/>
    </row>
    <row r="88" ht="48.0" customHeight="1">
      <c r="A88" s="35" t="s">
        <v>542</v>
      </c>
      <c r="B88" s="48" t="str">
        <f>VLOOKUP($A88,Questions!$A$2:$X$333,2,0)</f>
        <v>Do you share any institutional data with law enforcement without a valid warrant?*</v>
      </c>
      <c r="C88" s="241" t="str">
        <f>VLOOKUP($A88,Privacy!$A$13:$E$97,3,0)&amp;""</f>
        <v>No</v>
      </c>
      <c r="D88" s="243" t="str">
        <f>IF(LEFT(VLOOKUP($A88,Privacy!$A$13:$E$97,5,0),21)='Auto Responses'!$A$73,'Auto Responses'!$A$74,VLOOKUP($A88,Privacy!$A$13:$E$97,4,0))&amp;""</f>
        <v/>
      </c>
      <c r="E88" s="248" t="str">
        <f>VLOOKUP($A88,Privacy!$A$13:$E$97,5,0)&amp;""</f>
        <v/>
      </c>
      <c r="F88" s="251"/>
      <c r="G88" s="239" t="str">
        <f>VLOOKUP($A88,Questions!$A$2:$X$333,21,0)&amp;""</f>
        <v>No</v>
      </c>
      <c r="H88" s="240"/>
      <c r="I88" s="241" t="str">
        <f>VLOOKUP($A88,Questions!$A$2:$X$333,23,0)&amp;""</f>
        <v>Critical Importance</v>
      </c>
      <c r="J88" s="240"/>
      <c r="K88" s="242" t="b">
        <v>0</v>
      </c>
      <c r="L88" s="2"/>
      <c r="M88" s="232"/>
      <c r="N88" s="232"/>
      <c r="O88" s="232"/>
      <c r="P88" s="232"/>
      <c r="Q88" s="232"/>
      <c r="R88" s="232"/>
      <c r="S88" s="232"/>
      <c r="T88" s="232"/>
      <c r="U88" s="232"/>
      <c r="V88" s="232"/>
      <c r="W88" s="232"/>
      <c r="X88" s="232"/>
      <c r="Y88" s="232"/>
      <c r="Z88" s="232"/>
    </row>
    <row r="89" ht="48.0" customHeight="1">
      <c r="A89" s="35" t="s">
        <v>543</v>
      </c>
      <c r="B89" s="48" t="str">
        <f>VLOOKUP($A89,Questions!$A$2:$X$333,2,0)</f>
        <v>Does your incident response team include a privacy analyst/officer?</v>
      </c>
      <c r="C89" s="241" t="str">
        <f>VLOOKUP($A89,Privacy!$A$13:$E$97,3,0)&amp;""</f>
        <v>Yes</v>
      </c>
      <c r="D89" s="243" t="str">
        <f>IF(LEFT(VLOOKUP($A89,Privacy!$A$13:$E$97,5,0),21)='Auto Responses'!$A$73,'Auto Responses'!$A$74,VLOOKUP($A89,Privacy!$A$13:$E$97,4,0))&amp;""</f>
        <v/>
      </c>
      <c r="E89" s="248" t="str">
        <f>VLOOKUP($A89,Privacy!$A$13:$E$97,5,0)&amp;""</f>
        <v/>
      </c>
      <c r="F89" s="251"/>
      <c r="G89" s="239" t="str">
        <f>VLOOKUP($A89,Questions!$A$2:$X$333,21,0)&amp;""</f>
        <v>Yes</v>
      </c>
      <c r="H89" s="240"/>
      <c r="I89" s="241" t="str">
        <f>VLOOKUP($A89,Questions!$A$2:$X$333,23,0)&amp;""</f>
        <v>Minor Importance</v>
      </c>
      <c r="J89" s="240"/>
      <c r="K89" s="242" t="b">
        <v>0</v>
      </c>
      <c r="L89" s="2"/>
      <c r="M89" s="232"/>
      <c r="N89" s="232"/>
      <c r="O89" s="232"/>
      <c r="P89" s="232"/>
      <c r="Q89" s="232"/>
      <c r="R89" s="232"/>
      <c r="S89" s="232"/>
      <c r="T89" s="232"/>
      <c r="U89" s="232"/>
      <c r="V89" s="232"/>
      <c r="W89" s="232"/>
      <c r="X89" s="232"/>
      <c r="Y89" s="232"/>
      <c r="Z89" s="232"/>
    </row>
    <row r="90" ht="36.75" customHeight="1">
      <c r="A90" s="19" t="str">
        <f>VLOOKUP(LEFT($A91,4),'Auto Responses'!$N$4:$O$38,2,0)&amp;""</f>
        <v> International Privacy</v>
      </c>
      <c r="B90" s="45"/>
      <c r="C90" s="46"/>
      <c r="D90" s="46"/>
      <c r="E90" s="246"/>
      <c r="F90" s="234" t="s">
        <v>644</v>
      </c>
      <c r="G90" s="46"/>
      <c r="H90" s="46"/>
      <c r="I90" s="46"/>
      <c r="J90" s="46"/>
      <c r="K90" s="46"/>
      <c r="L90" s="2"/>
      <c r="M90" s="2"/>
      <c r="N90" s="2"/>
      <c r="O90" s="2"/>
      <c r="P90" s="2"/>
      <c r="Q90" s="2"/>
      <c r="R90" s="2"/>
      <c r="S90" s="2"/>
      <c r="T90" s="2"/>
      <c r="U90" s="2"/>
      <c r="V90" s="2"/>
      <c r="W90" s="2"/>
      <c r="X90" s="2"/>
      <c r="Y90" s="2"/>
      <c r="Z90" s="2"/>
    </row>
    <row r="91" ht="48.0" customHeight="1">
      <c r="A91" s="35" t="s">
        <v>544</v>
      </c>
      <c r="B91" s="48" t="str">
        <f>VLOOKUP($A91,Questions!$A$2:$X$333,2,0)</f>
        <v>Will data be collected from or processed in or stored in the European Economic Area (EEA)?</v>
      </c>
      <c r="C91" s="241" t="str">
        <f>VLOOKUP($A91,Privacy!$A$13:$E$97,3,0)&amp;""</f>
        <v>No</v>
      </c>
      <c r="D91" s="243" t="str">
        <f>IF(LEFT(VLOOKUP($A91,Privacy!$A$13:$E$97,5,0),21)='Auto Responses'!$A$73,'Auto Responses'!$A$74,VLOOKUP($A91,Privacy!$A$13:$E$97,4,0))&amp;""</f>
        <v/>
      </c>
      <c r="E91" s="248" t="str">
        <f>VLOOKUP($A91,Privacy!$A$13:$E$97,5,0)&amp;""</f>
        <v/>
      </c>
      <c r="F91" s="251"/>
      <c r="G91" s="239" t="str">
        <f>VLOOKUP($A91,Questions!$A$2:$X$333,21,0)&amp;""</f>
        <v>No</v>
      </c>
      <c r="H91" s="240"/>
      <c r="I91" s="241" t="str">
        <f>VLOOKUP($A91,Questions!$A$2:$X$333,23,0)&amp;""</f>
        <v>Standard Importance</v>
      </c>
      <c r="J91" s="240"/>
      <c r="K91" s="242" t="b">
        <v>0</v>
      </c>
      <c r="L91" s="2"/>
      <c r="M91" s="232"/>
      <c r="N91" s="232"/>
      <c r="O91" s="232"/>
      <c r="P91" s="232"/>
      <c r="Q91" s="232"/>
      <c r="R91" s="232"/>
      <c r="S91" s="232"/>
      <c r="T91" s="232"/>
      <c r="U91" s="232"/>
      <c r="V91" s="232"/>
      <c r="W91" s="232"/>
      <c r="X91" s="232"/>
      <c r="Y91" s="232"/>
      <c r="Z91" s="232"/>
    </row>
    <row r="92" ht="48.0" customHeight="1">
      <c r="A92" s="35" t="s">
        <v>545</v>
      </c>
      <c r="B92" s="48" t="str">
        <f>VLOOKUP($A92,Questions!$A$2:$X$333,2,0)</f>
        <v>Do you have a data protection officer (DPO)?</v>
      </c>
      <c r="C92" s="241" t="str">
        <f>VLOOKUP($A92,Privacy!$A$13:$E$97,3,0)&amp;""</f>
        <v>No</v>
      </c>
      <c r="D92" s="243" t="str">
        <f>IF(LEFT(VLOOKUP($A92,Privacy!$A$13:$E$97,5,0),21)='Auto Responses'!$A$73,'Auto Responses'!$A$74,VLOOKUP($A92,Privacy!$A$13:$E$97,4,0))&amp;""</f>
        <v/>
      </c>
      <c r="E92" s="248" t="str">
        <f>VLOOKUP($A92,Privacy!$A$13:$E$97,5,0)&amp;""</f>
        <v/>
      </c>
      <c r="F92" s="251"/>
      <c r="G92" s="239" t="str">
        <f>VLOOKUP($A92,Questions!$A$2:$X$333,21,0)&amp;""</f>
        <v>Yes</v>
      </c>
      <c r="H92" s="240"/>
      <c r="I92" s="241" t="str">
        <f>VLOOKUP($A92,Questions!$A$2:$X$333,23,0)&amp;""</f>
        <v>Standard Importance</v>
      </c>
      <c r="J92" s="240"/>
      <c r="K92" s="242" t="b">
        <v>0</v>
      </c>
      <c r="L92" s="2"/>
      <c r="M92" s="232"/>
      <c r="N92" s="232"/>
      <c r="O92" s="232"/>
      <c r="P92" s="232"/>
      <c r="Q92" s="232"/>
      <c r="R92" s="232"/>
      <c r="S92" s="232"/>
      <c r="T92" s="232"/>
      <c r="U92" s="232"/>
      <c r="V92" s="232"/>
      <c r="W92" s="232"/>
      <c r="X92" s="232"/>
      <c r="Y92" s="232"/>
      <c r="Z92" s="232"/>
    </row>
    <row r="93" ht="48.0" customHeight="1">
      <c r="A93" s="35" t="s">
        <v>546</v>
      </c>
      <c r="B93" s="48" t="str">
        <f>VLOOKUP($A93,Questions!$A$2:$X$333,2,0)</f>
        <v>Will you sign appropriate GDPR Standard Contractual Clauses (SCCs) with the institution?</v>
      </c>
      <c r="C93" s="241" t="str">
        <f>VLOOKUP($A93,Privacy!$A$13:$E$97,3,0)&amp;""</f>
        <v>Yes</v>
      </c>
      <c r="D93" s="243" t="str">
        <f>IF(LEFT(VLOOKUP($A93,Privacy!$A$13:$E$97,5,0),21)='Auto Responses'!$A$73,'Auto Responses'!$A$74,VLOOKUP($A93,Privacy!$A$13:$E$97,4,0))&amp;""</f>
        <v/>
      </c>
      <c r="E93" s="248" t="str">
        <f>VLOOKUP($A93,Privacy!$A$13:$E$97,5,0)&amp;""</f>
        <v/>
      </c>
      <c r="F93" s="251"/>
      <c r="G93" s="239" t="str">
        <f>VLOOKUP($A93,Questions!$A$2:$X$333,21,0)&amp;""</f>
        <v>Yes</v>
      </c>
      <c r="H93" s="240"/>
      <c r="I93" s="241" t="str">
        <f>VLOOKUP($A93,Questions!$A$2:$X$333,23,0)&amp;""</f>
        <v>Standard Importance</v>
      </c>
      <c r="J93" s="240"/>
      <c r="K93" s="242" t="b">
        <v>0</v>
      </c>
      <c r="L93" s="2"/>
      <c r="M93" s="232"/>
      <c r="N93" s="232"/>
      <c r="O93" s="232"/>
      <c r="P93" s="232"/>
      <c r="Q93" s="232"/>
      <c r="R93" s="232"/>
      <c r="S93" s="232"/>
      <c r="T93" s="232"/>
      <c r="U93" s="232"/>
      <c r="V93" s="232"/>
      <c r="W93" s="232"/>
      <c r="X93" s="232"/>
      <c r="Y93" s="232"/>
      <c r="Z93" s="232"/>
    </row>
    <row r="94" ht="48.0" customHeight="1">
      <c r="A94" s="35" t="s">
        <v>548</v>
      </c>
      <c r="B94" s="48" t="str">
        <f>VLOOKUP($A94,Questions!$A$2:$X$333,2,0)</f>
        <v>Will data be collected from or processed in or stored in China?</v>
      </c>
      <c r="C94" s="241" t="str">
        <f>VLOOKUP($A94,Privacy!$A$13:$E$97,3,0)&amp;""</f>
        <v>No</v>
      </c>
      <c r="D94" s="243" t="str">
        <f>IF(LEFT(VLOOKUP($A94,Privacy!$A$13:$E$97,5,0),21)='Auto Responses'!$A$73,'Auto Responses'!$A$74,VLOOKUP($A94,Privacy!$A$13:$E$97,4,0))&amp;""</f>
        <v/>
      </c>
      <c r="E94" s="248" t="str">
        <f>VLOOKUP($A94,Privacy!$A$13:$E$97,5,0)&amp;""</f>
        <v/>
      </c>
      <c r="F94" s="251"/>
      <c r="G94" s="239" t="str">
        <f>VLOOKUP($A94,Questions!$A$2:$X$333,21,0)&amp;""</f>
        <v>No</v>
      </c>
      <c r="H94" s="240"/>
      <c r="I94" s="241" t="str">
        <f>VLOOKUP($A94,Questions!$A$2:$X$333,23,0)&amp;""</f>
        <v>Standard Importance</v>
      </c>
      <c r="J94" s="240"/>
      <c r="K94" s="242" t="b">
        <v>0</v>
      </c>
      <c r="L94" s="2"/>
      <c r="M94" s="232"/>
      <c r="N94" s="232"/>
      <c r="O94" s="232"/>
      <c r="P94" s="232"/>
      <c r="Q94" s="232"/>
      <c r="R94" s="232"/>
      <c r="S94" s="232"/>
      <c r="T94" s="232"/>
      <c r="U94" s="232"/>
      <c r="V94" s="232"/>
      <c r="W94" s="232"/>
      <c r="X94" s="232"/>
      <c r="Y94" s="232"/>
      <c r="Z94" s="232"/>
    </row>
    <row r="95" ht="48.0" customHeight="1">
      <c r="A95" s="35" t="s">
        <v>549</v>
      </c>
      <c r="B95" s="48" t="str">
        <f>VLOOKUP($A95,Questions!$A$2:$X$333,2,0)</f>
        <v>Do you comply with PIPL security, privacy, and data localization requirements?</v>
      </c>
      <c r="C95" s="241" t="str">
        <f>VLOOKUP($A95,Privacy!$A$13:$E$97,3,0)&amp;""</f>
        <v>N/A</v>
      </c>
      <c r="D95" s="243" t="str">
        <f>IF(LEFT(VLOOKUP($A95,Privacy!$A$13:$E$97,5,0),21)='Auto Responses'!$A$73,'Auto Responses'!$A$74,VLOOKUP($A95,Privacy!$A$13:$E$97,4,0))&amp;""</f>
        <v/>
      </c>
      <c r="E95" s="248" t="str">
        <f>VLOOKUP($A95,Privacy!$A$13:$E$97,5,0)&amp;""</f>
        <v/>
      </c>
      <c r="F95" s="251"/>
      <c r="G95" s="239" t="str">
        <f>VLOOKUP($A95,Questions!$A$2:$X$333,21,0)&amp;""</f>
        <v>Yes</v>
      </c>
      <c r="H95" s="240"/>
      <c r="I95" s="241" t="str">
        <f>VLOOKUP($A95,Questions!$A$2:$X$333,23,0)&amp;""</f>
        <v>Standard Importance</v>
      </c>
      <c r="J95" s="240"/>
      <c r="K95" s="242" t="b">
        <v>0</v>
      </c>
      <c r="L95" s="2"/>
      <c r="M95" s="232"/>
      <c r="N95" s="232"/>
      <c r="O95" s="232"/>
      <c r="P95" s="232"/>
      <c r="Q95" s="232"/>
      <c r="R95" s="232"/>
      <c r="S95" s="232"/>
      <c r="T95" s="232"/>
      <c r="U95" s="232"/>
      <c r="V95" s="232"/>
      <c r="W95" s="232"/>
      <c r="X95" s="232"/>
      <c r="Y95" s="232"/>
      <c r="Z95" s="232"/>
    </row>
    <row r="96" ht="36.75" customHeight="1">
      <c r="A96" s="19" t="str">
        <f>VLOOKUP(LEFT($A97,4),'Auto Responses'!$N$4:$O$38,2,0)&amp;""</f>
        <v> Data Privacy</v>
      </c>
      <c r="B96" s="45"/>
      <c r="C96" s="46"/>
      <c r="D96" s="46"/>
      <c r="E96" s="246"/>
      <c r="F96" s="234" t="s">
        <v>644</v>
      </c>
      <c r="G96" s="46"/>
      <c r="H96" s="46"/>
      <c r="I96" s="46"/>
      <c r="J96" s="46"/>
      <c r="K96" s="46"/>
      <c r="L96" s="2"/>
      <c r="M96" s="2"/>
      <c r="N96" s="2"/>
      <c r="O96" s="2"/>
      <c r="P96" s="2"/>
      <c r="Q96" s="2"/>
      <c r="R96" s="2"/>
      <c r="S96" s="2"/>
      <c r="T96" s="2"/>
      <c r="U96" s="2"/>
      <c r="V96" s="2"/>
      <c r="W96" s="2"/>
      <c r="X96" s="2"/>
      <c r="Y96" s="2"/>
      <c r="Z96" s="2"/>
    </row>
    <row r="97" ht="48.0" customHeight="1">
      <c r="A97" s="35" t="s">
        <v>550</v>
      </c>
      <c r="B97" s="48" t="str">
        <f>VLOOKUP($A97,Questions!$A$2:$X$333,2,0)</f>
        <v>Have you performed a Data Privacy Impact Assesssment for the solution/project?</v>
      </c>
      <c r="C97" s="241" t="str">
        <f>VLOOKUP($A97,Privacy!$A$13:$E$97,3,0)&amp;""</f>
        <v>Yes</v>
      </c>
      <c r="D97" s="243" t="str">
        <f>IF(LEFT(VLOOKUP($A97,Privacy!$A$13:$E$97,5,0),21)='Auto Responses'!$A$73,'Auto Responses'!$A$74,VLOOKUP($A97,Privacy!$A$13:$E$97,4,0))&amp;""</f>
        <v/>
      </c>
      <c r="E97" s="248" t="str">
        <f>VLOOKUP($A97,Privacy!$A$13:$E$97,5,0)&amp;""</f>
        <v/>
      </c>
      <c r="F97" s="251"/>
      <c r="G97" s="239" t="str">
        <f>VLOOKUP($A97,Questions!$A$2:$X$333,21,0)&amp;""</f>
        <v>Yes</v>
      </c>
      <c r="H97" s="240"/>
      <c r="I97" s="241" t="str">
        <f>VLOOKUP($A97,Questions!$A$2:$X$333,23,0)&amp;""</f>
        <v>Standard Importance</v>
      </c>
      <c r="J97" s="240"/>
      <c r="K97" s="242" t="b">
        <v>0</v>
      </c>
      <c r="L97" s="2"/>
      <c r="M97" s="232"/>
      <c r="N97" s="232"/>
      <c r="O97" s="232"/>
      <c r="P97" s="232"/>
      <c r="Q97" s="232"/>
      <c r="R97" s="232"/>
      <c r="S97" s="232"/>
      <c r="T97" s="232"/>
      <c r="U97" s="232"/>
      <c r="V97" s="232"/>
      <c r="W97" s="232"/>
      <c r="X97" s="232"/>
      <c r="Y97" s="232"/>
      <c r="Z97" s="232"/>
    </row>
    <row r="98" ht="70.5" customHeight="1">
      <c r="A98" s="35" t="s">
        <v>551</v>
      </c>
      <c r="B98" s="48" t="str">
        <f>VLOOKUP($A98,Questions!$A$2:$X$333,2,0)</f>
        <v>Do you provide an end-user privacy notice about privacy policies and procedures that identify the purpose(s) for which personal information is collected, used, retained, and disclosed?</v>
      </c>
      <c r="C98" s="241" t="str">
        <f>VLOOKUP($A98,Privacy!$A$13:$E$97,3,0)&amp;""</f>
        <v>Yes</v>
      </c>
      <c r="D98" s="243" t="str">
        <f>IF(LEFT(VLOOKUP($A98,Privacy!$A$13:$E$97,5,0),21)='Auto Responses'!$A$73,'Auto Responses'!$A$74,VLOOKUP($A98,Privacy!$A$13:$E$97,4,0))&amp;""</f>
        <v/>
      </c>
      <c r="E98" s="248" t="str">
        <f>VLOOKUP($A98,Privacy!$A$13:$E$97,5,0)&amp;""</f>
        <v/>
      </c>
      <c r="F98" s="251"/>
      <c r="G98" s="239" t="str">
        <f>VLOOKUP($A98,Questions!$A$2:$X$333,21,0)&amp;""</f>
        <v>Yes</v>
      </c>
      <c r="H98" s="240"/>
      <c r="I98" s="241" t="str">
        <f>VLOOKUP($A98,Questions!$A$2:$X$333,23,0)&amp;""</f>
        <v>Standard Importance</v>
      </c>
      <c r="J98" s="240"/>
      <c r="K98" s="242" t="b">
        <v>0</v>
      </c>
      <c r="L98" s="2"/>
      <c r="M98" s="232"/>
      <c r="N98" s="232"/>
      <c r="O98" s="232"/>
      <c r="P98" s="232"/>
      <c r="Q98" s="232"/>
      <c r="R98" s="232"/>
      <c r="S98" s="232"/>
      <c r="T98" s="232"/>
      <c r="U98" s="232"/>
      <c r="V98" s="232"/>
      <c r="W98" s="232"/>
      <c r="X98" s="232"/>
      <c r="Y98" s="232"/>
      <c r="Z98" s="232"/>
    </row>
    <row r="99" ht="65.25" customHeight="1">
      <c r="A99" s="35" t="s">
        <v>552</v>
      </c>
      <c r="B99" s="48" t="str">
        <f>VLOOKUP($A99,Questions!$A$2:$X$333,2,0)</f>
        <v>Do you describe the choices available to the individual and obtain implicit or explicit consent with respect to the collection, use, and disclosure of personal information?</v>
      </c>
      <c r="C99" s="241" t="str">
        <f>VLOOKUP($A99,Privacy!$A$13:$E$97,3,0)&amp;""</f>
        <v>No</v>
      </c>
      <c r="D99" s="243" t="str">
        <f>IF(LEFT(VLOOKUP($A99,Privacy!$A$13:$E$97,5,0),21)='Auto Responses'!$A$73,'Auto Responses'!$A$74,VLOOKUP($A99,Privacy!$A$13:$E$97,4,0))&amp;""</f>
        <v/>
      </c>
      <c r="E99" s="248" t="str">
        <f>VLOOKUP($A99,Privacy!$A$13:$E$97,5,0)&amp;""</f>
        <v/>
      </c>
      <c r="F99" s="251"/>
      <c r="G99" s="239" t="str">
        <f>VLOOKUP($A99,Questions!$A$2:$X$333,21,0)&amp;""</f>
        <v>Yes</v>
      </c>
      <c r="H99" s="240"/>
      <c r="I99" s="241" t="str">
        <f>VLOOKUP($A99,Questions!$A$2:$X$333,23,0)&amp;""</f>
        <v>Standard Importance</v>
      </c>
      <c r="J99" s="240"/>
      <c r="K99" s="242" t="b">
        <v>0</v>
      </c>
      <c r="L99" s="2"/>
      <c r="M99" s="232"/>
      <c r="N99" s="232"/>
      <c r="O99" s="232"/>
      <c r="P99" s="232"/>
      <c r="Q99" s="232"/>
      <c r="R99" s="232"/>
      <c r="S99" s="232"/>
      <c r="T99" s="232"/>
      <c r="U99" s="232"/>
      <c r="V99" s="232"/>
      <c r="W99" s="232"/>
      <c r="X99" s="232"/>
      <c r="Y99" s="232"/>
      <c r="Z99" s="232"/>
    </row>
    <row r="100" ht="69.75" customHeight="1">
      <c r="A100" s="35" t="s">
        <v>554</v>
      </c>
      <c r="B100" s="48" t="str">
        <f>VLOOKUP($A100,Questions!$A$2:$X$333,2,0)</f>
        <v>Do you collect personal information only for the purpose(s) identified in the agreement with an institution or, if there is none, the purpose(s) identified in the privacy notice?</v>
      </c>
      <c r="C100" s="241" t="str">
        <f>VLOOKUP($A100,Privacy!$A$13:$E$97,3,0)&amp;""</f>
        <v>No</v>
      </c>
      <c r="D100" s="243" t="str">
        <f>IF(LEFT(VLOOKUP($A100,Privacy!$A$13:$E$97,5,0),21)='Auto Responses'!$A$73,'Auto Responses'!$A$74,VLOOKUP($A100,Privacy!$A$13:$E$97,4,0))&amp;""</f>
        <v/>
      </c>
      <c r="E100" s="248" t="str">
        <f>VLOOKUP($A100,Privacy!$A$13:$E$97,5,0)&amp;""</f>
        <v/>
      </c>
      <c r="F100" s="251"/>
      <c r="G100" s="239" t="str">
        <f>VLOOKUP($A100,Questions!$A$2:$X$333,21,0)&amp;""</f>
        <v>Yes</v>
      </c>
      <c r="H100" s="240"/>
      <c r="I100" s="241" t="str">
        <f>VLOOKUP($A100,Questions!$A$2:$X$333,23,0)&amp;""</f>
        <v>Standard Importance</v>
      </c>
      <c r="J100" s="240"/>
      <c r="K100" s="242" t="b">
        <v>0</v>
      </c>
      <c r="L100" s="2"/>
      <c r="M100" s="232"/>
      <c r="N100" s="232"/>
      <c r="O100" s="232"/>
      <c r="P100" s="232"/>
      <c r="Q100" s="232"/>
      <c r="R100" s="232"/>
      <c r="S100" s="232"/>
      <c r="T100" s="232"/>
      <c r="U100" s="232"/>
      <c r="V100" s="232"/>
      <c r="W100" s="232"/>
      <c r="X100" s="232"/>
      <c r="Y100" s="232"/>
      <c r="Z100" s="232"/>
    </row>
    <row r="101" ht="48.0" customHeight="1">
      <c r="A101" s="35" t="s">
        <v>555</v>
      </c>
      <c r="B101" s="48" t="str">
        <f>VLOOKUP($A101,Questions!$A$2:$X$333,2,0)</f>
        <v>Do you have a documented list of personal data your service maintains?</v>
      </c>
      <c r="C101" s="241" t="str">
        <f>VLOOKUP($A101,Privacy!$A$13:$E$97,3,0)&amp;""</f>
        <v>No</v>
      </c>
      <c r="D101" s="243" t="str">
        <f>IF(LEFT(VLOOKUP($A101,Privacy!$A$13:$E$97,5,0),21)='Auto Responses'!$A$73,'Auto Responses'!$A$74,VLOOKUP($A101,Privacy!$A$13:$E$97,4,0))&amp;""</f>
        <v/>
      </c>
      <c r="E101" s="248" t="str">
        <f>VLOOKUP($A101,Privacy!$A$13:$E$97,5,0)&amp;""</f>
        <v/>
      </c>
      <c r="F101" s="251"/>
      <c r="G101" s="239" t="str">
        <f>VLOOKUP($A101,Questions!$A$2:$X$333,21,0)&amp;""</f>
        <v>Yes</v>
      </c>
      <c r="H101" s="240"/>
      <c r="I101" s="241" t="str">
        <f>VLOOKUP($A101,Questions!$A$2:$X$333,23,0)&amp;""</f>
        <v>Standard Importance</v>
      </c>
      <c r="J101" s="240"/>
      <c r="K101" s="242" t="b">
        <v>0</v>
      </c>
      <c r="L101" s="2"/>
      <c r="M101" s="232"/>
      <c r="N101" s="232"/>
      <c r="O101" s="232"/>
      <c r="P101" s="232"/>
      <c r="Q101" s="232"/>
      <c r="R101" s="232"/>
      <c r="S101" s="232"/>
      <c r="T101" s="232"/>
      <c r="U101" s="232"/>
      <c r="V101" s="232"/>
      <c r="W101" s="232"/>
      <c r="X101" s="232"/>
      <c r="Y101" s="232"/>
      <c r="Z101" s="232"/>
    </row>
    <row r="102" ht="66.75" customHeight="1">
      <c r="A102" s="35" t="s">
        <v>556</v>
      </c>
      <c r="B102" s="48" t="str">
        <f>VLOOKUP($A102,Questions!$A$2:$X$333,2,0)</f>
        <v>Do you retain personal information for only as long as necessary to fulfill the stated purpose(s) or as required by law or regulation and thereafter appropriately dispose of such information?</v>
      </c>
      <c r="C102" s="241" t="str">
        <f>VLOOKUP($A102,Privacy!$A$13:$E$97,3,0)&amp;""</f>
        <v>No</v>
      </c>
      <c r="D102" s="243" t="str">
        <f>IF(LEFT(VLOOKUP($A102,Privacy!$A$13:$E$97,5,0),21)='Auto Responses'!$A$73,'Auto Responses'!$A$74,VLOOKUP($A102,Privacy!$A$13:$E$97,4,0))&amp;""</f>
        <v/>
      </c>
      <c r="E102" s="248" t="str">
        <f>VLOOKUP($A102,Privacy!$A$13:$E$97,5,0)&amp;""</f>
        <v/>
      </c>
      <c r="F102" s="251"/>
      <c r="G102" s="239" t="str">
        <f>VLOOKUP($A102,Questions!$A$2:$X$333,21,0)&amp;""</f>
        <v>Yes</v>
      </c>
      <c r="H102" s="240"/>
      <c r="I102" s="241" t="str">
        <f>VLOOKUP($A102,Questions!$A$2:$X$333,23,0)&amp;""</f>
        <v>Standard Importance</v>
      </c>
      <c r="J102" s="240"/>
      <c r="K102" s="242" t="b">
        <v>0</v>
      </c>
      <c r="L102" s="2"/>
      <c r="M102" s="232"/>
      <c r="N102" s="232"/>
      <c r="O102" s="232"/>
      <c r="P102" s="232"/>
      <c r="Q102" s="232"/>
      <c r="R102" s="232"/>
      <c r="S102" s="232"/>
      <c r="T102" s="232"/>
      <c r="U102" s="232"/>
      <c r="V102" s="232"/>
      <c r="W102" s="232"/>
      <c r="X102" s="232"/>
      <c r="Y102" s="232"/>
      <c r="Z102" s="232"/>
    </row>
    <row r="103" ht="51.0" customHeight="1">
      <c r="A103" s="35" t="s">
        <v>557</v>
      </c>
      <c r="B103" s="48" t="str">
        <f>VLOOKUP($A103,Questions!$A$2:$X$333,2,0)</f>
        <v>Do you provide individuals with access to their personal information for review and update (i.e., data subject rights)?</v>
      </c>
      <c r="C103" s="241" t="str">
        <f>VLOOKUP($A103,Privacy!$A$13:$E$97,3,0)&amp;""</f>
        <v>No</v>
      </c>
      <c r="D103" s="243" t="str">
        <f>IF(LEFT(VLOOKUP($A103,Privacy!$A$13:$E$97,5,0),21)='Auto Responses'!$A$73,'Auto Responses'!$A$74,VLOOKUP($A103,Privacy!$A$13:$E$97,4,0))&amp;""</f>
        <v/>
      </c>
      <c r="E103" s="248" t="str">
        <f>VLOOKUP($A103,Privacy!$A$13:$E$97,5,0)&amp;""</f>
        <v/>
      </c>
      <c r="F103" s="251"/>
      <c r="G103" s="239" t="str">
        <f>VLOOKUP($A103,Questions!$A$2:$X$333,21,0)&amp;""</f>
        <v>Yes</v>
      </c>
      <c r="H103" s="240"/>
      <c r="I103" s="241" t="str">
        <f>VLOOKUP($A103,Questions!$A$2:$X$333,23,0)&amp;""</f>
        <v>Standard Importance</v>
      </c>
      <c r="J103" s="240"/>
      <c r="K103" s="242" t="b">
        <v>0</v>
      </c>
      <c r="L103" s="2"/>
      <c r="M103" s="232"/>
      <c r="N103" s="232"/>
      <c r="O103" s="232"/>
      <c r="P103" s="232"/>
      <c r="Q103" s="232"/>
      <c r="R103" s="232"/>
      <c r="S103" s="232"/>
      <c r="T103" s="232"/>
      <c r="U103" s="232"/>
      <c r="V103" s="232"/>
      <c r="W103" s="232"/>
      <c r="X103" s="232"/>
      <c r="Y103" s="232"/>
      <c r="Z103" s="232"/>
    </row>
    <row r="104" ht="101.25" customHeight="1">
      <c r="A104" s="35" t="s">
        <v>558</v>
      </c>
      <c r="B104" s="48" t="str">
        <f>VLOOKUP($A104,Questions!$A$2:$X$333,2,0)</f>
        <v>Do you disclose personal information to third parties only for the purpose(s) identified in the privacy notice or with the implicit or explicit consent of the individual?</v>
      </c>
      <c r="C104" s="241" t="str">
        <f>VLOOKUP($A104,Privacy!$A$13:$E$97,3,0)&amp;""</f>
        <v>No</v>
      </c>
      <c r="D104" s="243" t="str">
        <f>IF(LEFT(VLOOKUP($A104,Privacy!$A$13:$E$97,5,0),21)='Auto Responses'!$A$73,'Auto Responses'!$A$74,VLOOKUP($A104,Privacy!$A$13:$E$97,4,0))&amp;""</f>
        <v/>
      </c>
      <c r="E104" s="248" t="str">
        <f>VLOOKUP($A104,Privacy!$A$13:$E$97,5,0)&amp;""</f>
        <v/>
      </c>
      <c r="F104" s="251"/>
      <c r="G104" s="239" t="str">
        <f>VLOOKUP($A104,Questions!$A$2:$X$333,21,0)&amp;""</f>
        <v>Yes</v>
      </c>
      <c r="H104" s="240"/>
      <c r="I104" s="241" t="str">
        <f>VLOOKUP($A104,Questions!$A$2:$X$333,23,0)&amp;""</f>
        <v>Standard Importance</v>
      </c>
      <c r="J104" s="240"/>
      <c r="K104" s="242" t="b">
        <v>0</v>
      </c>
      <c r="L104" s="2"/>
      <c r="M104" s="232"/>
      <c r="N104" s="232"/>
      <c r="O104" s="232"/>
      <c r="P104" s="232"/>
      <c r="Q104" s="232"/>
      <c r="R104" s="232"/>
      <c r="S104" s="232"/>
      <c r="T104" s="232"/>
      <c r="U104" s="232"/>
      <c r="V104" s="232"/>
      <c r="W104" s="232"/>
      <c r="X104" s="232"/>
      <c r="Y104" s="232"/>
      <c r="Z104" s="232"/>
    </row>
    <row r="105" ht="48.0" customHeight="1">
      <c r="A105" s="35" t="s">
        <v>559</v>
      </c>
      <c r="B105" s="48" t="str">
        <f>VLOOKUP($A105,Questions!$A$2:$X$333,2,0)</f>
        <v>Do you protect personal information against unauthorized access (both physical and logical)?</v>
      </c>
      <c r="C105" s="241" t="str">
        <f>VLOOKUP($A105,Privacy!$A$13:$E$97,3,0)&amp;""</f>
        <v>No</v>
      </c>
      <c r="D105" s="243" t="str">
        <f>IF(LEFT(VLOOKUP($A105,Privacy!$A$13:$E$97,5,0),21)='Auto Responses'!$A$73,'Auto Responses'!$A$74,VLOOKUP($A105,Privacy!$A$13:$E$97,4,0))&amp;""</f>
        <v/>
      </c>
      <c r="E105" s="248" t="str">
        <f>VLOOKUP($A105,Privacy!$A$13:$E$97,5,0)&amp;""</f>
        <v/>
      </c>
      <c r="F105" s="251"/>
      <c r="G105" s="239" t="str">
        <f>VLOOKUP($A105,Questions!$A$2:$X$333,21,0)&amp;""</f>
        <v>Yes</v>
      </c>
      <c r="H105" s="240"/>
      <c r="I105" s="241" t="str">
        <f>VLOOKUP($A105,Questions!$A$2:$X$333,23,0)&amp;""</f>
        <v>Standard Importance</v>
      </c>
      <c r="J105" s="240"/>
      <c r="K105" s="242" t="b">
        <v>0</v>
      </c>
      <c r="L105" s="2"/>
      <c r="M105" s="232"/>
      <c r="N105" s="232"/>
      <c r="O105" s="232"/>
      <c r="P105" s="232"/>
      <c r="Q105" s="232"/>
      <c r="R105" s="232"/>
      <c r="S105" s="232"/>
      <c r="T105" s="232"/>
      <c r="U105" s="232"/>
      <c r="V105" s="232"/>
      <c r="W105" s="232"/>
      <c r="X105" s="232"/>
      <c r="Y105" s="232"/>
      <c r="Z105" s="232"/>
    </row>
    <row r="106" ht="48.0" customHeight="1">
      <c r="A106" s="35" t="s">
        <v>560</v>
      </c>
      <c r="B106" s="48" t="str">
        <f>VLOOKUP($A106,Questions!$A$2:$X$333,2,0)</f>
        <v>Do you maintain accurate, complete, and relevant personal information for the purposes identified in the privacy notice?</v>
      </c>
      <c r="C106" s="241" t="str">
        <f>VLOOKUP($A106,Privacy!$A$13:$E$97,3,0)&amp;""</f>
        <v>No</v>
      </c>
      <c r="D106" s="243" t="str">
        <f>IF(LEFT(VLOOKUP($A106,Privacy!$A$13:$E$97,5,0),21)='Auto Responses'!$A$73,'Auto Responses'!$A$74,VLOOKUP($A106,Privacy!$A$13:$E$97,4,0))&amp;""</f>
        <v/>
      </c>
      <c r="E106" s="248" t="str">
        <f>VLOOKUP($A106,Privacy!$A$13:$E$97,5,0)&amp;""</f>
        <v/>
      </c>
      <c r="F106" s="251"/>
      <c r="G106" s="239" t="str">
        <f>VLOOKUP($A106,Questions!$A$2:$X$333,21,0)&amp;""</f>
        <v>Yes</v>
      </c>
      <c r="H106" s="240"/>
      <c r="I106" s="241" t="str">
        <f>VLOOKUP($A106,Questions!$A$2:$X$333,23,0)&amp;""</f>
        <v>Standard Importance</v>
      </c>
      <c r="J106" s="240"/>
      <c r="K106" s="242" t="b">
        <v>0</v>
      </c>
      <c r="L106" s="2"/>
      <c r="M106" s="232"/>
      <c r="N106" s="232"/>
      <c r="O106" s="232"/>
      <c r="P106" s="232"/>
      <c r="Q106" s="232"/>
      <c r="R106" s="232"/>
      <c r="S106" s="232"/>
      <c r="T106" s="232"/>
      <c r="U106" s="232"/>
      <c r="V106" s="232"/>
      <c r="W106" s="232"/>
      <c r="X106" s="232"/>
      <c r="Y106" s="232"/>
      <c r="Z106" s="232"/>
    </row>
    <row r="107" ht="48.0" customHeight="1">
      <c r="A107" s="35" t="s">
        <v>561</v>
      </c>
      <c r="B107" s="48" t="str">
        <f>VLOOKUP($A107,Questions!$A$2:$X$333,2,0)</f>
        <v>Do you have procedures to address privacy-related noncompliance complaints and disputes?</v>
      </c>
      <c r="C107" s="241" t="str">
        <f>VLOOKUP($A107,Privacy!$A$13:$E$97,3,0)&amp;""</f>
        <v>Yes</v>
      </c>
      <c r="D107" s="243" t="str">
        <f>IF(LEFT(VLOOKUP($A107,Privacy!$A$13:$E$97,5,0),21)='Auto Responses'!$A$73,'Auto Responses'!$A$74,VLOOKUP($A107,Privacy!$A$13:$E$97,4,0))&amp;""</f>
        <v/>
      </c>
      <c r="E107" s="248" t="str">
        <f>VLOOKUP($A107,Privacy!$A$13:$E$97,5,0)&amp;""</f>
        <v/>
      </c>
      <c r="F107" s="251"/>
      <c r="G107" s="239" t="str">
        <f>VLOOKUP($A107,Questions!$A$2:$X$333,21,0)&amp;""</f>
        <v>Yes</v>
      </c>
      <c r="H107" s="240"/>
      <c r="I107" s="241" t="str">
        <f>VLOOKUP($A107,Questions!$A$2:$X$333,23,0)&amp;""</f>
        <v>Standard Importance</v>
      </c>
      <c r="J107" s="240"/>
      <c r="K107" s="242" t="b">
        <v>0</v>
      </c>
      <c r="L107" s="2"/>
      <c r="M107" s="232"/>
      <c r="N107" s="232"/>
      <c r="O107" s="232"/>
      <c r="P107" s="232"/>
      <c r="Q107" s="232"/>
      <c r="R107" s="232"/>
      <c r="S107" s="232"/>
      <c r="T107" s="232"/>
      <c r="U107" s="232"/>
      <c r="V107" s="232"/>
      <c r="W107" s="232"/>
      <c r="X107" s="232"/>
      <c r="Y107" s="232"/>
      <c r="Z107" s="232"/>
    </row>
    <row r="108" ht="48.0" customHeight="1">
      <c r="A108" s="35" t="s">
        <v>562</v>
      </c>
      <c r="B108" s="48" t="str">
        <f>VLOOKUP($A108,Questions!$A$2:$X$333,2,0)</f>
        <v>Do you "anonymize," "de-identify," or otherwise mask personal data?</v>
      </c>
      <c r="C108" s="241" t="str">
        <f>VLOOKUP($A108,Privacy!$A$13:$E$97,3,0)&amp;""</f>
        <v>No</v>
      </c>
      <c r="D108" s="243" t="str">
        <f>IF(LEFT(VLOOKUP($A108,Privacy!$A$13:$E$97,5,0),21)='Auto Responses'!$A$73,'Auto Responses'!$A$74,VLOOKUP($A108,Privacy!$A$13:$E$97,4,0))&amp;""</f>
        <v/>
      </c>
      <c r="E108" s="248" t="str">
        <f>VLOOKUP($A108,Privacy!$A$13:$E$97,5,0)&amp;""</f>
        <v/>
      </c>
      <c r="F108" s="251"/>
      <c r="G108" s="239" t="str">
        <f>VLOOKUP($A108,Questions!$A$2:$X$333,21,0)&amp;""</f>
        <v>Yes</v>
      </c>
      <c r="H108" s="240"/>
      <c r="I108" s="241" t="str">
        <f>VLOOKUP($A108,Questions!$A$2:$X$333,23,0)&amp;""</f>
        <v>Standard Importance</v>
      </c>
      <c r="J108" s="240"/>
      <c r="K108" s="242" t="b">
        <v>0</v>
      </c>
      <c r="L108" s="2"/>
      <c r="M108" s="232"/>
      <c r="N108" s="232"/>
      <c r="O108" s="232"/>
      <c r="P108" s="232"/>
      <c r="Q108" s="232"/>
      <c r="R108" s="232"/>
      <c r="S108" s="232"/>
      <c r="T108" s="232"/>
      <c r="U108" s="232"/>
      <c r="V108" s="232"/>
      <c r="W108" s="232"/>
      <c r="X108" s="232"/>
      <c r="Y108" s="232"/>
      <c r="Z108" s="232"/>
    </row>
    <row r="109" ht="104.25" customHeight="1">
      <c r="A109" s="35" t="s">
        <v>563</v>
      </c>
      <c r="B109" s="48" t="str">
        <f>VLOOKUP($A109,Questions!$A$2:$X$333,2,0)</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 </v>
      </c>
      <c r="C109" s="241" t="str">
        <f>VLOOKUP($A109,Privacy!$A$13:$E$97,3,0)&amp;""</f>
        <v>No</v>
      </c>
      <c r="D109" s="243" t="str">
        <f>IF(LEFT(VLOOKUP($A109,Privacy!$A$13:$E$97,5,0),21)='Auto Responses'!$A$73,'Auto Responses'!$A$74,VLOOKUP($A109,Privacy!$A$13:$E$97,4,0))&amp;""</f>
        <v/>
      </c>
      <c r="E109" s="248" t="str">
        <f>VLOOKUP($A109,Privacy!$A$13:$E$97,5,0)&amp;""</f>
        <v/>
      </c>
      <c r="F109" s="251"/>
      <c r="G109" s="239" t="str">
        <f>VLOOKUP($A109,Questions!$A$2:$X$333,21,0)&amp;""</f>
        <v>No</v>
      </c>
      <c r="H109" s="240"/>
      <c r="I109" s="241" t="str">
        <f>VLOOKUP($A109,Questions!$A$2:$X$333,23,0)&amp;""</f>
        <v>Standard Importance</v>
      </c>
      <c r="J109" s="240"/>
      <c r="K109" s="242" t="b">
        <v>0</v>
      </c>
      <c r="L109" s="2"/>
      <c r="M109" s="232"/>
      <c r="N109" s="232"/>
      <c r="O109" s="232"/>
      <c r="P109" s="232"/>
      <c r="Q109" s="232"/>
      <c r="R109" s="232"/>
      <c r="S109" s="232"/>
      <c r="T109" s="232"/>
      <c r="U109" s="232"/>
      <c r="V109" s="232"/>
      <c r="W109" s="232"/>
      <c r="X109" s="232"/>
      <c r="Y109" s="232"/>
      <c r="Z109" s="232"/>
    </row>
    <row r="110" ht="48.0" customHeight="1">
      <c r="A110" s="35" t="s">
        <v>564</v>
      </c>
      <c r="B110" s="48" t="str">
        <f>VLOOKUP($A110,Questions!$A$2:$X$333,2,0)</f>
        <v>Do you certify stop-processing requests, including any data that is processed by a third party on your behalf?</v>
      </c>
      <c r="C110" s="241" t="str">
        <f>VLOOKUP($A110,Privacy!$A$13:$E$97,3,0)&amp;""</f>
        <v>No</v>
      </c>
      <c r="D110" s="243" t="str">
        <f>IF(LEFT(VLOOKUP($A110,Privacy!$A$13:$E$97,5,0),21)='Auto Responses'!$A$73,'Auto Responses'!$A$74,VLOOKUP($A110,Privacy!$A$13:$E$97,4,0))&amp;""</f>
        <v/>
      </c>
      <c r="E110" s="248" t="str">
        <f>VLOOKUP($A110,Privacy!$A$13:$E$97,5,0)&amp;""</f>
        <v/>
      </c>
      <c r="F110" s="251"/>
      <c r="G110" s="239" t="str">
        <f>VLOOKUP($A110,Questions!$A$2:$X$333,21,0)&amp;""</f>
        <v>Yes</v>
      </c>
      <c r="H110" s="240"/>
      <c r="I110" s="241" t="str">
        <f>VLOOKUP($A110,Questions!$A$2:$X$333,23,0)&amp;""</f>
        <v>Standard Importance</v>
      </c>
      <c r="J110" s="240"/>
      <c r="K110" s="242" t="b">
        <v>0</v>
      </c>
      <c r="L110" s="2"/>
      <c r="M110" s="232"/>
      <c r="N110" s="232"/>
      <c r="O110" s="232"/>
      <c r="P110" s="232"/>
      <c r="Q110" s="232"/>
      <c r="R110" s="232"/>
      <c r="S110" s="232"/>
      <c r="T110" s="232"/>
      <c r="U110" s="232"/>
      <c r="V110" s="232"/>
      <c r="W110" s="232"/>
      <c r="X110" s="232"/>
      <c r="Y110" s="232"/>
      <c r="Z110" s="232"/>
    </row>
    <row r="111" ht="48.0" customHeight="1">
      <c r="A111" s="35" t="s">
        <v>565</v>
      </c>
      <c r="B111" s="48" t="str">
        <f>VLOOKUP($A111,Questions!$A$2:$X$333,2,0)</f>
        <v>Do you have a process to review code for ethical considerations?</v>
      </c>
      <c r="C111" s="241" t="str">
        <f>VLOOKUP($A111,Privacy!$A$13:$E$97,3,0)&amp;""</f>
        <v>Yes</v>
      </c>
      <c r="D111" s="243" t="str">
        <f>IF(LEFT(VLOOKUP($A111,Privacy!$A$13:$E$97,5,0),21)='Auto Responses'!$A$73,'Auto Responses'!$A$74,VLOOKUP($A111,Privacy!$A$13:$E$97,4,0))&amp;""</f>
        <v/>
      </c>
      <c r="E111" s="248" t="str">
        <f>VLOOKUP($A111,Privacy!$A$13:$E$97,5,0)&amp;""</f>
        <v/>
      </c>
      <c r="F111" s="251"/>
      <c r="G111" s="239" t="str">
        <f>VLOOKUP($A111,Questions!$A$2:$X$333,21,0)&amp;""</f>
        <v>Yes</v>
      </c>
      <c r="H111" s="240"/>
      <c r="I111" s="241" t="str">
        <f>VLOOKUP($A111,Questions!$A$2:$X$333,23,0)&amp;""</f>
        <v>Standard Importance</v>
      </c>
      <c r="J111" s="240"/>
      <c r="K111" s="242" t="b">
        <v>0</v>
      </c>
      <c r="L111" s="2"/>
      <c r="M111" s="232"/>
      <c r="N111" s="232"/>
      <c r="O111" s="232"/>
      <c r="P111" s="232"/>
      <c r="Q111" s="232"/>
      <c r="R111" s="232"/>
      <c r="S111" s="232"/>
      <c r="T111" s="232"/>
      <c r="U111" s="232"/>
      <c r="V111" s="232"/>
      <c r="W111" s="232"/>
      <c r="X111" s="232"/>
      <c r="Y111" s="232"/>
      <c r="Z111" s="232"/>
    </row>
    <row r="112" ht="36.75" customHeight="1">
      <c r="A112" s="19" t="str">
        <f>VLOOKUP(LEFT($A113,4),'Auto Responses'!$N$4:$O$38,2,0)&amp;""</f>
        <v> Privacy and AI</v>
      </c>
      <c r="B112" s="45"/>
      <c r="C112" s="46"/>
      <c r="D112" s="46"/>
      <c r="E112" s="246"/>
      <c r="F112" s="234" t="s">
        <v>644</v>
      </c>
      <c r="G112" s="46"/>
      <c r="H112" s="46"/>
      <c r="I112" s="46"/>
      <c r="J112" s="46"/>
      <c r="K112" s="46"/>
      <c r="L112" s="2"/>
      <c r="M112" s="2"/>
      <c r="N112" s="2"/>
      <c r="O112" s="2"/>
      <c r="P112" s="2"/>
      <c r="Q112" s="2"/>
      <c r="R112" s="2"/>
      <c r="S112" s="2"/>
      <c r="T112" s="2"/>
      <c r="U112" s="2"/>
      <c r="V112" s="2"/>
      <c r="W112" s="2"/>
      <c r="X112" s="2"/>
      <c r="Y112" s="2"/>
      <c r="Z112" s="2"/>
    </row>
    <row r="113" ht="48.0" customHeight="1">
      <c r="A113" s="35" t="s">
        <v>566</v>
      </c>
      <c r="B113" s="48" t="str">
        <f>VLOOKUP($A113,Questions!$A$2:$X$333,2,0)</f>
        <v>Does your service use AI for the processing of institutional data?</v>
      </c>
      <c r="C113" s="241" t="str">
        <f>VLOOKUP($A113,Privacy!$A$13:$E$97,3,0)&amp;""</f>
        <v>Yes</v>
      </c>
      <c r="D113" s="243" t="str">
        <f>IF(LEFT(VLOOKUP($A113,Privacy!$A$13:$E$97,5,0),21)='Auto Responses'!$A$73,'Auto Responses'!$A$74,VLOOKUP($A113,Privacy!$A$13:$E$97,4,0))&amp;""</f>
        <v/>
      </c>
      <c r="E113" s="248" t="str">
        <f>VLOOKUP($A113,Privacy!$A$13:$E$97,5,0)&amp;""</f>
        <v/>
      </c>
      <c r="F113" s="251"/>
      <c r="G113" s="239" t="str">
        <f>VLOOKUP($A113,Questions!$A$2:$X$333,21,0)&amp;""</f>
        <v>No</v>
      </c>
      <c r="H113" s="240"/>
      <c r="I113" s="241" t="str">
        <f>VLOOKUP($A113,Questions!$A$2:$X$333,23,0)&amp;""</f>
        <v>Standard Importance</v>
      </c>
      <c r="J113" s="240"/>
      <c r="K113" s="242" t="b">
        <v>0</v>
      </c>
      <c r="L113" s="2"/>
      <c r="M113" s="232"/>
      <c r="N113" s="232"/>
      <c r="O113" s="232"/>
      <c r="P113" s="232"/>
      <c r="Q113" s="232"/>
      <c r="R113" s="232"/>
      <c r="S113" s="232"/>
      <c r="T113" s="232"/>
      <c r="U113" s="232"/>
      <c r="V113" s="232"/>
      <c r="W113" s="232"/>
      <c r="X113" s="232"/>
      <c r="Y113" s="232"/>
      <c r="Z113" s="232"/>
    </row>
    <row r="114" ht="48.0" customHeight="1">
      <c r="A114" s="35" t="s">
        <v>568</v>
      </c>
      <c r="B114" s="48" t="str">
        <f>VLOOKUP($A114,Questions!$A$2:$X$333,2,0)</f>
        <v>Is any institutional data retained in AI processing?*</v>
      </c>
      <c r="C114" s="241" t="str">
        <f>VLOOKUP($A114,Privacy!$A$13:$E$97,3,0)&amp;""</f>
        <v>Yes</v>
      </c>
      <c r="D114" s="243" t="str">
        <f>IF(LEFT(VLOOKUP($A114,Privacy!$A$13:$E$97,5,0),21)='Auto Responses'!$A$73,'Auto Responses'!$A$74,VLOOKUP($A114,Privacy!$A$13:$E$97,4,0))&amp;""</f>
        <v/>
      </c>
      <c r="E114" s="248" t="str">
        <f>VLOOKUP($A114,Privacy!$A$13:$E$97,5,0)&amp;""</f>
        <v/>
      </c>
      <c r="F114" s="251"/>
      <c r="G114" s="239" t="str">
        <f>VLOOKUP($A114,Questions!$A$2:$X$333,21,0)&amp;""</f>
        <v>No</v>
      </c>
      <c r="H114" s="240"/>
      <c r="I114" s="241" t="str">
        <f>VLOOKUP($A114,Questions!$A$2:$X$333,23,0)&amp;""</f>
        <v>Critical Importance</v>
      </c>
      <c r="J114" s="240"/>
      <c r="K114" s="242" t="b">
        <v>0</v>
      </c>
      <c r="L114" s="2"/>
      <c r="M114" s="232"/>
      <c r="N114" s="232"/>
      <c r="O114" s="232"/>
      <c r="P114" s="232"/>
      <c r="Q114" s="232"/>
      <c r="R114" s="232"/>
      <c r="S114" s="232"/>
      <c r="T114" s="232"/>
      <c r="U114" s="232"/>
      <c r="V114" s="232"/>
      <c r="W114" s="232"/>
      <c r="X114" s="232"/>
      <c r="Y114" s="232"/>
      <c r="Z114" s="232"/>
    </row>
    <row r="115" ht="48.0" customHeight="1">
      <c r="A115" s="35" t="s">
        <v>570</v>
      </c>
      <c r="B115" s="48" t="str">
        <f>VLOOKUP($A115,Questions!$A$2:$X$333,2,0)</f>
        <v>Do you have agreements in place with third parties or subprocessors regarding the protection of customer data and use of AI?*</v>
      </c>
      <c r="C115" s="241" t="str">
        <f>VLOOKUP($A115,Privacy!$A$13:$E$97,3,0)&amp;""</f>
        <v>Yes</v>
      </c>
      <c r="D115" s="243" t="str">
        <f>IF(LEFT(VLOOKUP($A115,Privacy!$A$13:$E$97,5,0),21)='Auto Responses'!$A$73,'Auto Responses'!$A$74,VLOOKUP($A115,Privacy!$A$13:$E$97,4,0))&amp;""</f>
        <v/>
      </c>
      <c r="E115" s="248" t="str">
        <f>VLOOKUP($A115,Privacy!$A$13:$E$97,5,0)&amp;""</f>
        <v/>
      </c>
      <c r="F115" s="251"/>
      <c r="G115" s="239" t="str">
        <f>VLOOKUP($A115,Questions!$A$2:$X$333,21,0)&amp;""</f>
        <v>Yes</v>
      </c>
      <c r="H115" s="240"/>
      <c r="I115" s="241" t="str">
        <f>VLOOKUP($A115,Questions!$A$2:$X$333,23,0)&amp;""</f>
        <v>Critical Importance</v>
      </c>
      <c r="J115" s="240"/>
      <c r="K115" s="242" t="b">
        <v>0</v>
      </c>
      <c r="L115" s="2"/>
      <c r="M115" s="232"/>
      <c r="N115" s="232"/>
      <c r="O115" s="232"/>
      <c r="P115" s="232"/>
      <c r="Q115" s="232"/>
      <c r="R115" s="232"/>
      <c r="S115" s="232"/>
      <c r="T115" s="232"/>
      <c r="U115" s="232"/>
      <c r="V115" s="232"/>
      <c r="W115" s="232"/>
      <c r="X115" s="232"/>
      <c r="Y115" s="232"/>
      <c r="Z115" s="232"/>
    </row>
    <row r="116" ht="48.0" customHeight="1">
      <c r="A116" s="35" t="s">
        <v>572</v>
      </c>
      <c r="B116" s="48" t="str">
        <f>VLOOKUP($A116,Questions!$A$2:$X$333,2,0)</f>
        <v>Will institutional data be processed through a third party or subprocessor that also uses AI?</v>
      </c>
      <c r="C116" s="241" t="str">
        <f>VLOOKUP($A116,Privacy!$A$13:$E$97,3,0)&amp;""</f>
        <v>Yes</v>
      </c>
      <c r="D116" s="243" t="str">
        <f>IF(LEFT(VLOOKUP($A116,Privacy!$A$13:$E$97,5,0),21)='Auto Responses'!$A$73,'Auto Responses'!$A$74,VLOOKUP($A116,Privacy!$A$13:$E$97,4,0))&amp;""</f>
        <v/>
      </c>
      <c r="E116" s="248" t="str">
        <f>VLOOKUP($A116,Privacy!$A$13:$E$97,5,0)&amp;""</f>
        <v/>
      </c>
      <c r="F116" s="251"/>
      <c r="G116" s="239" t="str">
        <f>VLOOKUP($A116,Questions!$A$2:$X$333,21,0)&amp;""</f>
        <v>No</v>
      </c>
      <c r="H116" s="240"/>
      <c r="I116" s="241" t="str">
        <f>VLOOKUP($A116,Questions!$A$2:$X$333,23,0)&amp;""</f>
        <v>Standard Importance</v>
      </c>
      <c r="J116" s="240"/>
      <c r="K116" s="242" t="b">
        <v>0</v>
      </c>
      <c r="L116" s="2"/>
      <c r="M116" s="232"/>
      <c r="N116" s="232"/>
      <c r="O116" s="232"/>
      <c r="P116" s="232"/>
      <c r="Q116" s="232"/>
      <c r="R116" s="232"/>
      <c r="S116" s="232"/>
      <c r="T116" s="232"/>
      <c r="U116" s="232"/>
      <c r="V116" s="232"/>
      <c r="W116" s="232"/>
      <c r="X116" s="232"/>
      <c r="Y116" s="232"/>
      <c r="Z116" s="232"/>
    </row>
    <row r="117" ht="48.0" customHeight="1">
      <c r="A117" s="35" t="s">
        <v>574</v>
      </c>
      <c r="B117" s="48" t="str">
        <f>VLOOKUP($A117,Questions!$A$2:$X$333,2,0)</f>
        <v>Is AI processing limited to fully licensed commercial enterprise AI services?</v>
      </c>
      <c r="C117" s="241" t="str">
        <f>VLOOKUP($A117,Privacy!$A$13:$E$97,3,0)&amp;""</f>
        <v>Yes</v>
      </c>
      <c r="D117" s="243" t="str">
        <f>IF(LEFT(VLOOKUP($A117,Privacy!$A$13:$E$97,5,0),21)='Auto Responses'!$A$73,'Auto Responses'!$A$74,VLOOKUP($A117,Privacy!$A$13:$E$97,4,0))&amp;""</f>
        <v/>
      </c>
      <c r="E117" s="248" t="str">
        <f>VLOOKUP($A117,Privacy!$A$13:$E$97,5,0)&amp;""</f>
        <v/>
      </c>
      <c r="F117" s="251"/>
      <c r="G117" s="239" t="str">
        <f>VLOOKUP($A117,Questions!$A$2:$X$333,21,0)&amp;""</f>
        <v>Yes</v>
      </c>
      <c r="H117" s="240"/>
      <c r="I117" s="241" t="str">
        <f>VLOOKUP($A117,Questions!$A$2:$X$333,23,0)&amp;""</f>
        <v>Minor Importance</v>
      </c>
      <c r="J117" s="240"/>
      <c r="K117" s="242" t="b">
        <v>0</v>
      </c>
      <c r="L117" s="2"/>
      <c r="M117" s="232"/>
      <c r="N117" s="232"/>
      <c r="O117" s="232"/>
      <c r="P117" s="232"/>
      <c r="Q117" s="232"/>
      <c r="R117" s="232"/>
      <c r="S117" s="232"/>
      <c r="T117" s="232"/>
      <c r="U117" s="232"/>
      <c r="V117" s="232"/>
      <c r="W117" s="232"/>
      <c r="X117" s="232"/>
      <c r="Y117" s="232"/>
      <c r="Z117" s="232"/>
    </row>
    <row r="118" ht="48.0" customHeight="1">
      <c r="A118" s="35" t="s">
        <v>576</v>
      </c>
      <c r="B118" s="48" t="str">
        <f>VLOOKUP($A118,Questions!$A$2:$X$333,2,0)</f>
        <v>Will institutional data be used or processed by any shared AI services?</v>
      </c>
      <c r="C118" s="241" t="str">
        <f>VLOOKUP($A118,Privacy!$A$13:$E$97,3,0)&amp;""</f>
        <v>Yes</v>
      </c>
      <c r="D118" s="243" t="str">
        <f>IF(LEFT(VLOOKUP($A118,Privacy!$A$13:$E$97,5,0),21)='Auto Responses'!$A$73,'Auto Responses'!$A$74,VLOOKUP($A118,Privacy!$A$13:$E$97,4,0))&amp;""</f>
        <v/>
      </c>
      <c r="E118" s="248" t="str">
        <f>VLOOKUP($A118,Privacy!$A$13:$E$97,5,0)&amp;""</f>
        <v/>
      </c>
      <c r="F118" s="251"/>
      <c r="G118" s="239" t="str">
        <f>VLOOKUP($A118,Questions!$A$2:$X$333,21,0)&amp;""</f>
        <v>No</v>
      </c>
      <c r="H118" s="240"/>
      <c r="I118" s="241" t="str">
        <f>VLOOKUP($A118,Questions!$A$2:$X$333,23,0)&amp;""</f>
        <v>Minor Importance</v>
      </c>
      <c r="J118" s="240"/>
      <c r="K118" s="242" t="b">
        <v>0</v>
      </c>
      <c r="L118" s="2"/>
      <c r="M118" s="232"/>
      <c r="N118" s="232"/>
      <c r="O118" s="232"/>
      <c r="P118" s="232"/>
      <c r="Q118" s="232"/>
      <c r="R118" s="232"/>
      <c r="S118" s="232"/>
      <c r="T118" s="232"/>
      <c r="U118" s="232"/>
      <c r="V118" s="232"/>
      <c r="W118" s="232"/>
      <c r="X118" s="232"/>
      <c r="Y118" s="232"/>
      <c r="Z118" s="232"/>
    </row>
    <row r="119" ht="48.0" customHeight="1">
      <c r="A119" s="35" t="s">
        <v>578</v>
      </c>
      <c r="B119" s="48" t="str">
        <f>VLOOKUP($A119,Questions!$A$2:$X$333,2,0)</f>
        <v>Do you have safeguards in place to protect institutional data and data privacy from unintended AI queries or processing?</v>
      </c>
      <c r="C119" s="241" t="str">
        <f>VLOOKUP($A119,Privacy!$A$13:$E$97,3,0)&amp;""</f>
        <v>Yes</v>
      </c>
      <c r="D119" s="243" t="str">
        <f>IF(LEFT(VLOOKUP($A119,Privacy!$A$13:$E$97,5,0),21)='Auto Responses'!$A$73,'Auto Responses'!$A$74,VLOOKUP($A119,Privacy!$A$13:$E$97,4,0))&amp;""</f>
        <v/>
      </c>
      <c r="E119" s="248" t="str">
        <f>VLOOKUP($A119,Privacy!$A$13:$E$97,5,0)&amp;""</f>
        <v/>
      </c>
      <c r="F119" s="251"/>
      <c r="G119" s="239" t="str">
        <f>VLOOKUP($A119,Questions!$A$2:$X$333,21,0)&amp;""</f>
        <v>Yes</v>
      </c>
      <c r="H119" s="240"/>
      <c r="I119" s="241" t="str">
        <f>VLOOKUP($A119,Questions!$A$2:$X$333,23,0)&amp;""</f>
        <v>Minor Importance</v>
      </c>
      <c r="J119" s="240"/>
      <c r="K119" s="242" t="b">
        <v>0</v>
      </c>
      <c r="L119" s="2"/>
      <c r="M119" s="232"/>
      <c r="N119" s="232"/>
      <c r="O119" s="232"/>
      <c r="P119" s="232"/>
      <c r="Q119" s="232"/>
      <c r="R119" s="232"/>
      <c r="S119" s="232"/>
      <c r="T119" s="232"/>
      <c r="U119" s="232"/>
      <c r="V119" s="232"/>
      <c r="W119" s="232"/>
      <c r="X119" s="232"/>
      <c r="Y119" s="232"/>
      <c r="Z119" s="232"/>
    </row>
    <row r="120" ht="48.0" customHeight="1">
      <c r="A120" s="35" t="s">
        <v>580</v>
      </c>
      <c r="B120" s="48" t="str">
        <f>VLOOKUP($A120,Questions!$A$2:$X$333,2,0)</f>
        <v>Do you provide choice to the user to opt out of AI use?</v>
      </c>
      <c r="C120" s="241" t="str">
        <f>VLOOKUP($A120,Privacy!$A$13:$E$97,3,0)&amp;""</f>
        <v>Yes</v>
      </c>
      <c r="D120" s="243" t="str">
        <f>IF(LEFT(VLOOKUP($A120,Privacy!$A$13:$E$97,5,0),21)='Auto Responses'!$A$73,'Auto Responses'!$A$74,VLOOKUP($A120,Privacy!$A$13:$E$97,4,0))&amp;""</f>
        <v/>
      </c>
      <c r="E120" s="248" t="str">
        <f>VLOOKUP($A120,Privacy!$A$13:$E$97,5,0)&amp;""</f>
        <v/>
      </c>
      <c r="F120" s="251"/>
      <c r="G120" s="239" t="str">
        <f>VLOOKUP($A120,Questions!$A$2:$X$333,21,0)&amp;""</f>
        <v>Yes</v>
      </c>
      <c r="H120" s="240"/>
      <c r="I120" s="241" t="str">
        <f>VLOOKUP($A120,Questions!$A$2:$X$333,23,0)&amp;""</f>
        <v>Minor Importance</v>
      </c>
      <c r="J120" s="240"/>
      <c r="K120" s="242" t="b">
        <v>0</v>
      </c>
      <c r="L120" s="2"/>
      <c r="M120" s="232"/>
      <c r="N120" s="232"/>
      <c r="O120" s="232"/>
      <c r="P120" s="232"/>
      <c r="Q120" s="232"/>
      <c r="R120" s="232"/>
      <c r="S120" s="232"/>
      <c r="T120" s="232"/>
      <c r="U120" s="232"/>
      <c r="V120" s="232"/>
      <c r="W120" s="232"/>
      <c r="X120" s="232"/>
      <c r="Y120" s="232"/>
      <c r="Z120" s="232"/>
    </row>
    <row r="121" ht="15.0" customHeight="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ht="15.0" customHeight="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36.75" customHeight="1">
      <c r="A123" s="285" t="s">
        <v>680</v>
      </c>
      <c r="B123" s="286"/>
      <c r="C123" s="287"/>
      <c r="D123" s="287"/>
      <c r="E123" s="287"/>
      <c r="F123" s="288"/>
      <c r="G123" s="287"/>
      <c r="H123" s="287"/>
      <c r="I123" s="287"/>
      <c r="J123" s="287"/>
      <c r="K123" s="287"/>
      <c r="L123" s="2"/>
      <c r="M123" s="2"/>
      <c r="N123" s="2"/>
      <c r="O123" s="2"/>
      <c r="P123" s="2"/>
      <c r="Q123" s="2"/>
      <c r="R123" s="2"/>
      <c r="S123" s="2"/>
      <c r="T123" s="2"/>
      <c r="U123" s="2"/>
      <c r="V123" s="2"/>
      <c r="W123" s="2"/>
      <c r="X123" s="2"/>
      <c r="Y123" s="2"/>
      <c r="Z123" s="2"/>
    </row>
    <row r="124" ht="48.0" customHeight="1">
      <c r="A124" s="223" t="s">
        <v>636</v>
      </c>
      <c r="B124" s="224" t="s">
        <v>637</v>
      </c>
      <c r="C124" s="224" t="s">
        <v>679</v>
      </c>
      <c r="D124" s="225" t="s">
        <v>20</v>
      </c>
      <c r="E124" s="224" t="s">
        <v>21</v>
      </c>
      <c r="F124" s="57" t="s">
        <v>22</v>
      </c>
      <c r="G124" s="228" t="s">
        <v>639</v>
      </c>
      <c r="H124" s="229" t="s">
        <v>640</v>
      </c>
      <c r="I124" s="229" t="s">
        <v>641</v>
      </c>
      <c r="J124" s="230" t="s">
        <v>642</v>
      </c>
      <c r="K124" s="231" t="s">
        <v>643</v>
      </c>
      <c r="L124" s="2"/>
      <c r="M124" s="232"/>
      <c r="N124" s="232"/>
      <c r="O124" s="232"/>
      <c r="P124" s="232"/>
      <c r="Q124" s="232"/>
      <c r="R124" s="232"/>
      <c r="S124" s="232"/>
      <c r="T124" s="232"/>
      <c r="U124" s="232"/>
      <c r="V124" s="232"/>
      <c r="W124" s="232"/>
      <c r="X124" s="232"/>
      <c r="Y124" s="232"/>
      <c r="Z124" s="232"/>
    </row>
    <row r="125" ht="15.75" customHeight="1">
      <c r="A125" s="19" t="str">
        <f>VLOOKUP(LEFT($A126,4),'Auto Responses'!$N$4:$O$38,2,0)&amp;""</f>
        <v> Company Information</v>
      </c>
      <c r="B125" s="45"/>
      <c r="C125" s="46"/>
      <c r="D125" s="46"/>
      <c r="E125" s="46"/>
      <c r="F125" s="234" t="s">
        <v>644</v>
      </c>
      <c r="G125" s="46"/>
      <c r="H125" s="46"/>
      <c r="I125" s="46"/>
      <c r="J125" s="46"/>
      <c r="K125" s="46"/>
      <c r="L125" s="2"/>
      <c r="M125" s="2"/>
      <c r="N125" s="2"/>
      <c r="O125" s="2"/>
      <c r="P125" s="2"/>
      <c r="Q125" s="2"/>
      <c r="R125" s="2"/>
      <c r="S125" s="2"/>
      <c r="T125" s="2"/>
      <c r="U125" s="2"/>
      <c r="V125" s="2"/>
      <c r="W125" s="2"/>
      <c r="X125" s="2"/>
      <c r="Y125" s="2"/>
      <c r="Z125" s="2"/>
    </row>
    <row r="126" ht="15.75" customHeight="1">
      <c r="A126" s="35" t="s">
        <v>23</v>
      </c>
      <c r="B126" s="48" t="str">
        <f>VLOOKUP($A126,Questions!$A$2:$X$333,2,0)</f>
        <v>Do you have a dedicated software and system development team(s) (e.g., customer support, implementation, product management, etc.)?*</v>
      </c>
      <c r="C126" s="241" t="str">
        <f>VLOOKUP($A126,'Institution Evaluation'!$A$56:$K$346,3,0)&amp;""</f>
        <v>Yes</v>
      </c>
      <c r="D126" s="241" t="str">
        <f>VLOOKUP($A126,'Institution Evaluation'!$A$56:$K$346,4,0)&amp;""</f>
        <v>Coursedog has a dedicated teams including Customer Success, Product Management, Customer Support, and Engineering.</v>
      </c>
      <c r="E126" s="248" t="str">
        <f>VLOOKUP($A126,'Institution Evaluation'!$A$56:$K$346,5,0)&amp;""</f>
        <v>Describe the structure and size of your software and system development teams. (e.g., customer support, implementation, product management, etc.).</v>
      </c>
      <c r="F126" s="251" t="str">
        <f>VLOOKUP($A126,'Institution Evaluation'!$A$56:$K$346,6,0)&amp;""</f>
        <v/>
      </c>
      <c r="G126" s="239" t="str">
        <f>VLOOKUP($A126,'Institution Evaluation'!$A$56:$K$346,7,0)&amp;""</f>
        <v>Yes</v>
      </c>
      <c r="H126" s="240" t="str">
        <f>VLOOKUP($A126,'Institution Evaluation'!$A$56:$K$346,8,0)&amp;""</f>
        <v/>
      </c>
      <c r="I126" s="241" t="str">
        <f>VLOOKUP($A126,'Institution Evaluation'!$A$56:$K$346,9,0)&amp;""</f>
        <v>Critical Importance</v>
      </c>
      <c r="J126" s="289" t="str">
        <f>VLOOKUP($A126,'Institution Evaluation'!$A$56:$K$346,10,0)&amp;""</f>
        <v/>
      </c>
      <c r="K126" s="242" t="str">
        <f>IF(VLOOKUP($A126,'Institution Evaluation'!$A$56:$K$346,10,0)=TRUE,"Yes","")</f>
        <v/>
      </c>
      <c r="L126" s="242" t="str">
        <f>IF(VLOOKUP($A126,'Institution Evaluation'!$A$56:$K$346,10,0)=TRUE,"Yes","")</f>
        <v/>
      </c>
      <c r="M126" s="232"/>
      <c r="N126" s="232"/>
      <c r="O126" s="232"/>
      <c r="P126" s="232"/>
      <c r="Q126" s="232"/>
      <c r="R126" s="232"/>
      <c r="S126" s="232"/>
      <c r="T126" s="232"/>
      <c r="U126" s="232"/>
      <c r="V126" s="232"/>
      <c r="W126" s="232"/>
      <c r="X126" s="232"/>
      <c r="Y126" s="232"/>
      <c r="Z126" s="232"/>
    </row>
    <row r="127" ht="15.75" customHeight="1">
      <c r="A127" s="35" t="s">
        <v>26</v>
      </c>
      <c r="B127" s="48" t="str">
        <f>VLOOKUP($A127,Questions!$A$2:$X$333,2,0)</f>
        <v>Describe your organization’s business background and ownership structure, including all parent and subsidiary relationships.</v>
      </c>
      <c r="C127" s="241" t="str">
        <f>VLOOKUP($A127,'Institution Evaluation'!$A$56:$K$346,3,0)&amp;""</f>
        <v/>
      </c>
      <c r="D127" s="241" t="str">
        <f>VLOOKUP($A127,'Institution Evaluation'!$A$56:$K$346,4,0)&amp;""</f>
        <v/>
      </c>
      <c r="E127" s="248" t="str">
        <f>VLOOKUP($A127,'Institution Evaluation'!$A$56:$K$346,5,0)&amp;""</f>
        <v/>
      </c>
      <c r="F127" s="251" t="str">
        <f>VLOOKUP($A127,'Institution Evaluation'!$A$56:$K$346,6,0)&amp;""</f>
        <v/>
      </c>
      <c r="G127" s="239" t="str">
        <f>VLOOKUP($A127,'Institution Evaluation'!$A$56:$K$346,7,0)&amp;""</f>
        <v>Yes</v>
      </c>
      <c r="H127" s="240" t="str">
        <f>VLOOKUP($A127,'Institution Evaluation'!$A$56:$K$346,8,0)&amp;""</f>
        <v/>
      </c>
      <c r="I127" s="241" t="str">
        <f>VLOOKUP($A127,'Institution Evaluation'!$A$56:$K$346,9,0)&amp;""</f>
        <v>Minor Importance</v>
      </c>
      <c r="J127" s="289" t="str">
        <f>VLOOKUP($A127,'Institution Evaluation'!$A$56:$K$346,10,0)&amp;""</f>
        <v/>
      </c>
      <c r="K127" s="242" t="str">
        <f>IF(VLOOKUP($A127,'Institution Evaluation'!$A$56:$K$346,10,0)=TRUE,"Yes","")</f>
        <v/>
      </c>
      <c r="L127" s="65"/>
      <c r="M127" s="65"/>
      <c r="N127" s="65"/>
      <c r="O127" s="65"/>
      <c r="P127" s="65"/>
      <c r="Q127" s="65"/>
      <c r="R127" s="65"/>
      <c r="S127" s="65"/>
      <c r="T127" s="65"/>
      <c r="U127" s="65"/>
      <c r="V127" s="65"/>
      <c r="W127" s="65"/>
      <c r="X127" s="65"/>
      <c r="Y127" s="65"/>
      <c r="Z127" s="65"/>
    </row>
    <row r="128" ht="15.75" customHeight="1">
      <c r="A128" s="35" t="s">
        <v>28</v>
      </c>
      <c r="B128" s="48" t="str">
        <f>VLOOKUP($A128,Questions!$A$2:$X$333,2,0)</f>
        <v>Have you operated without unplanned disruptions to this solution in the past 12 months?</v>
      </c>
      <c r="C128" s="241" t="str">
        <f>VLOOKUP($A128,'Institution Evaluation'!$A$56:$K$346,3,0)&amp;""</f>
        <v>No</v>
      </c>
      <c r="D128" s="241" t="str">
        <f>VLOOKUP($A128,'Institution Evaluation'!$A$56:$K$346,4,0)&amp;""</f>
        <v/>
      </c>
      <c r="E128" s="248" t="str">
        <f>VLOOKUP($A128,'Institution Evaluation'!$A$56:$K$346,5,0)&amp;""</f>
        <v>Provide a detailed summary of the unplanned disruption.</v>
      </c>
      <c r="F128" s="251" t="str">
        <f>VLOOKUP($A128,'Institution Evaluation'!$A$56:$K$346,6,0)&amp;""</f>
        <v/>
      </c>
      <c r="G128" s="239" t="str">
        <f>VLOOKUP($A128,'Institution Evaluation'!$A$56:$K$346,7,0)&amp;""</f>
        <v>Yes</v>
      </c>
      <c r="H128" s="240" t="str">
        <f>VLOOKUP($A128,'Institution Evaluation'!$A$56:$K$346,8,0)&amp;""</f>
        <v/>
      </c>
      <c r="I128" s="241" t="str">
        <f>VLOOKUP($A128,'Institution Evaluation'!$A$56:$K$346,9,0)&amp;""</f>
        <v>Minor Importance</v>
      </c>
      <c r="J128" s="289" t="str">
        <f>VLOOKUP($A128,'Institution Evaluation'!$A$56:$K$346,10,0)&amp;""</f>
        <v/>
      </c>
      <c r="K128" s="242" t="str">
        <f>IF(VLOOKUP($A128,'Institution Evaluation'!$A$56:$K$346,10,0)=TRUE,"Yes","")</f>
        <v/>
      </c>
      <c r="L128" s="65"/>
      <c r="M128" s="65"/>
      <c r="N128" s="65"/>
      <c r="O128" s="65"/>
      <c r="P128" s="65"/>
      <c r="Q128" s="65"/>
      <c r="R128" s="65"/>
      <c r="S128" s="65"/>
      <c r="T128" s="65"/>
      <c r="U128" s="65"/>
      <c r="V128" s="65"/>
      <c r="W128" s="65"/>
      <c r="X128" s="65"/>
      <c r="Y128" s="65"/>
      <c r="Z128" s="65"/>
    </row>
    <row r="129" ht="15.75" customHeight="1">
      <c r="A129" s="35" t="s">
        <v>30</v>
      </c>
      <c r="B129" s="48" t="str">
        <f>VLOOKUP($A129,Questions!$A$2:$X$333,2,0)</f>
        <v>Do you have a dedicated information security staff or office?</v>
      </c>
      <c r="C129" s="241" t="str">
        <f>VLOOKUP($A129,'Institution Evaluation'!$A$56:$K$346,3,0)&amp;""</f>
        <v>Yes</v>
      </c>
      <c r="D129" s="241" t="str">
        <f>VLOOKUP($A129,'Institution Evaluation'!$A$56:$K$346,4,0)&amp;""</f>
        <v>Roughly half of Coursedog is dedicated to R&amp;D. This includes a Product Management and engineering teams. The Engineering team is led by a CTO and has a full time security officer. Each Engineer adheres to best practices set forth by the organization. 
Coursedog leverages external third parties for vulnerability scans and hosting (i.e. AWS). </v>
      </c>
      <c r="E129" s="248" t="str">
        <f>VLOOKUP($A129,'Institution Evaluation'!$A$56:$K$346,5,0)&amp;""</f>
        <v>Describe your information security office, including size, talents, resources, etc.</v>
      </c>
      <c r="F129" s="251" t="str">
        <f>VLOOKUP($A129,'Institution Evaluation'!$A$56:$K$346,6,0)&amp;""</f>
        <v/>
      </c>
      <c r="G129" s="239" t="str">
        <f>VLOOKUP($A129,'Institution Evaluation'!$A$56:$K$346,7,0)&amp;""</f>
        <v>Yes</v>
      </c>
      <c r="H129" s="240" t="str">
        <f>VLOOKUP($A129,'Institution Evaluation'!$A$56:$K$346,8,0)&amp;""</f>
        <v/>
      </c>
      <c r="I129" s="241" t="str">
        <f>VLOOKUP($A129,'Institution Evaluation'!$A$56:$K$346,9,0)&amp;""</f>
        <v>Minor Importance</v>
      </c>
      <c r="J129" s="289" t="str">
        <f>VLOOKUP($A129,'Institution Evaluation'!$A$56:$K$346,10,0)&amp;""</f>
        <v/>
      </c>
      <c r="K129" s="242" t="str">
        <f>IF(VLOOKUP($A129,'Institution Evaluation'!$A$56:$K$346,10,0)=TRUE,"Yes","")</f>
        <v/>
      </c>
      <c r="L129" s="65"/>
      <c r="M129" s="65"/>
      <c r="N129" s="65"/>
      <c r="O129" s="65"/>
      <c r="P129" s="65"/>
      <c r="Q129" s="65"/>
      <c r="R129" s="65"/>
      <c r="S129" s="65"/>
      <c r="T129" s="65"/>
      <c r="U129" s="65"/>
      <c r="V129" s="65"/>
      <c r="W129" s="65"/>
      <c r="X129" s="65"/>
      <c r="Y129" s="65"/>
      <c r="Z129" s="65"/>
    </row>
    <row r="130" ht="15.75" customHeight="1">
      <c r="A130" s="19" t="str">
        <f>VLOOKUP(LEFT($A131,4),'Auto Responses'!$N$4:$O$38,2,0)&amp;""</f>
        <v> Required Questions</v>
      </c>
      <c r="B130" s="45"/>
      <c r="C130" s="46"/>
      <c r="D130" s="46"/>
      <c r="E130" s="246"/>
      <c r="F130" s="234" t="s">
        <v>644</v>
      </c>
      <c r="G130" s="46"/>
      <c r="H130" s="46"/>
      <c r="I130" s="46"/>
      <c r="J130" s="46"/>
      <c r="K130" s="46"/>
      <c r="L130" s="2"/>
      <c r="M130" s="2"/>
      <c r="N130" s="2"/>
      <c r="O130" s="2"/>
      <c r="P130" s="2"/>
      <c r="Q130" s="2"/>
      <c r="R130" s="2"/>
      <c r="S130" s="2"/>
      <c r="T130" s="2"/>
      <c r="U130" s="2"/>
      <c r="V130" s="2"/>
      <c r="W130" s="2"/>
      <c r="X130" s="2"/>
      <c r="Y130" s="2"/>
      <c r="Z130" s="2"/>
    </row>
    <row r="131" ht="15.75" customHeight="1">
      <c r="A131" s="35" t="s">
        <v>40</v>
      </c>
      <c r="B131" s="48" t="str">
        <f>VLOOKUP($A131,Questions!$A$2:$X$333,2,0)</f>
        <v>Does your solution have AI features, or are there plans to implement AI features in the next 12 months?</v>
      </c>
      <c r="C131" s="241" t="str">
        <f>VLOOKUP($A131,'Institution Evaluation'!$A$56:$K$346,3,0)&amp;""</f>
        <v>Yes</v>
      </c>
      <c r="D131" s="241" t="str">
        <f>VLOOKUP($A131,'Institution Evaluation'!$A$56:$K$346,4,0)&amp;""</f>
        <v>Coursedog has implemented AI features including OpenAI integration for chat completions and embeddings, AI Hub product for controlling AI operations, merge error solutions with AI-powered recommendations, and an agentic chat assistant called "Cassie".</v>
      </c>
      <c r="E131" s="248" t="str">
        <f>VLOOKUP($A131,'Institution Evaluation'!$A$56:$K$346,5,0)&amp;""</f>
        <v>DO complete the Artificial Intelligence (AI) worksheet</v>
      </c>
      <c r="F131" s="251" t="str">
        <f>VLOOKUP($A131,'Institution Evaluation'!$A$56:$K$346,6,0)&amp;""</f>
        <v/>
      </c>
      <c r="G131" s="239" t="str">
        <f>VLOOKUP($A131,'Institution Evaluation'!$A$56:$K$346,7,0)&amp;""</f>
        <v/>
      </c>
      <c r="H131" s="240" t="str">
        <f>VLOOKUP($A131,'Institution Evaluation'!$A$56:$K$346,8,0)&amp;""</f>
        <v/>
      </c>
      <c r="I131" s="241" t="str">
        <f>VLOOKUP($A131,'Institution Evaluation'!$A$56:$K$346,9,0)&amp;""</f>
        <v/>
      </c>
      <c r="J131" s="289" t="str">
        <f>VLOOKUP($A131,'Institution Evaluation'!$A$56:$K$346,10,0)&amp;""</f>
        <v/>
      </c>
      <c r="K131" s="242" t="str">
        <f>IF(VLOOKUP($A131,'Institution Evaluation'!$A$56:$K$346,10,0)=TRUE,"Yes","")</f>
        <v/>
      </c>
      <c r="L131" s="65"/>
      <c r="M131" s="65"/>
      <c r="N131" s="65"/>
      <c r="O131" s="65"/>
      <c r="P131" s="65"/>
      <c r="Q131" s="65"/>
      <c r="R131" s="65"/>
      <c r="S131" s="65"/>
      <c r="T131" s="65"/>
      <c r="U131" s="65"/>
      <c r="V131" s="65"/>
      <c r="W131" s="65"/>
      <c r="X131" s="65"/>
      <c r="Y131" s="65"/>
      <c r="Z131" s="65"/>
    </row>
    <row r="132" ht="15.75" customHeight="1">
      <c r="A132" s="35" t="s">
        <v>42</v>
      </c>
      <c r="B132" s="48" t="str">
        <f>VLOOKUP($A132,Questions!$A$2:$X$333,2,0)</f>
        <v>Does your solution process protected health information (PHI) or any data covered by the Health Insurance Portability and Accountability Act (HIPAA)?</v>
      </c>
      <c r="C132" s="241" t="str">
        <f>VLOOKUP($A132,'Institution Evaluation'!$A$56:$K$346,3,0)&amp;""</f>
        <v>No</v>
      </c>
      <c r="D132" s="241" t="str">
        <f>VLOOKUP($A132,'Institution Evaluation'!$A$56:$K$346,4,0)&amp;""</f>
        <v/>
      </c>
      <c r="E132" s="248" t="str">
        <f>VLOOKUP($A132,'Institution Evaluation'!$A$56:$K$346,5,0)&amp;""</f>
        <v>DO NOT complete the HIPAA section in the Case-Specific worksheet</v>
      </c>
      <c r="F132" s="251" t="str">
        <f>VLOOKUP($A132,'Institution Evaluation'!$A$56:$K$346,6,0)&amp;""</f>
        <v/>
      </c>
      <c r="G132" s="239" t="str">
        <f>VLOOKUP($A132,'Institution Evaluation'!$A$56:$K$346,7,0)&amp;""</f>
        <v/>
      </c>
      <c r="H132" s="240" t="str">
        <f>VLOOKUP($A132,'Institution Evaluation'!$A$56:$K$346,8,0)&amp;""</f>
        <v/>
      </c>
      <c r="I132" s="241" t="str">
        <f>VLOOKUP($A132,'Institution Evaluation'!$A$56:$K$346,9,0)&amp;""</f>
        <v/>
      </c>
      <c r="J132" s="289" t="str">
        <f>VLOOKUP($A132,'Institution Evaluation'!$A$56:$K$346,10,0)&amp;""</f>
        <v/>
      </c>
      <c r="K132" s="242" t="str">
        <f>IF(VLOOKUP($A132,'Institution Evaluation'!$A$56:$K$346,10,0)=TRUE,"Yes","")</f>
        <v/>
      </c>
      <c r="L132" s="65"/>
      <c r="M132" s="65"/>
      <c r="N132" s="65"/>
      <c r="O132" s="65"/>
      <c r="P132" s="65"/>
      <c r="Q132" s="65"/>
      <c r="R132" s="65"/>
      <c r="S132" s="65"/>
      <c r="T132" s="65"/>
      <c r="U132" s="65"/>
      <c r="V132" s="65"/>
      <c r="W132" s="65"/>
      <c r="X132" s="65"/>
      <c r="Y132" s="65"/>
      <c r="Z132" s="65"/>
    </row>
    <row r="133" ht="15.75" customHeight="1">
      <c r="A133" s="35" t="s">
        <v>43</v>
      </c>
      <c r="B133" s="48" t="str">
        <f>VLOOKUP($A133,Questions!$A$2:$X$333,2,0)</f>
        <v>Is the solution designed to process, store, or transmit credit card information?</v>
      </c>
      <c r="C133" s="241" t="str">
        <f>VLOOKUP($A133,'Institution Evaluation'!$A$56:$K$346,3,0)&amp;""</f>
        <v>No</v>
      </c>
      <c r="D133" s="241" t="str">
        <f>VLOOKUP($A133,'Institution Evaluation'!$A$56:$K$346,4,0)&amp;""</f>
        <v/>
      </c>
      <c r="E133" s="248" t="str">
        <f>VLOOKUP($A133,'Institution Evaluation'!$A$56:$K$346,5,0)&amp;""</f>
        <v>DO NOT complete the PCI-DSS section in the Case-Specific worksheet</v>
      </c>
      <c r="F133" s="251" t="str">
        <f>VLOOKUP($A133,'Institution Evaluation'!$A$56:$K$346,6,0)&amp;""</f>
        <v/>
      </c>
      <c r="G133" s="239" t="str">
        <f>VLOOKUP($A133,'Institution Evaluation'!$A$56:$K$346,7,0)&amp;""</f>
        <v/>
      </c>
      <c r="H133" s="240" t="str">
        <f>VLOOKUP($A133,'Institution Evaluation'!$A$56:$K$346,8,0)&amp;""</f>
        <v/>
      </c>
      <c r="I133" s="241" t="str">
        <f>VLOOKUP($A133,'Institution Evaluation'!$A$56:$K$346,9,0)&amp;""</f>
        <v/>
      </c>
      <c r="J133" s="289" t="str">
        <f>VLOOKUP($A133,'Institution Evaluation'!$A$56:$K$346,10,0)&amp;""</f>
        <v/>
      </c>
      <c r="K133" s="242" t="str">
        <f>IF(VLOOKUP($A133,'Institution Evaluation'!$A$56:$K$346,10,0)=TRUE,"Yes","")</f>
        <v/>
      </c>
      <c r="L133" s="65"/>
      <c r="M133" s="65"/>
      <c r="N133" s="65"/>
      <c r="O133" s="65"/>
      <c r="P133" s="65"/>
      <c r="Q133" s="65"/>
      <c r="R133" s="65"/>
      <c r="S133" s="65"/>
      <c r="T133" s="65"/>
      <c r="U133" s="65"/>
      <c r="V133" s="65"/>
      <c r="W133" s="65"/>
      <c r="X133" s="65"/>
      <c r="Y133" s="65"/>
      <c r="Z133" s="65"/>
    </row>
    <row r="134" ht="15.75" customHeight="1">
      <c r="A134" s="35" t="s">
        <v>45</v>
      </c>
      <c r="B134" s="48" t="str">
        <f>VLOOKUP($A134,Questions!$A$2:$X$333,2,0)</f>
        <v>Does your solution have access to personal or institutional data?</v>
      </c>
      <c r="C134" s="241" t="str">
        <f>VLOOKUP($A134,'Institution Evaluation'!$A$56:$K$346,3,0)&amp;""</f>
        <v>No</v>
      </c>
      <c r="D134" s="241" t="str">
        <f>VLOOKUP($A134,'Institution Evaluation'!$A$56:$K$346,4,0)&amp;""</f>
        <v/>
      </c>
      <c r="E134" s="248" t="str">
        <f>VLOOKUP($A134,'Institution Evaluation'!$A$56:$K$346,5,0)&amp;""</f>
        <v>DO NOT complete the Privacy tab</v>
      </c>
      <c r="F134" s="251" t="str">
        <f>VLOOKUP($A134,'Institution Evaluation'!$A$56:$K$346,6,0)&amp;""</f>
        <v/>
      </c>
      <c r="G134" s="239" t="str">
        <f>VLOOKUP($A134,'Institution Evaluation'!$A$56:$K$346,7,0)&amp;""</f>
        <v/>
      </c>
      <c r="H134" s="240" t="str">
        <f>VLOOKUP($A134,'Institution Evaluation'!$A$56:$K$346,8,0)&amp;""</f>
        <v/>
      </c>
      <c r="I134" s="241" t="str">
        <f>VLOOKUP($A134,'Institution Evaluation'!$A$56:$K$346,9,0)&amp;""</f>
        <v/>
      </c>
      <c r="J134" s="289" t="str">
        <f>VLOOKUP($A134,'Institution Evaluation'!$A$56:$K$346,10,0)&amp;""</f>
        <v/>
      </c>
      <c r="K134" s="242" t="str">
        <f>IF(VLOOKUP($A134,'Institution Evaluation'!$A$56:$K$346,10,0)=TRUE,"Yes","")</f>
        <v/>
      </c>
      <c r="L134" s="65"/>
      <c r="M134" s="65"/>
      <c r="N134" s="65"/>
      <c r="O134" s="65"/>
      <c r="P134" s="65"/>
      <c r="Q134" s="65"/>
      <c r="R134" s="65"/>
      <c r="S134" s="65"/>
      <c r="T134" s="65"/>
      <c r="U134" s="65"/>
      <c r="V134" s="65"/>
      <c r="W134" s="65"/>
      <c r="X134" s="65"/>
      <c r="Y134" s="65"/>
      <c r="Z134" s="65"/>
    </row>
    <row r="135" ht="15.75" customHeight="1">
      <c r="A135" s="19" t="str">
        <f>VLOOKUP(LEFT($A136,4),'Auto Responses'!$N$4:$O$38,2,0)&amp;""</f>
        <v> Documentation</v>
      </c>
      <c r="B135" s="45"/>
      <c r="C135" s="46"/>
      <c r="D135" s="46"/>
      <c r="E135" s="246"/>
      <c r="F135" s="234" t="s">
        <v>644</v>
      </c>
      <c r="G135" s="46"/>
      <c r="H135" s="46"/>
      <c r="I135" s="46"/>
      <c r="J135" s="46"/>
      <c r="K135" s="46"/>
      <c r="L135" s="2"/>
      <c r="M135" s="2"/>
      <c r="N135" s="2"/>
      <c r="O135" s="2"/>
      <c r="P135" s="2"/>
      <c r="Q135" s="2"/>
      <c r="R135" s="2"/>
      <c r="S135" s="2"/>
      <c r="T135" s="2"/>
      <c r="U135" s="2"/>
      <c r="V135" s="2"/>
      <c r="W135" s="2"/>
      <c r="X135" s="2"/>
      <c r="Y135" s="2"/>
      <c r="Z135" s="2"/>
    </row>
    <row r="136" ht="15.75" customHeight="1">
      <c r="A136" s="35" t="s">
        <v>49</v>
      </c>
      <c r="B136" s="48" t="str">
        <f>VLOOKUP($A136,Questions!$A$2:$X$333,2,0)</f>
        <v>Do you have a well-documented business continuity plan (BCP), with a clear owner, that is tested annually?*</v>
      </c>
      <c r="C136" s="241" t="str">
        <f>VLOOKUP($A136,'Institution Evaluation'!$A$56:$K$346,3,0)&amp;""</f>
        <v>Yes</v>
      </c>
      <c r="D136" s="241" t="str">
        <f>VLOOKUP($A136,'Institution Evaluation'!$A$56:$K$346,4,0)&amp;""</f>
        <v/>
      </c>
      <c r="E136" s="248" t="str">
        <f>VLOOKUP($A136,'Institution Evaluation'!$A$56:$K$346,5,0)&amp;""</f>
        <v/>
      </c>
      <c r="F136" s="251" t="str">
        <f>VLOOKUP($A136,'Institution Evaluation'!$A$56:$K$346,6,0)&amp;""</f>
        <v/>
      </c>
      <c r="G136" s="239" t="str">
        <f>VLOOKUP($A136,'Institution Evaluation'!$A$56:$K$346,7,0)&amp;""</f>
        <v>Yes</v>
      </c>
      <c r="H136" s="240" t="str">
        <f>VLOOKUP($A136,'Institution Evaluation'!$A$56:$K$346,8,0)&amp;""</f>
        <v/>
      </c>
      <c r="I136" s="241" t="str">
        <f>VLOOKUP($A136,'Institution Evaluation'!$A$56:$K$346,9,0)&amp;""</f>
        <v>Critical Importance</v>
      </c>
      <c r="J136" s="289" t="str">
        <f>VLOOKUP($A136,'Institution Evaluation'!$A$56:$K$346,10,0)&amp;""</f>
        <v/>
      </c>
      <c r="K136" s="242" t="str">
        <f>IF(VLOOKUP($A136,'Institution Evaluation'!$A$56:$K$346,10,0)=TRUE,"Yes","")</f>
        <v/>
      </c>
      <c r="L136" s="65"/>
      <c r="M136" s="65"/>
      <c r="N136" s="65"/>
      <c r="O136" s="65"/>
      <c r="P136" s="65"/>
      <c r="Q136" s="65"/>
      <c r="R136" s="65"/>
      <c r="S136" s="65"/>
      <c r="T136" s="65"/>
      <c r="U136" s="65"/>
      <c r="V136" s="65"/>
      <c r="W136" s="65"/>
      <c r="X136" s="65"/>
      <c r="Y136" s="65"/>
      <c r="Z136" s="65"/>
    </row>
    <row r="137" ht="15.75" customHeight="1">
      <c r="A137" s="35" t="s">
        <v>53</v>
      </c>
      <c r="B137" s="48" t="str">
        <f>VLOOKUP($A137,Questions!$A$2:$X$333,2,0)</f>
        <v>Have you undergone a SSAE 18/SOC 2 audit?</v>
      </c>
      <c r="C137" s="241" t="str">
        <f>VLOOKUP($A137,'Institution Evaluation'!$A$56:$K$346,3,0)&amp;""</f>
        <v>No</v>
      </c>
      <c r="D137" s="241" t="str">
        <f>VLOOKUP($A137,'Institution Evaluation'!$A$56:$K$346,4,0)&amp;""</f>
        <v>SOCII compliance has been deferred to a later date. This decision is based on the fact that Coursedog does not store or process any personally identifiable information (PII), and none of our 300+ current customers require SOCII compliance at this time.
For your reference, you can review details about SOCII and related compliance frameworks as they apply to our infrastructure provider, AWS, here.</v>
      </c>
      <c r="E137" s="248" t="str">
        <f>VLOOKUP($A137,'Institution Evaluation'!$A$56:$K$346,5,0)&amp;""</f>
        <v>Describe any plans to undergo a SSAE 18 audit.</v>
      </c>
      <c r="F137" s="251" t="str">
        <f>VLOOKUP($A137,'Institution Evaluation'!$A$56:$K$346,6,0)&amp;""</f>
        <v/>
      </c>
      <c r="G137" s="239" t="str">
        <f>VLOOKUP($A137,'Institution Evaluation'!$A$56:$K$346,7,0)&amp;""</f>
        <v>Yes</v>
      </c>
      <c r="H137" s="240" t="str">
        <f>VLOOKUP($A137,'Institution Evaluation'!$A$56:$K$346,8,0)&amp;""</f>
        <v/>
      </c>
      <c r="I137" s="241" t="str">
        <f>VLOOKUP($A137,'Institution Evaluation'!$A$56:$K$346,9,0)&amp;""</f>
        <v>Standard Importance</v>
      </c>
      <c r="J137" s="289" t="str">
        <f>VLOOKUP($A137,'Institution Evaluation'!$A$56:$K$346,10,0)&amp;""</f>
        <v/>
      </c>
      <c r="K137" s="242" t="str">
        <f>IF(VLOOKUP($A137,'Institution Evaluation'!$A$56:$K$346,10,0)=TRUE,"Yes","")</f>
        <v/>
      </c>
      <c r="L137" s="65"/>
      <c r="M137" s="65"/>
      <c r="N137" s="65"/>
      <c r="O137" s="65"/>
      <c r="P137" s="65"/>
      <c r="Q137" s="65"/>
      <c r="R137" s="65"/>
      <c r="S137" s="65"/>
      <c r="T137" s="65"/>
      <c r="U137" s="65"/>
      <c r="V137" s="65"/>
      <c r="W137" s="65"/>
      <c r="X137" s="65"/>
      <c r="Y137" s="65"/>
      <c r="Z137" s="65"/>
    </row>
    <row r="138" ht="15.75" customHeight="1">
      <c r="A138" s="35" t="s">
        <v>55</v>
      </c>
      <c r="B138" s="48" t="str">
        <f>VLOOKUP($A138,Questions!$A$2:$X$333,2,0)</f>
        <v>Do you conform with a specific industry standard security framework (e.g., NIST Cybersecurity Framework, CIS Controls, ISO 27001, etc.)?</v>
      </c>
      <c r="C138" s="241" t="str">
        <f>VLOOKUP($A138,'Institution Evaluation'!$A$56:$K$346,3,0)&amp;""</f>
        <v>No</v>
      </c>
      <c r="D138" s="241" t="str">
        <f>VLOOKUP($A138,'Institution Evaluation'!$A$56:$K$346,4,0)&amp;""</f>
        <v>Coursedog has not obtained NIST SP 800-171 or CMMC Level 2 compliance certifications. However, Coursedog follows industry best practices for data security. Coursedog is in the process of obtaining the official ISO27001 certification. 
</v>
      </c>
      <c r="E138" s="248" t="str">
        <f>VLOOKUP($A138,'Institution Evaluation'!$A$56:$K$346,5,0)&amp;""</f>
        <v>Describe any plans to conform to an industry standard security framework.</v>
      </c>
      <c r="F138" s="251" t="str">
        <f>VLOOKUP($A138,'Institution Evaluation'!$A$56:$K$346,6,0)&amp;""</f>
        <v/>
      </c>
      <c r="G138" s="239" t="str">
        <f>VLOOKUP($A138,'Institution Evaluation'!$A$56:$K$346,7,0)&amp;""</f>
        <v>Yes</v>
      </c>
      <c r="H138" s="240" t="str">
        <f>VLOOKUP($A138,'Institution Evaluation'!$A$56:$K$346,8,0)&amp;""</f>
        <v/>
      </c>
      <c r="I138" s="241" t="str">
        <f>VLOOKUP($A138,'Institution Evaluation'!$A$56:$K$346,9,0)&amp;""</f>
        <v>Standard Importance</v>
      </c>
      <c r="J138" s="289" t="str">
        <f>VLOOKUP($A138,'Institution Evaluation'!$A$56:$K$346,10,0)&amp;""</f>
        <v/>
      </c>
      <c r="K138" s="242" t="str">
        <f>IF(VLOOKUP($A138,'Institution Evaluation'!$A$56:$K$346,10,0)=TRUE,"Yes","")</f>
        <v/>
      </c>
      <c r="L138" s="65"/>
      <c r="M138" s="65"/>
      <c r="N138" s="65"/>
      <c r="O138" s="65"/>
      <c r="P138" s="65"/>
      <c r="Q138" s="65"/>
      <c r="R138" s="65"/>
      <c r="S138" s="65"/>
      <c r="T138" s="65"/>
      <c r="U138" s="65"/>
      <c r="V138" s="65"/>
      <c r="W138" s="65"/>
      <c r="X138" s="65"/>
      <c r="Y138" s="65"/>
      <c r="Z138" s="65"/>
    </row>
    <row r="139" ht="15.75" customHeight="1">
      <c r="A139" s="35" t="s">
        <v>57</v>
      </c>
      <c r="B139" s="48" t="str">
        <f>VLOOKUP($A139,Questions!$A$2:$X$333,2,0)</f>
        <v>Can you provide overall system and/or application architecture diagrams, including a full description of the data flow for all components of the system?</v>
      </c>
      <c r="C139" s="241" t="str">
        <f>VLOOKUP($A139,'Institution Evaluation'!$A$56:$K$346,3,0)&amp;""</f>
        <v>Yes</v>
      </c>
      <c r="D139" s="241" t="str">
        <f>VLOOKUP($A139,'Institution Evaluation'!$A$56:$K$346,4,0)&amp;""</f>
        <v>See our Coursedog Application Architecture for more detailed information.</v>
      </c>
      <c r="E139" s="248" t="str">
        <f>VLOOKUP($A139,'Institution Evaluation'!$A$56:$K$346,5,0)&amp;""</f>
        <v>Provide your diagrams (or a valid link to it) upon submission.</v>
      </c>
      <c r="F139" s="251" t="str">
        <f>VLOOKUP($A139,'Institution Evaluation'!$A$56:$K$346,6,0)&amp;""</f>
        <v/>
      </c>
      <c r="G139" s="239" t="str">
        <f>VLOOKUP($A139,'Institution Evaluation'!$A$56:$K$346,7,0)&amp;""</f>
        <v>Yes</v>
      </c>
      <c r="H139" s="240" t="str">
        <f>VLOOKUP($A139,'Institution Evaluation'!$A$56:$K$346,8,0)&amp;""</f>
        <v/>
      </c>
      <c r="I139" s="241" t="str">
        <f>VLOOKUP($A139,'Institution Evaluation'!$A$56:$K$346,9,0)&amp;""</f>
        <v>Standard Importance</v>
      </c>
      <c r="J139" s="289" t="str">
        <f>VLOOKUP($A139,'Institution Evaluation'!$A$56:$K$346,10,0)&amp;""</f>
        <v/>
      </c>
      <c r="K139" s="242" t="str">
        <f>IF(VLOOKUP($A139,'Institution Evaluation'!$A$56:$K$346,10,0)=TRUE,"Yes","")</f>
        <v/>
      </c>
      <c r="L139" s="65"/>
      <c r="M139" s="65"/>
      <c r="N139" s="65"/>
      <c r="O139" s="65"/>
      <c r="P139" s="65"/>
      <c r="Q139" s="65"/>
      <c r="R139" s="65"/>
      <c r="S139" s="65"/>
      <c r="T139" s="65"/>
      <c r="U139" s="65"/>
      <c r="V139" s="65"/>
      <c r="W139" s="65"/>
      <c r="X139" s="65"/>
      <c r="Y139" s="65"/>
      <c r="Z139" s="65"/>
    </row>
    <row r="140" ht="15.75" customHeight="1">
      <c r="A140" s="35" t="s">
        <v>59</v>
      </c>
      <c r="B140" s="48" t="str">
        <f>VLOOKUP($A140,Questions!$A$2:$X$333,2,0)</f>
        <v>Does your organization have a data privacy policy?</v>
      </c>
      <c r="C140" s="241" t="str">
        <f>VLOOKUP($A140,'Institution Evaluation'!$A$56:$K$346,3,0)&amp;""</f>
        <v>Yes</v>
      </c>
      <c r="D140" s="241" t="str">
        <f>VLOOKUP($A140,'Institution Evaluation'!$A$56:$K$346,4,0)&amp;""</f>
        <v>See our Privacy Policy</v>
      </c>
      <c r="E140" s="248" t="str">
        <f>VLOOKUP($A140,'Institution Evaluation'!$A$56:$K$346,5,0)&amp;""</f>
        <v>Provide your data privacy document (or a valid link to it) upon submission.</v>
      </c>
      <c r="F140" s="251" t="str">
        <f>VLOOKUP($A140,'Institution Evaluation'!$A$56:$K$346,6,0)&amp;""</f>
        <v/>
      </c>
      <c r="G140" s="239" t="str">
        <f>VLOOKUP($A140,'Institution Evaluation'!$A$56:$K$346,7,0)&amp;""</f>
        <v>Yes</v>
      </c>
      <c r="H140" s="240" t="str">
        <f>VLOOKUP($A140,'Institution Evaluation'!$A$56:$K$346,8,0)&amp;""</f>
        <v/>
      </c>
      <c r="I140" s="241" t="str">
        <f>VLOOKUP($A140,'Institution Evaluation'!$A$56:$K$346,9,0)&amp;""</f>
        <v>Standard Importance</v>
      </c>
      <c r="J140" s="289" t="str">
        <f>VLOOKUP($A140,'Institution Evaluation'!$A$56:$K$346,10,0)&amp;""</f>
        <v/>
      </c>
      <c r="K140" s="242" t="str">
        <f>IF(VLOOKUP($A140,'Institution Evaluation'!$A$56:$K$346,10,0)=TRUE,"Yes","")</f>
        <v/>
      </c>
      <c r="L140" s="65"/>
      <c r="M140" s="65"/>
      <c r="N140" s="65"/>
      <c r="O140" s="65"/>
      <c r="P140" s="65"/>
      <c r="Q140" s="65"/>
      <c r="R140" s="65"/>
      <c r="S140" s="65"/>
      <c r="T140" s="65"/>
      <c r="U140" s="65"/>
      <c r="V140" s="65"/>
      <c r="W140" s="65"/>
      <c r="X140" s="65"/>
      <c r="Y140" s="65"/>
      <c r="Z140" s="65"/>
    </row>
    <row r="141" ht="15.75" customHeight="1">
      <c r="A141" s="35" t="s">
        <v>61</v>
      </c>
      <c r="B141" s="48" t="str">
        <f>VLOOKUP($A141,Questions!$A$2:$X$333,2,0)</f>
        <v>Do you have a documented, and currently implemented, employee onboarding and offboarding policy?</v>
      </c>
      <c r="C141" s="241" t="str">
        <f>VLOOKUP($A141,'Institution Evaluation'!$A$56:$K$346,3,0)&amp;""</f>
        <v>Yes</v>
      </c>
      <c r="D141" s="241" t="str">
        <f>VLOOKUP($A141,'Institution Evaluation'!$A$56:$K$346,4,0)&amp;""</f>
        <v>The Coursedog onboarding document contains sensitive information and therefore is not available publically.</v>
      </c>
      <c r="E141" s="248" t="str">
        <f>VLOOKUP($A141,'Institution Evaluation'!$A$56:$K$346,5,0)&amp;""</f>
        <v>Provide a reference to your employee onboarding and offboarding policy and supporting documentation or submit it along with this fully populated HECVAT.</v>
      </c>
      <c r="F141" s="251" t="str">
        <f>VLOOKUP($A141,'Institution Evaluation'!$A$56:$K$346,6,0)&amp;""</f>
        <v/>
      </c>
      <c r="G141" s="239" t="str">
        <f>VLOOKUP($A141,'Institution Evaluation'!$A$56:$K$346,7,0)&amp;""</f>
        <v>Yes</v>
      </c>
      <c r="H141" s="240" t="str">
        <f>VLOOKUP($A141,'Institution Evaluation'!$A$56:$K$346,8,0)&amp;""</f>
        <v/>
      </c>
      <c r="I141" s="241" t="str">
        <f>VLOOKUP($A141,'Institution Evaluation'!$A$56:$K$346,9,0)&amp;""</f>
        <v>Standard Importance</v>
      </c>
      <c r="J141" s="289" t="str">
        <f>VLOOKUP($A141,'Institution Evaluation'!$A$56:$K$346,10,0)&amp;""</f>
        <v/>
      </c>
      <c r="K141" s="242" t="str">
        <f>IF(VLOOKUP($A141,'Institution Evaluation'!$A$56:$K$346,10,0)=TRUE,"Yes","")</f>
        <v/>
      </c>
      <c r="L141" s="65"/>
      <c r="M141" s="65"/>
      <c r="N141" s="65"/>
      <c r="O141" s="65"/>
      <c r="P141" s="65"/>
      <c r="Q141" s="65"/>
      <c r="R141" s="65"/>
      <c r="S141" s="65"/>
      <c r="T141" s="65"/>
      <c r="U141" s="65"/>
      <c r="V141" s="65"/>
      <c r="W141" s="65"/>
      <c r="X141" s="65"/>
      <c r="Y141" s="65"/>
      <c r="Z141" s="65"/>
    </row>
    <row r="142" ht="15.75" customHeight="1">
      <c r="A142" s="19" t="str">
        <f>VLOOKUP(LEFT($A143,4),'Auto Responses'!$N$4:$O$38,2,0)&amp;""</f>
        <v> IT Accessibility</v>
      </c>
      <c r="B142" s="45"/>
      <c r="C142" s="46"/>
      <c r="D142" s="46"/>
      <c r="E142" s="246"/>
      <c r="F142" s="234" t="s">
        <v>644</v>
      </c>
      <c r="G142" s="46"/>
      <c r="H142" s="46"/>
      <c r="I142" s="46"/>
      <c r="J142" s="46"/>
      <c r="K142" s="46"/>
      <c r="L142" s="2"/>
      <c r="M142" s="2"/>
      <c r="N142" s="2"/>
      <c r="O142" s="2"/>
      <c r="P142" s="2"/>
      <c r="Q142" s="2"/>
      <c r="R142" s="2"/>
      <c r="S142" s="2"/>
      <c r="T142" s="2"/>
      <c r="U142" s="2"/>
      <c r="V142" s="2"/>
      <c r="W142" s="2"/>
      <c r="X142" s="2"/>
      <c r="Y142" s="2"/>
      <c r="Z142" s="2"/>
    </row>
    <row r="143" ht="15.75" customHeight="1">
      <c r="A143" s="35" t="s">
        <v>281</v>
      </c>
      <c r="B143" s="48" t="str">
        <f>VLOOKUP($A143,Questions!$A$2:$X$333,2,0)</f>
        <v>Web Link to Accessibility Statement or VPAT</v>
      </c>
      <c r="C143" s="290" t="str">
        <f>VLOOKUP($A143,'Institution Evaluation'!$A$56:$K$346,3,0)&amp;""</f>
        <v>https://coursedog.my.site.com/support/s/article/CoursedogApplicationAccessibility67fda79f83ed9</v>
      </c>
      <c r="D143" s="241" t="str">
        <f>VLOOKUP($A143,'Institution Evaluation'!$A$56:$K$346,4,0)&amp;""</f>
        <v/>
      </c>
      <c r="E143" s="248" t="str">
        <f>VLOOKUP($A143,'Institution Evaluation'!$A$56:$K$346,5,0)&amp;""</f>
        <v>VPAT can also be added as an attachment</v>
      </c>
      <c r="F143" s="251" t="str">
        <f>VLOOKUP($A143,'Institution Evaluation'!$A$56:$K$346,6,0)&amp;""</f>
        <v/>
      </c>
      <c r="G143" s="239" t="str">
        <f>VLOOKUP($A143,'Institution Evaluation'!$A$56:$K$346,7,0)&amp;""</f>
        <v>Qualitative Answer - make a selection in column G</v>
      </c>
      <c r="H143" s="240" t="str">
        <f>VLOOKUP($A143,'Institution Evaluation'!$A$56:$K$346,8,0)&amp;""</f>
        <v/>
      </c>
      <c r="I143" s="241" t="str">
        <f>VLOOKUP($A143,'Institution Evaluation'!$A$56:$K$346,9,0)&amp;""</f>
        <v>Standard Importance</v>
      </c>
      <c r="J143" s="289" t="str">
        <f>VLOOKUP($A143,'Institution Evaluation'!$A$56:$K$346,10,0)&amp;""</f>
        <v/>
      </c>
      <c r="K143" s="242" t="str">
        <f>IF(VLOOKUP($A143,'Institution Evaluation'!$A$56:$K$346,10,0)=TRUE,"Yes","")</f>
        <v/>
      </c>
      <c r="L143" s="65"/>
      <c r="M143" s="65"/>
      <c r="N143" s="65"/>
      <c r="O143" s="65"/>
      <c r="P143" s="65"/>
      <c r="Q143" s="65"/>
      <c r="R143" s="65"/>
      <c r="S143" s="65"/>
      <c r="T143" s="65"/>
      <c r="U143" s="65"/>
      <c r="V143" s="65"/>
      <c r="W143" s="65"/>
      <c r="X143" s="65"/>
      <c r="Y143" s="65"/>
      <c r="Z143" s="65"/>
    </row>
    <row r="144" ht="15.75" customHeight="1">
      <c r="A144" s="35" t="s">
        <v>284</v>
      </c>
      <c r="B144" s="48" t="str">
        <f>VLOOKUP($A144,Questions!$A$2:$X$333,2,0)</f>
        <v>Will your company agree to meet your stated accessibility standard or WCAG 2.1 AA as part of your contractual agreement for the solution?*</v>
      </c>
      <c r="C144" s="241" t="str">
        <f>VLOOKUP($A144,'Institution Evaluation'!$A$56:$K$346,3,0)&amp;""</f>
        <v>Yes</v>
      </c>
      <c r="D144" s="241" t="str">
        <f>VLOOKUP($A144,'Institution Evaluation'!$A$56:$K$346,4,0)&amp;""</f>
        <v/>
      </c>
      <c r="E144" s="248" t="str">
        <f>VLOOKUP($A144,'Institution Evaluation'!$A$56:$K$346,5,0)&amp;""</f>
        <v/>
      </c>
      <c r="F144" s="251" t="str">
        <f>VLOOKUP($A144,'Institution Evaluation'!$A$56:$K$346,6,0)&amp;""</f>
        <v/>
      </c>
      <c r="G144" s="239" t="str">
        <f>VLOOKUP($A144,'Institution Evaluation'!$A$56:$K$346,7,0)&amp;""</f>
        <v>Yes</v>
      </c>
      <c r="H144" s="240" t="str">
        <f>VLOOKUP($A144,'Institution Evaluation'!$A$56:$K$346,8,0)&amp;""</f>
        <v/>
      </c>
      <c r="I144" s="241" t="str">
        <f>VLOOKUP($A144,'Institution Evaluation'!$A$56:$K$346,9,0)&amp;""</f>
        <v>Critical Importance</v>
      </c>
      <c r="J144" s="289" t="str">
        <f>VLOOKUP($A144,'Institution Evaluation'!$A$56:$K$346,10,0)&amp;""</f>
        <v/>
      </c>
      <c r="K144" s="242" t="str">
        <f>IF(VLOOKUP($A144,'Institution Evaluation'!$A$56:$K$346,10,0)=TRUE,"Yes","")</f>
        <v/>
      </c>
      <c r="L144" s="65"/>
      <c r="M144" s="65"/>
      <c r="N144" s="65"/>
      <c r="O144" s="65"/>
      <c r="P144" s="65"/>
      <c r="Q144" s="65"/>
      <c r="R144" s="65"/>
      <c r="S144" s="65"/>
      <c r="T144" s="65"/>
      <c r="U144" s="65"/>
      <c r="V144" s="65"/>
      <c r="W144" s="65"/>
      <c r="X144" s="65"/>
      <c r="Y144" s="65"/>
      <c r="Z144" s="65"/>
    </row>
    <row r="145" ht="15.75" customHeight="1">
      <c r="A145" s="19" t="str">
        <f>VLOOKUP(LEFT($A146,4),'Auto Responses'!$N$4:$O$38,2,0)&amp;""</f>
        <v> Assessment of Third Parties</v>
      </c>
      <c r="B145" s="45"/>
      <c r="C145" s="46"/>
      <c r="D145" s="46"/>
      <c r="E145" s="246"/>
      <c r="F145" s="234" t="s">
        <v>644</v>
      </c>
      <c r="G145" s="46"/>
      <c r="H145" s="46"/>
      <c r="I145" s="46"/>
      <c r="J145" s="46"/>
      <c r="K145" s="46"/>
      <c r="L145" s="2"/>
      <c r="M145" s="2"/>
      <c r="N145" s="2"/>
      <c r="O145" s="2"/>
      <c r="P145" s="2"/>
      <c r="Q145" s="2"/>
      <c r="R145" s="2"/>
      <c r="S145" s="2"/>
      <c r="T145" s="2"/>
      <c r="U145" s="2"/>
      <c r="V145" s="2"/>
      <c r="W145" s="2"/>
      <c r="X145" s="2"/>
      <c r="Y145" s="2"/>
      <c r="Z145" s="2"/>
    </row>
    <row r="146" ht="15.75" customHeight="1">
      <c r="A146" s="35" t="s">
        <v>63</v>
      </c>
      <c r="B146" s="48" t="str">
        <f>VLOOKUP($A146,Questions!$A$2:$X$333,2,0)</f>
        <v>Do you perform security assessments of third-party companies with which you share data (e.g., hosting providers, cloud services, PaaS, IaaS, SaaS)?*</v>
      </c>
      <c r="C146" s="241" t="str">
        <f>VLOOKUP($A146,'Institution Evaluation'!$A$56:$K$346,3,0)&amp;""</f>
        <v>Yes</v>
      </c>
      <c r="D146" s="241" t="str">
        <f>VLOOKUP($A146,'Institution Evaluation'!$A$56:$K$346,4,0)&amp;""</f>
        <v/>
      </c>
      <c r="E146" s="248" t="str">
        <f>VLOOKUP($A146,'Institution Evaluation'!$A$56:$K$346,5,0)&amp;""</f>
        <v/>
      </c>
      <c r="F146" s="251" t="str">
        <f>VLOOKUP($A146,'Institution Evaluation'!$A$56:$K$346,6,0)&amp;""</f>
        <v/>
      </c>
      <c r="G146" s="239" t="str">
        <f>VLOOKUP($A146,'Institution Evaluation'!$A$56:$K$346,7,0)&amp;""</f>
        <v>Yes</v>
      </c>
      <c r="H146" s="240" t="str">
        <f>VLOOKUP($A146,'Institution Evaluation'!$A$56:$K$346,8,0)&amp;""</f>
        <v/>
      </c>
      <c r="I146" s="241" t="str">
        <f>VLOOKUP($A146,'Institution Evaluation'!$A$56:$K$346,9,0)&amp;""</f>
        <v>Critical Importance</v>
      </c>
      <c r="J146" s="289" t="str">
        <f>VLOOKUP($A146,'Institution Evaluation'!$A$56:$K$346,10,0)&amp;""</f>
        <v/>
      </c>
      <c r="K146" s="242" t="str">
        <f>IF(VLOOKUP($A146,'Institution Evaluation'!$A$56:$K$346,10,0)=TRUE,"Yes","")</f>
        <v/>
      </c>
      <c r="L146" s="65"/>
      <c r="M146" s="65"/>
      <c r="N146" s="65"/>
      <c r="O146" s="65"/>
      <c r="P146" s="65"/>
      <c r="Q146" s="65"/>
      <c r="R146" s="65"/>
      <c r="S146" s="65"/>
      <c r="T146" s="65"/>
      <c r="U146" s="65"/>
      <c r="V146" s="65"/>
      <c r="W146" s="65"/>
      <c r="X146" s="65"/>
      <c r="Y146" s="65"/>
      <c r="Z146" s="65"/>
    </row>
    <row r="147" ht="15.75" customHeight="1">
      <c r="A147" s="35" t="s">
        <v>65</v>
      </c>
      <c r="B147" s="48" t="str">
        <f>VLOOKUP($A147,Questions!$A$2:$X$333,2,0)</f>
        <v>Do you have contractual language in place with third parties governing access to institutional data?*</v>
      </c>
      <c r="C147" s="241" t="str">
        <f>VLOOKUP($A147,'Institution Evaluation'!$A$56:$K$346,3,0)&amp;""</f>
        <v>Yes</v>
      </c>
      <c r="D147" s="241" t="str">
        <f>VLOOKUP($A147,'Institution Evaluation'!$A$56:$K$346,4,0)&amp;""</f>
        <v/>
      </c>
      <c r="E147" s="248" t="str">
        <f>VLOOKUP($A147,'Institution Evaluation'!$A$56:$K$346,5,0)&amp;""</f>
        <v/>
      </c>
      <c r="F147" s="251" t="str">
        <f>VLOOKUP($A147,'Institution Evaluation'!$A$56:$K$346,6,0)&amp;""</f>
        <v/>
      </c>
      <c r="G147" s="239" t="str">
        <f>VLOOKUP($A147,'Institution Evaluation'!$A$56:$K$346,7,0)&amp;""</f>
        <v>Yes</v>
      </c>
      <c r="H147" s="240" t="str">
        <f>VLOOKUP($A147,'Institution Evaluation'!$A$56:$K$346,8,0)&amp;""</f>
        <v/>
      </c>
      <c r="I147" s="241" t="str">
        <f>VLOOKUP($A147,'Institution Evaluation'!$A$56:$K$346,9,0)&amp;""</f>
        <v>Critical Importance</v>
      </c>
      <c r="J147" s="289" t="str">
        <f>VLOOKUP($A147,'Institution Evaluation'!$A$56:$K$346,10,0)&amp;""</f>
        <v/>
      </c>
      <c r="K147" s="242" t="str">
        <f>IF(VLOOKUP($A147,'Institution Evaluation'!$A$56:$K$346,10,0)=TRUE,"Yes","")</f>
        <v/>
      </c>
      <c r="L147" s="65"/>
      <c r="M147" s="65"/>
      <c r="N147" s="65"/>
      <c r="O147" s="65"/>
      <c r="P147" s="65"/>
      <c r="Q147" s="65"/>
      <c r="R147" s="65"/>
      <c r="S147" s="65"/>
      <c r="T147" s="65"/>
      <c r="U147" s="65"/>
      <c r="V147" s="65"/>
      <c r="W147" s="65"/>
      <c r="X147" s="65"/>
      <c r="Y147" s="65"/>
      <c r="Z147" s="65"/>
    </row>
    <row r="148" ht="15.75" customHeight="1">
      <c r="A148" s="35" t="s">
        <v>66</v>
      </c>
      <c r="B148" s="48" t="str">
        <f>VLOOKUP($A148,Questions!$A$2:$X$333,2,0)</f>
        <v>Do the contracts in place with these third parties address liability in the event of a data breach?*</v>
      </c>
      <c r="C148" s="241" t="str">
        <f>VLOOKUP($A148,'Institution Evaluation'!$A$56:$K$346,3,0)&amp;""</f>
        <v>Yes</v>
      </c>
      <c r="D148" s="241" t="str">
        <f>VLOOKUP($A148,'Institution Evaluation'!$A$56:$K$346,4,0)&amp;""</f>
        <v/>
      </c>
      <c r="E148" s="248" t="str">
        <f>VLOOKUP($A148,'Institution Evaluation'!$A$56:$K$346,5,0)&amp;""</f>
        <v/>
      </c>
      <c r="F148" s="251" t="str">
        <f>VLOOKUP($A148,'Institution Evaluation'!$A$56:$K$346,6,0)&amp;""</f>
        <v/>
      </c>
      <c r="G148" s="239" t="str">
        <f>VLOOKUP($A148,'Institution Evaluation'!$A$56:$K$346,7,0)&amp;""</f>
        <v>Yes</v>
      </c>
      <c r="H148" s="240" t="str">
        <f>VLOOKUP($A148,'Institution Evaluation'!$A$56:$K$346,8,0)&amp;""</f>
        <v/>
      </c>
      <c r="I148" s="241" t="str">
        <f>VLOOKUP($A148,'Institution Evaluation'!$A$56:$K$346,9,0)&amp;""</f>
        <v>Critical Importance</v>
      </c>
      <c r="J148" s="289" t="str">
        <f>VLOOKUP($A148,'Institution Evaluation'!$A$56:$K$346,10,0)&amp;""</f>
        <v/>
      </c>
      <c r="K148" s="242" t="str">
        <f>IF(VLOOKUP($A148,'Institution Evaluation'!$A$56:$K$346,10,0)=TRUE,"Yes","")</f>
        <v/>
      </c>
      <c r="L148" s="65"/>
      <c r="M148" s="65"/>
      <c r="N148" s="65"/>
      <c r="O148" s="65"/>
      <c r="P148" s="65"/>
      <c r="Q148" s="65"/>
      <c r="R148" s="65"/>
      <c r="S148" s="65"/>
      <c r="T148" s="65"/>
      <c r="U148" s="65"/>
      <c r="V148" s="65"/>
      <c r="W148" s="65"/>
      <c r="X148" s="65"/>
      <c r="Y148" s="65"/>
      <c r="Z148" s="65"/>
    </row>
    <row r="149" ht="15.75" customHeight="1">
      <c r="A149" s="35" t="s">
        <v>68</v>
      </c>
      <c r="B149" s="48" t="str">
        <f>VLOOKUP($A149,Questions!$A$2:$X$333,2,0)</f>
        <v>Do you have an implemented third-party management strategy?*</v>
      </c>
      <c r="C149" s="241" t="str">
        <f>VLOOKUP($A149,'Institution Evaluation'!$A$56:$K$346,3,0)&amp;""</f>
        <v>Yes</v>
      </c>
      <c r="D149" s="241" t="str">
        <f>VLOOKUP($A149,'Institution Evaluation'!$A$56:$K$346,4,0)&amp;""</f>
        <v>See Coursedog Architecture for more information.</v>
      </c>
      <c r="E149" s="248" t="str">
        <f>VLOOKUP($A149,'Institution Evaluation'!$A$56:$K$346,5,0)&amp;""</f>
        <v>Provide additional information that may help analysts better understand your environment and how it relates to third-party solutions.</v>
      </c>
      <c r="F149" s="251" t="str">
        <f>VLOOKUP($A149,'Institution Evaluation'!$A$56:$K$346,6,0)&amp;""</f>
        <v/>
      </c>
      <c r="G149" s="239" t="str">
        <f>VLOOKUP($A149,'Institution Evaluation'!$A$56:$K$346,7,0)&amp;""</f>
        <v>Yes</v>
      </c>
      <c r="H149" s="240" t="str">
        <f>VLOOKUP($A149,'Institution Evaluation'!$A$56:$K$346,8,0)&amp;""</f>
        <v/>
      </c>
      <c r="I149" s="241" t="str">
        <f>VLOOKUP($A149,'Institution Evaluation'!$A$56:$K$346,9,0)&amp;""</f>
        <v>Critical Importance</v>
      </c>
      <c r="J149" s="289" t="str">
        <f>VLOOKUP($A149,'Institution Evaluation'!$A$56:$K$346,10,0)&amp;""</f>
        <v/>
      </c>
      <c r="K149" s="242" t="str">
        <f>IF(VLOOKUP($A149,'Institution Evaluation'!$A$56:$K$346,10,0)=TRUE,"Yes","")</f>
        <v/>
      </c>
      <c r="L149" s="65"/>
      <c r="M149" s="65"/>
      <c r="N149" s="65"/>
      <c r="O149" s="65"/>
      <c r="P149" s="65"/>
      <c r="Q149" s="65"/>
      <c r="R149" s="65"/>
      <c r="S149" s="65"/>
      <c r="T149" s="65"/>
      <c r="U149" s="65"/>
      <c r="V149" s="65"/>
      <c r="W149" s="65"/>
      <c r="X149" s="65"/>
      <c r="Y149" s="65"/>
      <c r="Z149" s="65"/>
    </row>
    <row r="150" ht="15.75" customHeight="1">
      <c r="A150" s="19" t="str">
        <f>VLOOKUP(LEFT($A151,4),'Auto Responses'!$N$4:$O$38,2,0)&amp;""</f>
        <v> Consulting Services</v>
      </c>
      <c r="B150" s="45"/>
      <c r="C150" s="46"/>
      <c r="D150" s="46"/>
      <c r="E150" s="246"/>
      <c r="F150" s="234" t="s">
        <v>644</v>
      </c>
      <c r="G150" s="46"/>
      <c r="H150" s="46"/>
      <c r="I150" s="46"/>
      <c r="J150" s="46"/>
      <c r="K150" s="46"/>
      <c r="L150" s="2"/>
      <c r="M150" s="2"/>
      <c r="N150" s="2"/>
      <c r="O150" s="2"/>
      <c r="P150" s="2"/>
      <c r="Q150" s="2"/>
      <c r="R150" s="2"/>
      <c r="S150" s="2"/>
      <c r="T150" s="2"/>
      <c r="U150" s="2"/>
      <c r="V150" s="2"/>
      <c r="W150" s="2"/>
      <c r="X150" s="2"/>
      <c r="Y150" s="2"/>
      <c r="Z150" s="2"/>
    </row>
    <row r="151" ht="15.75" customHeight="1">
      <c r="A151" s="35" t="s">
        <v>305</v>
      </c>
      <c r="B151" s="48" t="str">
        <f>VLOOKUP($A151,Questions!$A$2:$X$333,2,0)</f>
        <v>Will the consultant require access to the institution's network resources?*</v>
      </c>
      <c r="C151" s="241" t="str">
        <f>VLOOKUP($A151,'Institution Evaluation'!$A$56:$K$346,3,0)&amp;""</f>
        <v>No</v>
      </c>
      <c r="D151" s="241" t="str">
        <f>VLOOKUP($A151,'Institution Evaluation'!$A$56:$K$346,4,0)&amp;""</f>
        <v/>
      </c>
      <c r="E151" s="248" t="str">
        <f>VLOOKUP($A151,'Institution Evaluation'!$A$56:$K$346,5,0)&amp;""</f>
        <v/>
      </c>
      <c r="F151" s="251" t="str">
        <f>VLOOKUP($A151,'Institution Evaluation'!$A$56:$K$346,6,0)&amp;""</f>
        <v/>
      </c>
      <c r="G151" s="239" t="str">
        <f>VLOOKUP($A151,'Institution Evaluation'!$A$56:$K$346,7,0)&amp;""</f>
        <v>No</v>
      </c>
      <c r="H151" s="240" t="str">
        <f>VLOOKUP($A151,'Institution Evaluation'!$A$56:$K$346,8,0)&amp;""</f>
        <v/>
      </c>
      <c r="I151" s="241" t="str">
        <f>VLOOKUP($A151,'Institution Evaluation'!$A$56:$K$346,9,0)&amp;""</f>
        <v>Critical Importance</v>
      </c>
      <c r="J151" s="289" t="str">
        <f>VLOOKUP($A151,'Institution Evaluation'!$A$56:$K$346,10,0)&amp;""</f>
        <v/>
      </c>
      <c r="K151" s="242" t="str">
        <f>IF(VLOOKUP($A151,'Institution Evaluation'!$A$56:$K$346,10,0)=TRUE,"Yes","")</f>
        <v/>
      </c>
      <c r="L151" s="65"/>
      <c r="M151" s="65"/>
      <c r="N151" s="65"/>
      <c r="O151" s="65"/>
      <c r="P151" s="65"/>
      <c r="Q151" s="65"/>
      <c r="R151" s="65"/>
      <c r="S151" s="65"/>
      <c r="T151" s="65"/>
      <c r="U151" s="65"/>
      <c r="V151" s="65"/>
      <c r="W151" s="65"/>
      <c r="X151" s="65"/>
      <c r="Y151" s="65"/>
      <c r="Z151" s="65"/>
    </row>
    <row r="152" ht="15.75" customHeight="1">
      <c r="A152" s="35" t="s">
        <v>306</v>
      </c>
      <c r="B152" s="48" t="str">
        <f>VLOOKUP($A152,Questions!$A$2:$X$333,2,0)</f>
        <v>Has the consultant received training on (sensitive, HIPAA, PCI, etc.) data handling?*</v>
      </c>
      <c r="C152" s="241" t="str">
        <f>VLOOKUP($A152,'Institution Evaluation'!$A$56:$K$346,3,0)&amp;""</f>
        <v>No</v>
      </c>
      <c r="D152" s="241" t="str">
        <f>VLOOKUP($A152,'Institution Evaluation'!$A$56:$K$346,4,0)&amp;""</f>
        <v/>
      </c>
      <c r="E152" s="248" t="str">
        <f>VLOOKUP($A152,'Institution Evaluation'!$A$56:$K$346,5,0)&amp;""</f>
        <v/>
      </c>
      <c r="F152" s="251" t="str">
        <f>VLOOKUP($A152,'Institution Evaluation'!$A$56:$K$346,6,0)&amp;""</f>
        <v/>
      </c>
      <c r="G152" s="239" t="str">
        <f>VLOOKUP($A152,'Institution Evaluation'!$A$56:$K$346,7,0)&amp;""</f>
        <v>Yes</v>
      </c>
      <c r="H152" s="240" t="str">
        <f>VLOOKUP($A152,'Institution Evaluation'!$A$56:$K$346,8,0)&amp;""</f>
        <v/>
      </c>
      <c r="I152" s="241" t="str">
        <f>VLOOKUP($A152,'Institution Evaluation'!$A$56:$K$346,9,0)&amp;""</f>
        <v>Critical Importance</v>
      </c>
      <c r="J152" s="289" t="str">
        <f>VLOOKUP($A152,'Institution Evaluation'!$A$56:$K$346,10,0)&amp;""</f>
        <v/>
      </c>
      <c r="K152" s="242" t="str">
        <f>IF(VLOOKUP($A152,'Institution Evaluation'!$A$56:$K$346,10,0)=TRUE,"Yes","")</f>
        <v/>
      </c>
      <c r="L152" s="65"/>
      <c r="M152" s="65"/>
      <c r="N152" s="65"/>
      <c r="O152" s="65"/>
      <c r="P152" s="65"/>
      <c r="Q152" s="65"/>
      <c r="R152" s="65"/>
      <c r="S152" s="65"/>
      <c r="T152" s="65"/>
      <c r="U152" s="65"/>
      <c r="V152" s="65"/>
      <c r="W152" s="65"/>
      <c r="X152" s="65"/>
      <c r="Y152" s="65"/>
      <c r="Z152" s="65"/>
    </row>
    <row r="153" ht="15.75" customHeight="1">
      <c r="A153" s="35" t="s">
        <v>307</v>
      </c>
      <c r="B153" s="48" t="str">
        <f>VLOOKUP($A153,Questions!$A$2:$X$333,2,0)</f>
        <v>Is the data encrypted (at rest) while in the consultant's possession?*</v>
      </c>
      <c r="C153" s="241" t="str">
        <f>VLOOKUP($A153,'Institution Evaluation'!$A$56:$K$346,3,0)&amp;""</f>
        <v>No</v>
      </c>
      <c r="D153" s="241" t="str">
        <f>VLOOKUP($A153,'Institution Evaluation'!$A$56:$K$346,4,0)&amp;""</f>
        <v/>
      </c>
      <c r="E153" s="248" t="str">
        <f>VLOOKUP($A153,'Institution Evaluation'!$A$56:$K$346,5,0)&amp;""</f>
        <v/>
      </c>
      <c r="F153" s="251" t="str">
        <f>VLOOKUP($A153,'Institution Evaluation'!$A$56:$K$346,6,0)&amp;""</f>
        <v/>
      </c>
      <c r="G153" s="239" t="str">
        <f>VLOOKUP($A153,'Institution Evaluation'!$A$56:$K$346,7,0)&amp;""</f>
        <v>Yes</v>
      </c>
      <c r="H153" s="240" t="str">
        <f>VLOOKUP($A153,'Institution Evaluation'!$A$56:$K$346,8,0)&amp;""</f>
        <v/>
      </c>
      <c r="I153" s="241" t="str">
        <f>VLOOKUP($A153,'Institution Evaluation'!$A$56:$K$346,9,0)&amp;""</f>
        <v>Critical Importance</v>
      </c>
      <c r="J153" s="289" t="str">
        <f>VLOOKUP($A153,'Institution Evaluation'!$A$56:$K$346,10,0)&amp;""</f>
        <v/>
      </c>
      <c r="K153" s="242" t="str">
        <f>IF(VLOOKUP($A153,'Institution Evaluation'!$A$56:$K$346,10,0)=TRUE,"Yes","")</f>
        <v/>
      </c>
      <c r="L153" s="65"/>
      <c r="M153" s="65"/>
      <c r="N153" s="65"/>
      <c r="O153" s="65"/>
      <c r="P153" s="65"/>
      <c r="Q153" s="65"/>
      <c r="R153" s="65"/>
      <c r="S153" s="65"/>
      <c r="T153" s="65"/>
      <c r="U153" s="65"/>
      <c r="V153" s="65"/>
      <c r="W153" s="65"/>
      <c r="X153" s="65"/>
      <c r="Y153" s="65"/>
      <c r="Z153" s="65"/>
    </row>
    <row r="154" ht="15.75" customHeight="1">
      <c r="A154" s="35" t="s">
        <v>309</v>
      </c>
      <c r="B154" s="48" t="str">
        <f>VLOOKUP($A154,Questions!$A$2:$X$333,2,0)</f>
        <v>Can access be restricted based on source IP address?*</v>
      </c>
      <c r="C154" s="241" t="str">
        <f>VLOOKUP($A154,'Institution Evaluation'!$A$56:$K$346,3,0)&amp;""</f>
        <v>No</v>
      </c>
      <c r="D154" s="241" t="str">
        <f>VLOOKUP($A154,'Institution Evaluation'!$A$56:$K$346,4,0)&amp;""</f>
        <v/>
      </c>
      <c r="E154" s="248" t="str">
        <f>VLOOKUP($A154,'Institution Evaluation'!$A$56:$K$346,5,0)&amp;""</f>
        <v/>
      </c>
      <c r="F154" s="251" t="str">
        <f>VLOOKUP($A154,'Institution Evaluation'!$A$56:$K$346,6,0)&amp;""</f>
        <v/>
      </c>
      <c r="G154" s="239" t="str">
        <f>VLOOKUP($A154,'Institution Evaluation'!$A$56:$K$346,7,0)&amp;""</f>
        <v>Yes</v>
      </c>
      <c r="H154" s="240" t="str">
        <f>VLOOKUP($A154,'Institution Evaluation'!$A$56:$K$346,8,0)&amp;""</f>
        <v/>
      </c>
      <c r="I154" s="241" t="str">
        <f>VLOOKUP($A154,'Institution Evaluation'!$A$56:$K$346,9,0)&amp;""</f>
        <v>Critical Importance</v>
      </c>
      <c r="J154" s="289" t="str">
        <f>VLOOKUP($A154,'Institution Evaluation'!$A$56:$K$346,10,0)&amp;""</f>
        <v/>
      </c>
      <c r="K154" s="242" t="str">
        <f>IF(VLOOKUP($A154,'Institution Evaluation'!$A$56:$K$346,10,0)=TRUE,"Yes","")</f>
        <v/>
      </c>
      <c r="L154" s="65"/>
      <c r="M154" s="65"/>
      <c r="N154" s="65"/>
      <c r="O154" s="65"/>
      <c r="P154" s="65"/>
      <c r="Q154" s="65"/>
      <c r="R154" s="65"/>
      <c r="S154" s="65"/>
      <c r="T154" s="65"/>
      <c r="U154" s="65"/>
      <c r="V154" s="65"/>
      <c r="W154" s="65"/>
      <c r="X154" s="65"/>
      <c r="Y154" s="65"/>
      <c r="Z154" s="65"/>
    </row>
    <row r="155" ht="15.75" customHeight="1">
      <c r="A155" s="35" t="s">
        <v>310</v>
      </c>
      <c r="B155" s="48" t="str">
        <f>VLOOKUP($A155,Questions!$A$2:$X$333,2,0)</f>
        <v>Will the consulting take place on-premises?</v>
      </c>
      <c r="C155" s="241" t="str">
        <f>VLOOKUP($A155,'Institution Evaluation'!$A$56:$K$346,3,0)&amp;""</f>
        <v>No</v>
      </c>
      <c r="D155" s="241" t="str">
        <f>VLOOKUP($A155,'Institution Evaluation'!$A$56:$K$346,4,0)&amp;""</f>
        <v/>
      </c>
      <c r="E155" s="248" t="str">
        <f>VLOOKUP($A155,'Institution Evaluation'!$A$56:$K$346,5,0)&amp;""</f>
        <v/>
      </c>
      <c r="F155" s="251" t="str">
        <f>VLOOKUP($A155,'Institution Evaluation'!$A$56:$K$346,6,0)&amp;""</f>
        <v/>
      </c>
      <c r="G155" s="239" t="str">
        <f>VLOOKUP($A155,'Institution Evaluation'!$A$56:$K$346,7,0)&amp;""</f>
        <v>No</v>
      </c>
      <c r="H155" s="240" t="str">
        <f>VLOOKUP($A155,'Institution Evaluation'!$A$56:$K$346,8,0)&amp;""</f>
        <v/>
      </c>
      <c r="I155" s="241" t="str">
        <f>VLOOKUP($A155,'Institution Evaluation'!$A$56:$K$346,9,0)&amp;""</f>
        <v>Standard Importance</v>
      </c>
      <c r="J155" s="289" t="str">
        <f>VLOOKUP($A155,'Institution Evaluation'!$A$56:$K$346,10,0)&amp;""</f>
        <v/>
      </c>
      <c r="K155" s="242" t="str">
        <f>IF(VLOOKUP($A155,'Institution Evaluation'!$A$56:$K$346,10,0)=TRUE,"Yes","")</f>
        <v/>
      </c>
      <c r="L155" s="65"/>
      <c r="M155" s="65"/>
      <c r="N155" s="65"/>
      <c r="O155" s="65"/>
      <c r="P155" s="65"/>
      <c r="Q155" s="65"/>
      <c r="R155" s="65"/>
      <c r="S155" s="65"/>
      <c r="T155" s="65"/>
      <c r="U155" s="65"/>
      <c r="V155" s="65"/>
      <c r="W155" s="65"/>
      <c r="X155" s="65"/>
      <c r="Y155" s="65"/>
      <c r="Z155" s="65"/>
    </row>
    <row r="156" ht="15.75" customHeight="1">
      <c r="A156" s="35" t="s">
        <v>312</v>
      </c>
      <c r="B156" s="48" t="str">
        <f>VLOOKUP($A156,Questions!$A$2:$X$333,2,0)</f>
        <v>Will the consultant require access to hardware in the institution's data centers?</v>
      </c>
      <c r="C156" s="241" t="str">
        <f>VLOOKUP($A156,'Institution Evaluation'!$A$56:$K$346,3,0)&amp;""</f>
        <v>No</v>
      </c>
      <c r="D156" s="241" t="str">
        <f>VLOOKUP($A156,'Institution Evaluation'!$A$56:$K$346,4,0)&amp;""</f>
        <v/>
      </c>
      <c r="E156" s="248" t="str">
        <f>VLOOKUP($A156,'Institution Evaluation'!$A$56:$K$346,5,0)&amp;""</f>
        <v/>
      </c>
      <c r="F156" s="251" t="str">
        <f>VLOOKUP($A156,'Institution Evaluation'!$A$56:$K$346,6,0)&amp;""</f>
        <v/>
      </c>
      <c r="G156" s="239" t="str">
        <f>VLOOKUP($A156,'Institution Evaluation'!$A$56:$K$346,7,0)&amp;""</f>
        <v>No</v>
      </c>
      <c r="H156" s="240" t="str">
        <f>VLOOKUP($A156,'Institution Evaluation'!$A$56:$K$346,8,0)&amp;""</f>
        <v/>
      </c>
      <c r="I156" s="241" t="str">
        <f>VLOOKUP($A156,'Institution Evaluation'!$A$56:$K$346,9,0)&amp;""</f>
        <v>Standard Importance</v>
      </c>
      <c r="J156" s="289" t="str">
        <f>VLOOKUP($A156,'Institution Evaluation'!$A$56:$K$346,10,0)&amp;""</f>
        <v/>
      </c>
      <c r="K156" s="242" t="str">
        <f>IF(VLOOKUP($A156,'Institution Evaluation'!$A$56:$K$346,10,0)=TRUE,"Yes","")</f>
        <v/>
      </c>
      <c r="L156" s="65"/>
      <c r="M156" s="65"/>
      <c r="N156" s="65"/>
      <c r="O156" s="65"/>
      <c r="P156" s="65"/>
      <c r="Q156" s="65"/>
      <c r="R156" s="65"/>
      <c r="S156" s="65"/>
      <c r="T156" s="65"/>
      <c r="U156" s="65"/>
      <c r="V156" s="65"/>
      <c r="W156" s="65"/>
      <c r="X156" s="65"/>
      <c r="Y156" s="65"/>
      <c r="Z156" s="65"/>
    </row>
    <row r="157" ht="15.75" customHeight="1">
      <c r="A157" s="35" t="s">
        <v>313</v>
      </c>
      <c r="B157" s="48" t="str">
        <f>VLOOKUP($A157,Questions!$A$2:$X$333,2,0)</f>
        <v>Will the consultant require an account within the institution's domain (@*.edu)?</v>
      </c>
      <c r="C157" s="241" t="str">
        <f>VLOOKUP($A157,'Institution Evaluation'!$A$56:$K$346,3,0)&amp;""</f>
        <v>No</v>
      </c>
      <c r="D157" s="241" t="str">
        <f>VLOOKUP($A157,'Institution Evaluation'!$A$56:$K$346,4,0)&amp;""</f>
        <v/>
      </c>
      <c r="E157" s="248" t="str">
        <f>VLOOKUP($A157,'Institution Evaluation'!$A$56:$K$346,5,0)&amp;""</f>
        <v/>
      </c>
      <c r="F157" s="251" t="str">
        <f>VLOOKUP($A157,'Institution Evaluation'!$A$56:$K$346,6,0)&amp;""</f>
        <v/>
      </c>
      <c r="G157" s="239" t="str">
        <f>VLOOKUP($A157,'Institution Evaluation'!$A$56:$K$346,7,0)&amp;""</f>
        <v>No</v>
      </c>
      <c r="H157" s="240" t="str">
        <f>VLOOKUP($A157,'Institution Evaluation'!$A$56:$K$346,8,0)&amp;""</f>
        <v/>
      </c>
      <c r="I157" s="241" t="str">
        <f>VLOOKUP($A157,'Institution Evaluation'!$A$56:$K$346,9,0)&amp;""</f>
        <v>Standard Importance</v>
      </c>
      <c r="J157" s="289" t="str">
        <f>VLOOKUP($A157,'Institution Evaluation'!$A$56:$K$346,10,0)&amp;""</f>
        <v/>
      </c>
      <c r="K157" s="242" t="str">
        <f>IF(VLOOKUP($A157,'Institution Evaluation'!$A$56:$K$346,10,0)=TRUE,"Yes","")</f>
        <v/>
      </c>
      <c r="L157" s="65"/>
      <c r="M157" s="65"/>
      <c r="N157" s="65"/>
      <c r="O157" s="65"/>
      <c r="P157" s="65"/>
      <c r="Q157" s="65"/>
      <c r="R157" s="65"/>
      <c r="S157" s="65"/>
      <c r="T157" s="65"/>
      <c r="U157" s="65"/>
      <c r="V157" s="65"/>
      <c r="W157" s="65"/>
      <c r="X157" s="65"/>
      <c r="Y157" s="65"/>
      <c r="Z157" s="65"/>
    </row>
    <row r="158" ht="15.75" customHeight="1">
      <c r="A158" s="35" t="s">
        <v>314</v>
      </c>
      <c r="B158" s="48" t="str">
        <f>VLOOKUP($A158,Questions!$A$2:$X$333,2,0)</f>
        <v>Will any data be transferred to the consultant's possession?</v>
      </c>
      <c r="C158" s="241" t="str">
        <f>VLOOKUP($A158,'Institution Evaluation'!$A$56:$K$346,3,0)&amp;""</f>
        <v/>
      </c>
      <c r="D158" s="241" t="str">
        <f>VLOOKUP($A158,'Institution Evaluation'!$A$56:$K$346,4,0)&amp;""</f>
        <v/>
      </c>
      <c r="E158" s="248" t="str">
        <f>VLOOKUP($A158,'Institution Evaluation'!$A$56:$K$346,5,0)&amp;""</f>
        <v/>
      </c>
      <c r="F158" s="251" t="str">
        <f>VLOOKUP($A158,'Institution Evaluation'!$A$56:$K$346,6,0)&amp;""</f>
        <v/>
      </c>
      <c r="G158" s="239" t="str">
        <f>VLOOKUP($A158,'Institution Evaluation'!$A$56:$K$346,7,0)&amp;""</f>
        <v>No</v>
      </c>
      <c r="H158" s="240" t="str">
        <f>VLOOKUP($A158,'Institution Evaluation'!$A$56:$K$346,8,0)&amp;""</f>
        <v/>
      </c>
      <c r="I158" s="241" t="str">
        <f>VLOOKUP($A158,'Institution Evaluation'!$A$56:$K$346,9,0)&amp;""</f>
        <v>Standard Importance</v>
      </c>
      <c r="J158" s="289" t="str">
        <f>VLOOKUP($A158,'Institution Evaluation'!$A$56:$K$346,10,0)&amp;""</f>
        <v/>
      </c>
      <c r="K158" s="242" t="str">
        <f>IF(VLOOKUP($A158,'Institution Evaluation'!$A$56:$K$346,10,0)=TRUE,"Yes","")</f>
        <v/>
      </c>
      <c r="L158" s="65"/>
      <c r="M158" s="65"/>
      <c r="N158" s="65"/>
      <c r="O158" s="65"/>
      <c r="P158" s="65"/>
      <c r="Q158" s="65"/>
      <c r="R158" s="65"/>
      <c r="S158" s="65"/>
      <c r="T158" s="65"/>
      <c r="U158" s="65"/>
      <c r="V158" s="65"/>
      <c r="W158" s="65"/>
      <c r="X158" s="65"/>
      <c r="Y158" s="65"/>
      <c r="Z158" s="65"/>
    </row>
    <row r="159" ht="15.75" customHeight="1">
      <c r="A159" s="35" t="s">
        <v>315</v>
      </c>
      <c r="B159" s="48" t="str">
        <f>VLOOKUP($A159,Questions!$A$2:$X$333,2,0)</f>
        <v>Will the consultant need remote access to the institution's network or systems?</v>
      </c>
      <c r="C159" s="241" t="str">
        <f>VLOOKUP($A159,'Institution Evaluation'!$A$56:$K$346,3,0)&amp;""</f>
        <v/>
      </c>
      <c r="D159" s="241" t="str">
        <f>VLOOKUP($A159,'Institution Evaluation'!$A$56:$K$346,4,0)&amp;""</f>
        <v/>
      </c>
      <c r="E159" s="248" t="str">
        <f>VLOOKUP($A159,'Institution Evaluation'!$A$56:$K$346,5,0)&amp;""</f>
        <v/>
      </c>
      <c r="F159" s="251" t="str">
        <f>VLOOKUP($A159,'Institution Evaluation'!$A$56:$K$346,6,0)&amp;""</f>
        <v/>
      </c>
      <c r="G159" s="239" t="str">
        <f>VLOOKUP($A159,'Institution Evaluation'!$A$56:$K$346,7,0)&amp;""</f>
        <v>No</v>
      </c>
      <c r="H159" s="240" t="str">
        <f>VLOOKUP($A159,'Institution Evaluation'!$A$56:$K$346,8,0)&amp;""</f>
        <v/>
      </c>
      <c r="I159" s="241" t="str">
        <f>VLOOKUP($A159,'Institution Evaluation'!$A$56:$K$346,9,0)&amp;""</f>
        <v>Standard Importance</v>
      </c>
      <c r="J159" s="289" t="str">
        <f>VLOOKUP($A159,'Institution Evaluation'!$A$56:$K$346,10,0)&amp;""</f>
        <v/>
      </c>
      <c r="K159" s="242" t="str">
        <f>IF(VLOOKUP($A159,'Institution Evaluation'!$A$56:$K$346,10,0)=TRUE,"Yes","")</f>
        <v/>
      </c>
      <c r="L159" s="65"/>
      <c r="M159" s="65"/>
      <c r="N159" s="65"/>
      <c r="O159" s="65"/>
      <c r="P159" s="65"/>
      <c r="Q159" s="65"/>
      <c r="R159" s="65"/>
      <c r="S159" s="65"/>
      <c r="T159" s="65"/>
      <c r="U159" s="65"/>
      <c r="V159" s="65"/>
      <c r="W159" s="65"/>
      <c r="X159" s="65"/>
      <c r="Y159" s="65"/>
      <c r="Z159" s="65"/>
    </row>
    <row r="160" ht="15.75" customHeight="1">
      <c r="A160" s="19" t="str">
        <f>VLOOKUP(LEFT($A161,4),'Auto Responses'!$N$4:$O$38,2,0)&amp;""</f>
        <v> Application/Service Security</v>
      </c>
      <c r="B160" s="45"/>
      <c r="C160" s="46"/>
      <c r="D160" s="46"/>
      <c r="E160" s="246"/>
      <c r="F160" s="234" t="s">
        <v>644</v>
      </c>
      <c r="G160" s="46"/>
      <c r="H160" s="46"/>
      <c r="I160" s="46"/>
      <c r="J160" s="46"/>
      <c r="K160" s="46"/>
      <c r="L160" s="2"/>
      <c r="M160" s="2"/>
      <c r="N160" s="2"/>
      <c r="O160" s="2"/>
      <c r="P160" s="2"/>
      <c r="Q160" s="2"/>
      <c r="R160" s="2"/>
      <c r="S160" s="2"/>
      <c r="T160" s="2"/>
      <c r="U160" s="2"/>
      <c r="V160" s="2"/>
      <c r="W160" s="2"/>
      <c r="X160" s="2"/>
      <c r="Y160" s="2"/>
      <c r="Z160" s="2"/>
    </row>
    <row r="161" ht="15.75" customHeight="1">
      <c r="A161" s="35" t="s">
        <v>194</v>
      </c>
      <c r="B161" s="48" t="str">
        <f>VLOOKUP($A161,Questions!$A$2:$X$333,2,0)</f>
        <v>Are access controls for institutional accounts based on structured rules, such as role-based access control (RBAC), attribute-based access control (ABAC), or policy-based access control (PBAC)?*</v>
      </c>
      <c r="C161" s="241" t="str">
        <f>VLOOKUP($A161,'Institution Evaluation'!$A$56:$K$346,3,0)&amp;""</f>
        <v>Yes</v>
      </c>
      <c r="D161" s="241" t="str">
        <f>VLOOKUP($A161,'Institution Evaluation'!$A$56:$K$346,4,0)&amp;""</f>
        <v>Coursedog supports role-based access control (RBAC). You can create, manage, and remove permissions for various roles. Products come pre-loaded with a set of roles, but you can also create custom roles and set different permissions for each role. Permissions can be set on a product-wide level, with additional role-based permissions available on the field-level.</v>
      </c>
      <c r="E161" s="248" t="str">
        <f>VLOOKUP($A161,'Institution Evaluation'!$A$56:$K$346,5,0)&amp;""</f>
        <v>Describe available roles.</v>
      </c>
      <c r="F161" s="251" t="str">
        <f>VLOOKUP($A161,'Institution Evaluation'!$A$56:$K$346,6,0)&amp;""</f>
        <v/>
      </c>
      <c r="G161" s="239" t="str">
        <f>VLOOKUP($A161,'Institution Evaluation'!$A$56:$K$346,7,0)&amp;""</f>
        <v>Yes</v>
      </c>
      <c r="H161" s="240" t="str">
        <f>VLOOKUP($A161,'Institution Evaluation'!$A$56:$K$346,8,0)&amp;""</f>
        <v/>
      </c>
      <c r="I161" s="241" t="str">
        <f>VLOOKUP($A161,'Institution Evaluation'!$A$56:$K$346,9,0)&amp;""</f>
        <v>Critical Importance</v>
      </c>
      <c r="J161" s="289" t="str">
        <f>VLOOKUP($A161,'Institution Evaluation'!$A$56:$K$346,10,0)&amp;""</f>
        <v/>
      </c>
      <c r="K161" s="242" t="str">
        <f>IF(VLOOKUP($A161,'Institution Evaluation'!$A$56:$K$346,10,0)=TRUE,"Yes","")</f>
        <v/>
      </c>
      <c r="L161" s="65"/>
      <c r="M161" s="65"/>
      <c r="N161" s="65"/>
      <c r="O161" s="65"/>
      <c r="P161" s="65"/>
      <c r="Q161" s="65"/>
      <c r="R161" s="65"/>
      <c r="S161" s="65"/>
      <c r="T161" s="65"/>
      <c r="U161" s="65"/>
      <c r="V161" s="65"/>
      <c r="W161" s="65"/>
      <c r="X161" s="65"/>
      <c r="Y161" s="65"/>
      <c r="Z161" s="65"/>
    </row>
    <row r="162" ht="15.75" customHeight="1">
      <c r="A162" s="35" t="s">
        <v>196</v>
      </c>
      <c r="B162" s="48" t="str">
        <f>VLOOKUP($A162,Questions!$A$2:$X$333,2,0)</f>
        <v>Are you using a web application firewall (WAF)?*</v>
      </c>
      <c r="C162" s="241" t="str">
        <f>VLOOKUP($A162,'Institution Evaluation'!$A$56:$K$346,3,0)&amp;""</f>
        <v>Yes</v>
      </c>
      <c r="D162" s="241" t="str">
        <f>VLOOKUP($A162,'Institution Evaluation'!$A$56:$K$346,4,0)&amp;""</f>
        <v>See AWS firewall documentation</v>
      </c>
      <c r="E162" s="248" t="str">
        <f>VLOOKUP($A162,'Institution Evaluation'!$A$56:$K$346,5,0)&amp;""</f>
        <v>Describe the currently implemented WAF.</v>
      </c>
      <c r="F162" s="251" t="str">
        <f>VLOOKUP($A162,'Institution Evaluation'!$A$56:$K$346,6,0)&amp;""</f>
        <v/>
      </c>
      <c r="G162" s="239" t="str">
        <f>VLOOKUP($A162,'Institution Evaluation'!$A$56:$K$346,7,0)&amp;""</f>
        <v>Yes</v>
      </c>
      <c r="H162" s="240" t="str">
        <f>VLOOKUP($A162,'Institution Evaluation'!$A$56:$K$346,8,0)&amp;""</f>
        <v/>
      </c>
      <c r="I162" s="241" t="str">
        <f>VLOOKUP($A162,'Institution Evaluation'!$A$56:$K$346,9,0)&amp;""</f>
        <v>Critical Importance</v>
      </c>
      <c r="J162" s="289" t="str">
        <f>VLOOKUP($A162,'Institution Evaluation'!$A$56:$K$346,10,0)&amp;""</f>
        <v/>
      </c>
      <c r="K162" s="242" t="str">
        <f>IF(VLOOKUP($A162,'Institution Evaluation'!$A$56:$K$346,10,0)=TRUE,"Yes","")</f>
        <v/>
      </c>
      <c r="L162" s="65"/>
      <c r="M162" s="65"/>
      <c r="N162" s="65"/>
      <c r="O162" s="65"/>
      <c r="P162" s="65"/>
      <c r="Q162" s="65"/>
      <c r="R162" s="65"/>
      <c r="S162" s="65"/>
      <c r="T162" s="65"/>
      <c r="U162" s="65"/>
      <c r="V162" s="65"/>
      <c r="W162" s="65"/>
      <c r="X162" s="65"/>
      <c r="Y162" s="65"/>
      <c r="Z162" s="65"/>
    </row>
    <row r="163" ht="15.75" customHeight="1">
      <c r="A163" s="35" t="s">
        <v>208</v>
      </c>
      <c r="B163" s="48" t="str">
        <f>VLOOKUP($A163,Questions!$A$2:$X$333,2,0)</f>
        <v>Are access controls for staff within your organization based on structured rules, such as RBAC, ABAC, or PBAC?</v>
      </c>
      <c r="C163" s="241" t="str">
        <f>VLOOKUP($A163,'Institution Evaluation'!$A$56:$K$346,3,0)&amp;""</f>
        <v>Yes</v>
      </c>
      <c r="D163" s="241" t="str">
        <f>VLOOKUP($A163,'Institution Evaluation'!$A$56:$K$346,4,0)&amp;""</f>
        <v/>
      </c>
      <c r="E163" s="248" t="str">
        <f>VLOOKUP($A163,'Institution Evaluation'!$A$56:$K$346,5,0)&amp;""</f>
        <v/>
      </c>
      <c r="F163" s="251" t="str">
        <f>VLOOKUP($A163,'Institution Evaluation'!$A$56:$K$346,6,0)&amp;""</f>
        <v/>
      </c>
      <c r="G163" s="239" t="str">
        <f>VLOOKUP($A163,'Institution Evaluation'!$A$56:$K$346,7,0)&amp;""</f>
        <v>Yes</v>
      </c>
      <c r="H163" s="240" t="str">
        <f>VLOOKUP($A163,'Institution Evaluation'!$A$56:$K$346,8,0)&amp;""</f>
        <v/>
      </c>
      <c r="I163" s="241" t="str">
        <f>VLOOKUP($A163,'Institution Evaluation'!$A$56:$K$346,9,0)&amp;""</f>
        <v>Standard Importance</v>
      </c>
      <c r="J163" s="289" t="str">
        <f>VLOOKUP($A163,'Institution Evaluation'!$A$56:$K$346,10,0)&amp;""</f>
        <v/>
      </c>
      <c r="K163" s="242" t="str">
        <f>IF(VLOOKUP($A163,'Institution Evaluation'!$A$56:$K$346,10,0)=TRUE,"Yes","")</f>
        <v/>
      </c>
      <c r="L163" s="65"/>
      <c r="M163" s="65"/>
      <c r="N163" s="65"/>
      <c r="O163" s="65"/>
      <c r="P163" s="65"/>
      <c r="Q163" s="65"/>
      <c r="R163" s="65"/>
      <c r="S163" s="65"/>
      <c r="T163" s="65"/>
      <c r="U163" s="65"/>
      <c r="V163" s="65"/>
      <c r="W163" s="65"/>
      <c r="X163" s="65"/>
      <c r="Y163" s="65"/>
      <c r="Z163" s="65"/>
    </row>
    <row r="164" ht="15.75" customHeight="1">
      <c r="A164" s="19" t="str">
        <f>VLOOKUP(LEFT($A165,4),'Auto Responses'!$N$4:$O$38,2,0)&amp;""</f>
        <v> Authentication, Authorization, and Account Management</v>
      </c>
      <c r="B164" s="45"/>
      <c r="C164" s="46"/>
      <c r="D164" s="46"/>
      <c r="E164" s="246"/>
      <c r="F164" s="234" t="s">
        <v>644</v>
      </c>
      <c r="G164" s="46"/>
      <c r="H164" s="46"/>
      <c r="I164" s="46"/>
      <c r="J164" s="46"/>
      <c r="K164" s="46"/>
      <c r="L164" s="2"/>
      <c r="M164" s="2"/>
      <c r="N164" s="2"/>
      <c r="O164" s="2"/>
      <c r="P164" s="2"/>
      <c r="Q164" s="2"/>
      <c r="R164" s="2"/>
      <c r="S164" s="2"/>
      <c r="T164" s="2"/>
      <c r="U164" s="2"/>
      <c r="V164" s="2"/>
      <c r="W164" s="2"/>
      <c r="X164" s="2"/>
      <c r="Y164" s="2"/>
      <c r="Z164" s="2"/>
    </row>
    <row r="165" ht="15.75" customHeight="1">
      <c r="A165" s="35" t="s">
        <v>128</v>
      </c>
      <c r="B165" s="48" t="str">
        <f>VLOOKUP($A165,Questions!$A$2:$X$333,2,0)</f>
        <v>Does your solution support single sign-on (SSO) protocols for user and administrator authentication?*</v>
      </c>
      <c r="C165" s="241" t="str">
        <f>VLOOKUP($A165,'Institution Evaluation'!$A$56:$K$346,3,0)&amp;""</f>
        <v>Yes</v>
      </c>
      <c r="D165" s="241" t="str">
        <f>VLOOKUP($A165,'Institution Evaluation'!$A$56:$K$346,4,0)&amp;""</f>
        <v>Yes, Coursedog supports SSO for authentication and provisioning purposes.
Read More about SSO</v>
      </c>
      <c r="E165" s="248" t="str">
        <f>VLOOKUP($A165,'Institution Evaluation'!$A$56:$K$346,5,0)&amp;""</f>
        <v>Describe how strong authentication is enforced (e.g., complex passwords, multifactor tokens, certificates, biometrics, aging requirements, re-use policy).</v>
      </c>
      <c r="F165" s="251" t="str">
        <f>VLOOKUP($A165,'Institution Evaluation'!$A$56:$K$346,6,0)&amp;""</f>
        <v/>
      </c>
      <c r="G165" s="239" t="str">
        <f>VLOOKUP($A165,'Institution Evaluation'!$A$56:$K$346,7,0)&amp;""</f>
        <v>Yes</v>
      </c>
      <c r="H165" s="240" t="str">
        <f>VLOOKUP($A165,'Institution Evaluation'!$A$56:$K$346,8,0)&amp;""</f>
        <v/>
      </c>
      <c r="I165" s="241" t="str">
        <f>VLOOKUP($A165,'Institution Evaluation'!$A$56:$K$346,9,0)&amp;""</f>
        <v>Critical Importance</v>
      </c>
      <c r="J165" s="289" t="str">
        <f>VLOOKUP($A165,'Institution Evaluation'!$A$56:$K$346,10,0)&amp;""</f>
        <v/>
      </c>
      <c r="K165" s="242" t="str">
        <f>IF(VLOOKUP($A165,'Institution Evaluation'!$A$56:$K$346,10,0)=TRUE,"Yes","")</f>
        <v/>
      </c>
      <c r="L165" s="65"/>
      <c r="M165" s="65"/>
      <c r="N165" s="65"/>
      <c r="O165" s="65"/>
      <c r="P165" s="65"/>
      <c r="Q165" s="65"/>
      <c r="R165" s="65"/>
      <c r="S165" s="65"/>
      <c r="T165" s="65"/>
      <c r="U165" s="65"/>
      <c r="V165" s="65"/>
      <c r="W165" s="65"/>
      <c r="X165" s="65"/>
      <c r="Y165" s="65"/>
      <c r="Z165" s="65"/>
    </row>
    <row r="166" ht="15.75" customHeight="1">
      <c r="A166" s="35" t="s">
        <v>130</v>
      </c>
      <c r="B166" s="48" t="str">
        <f>VLOOKUP($A166,Questions!$A$2:$X$333,2,0)</f>
        <v>Does your solution support local authentication protocols for user and administrator authentication?*</v>
      </c>
      <c r="C166" s="241" t="str">
        <f>VLOOKUP($A166,'Institution Evaluation'!$A$56:$K$346,3,0)&amp;""</f>
        <v>Yes</v>
      </c>
      <c r="D166" s="241" t="str">
        <f>VLOOKUP($A166,'Institution Evaluation'!$A$56:$K$346,4,0)&amp;""</f>
        <v>See user Authentification documentation for more information.</v>
      </c>
      <c r="E166" s="248" t="str">
        <f>VLOOKUP($A166,'Institution Evaluation'!$A$56:$K$346,5,0)&amp;""</f>
        <v>Provide a detailed description of your local authentication mode practices.</v>
      </c>
      <c r="F166" s="251" t="str">
        <f>VLOOKUP($A166,'Institution Evaluation'!$A$56:$K$346,6,0)&amp;""</f>
        <v/>
      </c>
      <c r="G166" s="239" t="str">
        <f>VLOOKUP($A166,'Institution Evaluation'!$A$56:$K$346,7,0)&amp;""</f>
        <v>Yes</v>
      </c>
      <c r="H166" s="240" t="str">
        <f>VLOOKUP($A166,'Institution Evaluation'!$A$56:$K$346,8,0)&amp;""</f>
        <v/>
      </c>
      <c r="I166" s="241" t="str">
        <f>VLOOKUP($A166,'Institution Evaluation'!$A$56:$K$346,9,0)&amp;""</f>
        <v>Critical Importance</v>
      </c>
      <c r="J166" s="289" t="str">
        <f>VLOOKUP($A166,'Institution Evaluation'!$A$56:$K$346,10,0)&amp;""</f>
        <v/>
      </c>
      <c r="K166" s="242" t="str">
        <f>IF(VLOOKUP($A166,'Institution Evaluation'!$A$56:$K$346,10,0)=TRUE,"Yes","")</f>
        <v/>
      </c>
      <c r="L166" s="65"/>
      <c r="M166" s="65"/>
      <c r="N166" s="65"/>
      <c r="O166" s="65"/>
      <c r="P166" s="65"/>
      <c r="Q166" s="65"/>
      <c r="R166" s="65"/>
      <c r="S166" s="65"/>
      <c r="T166" s="65"/>
      <c r="U166" s="65"/>
      <c r="V166" s="65"/>
      <c r="W166" s="65"/>
      <c r="X166" s="65"/>
      <c r="Y166" s="65"/>
      <c r="Z166" s="65"/>
    </row>
    <row r="167" ht="15.75" customHeight="1">
      <c r="A167" s="35" t="s">
        <v>147</v>
      </c>
      <c r="B167" s="48" t="str">
        <f>VLOOKUP($A167,Questions!$A$2:$X$333,2,0)</f>
        <v>Does your application support integration with other authentication and authorization systems?</v>
      </c>
      <c r="C167" s="241" t="str">
        <f>VLOOKUP($A167,'Institution Evaluation'!$A$56:$K$346,3,0)&amp;""</f>
        <v>Yes</v>
      </c>
      <c r="D167" s="241" t="str">
        <f>VLOOKUP($A167,'Institution Evaluation'!$A$56:$K$346,4,0)&amp;""</f>
        <v>Coursedog supports Active Directory though single sign on (SSO)</v>
      </c>
      <c r="E167" s="248" t="str">
        <f>VLOOKUP($A167,'Institution Evaluation'!$A$56:$K$346,5,0)&amp;""</f>
        <v>List which systems and versions supported (such as Active Directory, Kerberos, or other LDAP compatible directory) in Additional Info.</v>
      </c>
      <c r="F167" s="251" t="str">
        <f>VLOOKUP($A167,'Institution Evaluation'!$A$56:$K$346,6,0)&amp;""</f>
        <v/>
      </c>
      <c r="G167" s="239" t="str">
        <f>VLOOKUP($A167,'Institution Evaluation'!$A$56:$K$346,7,0)&amp;""</f>
        <v>Yes</v>
      </c>
      <c r="H167" s="240" t="str">
        <f>VLOOKUP($A167,'Institution Evaluation'!$A$56:$K$346,8,0)&amp;""</f>
        <v/>
      </c>
      <c r="I167" s="241" t="str">
        <f>VLOOKUP($A167,'Institution Evaluation'!$A$56:$K$346,9,0)&amp;""</f>
        <v>Standard Importance</v>
      </c>
      <c r="J167" s="289" t="str">
        <f>VLOOKUP($A167,'Institution Evaluation'!$A$56:$K$346,10,0)&amp;""</f>
        <v/>
      </c>
      <c r="K167" s="242" t="str">
        <f>IF(VLOOKUP($A167,'Institution Evaluation'!$A$56:$K$346,10,0)=TRUE,"Yes","")</f>
        <v/>
      </c>
      <c r="L167" s="65"/>
      <c r="M167" s="65"/>
      <c r="N167" s="65"/>
      <c r="O167" s="65"/>
      <c r="P167" s="65"/>
      <c r="Q167" s="65"/>
      <c r="R167" s="65"/>
      <c r="S167" s="65"/>
      <c r="T167" s="65"/>
      <c r="U167" s="65"/>
      <c r="V167" s="65"/>
      <c r="W167" s="65"/>
      <c r="X167" s="65"/>
      <c r="Y167" s="65"/>
      <c r="Z167" s="65"/>
    </row>
    <row r="168" ht="15.75" customHeight="1">
      <c r="A168" s="35" t="s">
        <v>149</v>
      </c>
      <c r="B168" s="48" t="str">
        <f>VLOOKUP($A168,Questions!$A$2:$X$333,2,0)</f>
        <v>Do you allow the customer to specify attribute mappings for any needed information beyond a user identifier? (e.g., Reference eduPerson, ePPA/ePPN/ePE)</v>
      </c>
      <c r="C168" s="241" t="str">
        <f>VLOOKUP($A168,'Institution Evaluation'!$A$56:$K$346,3,0)&amp;""</f>
        <v>Yes</v>
      </c>
      <c r="D168" s="241" t="str">
        <f>VLOOKUP($A168,'Institution Evaluation'!$A$56:$K$346,4,0)&amp;""</f>
        <v/>
      </c>
      <c r="E168" s="248" t="str">
        <f>VLOOKUP($A168,'Institution Evaluation'!$A$56:$K$346,5,0)&amp;""</f>
        <v/>
      </c>
      <c r="F168" s="251" t="str">
        <f>VLOOKUP($A168,'Institution Evaluation'!$A$56:$K$346,6,0)&amp;""</f>
        <v/>
      </c>
      <c r="G168" s="239" t="str">
        <f>VLOOKUP($A168,'Institution Evaluation'!$A$56:$K$346,7,0)&amp;""</f>
        <v>Yes</v>
      </c>
      <c r="H168" s="240" t="str">
        <f>VLOOKUP($A168,'Institution Evaluation'!$A$56:$K$346,8,0)&amp;""</f>
        <v/>
      </c>
      <c r="I168" s="241" t="str">
        <f>VLOOKUP($A168,'Institution Evaluation'!$A$56:$K$346,9,0)&amp;""</f>
        <v>Standard Importance</v>
      </c>
      <c r="J168" s="289" t="str">
        <f>VLOOKUP($A168,'Institution Evaluation'!$A$56:$K$346,10,0)&amp;""</f>
        <v/>
      </c>
      <c r="K168" s="242" t="str">
        <f>IF(VLOOKUP($A168,'Institution Evaluation'!$A$56:$K$346,10,0)=TRUE,"Yes","")</f>
        <v/>
      </c>
      <c r="L168" s="65"/>
      <c r="M168" s="65"/>
      <c r="N168" s="65"/>
      <c r="O168" s="65"/>
      <c r="P168" s="65"/>
      <c r="Q168" s="65"/>
      <c r="R168" s="65"/>
      <c r="S168" s="65"/>
      <c r="T168" s="65"/>
      <c r="U168" s="65"/>
      <c r="V168" s="65"/>
      <c r="W168" s="65"/>
      <c r="X168" s="65"/>
      <c r="Y168" s="65"/>
      <c r="Z168" s="65"/>
    </row>
    <row r="169" ht="15.75" customHeight="1">
      <c r="A169" s="35" t="s">
        <v>154</v>
      </c>
      <c r="B169" s="48" t="str">
        <f>VLOOKUP($A169,Questions!$A$2:$X$333,2,0)</f>
        <v>If the institution does not use SSO, does your application and/or user frontend/portal support multifactor authentication (e.g., Duo, Google Authenticator, OTP, etc.)?</v>
      </c>
      <c r="C169" s="241" t="str">
        <f>VLOOKUP($A169,'Institution Evaluation'!$A$56:$K$346,3,0)&amp;""</f>
        <v>No</v>
      </c>
      <c r="D169" s="241" t="str">
        <f>VLOOKUP($A169,'Institution Evaluation'!$A$56:$K$346,4,0)&amp;""</f>
        <v>Coursedog recommends you use single sign on (SSO) to leverage any 2FA at your institution for all admin access to Coursedog.</v>
      </c>
      <c r="E169" s="248" t="str">
        <f>VLOOKUP($A169,'Institution Evaluation'!$A$56:$K$346,5,0)&amp;""</f>
        <v>Describe any plans to support multifactor authentication in your application.</v>
      </c>
      <c r="F169" s="251" t="str">
        <f>VLOOKUP($A169,'Institution Evaluation'!$A$56:$K$346,6,0)&amp;""</f>
        <v/>
      </c>
      <c r="G169" s="239" t="str">
        <f>VLOOKUP($A169,'Institution Evaluation'!$A$56:$K$346,7,0)&amp;""</f>
        <v>Yes</v>
      </c>
      <c r="H169" s="240" t="str">
        <f>VLOOKUP($A169,'Institution Evaluation'!$A$56:$K$346,8,0)&amp;""</f>
        <v/>
      </c>
      <c r="I169" s="241" t="str">
        <f>VLOOKUP($A169,'Institution Evaluation'!$A$56:$K$346,9,0)&amp;""</f>
        <v>Minor Importance</v>
      </c>
      <c r="J169" s="289" t="str">
        <f>VLOOKUP($A169,'Institution Evaluation'!$A$56:$K$346,10,0)&amp;""</f>
        <v/>
      </c>
      <c r="K169" s="242" t="str">
        <f>IF(VLOOKUP($A169,'Institution Evaluation'!$A$56:$K$346,10,0)=TRUE,"Yes","")</f>
        <v/>
      </c>
      <c r="L169" s="65"/>
      <c r="M169" s="65"/>
      <c r="N169" s="65"/>
      <c r="O169" s="65"/>
      <c r="P169" s="65"/>
      <c r="Q169" s="65"/>
      <c r="R169" s="65"/>
      <c r="S169" s="65"/>
      <c r="T169" s="65"/>
      <c r="U169" s="65"/>
      <c r="V169" s="65"/>
      <c r="W169" s="65"/>
      <c r="X169" s="65"/>
      <c r="Y169" s="65"/>
      <c r="Z169" s="65"/>
    </row>
    <row r="170" ht="15.75" customHeight="1">
      <c r="A170" s="19" t="str">
        <f>VLOOKUP(LEFT($A171,4),'Auto Responses'!$N$4:$O$38,2,0)&amp;""</f>
        <v> Change Management</v>
      </c>
      <c r="B170" s="45"/>
      <c r="C170" s="46"/>
      <c r="D170" s="46"/>
      <c r="E170" s="246"/>
      <c r="F170" s="234" t="s">
        <v>644</v>
      </c>
      <c r="G170" s="46"/>
      <c r="H170" s="46"/>
      <c r="I170" s="46"/>
      <c r="J170" s="46"/>
      <c r="K170" s="46"/>
      <c r="L170" s="2"/>
      <c r="M170" s="2"/>
      <c r="N170" s="2"/>
      <c r="O170" s="2"/>
      <c r="P170" s="2"/>
      <c r="Q170" s="2"/>
      <c r="R170" s="2"/>
      <c r="S170" s="2"/>
      <c r="T170" s="2"/>
      <c r="U170" s="2"/>
      <c r="V170" s="2"/>
      <c r="W170" s="2"/>
      <c r="X170" s="2"/>
      <c r="Y170" s="2"/>
      <c r="Z170" s="2"/>
    </row>
    <row r="171" ht="15.75" customHeight="1">
      <c r="A171" s="35" t="s">
        <v>72</v>
      </c>
      <c r="B171" s="48" t="str">
        <f>VLOOKUP($A171,Questions!$A$2:$X$333,2,0)</f>
        <v>Will the institution be notified of major changes to your environment that could impact the institution's security posture?*</v>
      </c>
      <c r="C171" s="241" t="str">
        <f>VLOOKUP($A171,'Institution Evaluation'!$A$56:$K$346,3,0)&amp;""</f>
        <v>Yes</v>
      </c>
      <c r="D171" s="241" t="str">
        <f>VLOOKUP($A171,'Institution Evaluation'!$A$56:$K$346,4,0)&amp;""</f>
        <v>Institutions will be notified within 24 hours</v>
      </c>
      <c r="E171" s="248" t="str">
        <f>VLOOKUP($A171,'Institution Evaluation'!$A$56:$K$346,5,0)&amp;""</f>
        <v>State how and when the institution will be notified of major changes to your environment.</v>
      </c>
      <c r="F171" s="251" t="str">
        <f>VLOOKUP($A171,'Institution Evaluation'!$A$56:$K$346,6,0)&amp;""</f>
        <v/>
      </c>
      <c r="G171" s="239" t="str">
        <f>VLOOKUP($A171,'Institution Evaluation'!$A$56:$K$346,7,0)&amp;""</f>
        <v>Yes</v>
      </c>
      <c r="H171" s="240" t="str">
        <f>VLOOKUP($A171,'Institution Evaluation'!$A$56:$K$346,8,0)&amp;""</f>
        <v/>
      </c>
      <c r="I171" s="241" t="str">
        <f>VLOOKUP($A171,'Institution Evaluation'!$A$56:$K$346,9,0)&amp;""</f>
        <v>Critical Importance</v>
      </c>
      <c r="J171" s="289" t="str">
        <f>VLOOKUP($A171,'Institution Evaluation'!$A$56:$K$346,10,0)&amp;""</f>
        <v/>
      </c>
      <c r="K171" s="242" t="str">
        <f>IF(VLOOKUP($A171,'Institution Evaluation'!$A$56:$K$346,10,0)=TRUE,"Yes","")</f>
        <v/>
      </c>
      <c r="L171" s="65"/>
      <c r="M171" s="65"/>
      <c r="N171" s="65"/>
      <c r="O171" s="65"/>
      <c r="P171" s="65"/>
      <c r="Q171" s="65"/>
      <c r="R171" s="65"/>
      <c r="S171" s="65"/>
      <c r="T171" s="65"/>
      <c r="U171" s="65"/>
      <c r="V171" s="65"/>
      <c r="W171" s="65"/>
      <c r="X171" s="65"/>
      <c r="Y171" s="65"/>
      <c r="Z171" s="65"/>
    </row>
    <row r="172" ht="15.75" customHeight="1">
      <c r="A172" s="35" t="s">
        <v>74</v>
      </c>
      <c r="B172" s="48" t="str">
        <f>VLOOKUP($A172,Questions!$A$2:$X$333,2,0)</f>
        <v>Does the system support client customizations from one release to another?*</v>
      </c>
      <c r="C172" s="241" t="str">
        <f>VLOOKUP($A172,'Institution Evaluation'!$A$56:$K$346,3,0)&amp;""</f>
        <v>Yes</v>
      </c>
      <c r="D172" s="241" t="str">
        <f>VLOOKUP($A172,'Institution Evaluation'!$A$56:$K$346,4,0)&amp;""</f>
        <v>Coursedog is a software as a service (SaaS) solution and therefore all usrs operate within the same version. See answer to CHNG-04 for more details on feature specific items.</v>
      </c>
      <c r="E172" s="248" t="str">
        <f>VLOOKUP($A172,'Institution Evaluation'!$A$56:$K$346,5,0)&amp;""</f>
        <v>Describe or provide reference to your solution support strategy in regard to maintaining client customizations from one release to another.</v>
      </c>
      <c r="F172" s="251" t="str">
        <f>VLOOKUP($A172,'Institution Evaluation'!$A$56:$K$346,6,0)&amp;""</f>
        <v/>
      </c>
      <c r="G172" s="239" t="str">
        <f>VLOOKUP($A172,'Institution Evaluation'!$A$56:$K$346,7,0)&amp;""</f>
        <v>Yes</v>
      </c>
      <c r="H172" s="240" t="str">
        <f>VLOOKUP($A172,'Institution Evaluation'!$A$56:$K$346,8,0)&amp;""</f>
        <v/>
      </c>
      <c r="I172" s="241" t="str">
        <f>VLOOKUP($A172,'Institution Evaluation'!$A$56:$K$346,9,0)&amp;""</f>
        <v>Critical Importance</v>
      </c>
      <c r="J172" s="289" t="str">
        <f>VLOOKUP($A172,'Institution Evaluation'!$A$56:$K$346,10,0)&amp;""</f>
        <v/>
      </c>
      <c r="K172" s="242" t="str">
        <f>IF(VLOOKUP($A172,'Institution Evaluation'!$A$56:$K$346,10,0)=TRUE,"Yes","")</f>
        <v/>
      </c>
      <c r="L172" s="65"/>
      <c r="M172" s="65"/>
      <c r="N172" s="65"/>
      <c r="O172" s="65"/>
      <c r="P172" s="65"/>
      <c r="Q172" s="65"/>
      <c r="R172" s="65"/>
      <c r="S172" s="65"/>
      <c r="T172" s="65"/>
      <c r="U172" s="65"/>
      <c r="V172" s="65"/>
      <c r="W172" s="65"/>
      <c r="X172" s="65"/>
      <c r="Y172" s="65"/>
      <c r="Z172" s="65"/>
    </row>
    <row r="173" ht="15.75" customHeight="1">
      <c r="A173" s="19" t="str">
        <f>VLOOKUP(LEFT($A174,4),'Auto Responses'!$N$4:$O$38,2,0)&amp;""</f>
        <v> Data</v>
      </c>
      <c r="B173" s="45"/>
      <c r="C173" s="46"/>
      <c r="D173" s="46"/>
      <c r="E173" s="246"/>
      <c r="F173" s="234" t="s">
        <v>644</v>
      </c>
      <c r="G173" s="46"/>
      <c r="H173" s="46"/>
      <c r="I173" s="46"/>
      <c r="J173" s="46"/>
      <c r="K173" s="46"/>
      <c r="L173" s="2"/>
      <c r="M173" s="2"/>
      <c r="N173" s="2"/>
      <c r="O173" s="2"/>
      <c r="P173" s="2"/>
      <c r="Q173" s="2"/>
      <c r="R173" s="2"/>
      <c r="S173" s="2"/>
      <c r="T173" s="2"/>
      <c r="U173" s="2"/>
      <c r="V173" s="2"/>
      <c r="W173" s="2"/>
      <c r="X173" s="2"/>
      <c r="Y173" s="2"/>
      <c r="Z173" s="2"/>
    </row>
    <row r="174" ht="15.75" customHeight="1">
      <c r="A174" s="35" t="s">
        <v>160</v>
      </c>
      <c r="B174" s="48" t="str">
        <f>VLOOKUP($A174,Questions!$A$2:$X$333,2,0)</f>
        <v>Is the storage of sensitive data encrypted using security protocols/algorithms (e.g., disk encryption, at-rest, files, and within a running database)?*</v>
      </c>
      <c r="C174" s="241" t="str">
        <f>VLOOKUP($A174,'Institution Evaluation'!$A$56:$K$346,3,0)&amp;""</f>
        <v>Yes</v>
      </c>
      <c r="D174" s="241" t="str">
        <f>VLOOKUP($A174,'Institution Evaluation'!$A$56:$K$346,4,0)&amp;""</f>
        <v>See our security overview for more information.</v>
      </c>
      <c r="E174" s="248" t="str">
        <f>VLOOKUP($A174,'Institution Evaluation'!$A$56:$K$346,5,0)&amp;""</f>
        <v>Summarize your data encryption strategy and state what encryption options are available.</v>
      </c>
      <c r="F174" s="251" t="str">
        <f>VLOOKUP($A174,'Institution Evaluation'!$A$56:$K$346,6,0)&amp;""</f>
        <v/>
      </c>
      <c r="G174" s="239" t="str">
        <f>VLOOKUP($A174,'Institution Evaluation'!$A$56:$K$346,7,0)&amp;""</f>
        <v>Yes</v>
      </c>
      <c r="H174" s="240" t="str">
        <f>VLOOKUP($A174,'Institution Evaluation'!$A$56:$K$346,8,0)&amp;""</f>
        <v/>
      </c>
      <c r="I174" s="241" t="str">
        <f>VLOOKUP($A174,'Institution Evaluation'!$A$56:$K$346,9,0)&amp;""</f>
        <v>Critical Importance</v>
      </c>
      <c r="J174" s="289" t="str">
        <f>VLOOKUP($A174,'Institution Evaluation'!$A$56:$K$346,10,0)&amp;""</f>
        <v/>
      </c>
      <c r="K174" s="242" t="str">
        <f>IF(VLOOKUP($A174,'Institution Evaluation'!$A$56:$K$346,10,0)=TRUE,"Yes","")</f>
        <v/>
      </c>
      <c r="L174" s="65"/>
      <c r="M174" s="65"/>
      <c r="N174" s="65"/>
      <c r="O174" s="65"/>
      <c r="P174" s="65"/>
      <c r="Q174" s="65"/>
      <c r="R174" s="65"/>
      <c r="S174" s="65"/>
      <c r="T174" s="65"/>
      <c r="U174" s="65"/>
      <c r="V174" s="65"/>
      <c r="W174" s="65"/>
      <c r="X174" s="65"/>
      <c r="Y174" s="65"/>
      <c r="Z174" s="65"/>
    </row>
    <row r="175" ht="15.75" customHeight="1">
      <c r="A175" s="35" t="s">
        <v>161</v>
      </c>
      <c r="B175" s="48" t="str">
        <f>VLOOKUP($A175,Questions!$A$2:$X$333,2,0)</f>
        <v>Do all cryptographic modules in use in your solution conform to the Federal Information Processing Standards (FIPS PUB 140-2 or 140-3)?*</v>
      </c>
      <c r="C175" s="241" t="str">
        <f>VLOOKUP($A175,'Institution Evaluation'!$A$56:$K$346,3,0)&amp;""</f>
        <v>Yes</v>
      </c>
      <c r="D175" s="241" t="str">
        <f>VLOOKUP($A175,'Institution Evaluation'!$A$56:$K$346,4,0)&amp;""</f>
        <v>Coursedog is a schedule and curriculum planning tool and therefore does not store any sensitive data (e.g. FERPA, PII, credit cards, etc.). That said, Coursedog follows best practices such as FIPS PUB 140-3. 
See our security overview for more information.</v>
      </c>
      <c r="E175" s="248" t="str">
        <f>VLOOKUP($A175,'Institution Evaluation'!$A$56:$K$346,5,0)&amp;""</f>
        <v>Provide reference to FIPS 140-3 validation certificates.</v>
      </c>
      <c r="F175" s="251" t="str">
        <f>VLOOKUP($A175,'Institution Evaluation'!$A$56:$K$346,6,0)&amp;""</f>
        <v/>
      </c>
      <c r="G175" s="239" t="str">
        <f>VLOOKUP($A175,'Institution Evaluation'!$A$56:$K$346,7,0)&amp;""</f>
        <v>Yes</v>
      </c>
      <c r="H175" s="240" t="str">
        <f>VLOOKUP($A175,'Institution Evaluation'!$A$56:$K$346,8,0)&amp;""</f>
        <v/>
      </c>
      <c r="I175" s="241" t="str">
        <f>VLOOKUP($A175,'Institution Evaluation'!$A$56:$K$346,9,0)&amp;""</f>
        <v>Critical Importance</v>
      </c>
      <c r="J175" s="289" t="str">
        <f>VLOOKUP($A175,'Institution Evaluation'!$A$56:$K$346,10,0)&amp;""</f>
        <v/>
      </c>
      <c r="K175" s="242" t="str">
        <f>IF(VLOOKUP($A175,'Institution Evaluation'!$A$56:$K$346,10,0)=TRUE,"Yes","")</f>
        <v/>
      </c>
      <c r="L175" s="65"/>
      <c r="M175" s="65"/>
      <c r="N175" s="65"/>
      <c r="O175" s="65"/>
      <c r="P175" s="65"/>
      <c r="Q175" s="65"/>
      <c r="R175" s="65"/>
      <c r="S175" s="65"/>
      <c r="T175" s="65"/>
      <c r="U175" s="65"/>
      <c r="V175" s="65"/>
      <c r="W175" s="65"/>
      <c r="X175" s="65"/>
      <c r="Y175" s="65"/>
      <c r="Z175" s="65"/>
    </row>
    <row r="176" ht="15.75" customHeight="1">
      <c r="A176" s="35" t="s">
        <v>165</v>
      </c>
      <c r="B176" s="48" t="str">
        <f>VLOOKUP($A176,Questions!$A$2:$X$333,2,0)</f>
        <v>Are these rights retained even through a provider acquisition or bankruptcy event?*</v>
      </c>
      <c r="C176" s="241" t="str">
        <f>VLOOKUP($A176,'Institution Evaluation'!$A$56:$K$346,3,0)&amp;""</f>
        <v>Yes</v>
      </c>
      <c r="D176" s="241" t="str">
        <f>VLOOKUP($A176,'Institution Evaluation'!$A$56:$K$346,4,0)&amp;""</f>
        <v>It is Coursedog's intention, although there is no contract behind this.  </v>
      </c>
      <c r="E176" s="248" t="str">
        <f>VLOOKUP($A176,'Institution Evaluation'!$A$56:$K$346,5,0)&amp;""</f>
        <v>Provide references, as needed.</v>
      </c>
      <c r="F176" s="251" t="str">
        <f>VLOOKUP($A176,'Institution Evaluation'!$A$56:$K$346,6,0)&amp;""</f>
        <v/>
      </c>
      <c r="G176" s="239" t="str">
        <f>VLOOKUP($A176,'Institution Evaluation'!$A$56:$K$346,7,0)&amp;""</f>
        <v>Yes</v>
      </c>
      <c r="H176" s="240" t="str">
        <f>VLOOKUP($A176,'Institution Evaluation'!$A$56:$K$346,8,0)&amp;""</f>
        <v/>
      </c>
      <c r="I176" s="241" t="str">
        <f>VLOOKUP($A176,'Institution Evaluation'!$A$56:$K$346,9,0)&amp;""</f>
        <v>Critical Importance</v>
      </c>
      <c r="J176" s="289" t="str">
        <f>VLOOKUP($A176,'Institution Evaluation'!$A$56:$K$346,10,0)&amp;""</f>
        <v/>
      </c>
      <c r="K176" s="242" t="str">
        <f>IF(VLOOKUP($A176,'Institution Evaluation'!$A$56:$K$346,10,0)=TRUE,"Yes","")</f>
        <v/>
      </c>
      <c r="L176" s="65"/>
      <c r="M176" s="65"/>
      <c r="N176" s="65"/>
      <c r="O176" s="65"/>
      <c r="P176" s="65"/>
      <c r="Q176" s="65"/>
      <c r="R176" s="65"/>
      <c r="S176" s="65"/>
      <c r="T176" s="65"/>
      <c r="U176" s="65"/>
      <c r="V176" s="65"/>
      <c r="W176" s="65"/>
      <c r="X176" s="65"/>
      <c r="Y176" s="65"/>
      <c r="Z176" s="65"/>
    </row>
    <row r="177" ht="15.75" customHeight="1">
      <c r="A177" s="35" t="s">
        <v>167</v>
      </c>
      <c r="B177" s="48" t="str">
        <f>VLOOKUP($A177,Questions!$A$2:$X$333,2,0)</f>
        <v>Do backups containing the institution's data ever leave the institution's data zone either physically or via network routing?*</v>
      </c>
      <c r="C177" s="241" t="str">
        <f>VLOOKUP($A177,'Institution Evaluation'!$A$56:$K$346,3,0)&amp;""</f>
        <v>Yes</v>
      </c>
      <c r="D177" s="241" t="str">
        <f>VLOOKUP($A177,'Institution Evaluation'!$A$56:$K$346,4,0)&amp;""</f>
        <v>See AWS backup documentation</v>
      </c>
      <c r="E177" s="248" t="str">
        <f>VLOOKUP($A177,'Institution Evaluation'!$A$56:$K$346,5,0)&amp;""</f>
        <v>Summarize why backups containing the institution's data leave the institution's data zone.</v>
      </c>
      <c r="F177" s="251" t="str">
        <f>VLOOKUP($A177,'Institution Evaluation'!$A$56:$K$346,6,0)&amp;""</f>
        <v/>
      </c>
      <c r="G177" s="239" t="str">
        <f>VLOOKUP($A177,'Institution Evaluation'!$A$56:$K$346,7,0)&amp;""</f>
        <v>No</v>
      </c>
      <c r="H177" s="240" t="str">
        <f>VLOOKUP($A177,'Institution Evaluation'!$A$56:$K$346,8,0)&amp;""</f>
        <v/>
      </c>
      <c r="I177" s="241" t="str">
        <f>VLOOKUP($A177,'Institution Evaluation'!$A$56:$K$346,9,0)&amp;""</f>
        <v>Critical Importance</v>
      </c>
      <c r="J177" s="289" t="str">
        <f>VLOOKUP($A177,'Institution Evaluation'!$A$56:$K$346,10,0)&amp;""</f>
        <v/>
      </c>
      <c r="K177" s="242" t="str">
        <f>IF(VLOOKUP($A177,'Institution Evaluation'!$A$56:$K$346,10,0)=TRUE,"Yes","")</f>
        <v/>
      </c>
      <c r="L177" s="65"/>
      <c r="M177" s="65"/>
      <c r="N177" s="65"/>
      <c r="O177" s="65"/>
      <c r="P177" s="65"/>
      <c r="Q177" s="65"/>
      <c r="R177" s="65"/>
      <c r="S177" s="65"/>
      <c r="T177" s="65"/>
      <c r="U177" s="65"/>
      <c r="V177" s="65"/>
      <c r="W177" s="65"/>
      <c r="X177" s="65"/>
      <c r="Y177" s="65"/>
      <c r="Z177" s="65"/>
    </row>
    <row r="178" ht="15.75" customHeight="1">
      <c r="A178" s="35" t="s">
        <v>169</v>
      </c>
      <c r="B178" s="48" t="str">
        <f>VLOOKUP($A178,Questions!$A$2:$X$333,2,0)</f>
        <v>Is media used for long-term retention of business data and archival purposes stored in a secure, environmentally protected area?*</v>
      </c>
      <c r="C178" s="241" t="str">
        <f>VLOOKUP($A178,'Institution Evaluation'!$A$56:$K$346,3,0)&amp;""</f>
        <v>Yes</v>
      </c>
      <c r="D178" s="241" t="str">
        <f>VLOOKUP($A178,'Institution Evaluation'!$A$56:$K$346,4,0)&amp;""</f>
        <v>Included in our SLA</v>
      </c>
      <c r="E178" s="248" t="str">
        <f>VLOOKUP($A178,'Institution Evaluation'!$A$56:$K$346,5,0)&amp;""</f>
        <v>Provide a general summary of your archival environment.</v>
      </c>
      <c r="F178" s="251" t="str">
        <f>VLOOKUP($A178,'Institution Evaluation'!$A$56:$K$346,6,0)&amp;""</f>
        <v/>
      </c>
      <c r="G178" s="239" t="str">
        <f>VLOOKUP($A178,'Institution Evaluation'!$A$56:$K$346,7,0)&amp;""</f>
        <v>Yes</v>
      </c>
      <c r="H178" s="240" t="str">
        <f>VLOOKUP($A178,'Institution Evaluation'!$A$56:$K$346,8,0)&amp;""</f>
        <v/>
      </c>
      <c r="I178" s="241" t="str">
        <f>VLOOKUP($A178,'Institution Evaluation'!$A$56:$K$346,9,0)&amp;""</f>
        <v>Critical Importance</v>
      </c>
      <c r="J178" s="289" t="str">
        <f>VLOOKUP($A178,'Institution Evaluation'!$A$56:$K$346,10,0)&amp;""</f>
        <v/>
      </c>
      <c r="K178" s="242" t="str">
        <f>IF(VLOOKUP($A178,'Institution Evaluation'!$A$56:$K$346,10,0)=TRUE,"Yes","")</f>
        <v/>
      </c>
      <c r="L178" s="65"/>
      <c r="M178" s="65"/>
      <c r="N178" s="65"/>
      <c r="O178" s="65"/>
      <c r="P178" s="65"/>
      <c r="Q178" s="65"/>
      <c r="R178" s="65"/>
      <c r="S178" s="65"/>
      <c r="T178" s="65"/>
      <c r="U178" s="65"/>
      <c r="V178" s="65"/>
      <c r="W178" s="65"/>
      <c r="X178" s="65"/>
      <c r="Y178" s="65"/>
      <c r="Z178" s="65"/>
    </row>
    <row r="179" ht="15.75" customHeight="1">
      <c r="A179" s="35" t="s">
        <v>171</v>
      </c>
      <c r="B179" s="48" t="str">
        <f>VLOOKUP($A179,Questions!$A$2:$X$333,2,0)</f>
        <v>At the completion of this contract, will data be returned to the institution and/or deleted from all your systems and archives?</v>
      </c>
      <c r="C179" s="241" t="str">
        <f>VLOOKUP($A179,'Institution Evaluation'!$A$56:$K$346,3,0)&amp;""</f>
        <v>Yes</v>
      </c>
      <c r="D179" s="241" t="str">
        <f>VLOOKUP($A179,'Institution Evaluation'!$A$56:$K$346,4,0)&amp;""</f>
        <v>All relevant data structures can be returned upon request and removed from the DB</v>
      </c>
      <c r="E179" s="248" t="str">
        <f>VLOOKUP($A179,'Institution Evaluation'!$A$56:$K$346,5,0)&amp;""</f>
        <v>State the length of time that the institution's data will be available in the system at the completion of the contract.</v>
      </c>
      <c r="F179" s="251" t="str">
        <f>VLOOKUP($A179,'Institution Evaluation'!$A$56:$K$346,6,0)&amp;""</f>
        <v/>
      </c>
      <c r="G179" s="239" t="str">
        <f>VLOOKUP($A179,'Institution Evaluation'!$A$56:$K$346,7,0)&amp;""</f>
        <v>Yes</v>
      </c>
      <c r="H179" s="240" t="str">
        <f>VLOOKUP($A179,'Institution Evaluation'!$A$56:$K$346,8,0)&amp;""</f>
        <v/>
      </c>
      <c r="I179" s="241" t="str">
        <f>VLOOKUP($A179,'Institution Evaluation'!$A$56:$K$346,9,0)&amp;""</f>
        <v>Standard Importance</v>
      </c>
      <c r="J179" s="289" t="str">
        <f>VLOOKUP($A179,'Institution Evaluation'!$A$56:$K$346,10,0)&amp;""</f>
        <v/>
      </c>
      <c r="K179" s="242" t="str">
        <f>IF(VLOOKUP($A179,'Institution Evaluation'!$A$56:$K$346,10,0)=TRUE,"Yes","")</f>
        <v/>
      </c>
      <c r="L179" s="65"/>
      <c r="M179" s="65"/>
      <c r="N179" s="65"/>
      <c r="O179" s="65"/>
      <c r="P179" s="65"/>
      <c r="Q179" s="65"/>
      <c r="R179" s="65"/>
      <c r="S179" s="65"/>
      <c r="T179" s="65"/>
      <c r="U179" s="65"/>
      <c r="V179" s="65"/>
      <c r="W179" s="65"/>
      <c r="X179" s="65"/>
      <c r="Y179" s="65"/>
      <c r="Z179" s="65"/>
    </row>
    <row r="180" ht="15.75" customHeight="1">
      <c r="A180" s="35" t="s">
        <v>173</v>
      </c>
      <c r="B180" s="48" t="str">
        <f>VLOOKUP($A180,Questions!$A$2:$X$333,2,0)</f>
        <v>Can the institution extract a full or partial backup of data?</v>
      </c>
      <c r="C180" s="241" t="str">
        <f>VLOOKUP($A180,'Institution Evaluation'!$A$56:$K$346,3,0)&amp;""</f>
        <v>Yes</v>
      </c>
      <c r="D180" s="241" t="str">
        <f>VLOOKUP($A180,'Institution Evaluation'!$A$56:$K$346,4,0)&amp;""</f>
        <v>See data backup policy</v>
      </c>
      <c r="E180" s="248" t="str">
        <f>VLOOKUP($A180,'Institution Evaluation'!$A$56:$K$346,5,0)&amp;""</f>
        <v>Provide a general summary of how full and partial backups of data can be extracted.</v>
      </c>
      <c r="F180" s="251" t="str">
        <f>VLOOKUP($A180,'Institution Evaluation'!$A$56:$K$346,6,0)&amp;""</f>
        <v/>
      </c>
      <c r="G180" s="239" t="str">
        <f>VLOOKUP($A180,'Institution Evaluation'!$A$56:$K$346,7,0)&amp;""</f>
        <v>Yes</v>
      </c>
      <c r="H180" s="240" t="str">
        <f>VLOOKUP($A180,'Institution Evaluation'!$A$56:$K$346,8,0)&amp;""</f>
        <v/>
      </c>
      <c r="I180" s="241" t="str">
        <f>VLOOKUP($A180,'Institution Evaluation'!$A$56:$K$346,9,0)&amp;""</f>
        <v>Standard Importance</v>
      </c>
      <c r="J180" s="289" t="str">
        <f>VLOOKUP($A180,'Institution Evaluation'!$A$56:$K$346,10,0)&amp;""</f>
        <v/>
      </c>
      <c r="K180" s="242" t="str">
        <f>IF(VLOOKUP($A180,'Institution Evaluation'!$A$56:$K$346,10,0)=TRUE,"Yes","")</f>
        <v/>
      </c>
      <c r="L180" s="65"/>
      <c r="M180" s="65"/>
      <c r="N180" s="65"/>
      <c r="O180" s="65"/>
      <c r="P180" s="65"/>
      <c r="Q180" s="65"/>
      <c r="R180" s="65"/>
      <c r="S180" s="65"/>
      <c r="T180" s="65"/>
      <c r="U180" s="65"/>
      <c r="V180" s="65"/>
      <c r="W180" s="65"/>
      <c r="X180" s="65"/>
      <c r="Y180" s="65"/>
      <c r="Z180" s="65"/>
    </row>
    <row r="181" ht="15.75" customHeight="1">
      <c r="A181" s="35" t="s">
        <v>175</v>
      </c>
      <c r="B181" s="48" t="str">
        <f>VLOOKUP($A181,Questions!$A$2:$X$333,2,0)</f>
        <v>Do current backups include all operating system software, utilities, security software, application software, and data files necessary for recovery?</v>
      </c>
      <c r="C181" s="241" t="str">
        <f>VLOOKUP($A181,'Institution Evaluation'!$A$56:$K$346,3,0)&amp;""</f>
        <v>Yes</v>
      </c>
      <c r="D181" s="241" t="str">
        <f>VLOOKUP($A181,'Institution Evaluation'!$A$56:$K$346,4,0)&amp;""</f>
        <v>See AWS backup documentation</v>
      </c>
      <c r="E181" s="248" t="str">
        <f>VLOOKUP($A181,'Institution Evaluation'!$A$56:$K$346,5,0)&amp;""</f>
        <v>Decribe your overall strategy to accomplish these elements.</v>
      </c>
      <c r="F181" s="251" t="str">
        <f>VLOOKUP($A181,'Institution Evaluation'!$A$56:$K$346,6,0)&amp;""</f>
        <v/>
      </c>
      <c r="G181" s="239" t="str">
        <f>VLOOKUP($A181,'Institution Evaluation'!$A$56:$K$346,7,0)&amp;""</f>
        <v>Yes</v>
      </c>
      <c r="H181" s="240" t="str">
        <f>VLOOKUP($A181,'Institution Evaluation'!$A$56:$K$346,8,0)&amp;""</f>
        <v/>
      </c>
      <c r="I181" s="241" t="str">
        <f>VLOOKUP($A181,'Institution Evaluation'!$A$56:$K$346,9,0)&amp;""</f>
        <v>Standard Importance</v>
      </c>
      <c r="J181" s="289" t="str">
        <f>VLOOKUP($A181,'Institution Evaluation'!$A$56:$K$346,10,0)&amp;""</f>
        <v/>
      </c>
      <c r="K181" s="242" t="str">
        <f>IF(VLOOKUP($A181,'Institution Evaluation'!$A$56:$K$346,10,0)=TRUE,"Yes","")</f>
        <v/>
      </c>
      <c r="L181" s="65"/>
      <c r="M181" s="65"/>
      <c r="N181" s="65"/>
      <c r="O181" s="65"/>
      <c r="P181" s="65"/>
      <c r="Q181" s="65"/>
      <c r="R181" s="65"/>
      <c r="S181" s="65"/>
      <c r="T181" s="65"/>
      <c r="U181" s="65"/>
      <c r="V181" s="65"/>
      <c r="W181" s="65"/>
      <c r="X181" s="65"/>
      <c r="Y181" s="65"/>
      <c r="Z181" s="65"/>
    </row>
    <row r="182" ht="15.75" customHeight="1">
      <c r="A182" s="35" t="s">
        <v>176</v>
      </c>
      <c r="B182" s="48" t="str">
        <f>VLOOKUP($A182,Questions!$A$2:$X$333,2,0)</f>
        <v>Are you performing off-site backups (i.e., digitally moved off site)?</v>
      </c>
      <c r="C182" s="241" t="str">
        <f>VLOOKUP($A182,'Institution Evaluation'!$A$56:$K$346,3,0)&amp;""</f>
        <v>Yes</v>
      </c>
      <c r="D182" s="241" t="str">
        <f>VLOOKUP($A182,'Institution Evaluation'!$A$56:$K$346,4,0)&amp;""</f>
        <v>See AWS backup documentation</v>
      </c>
      <c r="E182" s="248" t="str">
        <f>VLOOKUP($A182,'Institution Evaluation'!$A$56:$K$346,5,0)&amp;""</f>
        <v>Summarize your off-site backup strategy.</v>
      </c>
      <c r="F182" s="251" t="str">
        <f>VLOOKUP($A182,'Institution Evaluation'!$A$56:$K$346,6,0)&amp;""</f>
        <v/>
      </c>
      <c r="G182" s="239" t="str">
        <f>VLOOKUP($A182,'Institution Evaluation'!$A$56:$K$346,7,0)&amp;""</f>
        <v>Yes</v>
      </c>
      <c r="H182" s="240" t="str">
        <f>VLOOKUP($A182,'Institution Evaluation'!$A$56:$K$346,8,0)&amp;""</f>
        <v/>
      </c>
      <c r="I182" s="241" t="str">
        <f>VLOOKUP($A182,'Institution Evaluation'!$A$56:$K$346,9,0)&amp;""</f>
        <v>Standard Importance</v>
      </c>
      <c r="J182" s="289" t="str">
        <f>VLOOKUP($A182,'Institution Evaluation'!$A$56:$K$346,10,0)&amp;""</f>
        <v/>
      </c>
      <c r="K182" s="242" t="str">
        <f>IF(VLOOKUP($A182,'Institution Evaluation'!$A$56:$K$346,10,0)=TRUE,"Yes","")</f>
        <v/>
      </c>
      <c r="L182" s="65"/>
      <c r="M182" s="65"/>
      <c r="N182" s="65"/>
      <c r="O182" s="65"/>
      <c r="P182" s="65"/>
      <c r="Q182" s="65"/>
      <c r="R182" s="65"/>
      <c r="S182" s="65"/>
      <c r="T182" s="65"/>
      <c r="U182" s="65"/>
      <c r="V182" s="65"/>
      <c r="W182" s="65"/>
      <c r="X182" s="65"/>
      <c r="Y182" s="65"/>
      <c r="Z182" s="65"/>
    </row>
    <row r="183" ht="15.75" customHeight="1">
      <c r="A183" s="35" t="s">
        <v>177</v>
      </c>
      <c r="B183" s="48" t="str">
        <f>VLOOKUP($A183,Questions!$A$2:$X$333,2,0)</f>
        <v>Are physical backups taken off-site (i.e., physically moved off site)?</v>
      </c>
      <c r="C183" s="241" t="str">
        <f>VLOOKUP($A183,'Institution Evaluation'!$A$56:$K$346,3,0)&amp;""</f>
        <v>Yes</v>
      </c>
      <c r="D183" s="241" t="str">
        <f>VLOOKUP($A183,'Institution Evaluation'!$A$56:$K$346,4,0)&amp;""</f>
        <v>See AWS backup documentation</v>
      </c>
      <c r="E183" s="248" t="str">
        <f>VLOOKUP($A183,'Institution Evaluation'!$A$56:$K$346,5,0)&amp;""</f>
        <v>Provide the distance (in miles) between the primary and off-site locations.</v>
      </c>
      <c r="F183" s="251" t="str">
        <f>VLOOKUP($A183,'Institution Evaluation'!$A$56:$K$346,6,0)&amp;""</f>
        <v/>
      </c>
      <c r="G183" s="239" t="str">
        <f>VLOOKUP($A183,'Institution Evaluation'!$A$56:$K$346,7,0)&amp;""</f>
        <v>Yes</v>
      </c>
      <c r="H183" s="240" t="str">
        <f>VLOOKUP($A183,'Institution Evaluation'!$A$56:$K$346,8,0)&amp;""</f>
        <v/>
      </c>
      <c r="I183" s="241" t="str">
        <f>VLOOKUP($A183,'Institution Evaluation'!$A$56:$K$346,9,0)&amp;""</f>
        <v>Standard Importance</v>
      </c>
      <c r="J183" s="289" t="str">
        <f>VLOOKUP($A183,'Institution Evaluation'!$A$56:$K$346,10,0)&amp;""</f>
        <v/>
      </c>
      <c r="K183" s="242" t="str">
        <f>IF(VLOOKUP($A183,'Institution Evaluation'!$A$56:$K$346,10,0)=TRUE,"Yes","")</f>
        <v/>
      </c>
      <c r="L183" s="65"/>
      <c r="M183" s="65"/>
      <c r="N183" s="65"/>
      <c r="O183" s="65"/>
      <c r="P183" s="65"/>
      <c r="Q183" s="65"/>
      <c r="R183" s="65"/>
      <c r="S183" s="65"/>
      <c r="T183" s="65"/>
      <c r="U183" s="65"/>
      <c r="V183" s="65"/>
      <c r="W183" s="65"/>
      <c r="X183" s="65"/>
      <c r="Y183" s="65"/>
      <c r="Z183" s="65"/>
    </row>
    <row r="184" ht="15.75" customHeight="1">
      <c r="A184" s="35" t="s">
        <v>178</v>
      </c>
      <c r="B184" s="48" t="str">
        <f>VLOOKUP($A184,Questions!$A$2:$X$333,2,0)</f>
        <v>Are data backups encrypted?</v>
      </c>
      <c r="C184" s="241" t="str">
        <f>VLOOKUP($A184,'Institution Evaluation'!$A$56:$K$346,3,0)&amp;""</f>
        <v>Yes</v>
      </c>
      <c r="D184" s="241" t="str">
        <f>VLOOKUP($A184,'Institution Evaluation'!$A$56:$K$346,4,0)&amp;""</f>
        <v>See AWS backup documentation</v>
      </c>
      <c r="E184" s="248" t="str">
        <f>VLOOKUP($A184,'Institution Evaluation'!$A$56:$K$346,5,0)&amp;""</f>
        <v>Summarize the encryption algorithm/strategy you are using to secure backups.</v>
      </c>
      <c r="F184" s="251" t="str">
        <f>VLOOKUP($A184,'Institution Evaluation'!$A$56:$K$346,6,0)&amp;""</f>
        <v/>
      </c>
      <c r="G184" s="239" t="str">
        <f>VLOOKUP($A184,'Institution Evaluation'!$A$56:$K$346,7,0)&amp;""</f>
        <v>Yes</v>
      </c>
      <c r="H184" s="240" t="str">
        <f>VLOOKUP($A184,'Institution Evaluation'!$A$56:$K$346,8,0)&amp;""</f>
        <v/>
      </c>
      <c r="I184" s="241" t="str">
        <f>VLOOKUP($A184,'Institution Evaluation'!$A$56:$K$346,9,0)&amp;""</f>
        <v>Minor Importance</v>
      </c>
      <c r="J184" s="289" t="str">
        <f>VLOOKUP($A184,'Institution Evaluation'!$A$56:$K$346,10,0)&amp;""</f>
        <v/>
      </c>
      <c r="K184" s="242" t="str">
        <f>IF(VLOOKUP($A184,'Institution Evaluation'!$A$56:$K$346,10,0)=TRUE,"Yes","")</f>
        <v/>
      </c>
      <c r="L184" s="65"/>
      <c r="M184" s="65"/>
      <c r="N184" s="65"/>
      <c r="O184" s="65"/>
      <c r="P184" s="65"/>
      <c r="Q184" s="65"/>
      <c r="R184" s="65"/>
      <c r="S184" s="65"/>
      <c r="T184" s="65"/>
      <c r="U184" s="65"/>
      <c r="V184" s="65"/>
      <c r="W184" s="65"/>
      <c r="X184" s="65"/>
      <c r="Y184" s="65"/>
      <c r="Z184" s="65"/>
    </row>
    <row r="185" ht="15.75" customHeight="1">
      <c r="A185" s="35" t="s">
        <v>179</v>
      </c>
      <c r="B185" s="48" t="str">
        <f>VLOOKUP($A185,Questions!$A$2:$X$333,2,0)</f>
        <v>Do you have a media handling process that is documented and currently implemented that meets established business needs and regulatory requirements, including end-of-life, repurposing, and data-sanitization procedures?</v>
      </c>
      <c r="C185" s="241" t="str">
        <f>VLOOKUP($A185,'Institution Evaluation'!$A$56:$K$346,3,0)&amp;""</f>
        <v>Yes</v>
      </c>
      <c r="D185" s="241" t="str">
        <f>VLOOKUP($A185,'Institution Evaluation'!$A$56:$K$346,4,0)&amp;""</f>
        <v>Included in our SLA</v>
      </c>
      <c r="E185" s="248" t="str">
        <f>VLOOKUP($A185,'Institution Evaluation'!$A$56:$K$346,5,0)&amp;""</f>
        <v>Provide documented details of this process (link or attached).</v>
      </c>
      <c r="F185" s="251" t="str">
        <f>VLOOKUP($A185,'Institution Evaluation'!$A$56:$K$346,6,0)&amp;""</f>
        <v/>
      </c>
      <c r="G185" s="239" t="str">
        <f>VLOOKUP($A185,'Institution Evaluation'!$A$56:$K$346,7,0)&amp;""</f>
        <v>Yes</v>
      </c>
      <c r="H185" s="240" t="str">
        <f>VLOOKUP($A185,'Institution Evaluation'!$A$56:$K$346,8,0)&amp;""</f>
        <v/>
      </c>
      <c r="I185" s="241" t="str">
        <f>VLOOKUP($A185,'Institution Evaluation'!$A$56:$K$346,9,0)&amp;""</f>
        <v>Standard Importance</v>
      </c>
      <c r="J185" s="289" t="str">
        <f>VLOOKUP($A185,'Institution Evaluation'!$A$56:$K$346,10,0)&amp;""</f>
        <v/>
      </c>
      <c r="K185" s="242" t="str">
        <f>IF(VLOOKUP($A185,'Institution Evaluation'!$A$56:$K$346,10,0)=TRUE,"Yes","")</f>
        <v/>
      </c>
      <c r="L185" s="65"/>
      <c r="M185" s="65"/>
      <c r="N185" s="65"/>
      <c r="O185" s="65"/>
      <c r="P185" s="65"/>
      <c r="Q185" s="65"/>
      <c r="R185" s="65"/>
      <c r="S185" s="65"/>
      <c r="T185" s="65"/>
      <c r="U185" s="65"/>
      <c r="V185" s="65"/>
      <c r="W185" s="65"/>
      <c r="X185" s="65"/>
      <c r="Y185" s="65"/>
      <c r="Z185" s="65"/>
    </row>
    <row r="186" ht="15.75" customHeight="1">
      <c r="A186" s="35" t="s">
        <v>181</v>
      </c>
      <c r="B186" s="48" t="str">
        <f>VLOOKUP($A186,Questions!$A$2:$X$333,2,0)</f>
        <v>Does your staff (or third party) have access to institutional data (e.g., financial, PHI, or other sensitive information) through any means?</v>
      </c>
      <c r="C186" s="241" t="str">
        <f>VLOOKUP($A186,'Institution Evaluation'!$A$56:$K$346,3,0)&amp;""</f>
        <v>No</v>
      </c>
      <c r="D186" s="241" t="str">
        <f>VLOOKUP($A186,'Institution Evaluation'!$A$56:$K$346,4,0)&amp;""</f>
        <v/>
      </c>
      <c r="E186" s="248" t="str">
        <f>VLOOKUP($A186,'Institution Evaluation'!$A$56:$K$346,5,0)&amp;""</f>
        <v/>
      </c>
      <c r="F186" s="251" t="str">
        <f>VLOOKUP($A186,'Institution Evaluation'!$A$56:$K$346,6,0)&amp;""</f>
        <v/>
      </c>
      <c r="G186" s="239" t="str">
        <f>VLOOKUP($A186,'Institution Evaluation'!$A$56:$K$346,7,0)&amp;""</f>
        <v>Yes</v>
      </c>
      <c r="H186" s="240" t="str">
        <f>VLOOKUP($A186,'Institution Evaluation'!$A$56:$K$346,8,0)&amp;""</f>
        <v/>
      </c>
      <c r="I186" s="241" t="str">
        <f>VLOOKUP($A186,'Institution Evaluation'!$A$56:$K$346,9,0)&amp;""</f>
        <v>Standard Importance</v>
      </c>
      <c r="J186" s="289" t="str">
        <f>VLOOKUP($A186,'Institution Evaluation'!$A$56:$K$346,10,0)&amp;""</f>
        <v/>
      </c>
      <c r="K186" s="242" t="str">
        <f>IF(VLOOKUP($A186,'Institution Evaluation'!$A$56:$K$346,10,0)=TRUE,"Yes","")</f>
        <v/>
      </c>
      <c r="L186" s="65"/>
      <c r="M186" s="65"/>
      <c r="N186" s="65"/>
      <c r="O186" s="65"/>
      <c r="P186" s="65"/>
      <c r="Q186" s="65"/>
      <c r="R186" s="65"/>
      <c r="S186" s="65"/>
      <c r="T186" s="65"/>
      <c r="U186" s="65"/>
      <c r="V186" s="65"/>
      <c r="W186" s="65"/>
      <c r="X186" s="65"/>
      <c r="Y186" s="65"/>
      <c r="Z186" s="65"/>
    </row>
    <row r="187" ht="15.75" customHeight="1">
      <c r="A187" s="35" t="s">
        <v>190</v>
      </c>
      <c r="B187" s="48" t="str">
        <f>VLOOKUP($A187,Questions!$A$2:$X$333,2,0)</f>
        <v>Are involatile backup copies made according to predefined schedules and securely stored and protected?</v>
      </c>
      <c r="C187" s="241" t="str">
        <f>VLOOKUP($A187,'Institution Evaluation'!$A$56:$K$346,3,0)&amp;""</f>
        <v>Yes</v>
      </c>
      <c r="D187" s="241" t="str">
        <f>VLOOKUP($A187,'Institution Evaluation'!$A$56:$K$346,4,0)&amp;""</f>
        <v>Nightly backups are made and securely stored in AWS S3. See the backup policy</v>
      </c>
      <c r="E187" s="248" t="str">
        <f>VLOOKUP($A187,'Institution Evaluation'!$A$56:$K$346,5,0)&amp;""</f>
        <v>If your strategy uses different processes for services and data, ensure that all strategies are clearly stated and supported.</v>
      </c>
      <c r="F187" s="251" t="str">
        <f>VLOOKUP($A187,'Institution Evaluation'!$A$56:$K$346,6,0)&amp;""</f>
        <v/>
      </c>
      <c r="G187" s="239" t="str">
        <f>VLOOKUP($A187,'Institution Evaluation'!$A$56:$K$346,7,0)&amp;""</f>
        <v>Yes</v>
      </c>
      <c r="H187" s="240" t="str">
        <f>VLOOKUP($A187,'Institution Evaluation'!$A$56:$K$346,8,0)&amp;""</f>
        <v/>
      </c>
      <c r="I187" s="241" t="str">
        <f>VLOOKUP($A187,'Institution Evaluation'!$A$56:$K$346,9,0)&amp;""</f>
        <v>Minor Importance</v>
      </c>
      <c r="J187" s="289" t="str">
        <f>VLOOKUP($A187,'Institution Evaluation'!$A$56:$K$346,10,0)&amp;""</f>
        <v/>
      </c>
      <c r="K187" s="242" t="str">
        <f>IF(VLOOKUP($A187,'Institution Evaluation'!$A$56:$K$346,10,0)=TRUE,"Yes","")</f>
        <v/>
      </c>
      <c r="L187" s="65"/>
      <c r="M187" s="65"/>
      <c r="N187" s="65"/>
      <c r="O187" s="65"/>
      <c r="P187" s="65"/>
      <c r="Q187" s="65"/>
      <c r="R187" s="65"/>
      <c r="S187" s="65"/>
      <c r="T187" s="65"/>
      <c r="U187" s="65"/>
      <c r="V187" s="65"/>
      <c r="W187" s="65"/>
      <c r="X187" s="65"/>
      <c r="Y187" s="65"/>
      <c r="Z187" s="65"/>
    </row>
    <row r="188" ht="15.75" customHeight="1">
      <c r="A188" s="35" t="s">
        <v>192</v>
      </c>
      <c r="B188" s="48" t="str">
        <f>VLOOKUP($A188,Questions!$A$2:$X$333,2,0)</f>
        <v>Do you have a cryptographic key management process (generation, exchange, storage, safeguards, use, vetting, and replacement) that is documented and currently implemented, for all system components (e.g., database, system, web, etc.)?</v>
      </c>
      <c r="C188" s="241" t="str">
        <f>VLOOKUP($A188,'Institution Evaluation'!$A$56:$K$346,3,0)&amp;""</f>
        <v>Yes</v>
      </c>
      <c r="D188" s="241" t="str">
        <f>VLOOKUP($A188,'Institution Evaluation'!$A$56:$K$346,4,0)&amp;""</f>
        <v/>
      </c>
      <c r="E188" s="248" t="str">
        <f>VLOOKUP($A188,'Institution Evaluation'!$A$56:$K$346,5,0)&amp;""</f>
        <v/>
      </c>
      <c r="F188" s="251" t="str">
        <f>VLOOKUP($A188,'Institution Evaluation'!$A$56:$K$346,6,0)&amp;""</f>
        <v/>
      </c>
      <c r="G188" s="239" t="str">
        <f>VLOOKUP($A188,'Institution Evaluation'!$A$56:$K$346,7,0)&amp;""</f>
        <v>Yes</v>
      </c>
      <c r="H188" s="240" t="str">
        <f>VLOOKUP($A188,'Institution Evaluation'!$A$56:$K$346,8,0)&amp;""</f>
        <v/>
      </c>
      <c r="I188" s="241" t="str">
        <f>VLOOKUP($A188,'Institution Evaluation'!$A$56:$K$346,9,0)&amp;""</f>
        <v>Minor Importance</v>
      </c>
      <c r="J188" s="289" t="str">
        <f>VLOOKUP($A188,'Institution Evaluation'!$A$56:$K$346,10,0)&amp;""</f>
        <v/>
      </c>
      <c r="K188" s="242" t="str">
        <f>IF(VLOOKUP($A188,'Institution Evaluation'!$A$56:$K$346,10,0)=TRUE,"Yes","")</f>
        <v/>
      </c>
      <c r="L188" s="65"/>
      <c r="M188" s="65"/>
      <c r="N188" s="65"/>
      <c r="O188" s="65"/>
      <c r="P188" s="65"/>
      <c r="Q188" s="65"/>
      <c r="R188" s="65"/>
      <c r="S188" s="65"/>
      <c r="T188" s="65"/>
      <c r="U188" s="65"/>
      <c r="V188" s="65"/>
      <c r="W188" s="65"/>
      <c r="X188" s="65"/>
      <c r="Y188" s="65"/>
      <c r="Z188" s="65"/>
    </row>
    <row r="189" ht="15.75" customHeight="1">
      <c r="A189" s="19" t="str">
        <f>VLOOKUP(LEFT($A190,4),'Auto Responses'!$N$4:$O$38,2,0)&amp;""</f>
        <v> Datacenter</v>
      </c>
      <c r="B189" s="45"/>
      <c r="C189" s="46"/>
      <c r="D189" s="46"/>
      <c r="E189" s="246"/>
      <c r="F189" s="234" t="s">
        <v>644</v>
      </c>
      <c r="G189" s="46"/>
      <c r="H189" s="46"/>
      <c r="I189" s="46"/>
      <c r="J189" s="46"/>
      <c r="K189" s="46"/>
      <c r="L189" s="2"/>
      <c r="M189" s="2"/>
      <c r="N189" s="2"/>
      <c r="O189" s="2"/>
      <c r="P189" s="2"/>
      <c r="Q189" s="2"/>
      <c r="R189" s="2"/>
      <c r="S189" s="2"/>
      <c r="T189" s="2"/>
      <c r="U189" s="2"/>
      <c r="V189" s="2"/>
      <c r="W189" s="2"/>
      <c r="X189" s="2"/>
      <c r="Y189" s="2"/>
      <c r="Z189" s="2"/>
    </row>
    <row r="190" ht="15.75" customHeight="1">
      <c r="A190" s="35" t="s">
        <v>219</v>
      </c>
      <c r="B190" s="48" t="str">
        <f>VLOOKUP($A190,Questions!$A$2:$X$333,2,0)</f>
        <v>Select your hosting option.</v>
      </c>
      <c r="C190" s="241" t="str">
        <f>VLOOKUP($A190,'Institution Evaluation'!$A$56:$K$346,3,0)&amp;""</f>
        <v>AWS</v>
      </c>
      <c r="D190" s="241" t="str">
        <f>VLOOKUP($A190,'Institution Evaluation'!$A$56:$K$346,4,0)&amp;""</f>
        <v/>
      </c>
      <c r="E190" s="248" t="str">
        <f>VLOOKUP($A190,'Institution Evaluation'!$A$56:$K$346,5,0)&amp;""</f>
        <v/>
      </c>
      <c r="F190" s="251" t="str">
        <f>VLOOKUP($A190,'Institution Evaluation'!$A$56:$K$346,6,0)&amp;""</f>
        <v/>
      </c>
      <c r="G190" s="239" t="str">
        <f>VLOOKUP($A190,'Institution Evaluation'!$A$56:$K$346,7,0)&amp;""</f>
        <v>Yes</v>
      </c>
      <c r="H190" s="240" t="str">
        <f>VLOOKUP($A190,'Institution Evaluation'!$A$56:$K$346,8,0)&amp;""</f>
        <v/>
      </c>
      <c r="I190" s="241" t="str">
        <f>VLOOKUP($A190,'Institution Evaluation'!$A$56:$K$346,9,0)&amp;""</f>
        <v/>
      </c>
      <c r="J190" s="289" t="str">
        <f>VLOOKUP($A190,'Institution Evaluation'!$A$56:$K$346,10,0)&amp;""</f>
        <v/>
      </c>
      <c r="K190" s="242" t="str">
        <f>IF(VLOOKUP($A190,'Institution Evaluation'!$A$56:$K$346,10,0)=TRUE,"Yes","")</f>
        <v/>
      </c>
      <c r="L190" s="65"/>
      <c r="M190" s="65"/>
      <c r="N190" s="65"/>
      <c r="O190" s="65"/>
      <c r="P190" s="65"/>
      <c r="Q190" s="65"/>
      <c r="R190" s="65"/>
      <c r="S190" s="65"/>
      <c r="T190" s="65"/>
      <c r="U190" s="65"/>
      <c r="V190" s="65"/>
      <c r="W190" s="65"/>
      <c r="X190" s="65"/>
      <c r="Y190" s="65"/>
      <c r="Z190" s="65"/>
    </row>
    <row r="191" ht="15.75" customHeight="1">
      <c r="A191" s="35" t="s">
        <v>222</v>
      </c>
      <c r="B191" s="48" t="str">
        <f>VLOOKUP($A191,Questions!$A$2:$X$333,2,0)</f>
        <v>Are you generally able to accommodate storing each institution's data within its geographic region?</v>
      </c>
      <c r="C191" s="241" t="str">
        <f>VLOOKUP($A191,'Institution Evaluation'!$A$56:$K$346,3,0)&amp;""</f>
        <v>Yes</v>
      </c>
      <c r="D191" s="241" t="str">
        <f>VLOOKUP($A191,'Institution Evaluation'!$A$56:$K$346,4,0)&amp;""</f>
        <v/>
      </c>
      <c r="E191" s="248" t="str">
        <f>VLOOKUP($A191,'Institution Evaluation'!$A$56:$K$346,5,0)&amp;""</f>
        <v/>
      </c>
      <c r="F191" s="251" t="str">
        <f>VLOOKUP($A191,'Institution Evaluation'!$A$56:$K$346,6,0)&amp;""</f>
        <v/>
      </c>
      <c r="G191" s="239" t="str">
        <f>VLOOKUP($A191,'Institution Evaluation'!$A$56:$K$346,7,0)&amp;""</f>
        <v>Yes</v>
      </c>
      <c r="H191" s="240" t="str">
        <f>VLOOKUP($A191,'Institution Evaluation'!$A$56:$K$346,8,0)&amp;""</f>
        <v/>
      </c>
      <c r="I191" s="241" t="str">
        <f>VLOOKUP($A191,'Institution Evaluation'!$A$56:$K$346,9,0)&amp;""</f>
        <v>Standard Importance</v>
      </c>
      <c r="J191" s="289" t="str">
        <f>VLOOKUP($A191,'Institution Evaluation'!$A$56:$K$346,10,0)&amp;""</f>
        <v/>
      </c>
      <c r="K191" s="242" t="str">
        <f>IF(VLOOKUP($A191,'Institution Evaluation'!$A$56:$K$346,10,0)=TRUE,"Yes","")</f>
        <v/>
      </c>
      <c r="L191" s="65"/>
      <c r="M191" s="65"/>
      <c r="N191" s="65"/>
      <c r="O191" s="65"/>
      <c r="P191" s="65"/>
      <c r="Q191" s="65"/>
      <c r="R191" s="65"/>
      <c r="S191" s="65"/>
      <c r="T191" s="65"/>
      <c r="U191" s="65"/>
      <c r="V191" s="65"/>
      <c r="W191" s="65"/>
      <c r="X191" s="65"/>
      <c r="Y191" s="65"/>
      <c r="Z191" s="65"/>
    </row>
    <row r="192" ht="15.75" customHeight="1">
      <c r="A192" s="19" t="str">
        <f>VLOOKUP(LEFT($A193,4),'Auto Responses'!$N$4:$O$38,2,0)&amp;""</f>
        <v> Firewalls, IDS, IPS, and Networking</v>
      </c>
      <c r="B192" s="45"/>
      <c r="C192" s="46"/>
      <c r="D192" s="46"/>
      <c r="E192" s="246"/>
      <c r="F192" s="234" t="s">
        <v>644</v>
      </c>
      <c r="G192" s="46"/>
      <c r="H192" s="46"/>
      <c r="I192" s="46"/>
      <c r="J192" s="46"/>
      <c r="K192" s="46"/>
      <c r="L192" s="2"/>
      <c r="M192" s="2"/>
      <c r="N192" s="2"/>
      <c r="O192" s="2"/>
      <c r="P192" s="2"/>
      <c r="Q192" s="2"/>
      <c r="R192" s="2"/>
      <c r="S192" s="2"/>
      <c r="T192" s="2"/>
      <c r="U192" s="2"/>
      <c r="V192" s="2"/>
      <c r="W192" s="2"/>
      <c r="X192" s="2"/>
      <c r="Y192" s="2"/>
      <c r="Z192" s="2"/>
    </row>
    <row r="193" ht="15.75" customHeight="1">
      <c r="A193" s="35" t="s">
        <v>240</v>
      </c>
      <c r="B193" s="48" t="str">
        <f>VLOOKUP($A193,Questions!$A$2:$X$333,2,0)</f>
        <v>Are you utilizing a stateful packet inspection (SPI) firewall?*</v>
      </c>
      <c r="C193" s="241" t="str">
        <f>VLOOKUP($A193,'Institution Evaluation'!$A$56:$K$346,3,0)&amp;""</f>
        <v>Yes</v>
      </c>
      <c r="D193" s="241" t="str">
        <f>VLOOKUP($A193,'Institution Evaluation'!$A$56:$K$346,4,0)&amp;""</f>
        <v>See AWS firewall documentation</v>
      </c>
      <c r="E193" s="248" t="str">
        <f>VLOOKUP($A193,'Institution Evaluation'!$A$56:$K$346,5,0)&amp;""</f>
        <v>Describe the currently implemented SPI firewall.</v>
      </c>
      <c r="F193" s="251" t="str">
        <f>VLOOKUP($A193,'Institution Evaluation'!$A$56:$K$346,6,0)&amp;""</f>
        <v/>
      </c>
      <c r="G193" s="239" t="str">
        <f>VLOOKUP($A193,'Institution Evaluation'!$A$56:$K$346,7,0)&amp;""</f>
        <v>Yes</v>
      </c>
      <c r="H193" s="240" t="str">
        <f>VLOOKUP($A193,'Institution Evaluation'!$A$56:$K$346,8,0)&amp;""</f>
        <v/>
      </c>
      <c r="I193" s="241" t="str">
        <f>VLOOKUP($A193,'Institution Evaluation'!$A$56:$K$346,9,0)&amp;""</f>
        <v>Critical Importance</v>
      </c>
      <c r="J193" s="289" t="str">
        <f>VLOOKUP($A193,'Institution Evaluation'!$A$56:$K$346,10,0)&amp;""</f>
        <v/>
      </c>
      <c r="K193" s="242" t="str">
        <f>IF(VLOOKUP($A193,'Institution Evaluation'!$A$56:$K$346,10,0)=TRUE,"Yes","")</f>
        <v/>
      </c>
      <c r="L193" s="65"/>
      <c r="M193" s="65"/>
      <c r="N193" s="65"/>
      <c r="O193" s="65"/>
      <c r="P193" s="65"/>
      <c r="Q193" s="65"/>
      <c r="R193" s="65"/>
      <c r="S193" s="65"/>
      <c r="T193" s="65"/>
      <c r="U193" s="65"/>
      <c r="V193" s="65"/>
      <c r="W193" s="65"/>
      <c r="X193" s="65"/>
      <c r="Y193" s="65"/>
      <c r="Z193" s="65"/>
    </row>
    <row r="194" ht="15.75" customHeight="1">
      <c r="A194" s="35" t="s">
        <v>241</v>
      </c>
      <c r="B194" s="48" t="str">
        <f>VLOOKUP($A194,Questions!$A$2:$X$333,2,0)</f>
        <v>Do you have a documented policy for firewall change requests?*</v>
      </c>
      <c r="C194" s="241" t="str">
        <f>VLOOKUP($A194,'Institution Evaluation'!$A$56:$K$346,3,0)&amp;""</f>
        <v>Yes</v>
      </c>
      <c r="D194" s="241" t="str">
        <f>VLOOKUP($A194,'Institution Evaluation'!$A$56:$K$346,4,0)&amp;""</f>
        <v>All changes must recieve approval from all engineering managers and system architects. Additionally, should be presented to AWS techical team for review. </v>
      </c>
      <c r="E194" s="248" t="str">
        <f>VLOOKUP($A194,'Institution Evaluation'!$A$56:$K$346,5,0)&amp;""</f>
        <v>Describe your documented firewall change request policy.</v>
      </c>
      <c r="F194" s="251" t="str">
        <f>VLOOKUP($A194,'Institution Evaluation'!$A$56:$K$346,6,0)&amp;""</f>
        <v/>
      </c>
      <c r="G194" s="239" t="str">
        <f>VLOOKUP($A194,'Institution Evaluation'!$A$56:$K$346,7,0)&amp;""</f>
        <v>Yes</v>
      </c>
      <c r="H194" s="240" t="str">
        <f>VLOOKUP($A194,'Institution Evaluation'!$A$56:$K$346,8,0)&amp;""</f>
        <v/>
      </c>
      <c r="I194" s="241" t="str">
        <f>VLOOKUP($A194,'Institution Evaluation'!$A$56:$K$346,9,0)&amp;""</f>
        <v>Critical Importance</v>
      </c>
      <c r="J194" s="289" t="str">
        <f>VLOOKUP($A194,'Institution Evaluation'!$A$56:$K$346,10,0)&amp;""</f>
        <v/>
      </c>
      <c r="K194" s="242" t="str">
        <f>IF(VLOOKUP($A194,'Institution Evaluation'!$A$56:$K$346,10,0)=TRUE,"Yes","")</f>
        <v/>
      </c>
      <c r="L194" s="65"/>
      <c r="M194" s="65"/>
      <c r="N194" s="65"/>
      <c r="O194" s="65"/>
      <c r="P194" s="65"/>
      <c r="Q194" s="65"/>
      <c r="R194" s="65"/>
      <c r="S194" s="65"/>
      <c r="T194" s="65"/>
      <c r="U194" s="65"/>
      <c r="V194" s="65"/>
      <c r="W194" s="65"/>
      <c r="X194" s="65"/>
      <c r="Y194" s="65"/>
      <c r="Z194" s="65"/>
    </row>
    <row r="195" ht="15.75" customHeight="1">
      <c r="A195" s="35" t="s">
        <v>243</v>
      </c>
      <c r="B195" s="48" t="str">
        <f>VLOOKUP($A195,Questions!$A$2:$X$333,2,0)</f>
        <v>Have you implemented an intrusion detection system (network-based)?*</v>
      </c>
      <c r="C195" s="241" t="str">
        <f>VLOOKUP($A195,'Institution Evaluation'!$A$56:$K$346,3,0)&amp;""</f>
        <v>Yes</v>
      </c>
      <c r="D195" s="241" t="str">
        <f>VLOOKUP($A195,'Institution Evaluation'!$A$56:$K$346,4,0)&amp;""</f>
        <v>Coursedog uses AWS Guard​Duty, AWS Shield, AWS IDS</v>
      </c>
      <c r="E195" s="248" t="str">
        <f>VLOOKUP($A195,'Institution Evaluation'!$A$56:$K$346,5,0)&amp;""</f>
        <v>Describe the currently implemented IDS.</v>
      </c>
      <c r="F195" s="251" t="str">
        <f>VLOOKUP($A195,'Institution Evaluation'!$A$56:$K$346,6,0)&amp;""</f>
        <v/>
      </c>
      <c r="G195" s="239" t="str">
        <f>VLOOKUP($A195,'Institution Evaluation'!$A$56:$K$346,7,0)&amp;""</f>
        <v>Yes</v>
      </c>
      <c r="H195" s="240" t="str">
        <f>VLOOKUP($A195,'Institution Evaluation'!$A$56:$K$346,8,0)&amp;""</f>
        <v/>
      </c>
      <c r="I195" s="241" t="str">
        <f>VLOOKUP($A195,'Institution Evaluation'!$A$56:$K$346,9,0)&amp;""</f>
        <v>Critical Importance</v>
      </c>
      <c r="J195" s="289" t="str">
        <f>VLOOKUP($A195,'Institution Evaluation'!$A$56:$K$346,10,0)&amp;""</f>
        <v/>
      </c>
      <c r="K195" s="242" t="str">
        <f>IF(VLOOKUP($A195,'Institution Evaluation'!$A$56:$K$346,10,0)=TRUE,"Yes","")</f>
        <v/>
      </c>
      <c r="L195" s="65"/>
      <c r="M195" s="65"/>
      <c r="N195" s="65"/>
      <c r="O195" s="65"/>
      <c r="P195" s="65"/>
      <c r="Q195" s="65"/>
      <c r="R195" s="65"/>
      <c r="S195" s="65"/>
      <c r="T195" s="65"/>
      <c r="U195" s="65"/>
      <c r="V195" s="65"/>
      <c r="W195" s="65"/>
      <c r="X195" s="65"/>
      <c r="Y195" s="65"/>
      <c r="Z195" s="65"/>
    </row>
    <row r="196" ht="15.75" customHeight="1">
      <c r="A196" s="35" t="s">
        <v>245</v>
      </c>
      <c r="B196" s="48" t="str">
        <f>VLOOKUP($A196,Questions!$A$2:$X$333,2,0)</f>
        <v>Do you employ host-based intrusion detection?*</v>
      </c>
      <c r="C196" s="241" t="str">
        <f>VLOOKUP($A196,'Institution Evaluation'!$A$56:$K$346,3,0)&amp;""</f>
        <v>Yes</v>
      </c>
      <c r="D196" s="241" t="str">
        <f>VLOOKUP($A196,'Institution Evaluation'!$A$56:$K$346,4,0)&amp;""</f>
        <v>Coursedog uses AWS Guard​Duty, AWS Shield, AWS IDS</v>
      </c>
      <c r="E196" s="248" t="str">
        <f>VLOOKUP($A196,'Institution Evaluation'!$A$56:$K$346,5,0)&amp;""</f>
        <v>Describe the currently implemented host-based IDS solution(s).</v>
      </c>
      <c r="F196" s="251" t="str">
        <f>VLOOKUP($A196,'Institution Evaluation'!$A$56:$K$346,6,0)&amp;""</f>
        <v/>
      </c>
      <c r="G196" s="239" t="str">
        <f>VLOOKUP($A196,'Institution Evaluation'!$A$56:$K$346,7,0)&amp;""</f>
        <v>Yes</v>
      </c>
      <c r="H196" s="240" t="str">
        <f>VLOOKUP($A196,'Institution Evaluation'!$A$56:$K$346,8,0)&amp;""</f>
        <v/>
      </c>
      <c r="I196" s="241" t="str">
        <f>VLOOKUP($A196,'Institution Evaluation'!$A$56:$K$346,9,0)&amp;""</f>
        <v>Critical Importance</v>
      </c>
      <c r="J196" s="289" t="str">
        <f>VLOOKUP($A196,'Institution Evaluation'!$A$56:$K$346,10,0)&amp;""</f>
        <v/>
      </c>
      <c r="K196" s="242" t="str">
        <f>IF(VLOOKUP($A196,'Institution Evaluation'!$A$56:$K$346,10,0)=TRUE,"Yes","")</f>
        <v/>
      </c>
      <c r="L196" s="65"/>
      <c r="M196" s="65"/>
      <c r="N196" s="65"/>
      <c r="O196" s="65"/>
      <c r="P196" s="65"/>
      <c r="Q196" s="65"/>
      <c r="R196" s="65"/>
      <c r="S196" s="65"/>
      <c r="T196" s="65"/>
      <c r="U196" s="65"/>
      <c r="V196" s="65"/>
      <c r="W196" s="65"/>
      <c r="X196" s="65"/>
      <c r="Y196" s="65"/>
      <c r="Z196" s="65"/>
    </row>
    <row r="197" ht="15.75" customHeight="1">
      <c r="A197" s="35" t="s">
        <v>246</v>
      </c>
      <c r="B197" s="48" t="str">
        <f>VLOOKUP($A197,Questions!$A$2:$X$333,2,0)</f>
        <v>Are audit logs available for all changes to the network, firewall, IDS, and IPS systems?*</v>
      </c>
      <c r="C197" s="241" t="str">
        <f>VLOOKUP($A197,'Institution Evaluation'!$A$56:$K$346,3,0)&amp;""</f>
        <v>Yes</v>
      </c>
      <c r="D197" s="241" t="str">
        <f>VLOOKUP($A197,'Institution Evaluation'!$A$56:$K$346,4,0)&amp;""</f>
        <v>Logged via AWS Cloudtrail</v>
      </c>
      <c r="E197" s="248" t="str">
        <f>VLOOKUP($A197,'Institution Evaluation'!$A$56:$K$346,5,0)&amp;""</f>
        <v>Describe your current network systems logging strategy.</v>
      </c>
      <c r="F197" s="251" t="str">
        <f>VLOOKUP($A197,'Institution Evaluation'!$A$56:$K$346,6,0)&amp;""</f>
        <v/>
      </c>
      <c r="G197" s="239" t="str">
        <f>VLOOKUP($A197,'Institution Evaluation'!$A$56:$K$346,7,0)&amp;""</f>
        <v>Yes</v>
      </c>
      <c r="H197" s="240" t="str">
        <f>VLOOKUP($A197,'Institution Evaluation'!$A$56:$K$346,8,0)&amp;""</f>
        <v/>
      </c>
      <c r="I197" s="241" t="str">
        <f>VLOOKUP($A197,'Institution Evaluation'!$A$56:$K$346,9,0)&amp;""</f>
        <v>Critical Importance</v>
      </c>
      <c r="J197" s="289" t="str">
        <f>VLOOKUP($A197,'Institution Evaluation'!$A$56:$K$346,10,0)&amp;""</f>
        <v/>
      </c>
      <c r="K197" s="242" t="str">
        <f>IF(VLOOKUP($A197,'Institution Evaluation'!$A$56:$K$346,10,0)=TRUE,"Yes","")</f>
        <v/>
      </c>
      <c r="L197" s="65"/>
      <c r="M197" s="65"/>
      <c r="N197" s="65"/>
      <c r="O197" s="65"/>
      <c r="P197" s="65"/>
      <c r="Q197" s="65"/>
      <c r="R197" s="65"/>
      <c r="S197" s="65"/>
      <c r="T197" s="65"/>
      <c r="U197" s="65"/>
      <c r="V197" s="65"/>
      <c r="W197" s="65"/>
      <c r="X197" s="65"/>
      <c r="Y197" s="65"/>
      <c r="Z197" s="65"/>
    </row>
    <row r="198" ht="15.75" customHeight="1">
      <c r="A198" s="35" t="s">
        <v>251</v>
      </c>
      <c r="B198" s="48" t="str">
        <f>VLOOKUP($A198,Questions!$A$2:$X$333,2,0)</f>
        <v>Are you employing any next-generation persistent threat (NGPT) monitoring?</v>
      </c>
      <c r="C198" s="241" t="str">
        <f>VLOOKUP($A198,'Institution Evaluation'!$A$56:$K$346,3,0)&amp;""</f>
        <v>Yes</v>
      </c>
      <c r="D198" s="241" t="str">
        <f>VLOOKUP($A198,'Institution Evaluation'!$A$56:$K$346,4,0)&amp;""</f>
        <v>Coursedog uses AWS Guard​Duty, AWS Shield, AWS IDS</v>
      </c>
      <c r="E198" s="248" t="str">
        <f>VLOOKUP($A198,'Institution Evaluation'!$A$56:$K$346,5,0)&amp;""</f>
        <v>Describe your NGPT monitoring strategy.</v>
      </c>
      <c r="F198" s="251" t="str">
        <f>VLOOKUP($A198,'Institution Evaluation'!$A$56:$K$346,6,0)&amp;""</f>
        <v/>
      </c>
      <c r="G198" s="239" t="str">
        <f>VLOOKUP($A198,'Institution Evaluation'!$A$56:$K$346,7,0)&amp;""</f>
        <v>Yes</v>
      </c>
      <c r="H198" s="240" t="str">
        <f>VLOOKUP($A198,'Institution Evaluation'!$A$56:$K$346,8,0)&amp;""</f>
        <v/>
      </c>
      <c r="I198" s="241" t="str">
        <f>VLOOKUP($A198,'Institution Evaluation'!$A$56:$K$346,9,0)&amp;""</f>
        <v>Standard Importance</v>
      </c>
      <c r="J198" s="289" t="str">
        <f>VLOOKUP($A198,'Institution Evaluation'!$A$56:$K$346,10,0)&amp;""</f>
        <v/>
      </c>
      <c r="K198" s="242" t="str">
        <f>IF(VLOOKUP($A198,'Institution Evaluation'!$A$56:$K$346,10,0)=TRUE,"Yes","")</f>
        <v/>
      </c>
      <c r="L198" s="65"/>
      <c r="M198" s="65"/>
      <c r="N198" s="65"/>
      <c r="O198" s="65"/>
      <c r="P198" s="65"/>
      <c r="Q198" s="65"/>
      <c r="R198" s="65"/>
      <c r="S198" s="65"/>
      <c r="T198" s="65"/>
      <c r="U198" s="65"/>
      <c r="V198" s="65"/>
      <c r="W198" s="65"/>
      <c r="X198" s="65"/>
      <c r="Y198" s="65"/>
      <c r="Z198" s="65"/>
    </row>
    <row r="199" ht="15.75" customHeight="1">
      <c r="A199" s="19" t="str">
        <f>VLOOKUP(LEFT($A200,4),'Auto Responses'!$N$4:$O$38,2,0)&amp;""</f>
        <v> Policies, Processes, and Procedures</v>
      </c>
      <c r="B199" s="45"/>
      <c r="C199" s="46"/>
      <c r="D199" s="46"/>
      <c r="E199" s="246"/>
      <c r="F199" s="234" t="s">
        <v>644</v>
      </c>
      <c r="G199" s="46"/>
      <c r="H199" s="46"/>
      <c r="I199" s="46"/>
      <c r="J199" s="46"/>
      <c r="K199" s="46"/>
      <c r="L199" s="2"/>
      <c r="M199" s="2"/>
      <c r="N199" s="2"/>
      <c r="O199" s="2"/>
      <c r="P199" s="2"/>
      <c r="Q199" s="2"/>
      <c r="R199" s="2"/>
      <c r="S199" s="2"/>
      <c r="T199" s="2"/>
      <c r="U199" s="2"/>
      <c r="V199" s="2"/>
      <c r="W199" s="2"/>
      <c r="X199" s="2"/>
      <c r="Y199" s="2"/>
      <c r="Z199" s="2"/>
    </row>
    <row r="200" ht="15.75" customHeight="1">
      <c r="A200" s="35" t="s">
        <v>106</v>
      </c>
      <c r="B200" s="48" t="str">
        <f>VLOOKUP($A200,Questions!$A$2:$X$333,2,0)</f>
        <v>Is your company subject to the institution's geographic region's laws and regulations?*</v>
      </c>
      <c r="C200" s="241" t="str">
        <f>VLOOKUP($A200,'Institution Evaluation'!$A$56:$K$346,3,0)&amp;""</f>
        <v>Yes</v>
      </c>
      <c r="D200" s="241" t="str">
        <f>VLOOKUP($A200,'Institution Evaluation'!$A$56:$K$346,4,0)&amp;""</f>
        <v/>
      </c>
      <c r="E200" s="248" t="str">
        <f>VLOOKUP($A200,'Institution Evaluation'!$A$56:$K$346,5,0)&amp;""</f>
        <v/>
      </c>
      <c r="F200" s="251" t="str">
        <f>VLOOKUP($A200,'Institution Evaluation'!$A$56:$K$346,6,0)&amp;""</f>
        <v/>
      </c>
      <c r="G200" s="239" t="str">
        <f>VLOOKUP($A200,'Institution Evaluation'!$A$56:$K$346,7,0)&amp;""</f>
        <v>Yes</v>
      </c>
      <c r="H200" s="240" t="str">
        <f>VLOOKUP($A200,'Institution Evaluation'!$A$56:$K$346,8,0)&amp;""</f>
        <v/>
      </c>
      <c r="I200" s="241" t="str">
        <f>VLOOKUP($A200,'Institution Evaluation'!$A$56:$K$346,9,0)&amp;""</f>
        <v>Critical Importance</v>
      </c>
      <c r="J200" s="289" t="str">
        <f>VLOOKUP($A200,'Institution Evaluation'!$A$56:$K$346,10,0)&amp;""</f>
        <v/>
      </c>
      <c r="K200" s="242" t="str">
        <f>IF(VLOOKUP($A200,'Institution Evaluation'!$A$56:$K$346,10,0)=TRUE,"Yes","")</f>
        <v/>
      </c>
      <c r="L200" s="65"/>
      <c r="M200" s="65"/>
      <c r="N200" s="65"/>
      <c r="O200" s="65"/>
      <c r="P200" s="65"/>
      <c r="Q200" s="65"/>
      <c r="R200" s="65"/>
      <c r="S200" s="65"/>
      <c r="T200" s="65"/>
      <c r="U200" s="65"/>
      <c r="V200" s="65"/>
      <c r="W200" s="65"/>
      <c r="X200" s="65"/>
      <c r="Y200" s="65"/>
      <c r="Z200" s="65"/>
    </row>
    <row r="201" ht="15.75" customHeight="1">
      <c r="A201" s="35" t="s">
        <v>107</v>
      </c>
      <c r="B201" s="48" t="str">
        <f>VLOOKUP($A201,Questions!$A$2:$X$333,2,0)</f>
        <v>Can you accommodate encryption requirements using open standards?</v>
      </c>
      <c r="C201" s="241" t="str">
        <f>VLOOKUP($A201,'Institution Evaluation'!$A$56:$K$346,3,0)&amp;""</f>
        <v>Yes</v>
      </c>
      <c r="D201" s="241" t="str">
        <f>VLOOKUP($A201,'Institution Evaluation'!$A$56:$K$346,4,0)&amp;""</f>
        <v/>
      </c>
      <c r="E201" s="248" t="str">
        <f>VLOOKUP($A201,'Institution Evaluation'!$A$56:$K$346,5,0)&amp;""</f>
        <v/>
      </c>
      <c r="F201" s="251" t="str">
        <f>VLOOKUP($A201,'Institution Evaluation'!$A$56:$K$346,6,0)&amp;""</f>
        <v/>
      </c>
      <c r="G201" s="239" t="str">
        <f>VLOOKUP($A201,'Institution Evaluation'!$A$56:$K$346,7,0)&amp;""</f>
        <v>Yes</v>
      </c>
      <c r="H201" s="240" t="str">
        <f>VLOOKUP($A201,'Institution Evaluation'!$A$56:$K$346,8,0)&amp;""</f>
        <v/>
      </c>
      <c r="I201" s="241" t="str">
        <f>VLOOKUP($A201,'Institution Evaluation'!$A$56:$K$346,9,0)&amp;""</f>
        <v>Standard Importance</v>
      </c>
      <c r="J201" s="289" t="str">
        <f>VLOOKUP($A201,'Institution Evaluation'!$A$56:$K$346,10,0)&amp;""</f>
        <v/>
      </c>
      <c r="K201" s="242" t="str">
        <f>IF(VLOOKUP($A201,'Institution Evaluation'!$A$56:$K$346,10,0)=TRUE,"Yes","")</f>
        <v/>
      </c>
      <c r="L201" s="65"/>
      <c r="M201" s="65"/>
      <c r="N201" s="65"/>
      <c r="O201" s="65"/>
      <c r="P201" s="65"/>
      <c r="Q201" s="65"/>
      <c r="R201" s="65"/>
      <c r="S201" s="65"/>
      <c r="T201" s="65"/>
      <c r="U201" s="65"/>
      <c r="V201" s="65"/>
      <c r="W201" s="65"/>
      <c r="X201" s="65"/>
      <c r="Y201" s="65"/>
      <c r="Z201" s="65"/>
    </row>
    <row r="202" ht="15.75" customHeight="1">
      <c r="A202" s="35" t="s">
        <v>117</v>
      </c>
      <c r="B202" s="48" t="str">
        <f>VLOOKUP($A202,Questions!$A$2:$X$333,2,0)</f>
        <v>Will you comply with applicable breach notification laws?</v>
      </c>
      <c r="C202" s="241" t="str">
        <f>VLOOKUP($A202,'Institution Evaluation'!$A$56:$K$346,3,0)&amp;""</f>
        <v>Yes</v>
      </c>
      <c r="D202" s="241" t="str">
        <f>VLOOKUP($A202,'Institution Evaluation'!$A$56:$K$346,4,0)&amp;""</f>
        <v>in SLA</v>
      </c>
      <c r="E202" s="248" t="str">
        <f>VLOOKUP($A202,'Institution Evaluation'!$A$56:$K$346,5,0)&amp;""</f>
        <v>State how quickly the institution will be notified of a data breach or security incident.</v>
      </c>
      <c r="F202" s="251" t="str">
        <f>VLOOKUP($A202,'Institution Evaluation'!$A$56:$K$346,6,0)&amp;""</f>
        <v/>
      </c>
      <c r="G202" s="239" t="str">
        <f>VLOOKUP($A202,'Institution Evaluation'!$A$56:$K$346,7,0)&amp;""</f>
        <v>Yes</v>
      </c>
      <c r="H202" s="240" t="str">
        <f>VLOOKUP($A202,'Institution Evaluation'!$A$56:$K$346,8,0)&amp;""</f>
        <v/>
      </c>
      <c r="I202" s="241" t="str">
        <f>VLOOKUP($A202,'Institution Evaluation'!$A$56:$K$346,9,0)&amp;""</f>
        <v>Minor Importance</v>
      </c>
      <c r="J202" s="289" t="str">
        <f>VLOOKUP($A202,'Institution Evaluation'!$A$56:$K$346,10,0)&amp;""</f>
        <v/>
      </c>
      <c r="K202" s="242" t="str">
        <f>IF(VLOOKUP($A202,'Institution Evaluation'!$A$56:$K$346,10,0)=TRUE,"Yes","")</f>
        <v/>
      </c>
      <c r="L202" s="65"/>
      <c r="M202" s="65"/>
      <c r="N202" s="65"/>
      <c r="O202" s="65"/>
      <c r="P202" s="65"/>
      <c r="Q202" s="65"/>
      <c r="R202" s="65"/>
      <c r="S202" s="65"/>
      <c r="T202" s="65"/>
      <c r="U202" s="65"/>
      <c r="V202" s="65"/>
      <c r="W202" s="65"/>
      <c r="X202" s="65"/>
      <c r="Y202" s="65"/>
      <c r="Z202" s="65"/>
    </row>
    <row r="203" ht="15.75" customHeight="1">
      <c r="A203" s="35" t="s">
        <v>119</v>
      </c>
      <c r="B203" s="48" t="str">
        <f>VLOOKUP($A203,Questions!$A$2:$X$333,2,0)</f>
        <v>Do you have an information security awareness program?</v>
      </c>
      <c r="C203" s="241" t="str">
        <f>VLOOKUP($A203,'Institution Evaluation'!$A$56:$K$346,3,0)&amp;""</f>
        <v>Yes</v>
      </c>
      <c r="D203" s="241" t="str">
        <f>VLOOKUP($A203,'Institution Evaluation'!$A$56:$K$346,4,0)&amp;""</f>
        <v>Once annually and during onboarding</v>
      </c>
      <c r="E203" s="248" t="str">
        <f>VLOOKUP($A203,'Institution Evaluation'!$A$56:$K$346,5,0)&amp;""</f>
        <v>Summarize your information security awareness program.</v>
      </c>
      <c r="F203" s="251" t="str">
        <f>VLOOKUP($A203,'Institution Evaluation'!$A$56:$K$346,6,0)&amp;""</f>
        <v/>
      </c>
      <c r="G203" s="239" t="str">
        <f>VLOOKUP($A203,'Institution Evaluation'!$A$56:$K$346,7,0)&amp;""</f>
        <v>Yes</v>
      </c>
      <c r="H203" s="240" t="str">
        <f>VLOOKUP($A203,'Institution Evaluation'!$A$56:$K$346,8,0)&amp;""</f>
        <v/>
      </c>
      <c r="I203" s="241" t="str">
        <f>VLOOKUP($A203,'Institution Evaluation'!$A$56:$K$346,9,0)&amp;""</f>
        <v>Minor Importance</v>
      </c>
      <c r="J203" s="289" t="str">
        <f>VLOOKUP($A203,'Institution Evaluation'!$A$56:$K$346,10,0)&amp;""</f>
        <v/>
      </c>
      <c r="K203" s="242" t="str">
        <f>IF(VLOOKUP($A203,'Institution Evaluation'!$A$56:$K$346,10,0)=TRUE,"Yes","")</f>
        <v/>
      </c>
      <c r="L203" s="65"/>
      <c r="M203" s="65"/>
      <c r="N203" s="65"/>
      <c r="O203" s="65"/>
      <c r="P203" s="65"/>
      <c r="Q203" s="65"/>
      <c r="R203" s="65"/>
      <c r="S203" s="65"/>
      <c r="T203" s="65"/>
      <c r="U203" s="65"/>
      <c r="V203" s="65"/>
      <c r="W203" s="65"/>
      <c r="X203" s="65"/>
      <c r="Y203" s="65"/>
      <c r="Z203" s="65"/>
    </row>
    <row r="204" ht="15.75" customHeight="1">
      <c r="A204" s="35" t="s">
        <v>121</v>
      </c>
      <c r="B204" s="48" t="str">
        <f>VLOOKUP($A204,Questions!$A$2:$X$333,2,0)</f>
        <v>Is security awareness training mandatory for all employees?</v>
      </c>
      <c r="C204" s="241" t="str">
        <f>VLOOKUP($A204,'Institution Evaluation'!$A$56:$K$346,3,0)&amp;""</f>
        <v>Yes</v>
      </c>
      <c r="D204" s="241" t="str">
        <f>VLOOKUP($A204,'Institution Evaluation'!$A$56:$K$346,4,0)&amp;""</f>
        <v>Once annually and during onboarding</v>
      </c>
      <c r="E204" s="248" t="str">
        <f>VLOOKUP($A204,'Institution Evaluation'!$A$56:$K$346,5,0)&amp;""</f>
        <v>Summarize your security awareness training content and state how frequently employees are required to undergo security awareness training.</v>
      </c>
      <c r="F204" s="251" t="str">
        <f>VLOOKUP($A204,'Institution Evaluation'!$A$56:$K$346,6,0)&amp;""</f>
        <v/>
      </c>
      <c r="G204" s="239" t="str">
        <f>VLOOKUP($A204,'Institution Evaluation'!$A$56:$K$346,7,0)&amp;""</f>
        <v>Yes</v>
      </c>
      <c r="H204" s="240" t="str">
        <f>VLOOKUP($A204,'Institution Evaluation'!$A$56:$K$346,8,0)&amp;""</f>
        <v/>
      </c>
      <c r="I204" s="241" t="str">
        <f>VLOOKUP($A204,'Institution Evaluation'!$A$56:$K$346,9,0)&amp;""</f>
        <v>Minor Importance</v>
      </c>
      <c r="J204" s="289" t="str">
        <f>VLOOKUP($A204,'Institution Evaluation'!$A$56:$K$346,10,0)&amp;""</f>
        <v/>
      </c>
      <c r="K204" s="242" t="str">
        <f>IF(VLOOKUP($A204,'Institution Evaluation'!$A$56:$K$346,10,0)=TRUE,"Yes","")</f>
        <v/>
      </c>
      <c r="L204" s="65"/>
      <c r="M204" s="65"/>
      <c r="N204" s="65"/>
      <c r="O204" s="65"/>
      <c r="P204" s="65"/>
      <c r="Q204" s="65"/>
      <c r="R204" s="65"/>
      <c r="S204" s="65"/>
      <c r="T204" s="65"/>
      <c r="U204" s="65"/>
      <c r="V204" s="65"/>
      <c r="W204" s="65"/>
      <c r="X204" s="65"/>
      <c r="Y204" s="65"/>
      <c r="Z204" s="65"/>
    </row>
    <row r="205" ht="15.75" customHeight="1">
      <c r="A205" s="35" t="s">
        <v>124</v>
      </c>
      <c r="B205" s="48" t="str">
        <f>VLOOKUP($A205,Questions!$A$2:$X$333,2,0)</f>
        <v>Do you have documented, and currently implemented, internal audit processes and procedures?</v>
      </c>
      <c r="C205" s="241" t="str">
        <f>VLOOKUP($A205,'Institution Evaluation'!$A$56:$K$346,3,0)&amp;""</f>
        <v>Yes</v>
      </c>
      <c r="D205" s="241" t="str">
        <f>VLOOKUP($A205,'Institution Evaluation'!$A$56:$K$346,4,0)&amp;""</f>
        <v>See our Coursedog Security Overview</v>
      </c>
      <c r="E205" s="248" t="str">
        <f>VLOOKUP($A205,'Institution Evaluation'!$A$56:$K$346,5,0)&amp;""</f>
        <v>Summarize your internal audit processes and procedures.</v>
      </c>
      <c r="F205" s="251" t="str">
        <f>VLOOKUP($A205,'Institution Evaluation'!$A$56:$K$346,6,0)&amp;""</f>
        <v/>
      </c>
      <c r="G205" s="239" t="str">
        <f>VLOOKUP($A205,'Institution Evaluation'!$A$56:$K$346,7,0)&amp;""</f>
        <v>Yes</v>
      </c>
      <c r="H205" s="240" t="str">
        <f>VLOOKUP($A205,'Institution Evaluation'!$A$56:$K$346,8,0)&amp;""</f>
        <v/>
      </c>
      <c r="I205" s="241" t="str">
        <f>VLOOKUP($A205,'Institution Evaluation'!$A$56:$K$346,9,0)&amp;""</f>
        <v>Minor Importance</v>
      </c>
      <c r="J205" s="289" t="str">
        <f>VLOOKUP($A205,'Institution Evaluation'!$A$56:$K$346,10,0)&amp;""</f>
        <v/>
      </c>
      <c r="K205" s="242" t="str">
        <f>IF(VLOOKUP($A205,'Institution Evaluation'!$A$56:$K$346,10,0)=TRUE,"Yes","")</f>
        <v/>
      </c>
      <c r="L205" s="65"/>
      <c r="M205" s="65"/>
      <c r="N205" s="65"/>
      <c r="O205" s="65"/>
      <c r="P205" s="65"/>
      <c r="Q205" s="65"/>
      <c r="R205" s="65"/>
      <c r="S205" s="65"/>
      <c r="T205" s="65"/>
      <c r="U205" s="65"/>
      <c r="V205" s="65"/>
      <c r="W205" s="65"/>
      <c r="X205" s="65"/>
      <c r="Y205" s="65"/>
      <c r="Z205" s="65"/>
    </row>
    <row r="206" ht="15.75" customHeight="1">
      <c r="A206" s="35" t="s">
        <v>125</v>
      </c>
      <c r="B206" s="48" t="str">
        <f>VLOOKUP($A206,Questions!$A$2:$X$333,2,0)</f>
        <v>Does your organization have physical security controls and policies in place?</v>
      </c>
      <c r="C206" s="241" t="str">
        <f>VLOOKUP($A206,'Institution Evaluation'!$A$56:$K$346,3,0)&amp;""</f>
        <v>Yes</v>
      </c>
      <c r="D206" s="241" t="str">
        <f>VLOOKUP($A206,'Institution Evaluation'!$A$56:$K$346,4,0)&amp;""</f>
        <v>See AWS Controls</v>
      </c>
      <c r="E206" s="248" t="str">
        <f>VLOOKUP($A206,'Institution Evaluation'!$A$56:$K$346,5,0)&amp;""</f>
        <v>Provide a copy of your physical security controls and policies along with this document (link or attached).</v>
      </c>
      <c r="F206" s="251" t="str">
        <f>VLOOKUP($A206,'Institution Evaluation'!$A$56:$K$346,6,0)&amp;""</f>
        <v/>
      </c>
      <c r="G206" s="239" t="str">
        <f>VLOOKUP($A206,'Institution Evaluation'!$A$56:$K$346,7,0)&amp;""</f>
        <v>Yes</v>
      </c>
      <c r="H206" s="240" t="str">
        <f>VLOOKUP($A206,'Institution Evaluation'!$A$56:$K$346,8,0)&amp;""</f>
        <v/>
      </c>
      <c r="I206" s="241" t="str">
        <f>VLOOKUP($A206,'Institution Evaluation'!$A$56:$K$346,9,0)&amp;""</f>
        <v>Minor Importance</v>
      </c>
      <c r="J206" s="289" t="str">
        <f>VLOOKUP($A206,'Institution Evaluation'!$A$56:$K$346,10,0)&amp;""</f>
        <v/>
      </c>
      <c r="K206" s="242" t="str">
        <f>IF(VLOOKUP($A206,'Institution Evaluation'!$A$56:$K$346,10,0)=TRUE,"Yes","")</f>
        <v/>
      </c>
      <c r="L206" s="65"/>
      <c r="M206" s="65"/>
      <c r="N206" s="65"/>
      <c r="O206" s="65"/>
      <c r="P206" s="65"/>
      <c r="Q206" s="65"/>
      <c r="R206" s="65"/>
      <c r="S206" s="65"/>
      <c r="T206" s="65"/>
      <c r="U206" s="65"/>
      <c r="V206" s="65"/>
      <c r="W206" s="65"/>
      <c r="X206" s="65"/>
      <c r="Y206" s="65"/>
      <c r="Z206" s="65"/>
    </row>
    <row r="207" ht="15.75" customHeight="1">
      <c r="A207" s="19" t="str">
        <f>VLOOKUP(LEFT($A208,4),'Auto Responses'!$N$4:$O$38,2,0)&amp;""</f>
        <v> Incident Handling</v>
      </c>
      <c r="B207" s="45"/>
      <c r="C207" s="46"/>
      <c r="D207" s="46"/>
      <c r="E207" s="246"/>
      <c r="F207" s="234" t="s">
        <v>644</v>
      </c>
      <c r="G207" s="46"/>
      <c r="H207" s="46"/>
      <c r="I207" s="46"/>
      <c r="J207" s="46"/>
      <c r="K207" s="46"/>
      <c r="L207" s="2"/>
      <c r="M207" s="2"/>
      <c r="N207" s="2"/>
      <c r="O207" s="2"/>
      <c r="P207" s="2"/>
      <c r="Q207" s="2"/>
      <c r="R207" s="2"/>
      <c r="S207" s="2"/>
      <c r="T207" s="2"/>
      <c r="U207" s="2"/>
      <c r="V207" s="2"/>
      <c r="W207" s="2"/>
      <c r="X207" s="2"/>
      <c r="Y207" s="2"/>
      <c r="Z207" s="2"/>
    </row>
    <row r="208" ht="15.75" customHeight="1">
      <c r="A208" s="35" t="s">
        <v>254</v>
      </c>
      <c r="B208" s="48" t="str">
        <f>VLOOKUP($A208,Questions!$A$2:$X$333,2,0)</f>
        <v>Do you have a formal incident response plan?</v>
      </c>
      <c r="C208" s="241" t="str">
        <f>VLOOKUP($A208,'Institution Evaluation'!$A$56:$K$346,3,0)&amp;""</f>
        <v>Yes</v>
      </c>
      <c r="D208" s="241" t="str">
        <f>VLOOKUP($A208,'Institution Evaluation'!$A$56:$K$346,4,0)&amp;""</f>
        <v>Available up request</v>
      </c>
      <c r="E208" s="248" t="str">
        <f>VLOOKUP($A208,'Institution Evaluation'!$A$56:$K$346,5,0)&amp;""</f>
        <v>Summarize or provide a link to your formal incident response plan.</v>
      </c>
      <c r="F208" s="251" t="str">
        <f>VLOOKUP($A208,'Institution Evaluation'!$A$56:$K$346,6,0)&amp;""</f>
        <v/>
      </c>
      <c r="G208" s="239" t="str">
        <f>VLOOKUP($A208,'Institution Evaluation'!$A$56:$K$346,7,0)&amp;""</f>
        <v>Yes</v>
      </c>
      <c r="H208" s="240" t="str">
        <f>VLOOKUP($A208,'Institution Evaluation'!$A$56:$K$346,8,0)&amp;""</f>
        <v/>
      </c>
      <c r="I208" s="241" t="str">
        <f>VLOOKUP($A208,'Institution Evaluation'!$A$56:$K$346,9,0)&amp;""</f>
        <v>Standard Importance</v>
      </c>
      <c r="J208" s="289" t="str">
        <f>VLOOKUP($A208,'Institution Evaluation'!$A$56:$K$346,10,0)&amp;""</f>
        <v/>
      </c>
      <c r="K208" s="242" t="str">
        <f>IF(VLOOKUP($A208,'Institution Evaluation'!$A$56:$K$346,10,0)=TRUE,"Yes","")</f>
        <v/>
      </c>
      <c r="L208" s="65"/>
      <c r="M208" s="65"/>
      <c r="N208" s="65"/>
      <c r="O208" s="65"/>
      <c r="P208" s="65"/>
      <c r="Q208" s="65"/>
      <c r="R208" s="65"/>
      <c r="S208" s="65"/>
      <c r="T208" s="65"/>
      <c r="U208" s="65"/>
      <c r="V208" s="65"/>
      <c r="W208" s="65"/>
      <c r="X208" s="65"/>
      <c r="Y208" s="65"/>
      <c r="Z208" s="65"/>
    </row>
    <row r="209" ht="15.75" customHeight="1">
      <c r="A209" s="35" t="s">
        <v>255</v>
      </c>
      <c r="B209" s="48" t="str">
        <f>VLOOKUP($A209,Questions!$A$2:$X$333,2,0)</f>
        <v>Do you either have an internal incident response team or retain an external team?</v>
      </c>
      <c r="C209" s="241" t="str">
        <f>VLOOKUP($A209,'Institution Evaluation'!$A$56:$K$346,3,0)&amp;""</f>
        <v>Yes</v>
      </c>
      <c r="D209" s="241" t="str">
        <f>VLOOKUP($A209,'Institution Evaluation'!$A$56:$K$346,4,0)&amp;""</f>
        <v>See incident response process.</v>
      </c>
      <c r="E209" s="248" t="str">
        <f>VLOOKUP($A209,'Institution Evaluation'!$A$56:$K$346,5,0)&amp;""</f>
        <v>Summarize your incident response and reporting processes.</v>
      </c>
      <c r="F209" s="251" t="str">
        <f>VLOOKUP($A209,'Institution Evaluation'!$A$56:$K$346,6,0)&amp;""</f>
        <v/>
      </c>
      <c r="G209" s="239" t="str">
        <f>VLOOKUP($A209,'Institution Evaluation'!$A$56:$K$346,7,0)&amp;""</f>
        <v>Yes</v>
      </c>
      <c r="H209" s="240" t="str">
        <f>VLOOKUP($A209,'Institution Evaluation'!$A$56:$K$346,8,0)&amp;""</f>
        <v/>
      </c>
      <c r="I209" s="241" t="str">
        <f>VLOOKUP($A209,'Institution Evaluation'!$A$56:$K$346,9,0)&amp;""</f>
        <v>Minor Importance</v>
      </c>
      <c r="J209" s="289" t="str">
        <f>VLOOKUP($A209,'Institution Evaluation'!$A$56:$K$346,10,0)&amp;""</f>
        <v/>
      </c>
      <c r="K209" s="242" t="str">
        <f>IF(VLOOKUP($A209,'Institution Evaluation'!$A$56:$K$346,10,0)=TRUE,"Yes","")</f>
        <v/>
      </c>
      <c r="L209" s="65"/>
      <c r="M209" s="65"/>
      <c r="N209" s="65"/>
      <c r="O209" s="65"/>
      <c r="P209" s="65"/>
      <c r="Q209" s="65"/>
      <c r="R209" s="65"/>
      <c r="S209" s="65"/>
      <c r="T209" s="65"/>
      <c r="U209" s="65"/>
      <c r="V209" s="65"/>
      <c r="W209" s="65"/>
      <c r="X209" s="65"/>
      <c r="Y209" s="65"/>
      <c r="Z209" s="65"/>
    </row>
    <row r="210" ht="15.75" customHeight="1">
      <c r="A210" s="35" t="s">
        <v>257</v>
      </c>
      <c r="B210" s="48" t="str">
        <f>VLOOKUP($A210,Questions!$A$2:$X$333,2,0)</f>
        <v>Do you have the capability to respond to incidents on a 24 x 7 x 365 basis?</v>
      </c>
      <c r="C210" s="241" t="str">
        <f>VLOOKUP($A210,'Institution Evaluation'!$A$56:$K$346,3,0)&amp;""</f>
        <v>Yes</v>
      </c>
      <c r="D210" s="241" t="str">
        <f>VLOOKUP($A210,'Institution Evaluation'!$A$56:$K$346,4,0)&amp;""</f>
        <v>See AWS Controls</v>
      </c>
      <c r="E210" s="248" t="str">
        <f>VLOOKUP($A210,'Institution Evaluation'!$A$56:$K$346,5,0)&amp;""</f>
        <v>Summarize your internal approach or reference your third-party contractor.</v>
      </c>
      <c r="F210" s="251" t="str">
        <f>VLOOKUP($A210,'Institution Evaluation'!$A$56:$K$346,6,0)&amp;""</f>
        <v/>
      </c>
      <c r="G210" s="239" t="str">
        <f>VLOOKUP($A210,'Institution Evaluation'!$A$56:$K$346,7,0)&amp;""</f>
        <v>Yes</v>
      </c>
      <c r="H210" s="240" t="str">
        <f>VLOOKUP($A210,'Institution Evaluation'!$A$56:$K$346,8,0)&amp;""</f>
        <v/>
      </c>
      <c r="I210" s="241" t="str">
        <f>VLOOKUP($A210,'Institution Evaluation'!$A$56:$K$346,9,0)&amp;""</f>
        <v>Minor Importance</v>
      </c>
      <c r="J210" s="289" t="str">
        <f>VLOOKUP($A210,'Institution Evaluation'!$A$56:$K$346,10,0)&amp;""</f>
        <v/>
      </c>
      <c r="K210" s="242" t="str">
        <f>IF(VLOOKUP($A210,'Institution Evaluation'!$A$56:$K$346,10,0)=TRUE,"Yes","")</f>
        <v/>
      </c>
      <c r="L210" s="65"/>
      <c r="M210" s="65"/>
      <c r="N210" s="65"/>
      <c r="O210" s="65"/>
      <c r="P210" s="65"/>
      <c r="Q210" s="65"/>
      <c r="R210" s="65"/>
      <c r="S210" s="65"/>
      <c r="T210" s="65"/>
      <c r="U210" s="65"/>
      <c r="V210" s="65"/>
      <c r="W210" s="65"/>
      <c r="X210" s="65"/>
      <c r="Y210" s="65"/>
      <c r="Z210" s="65"/>
    </row>
    <row r="211" ht="15.75" customHeight="1">
      <c r="A211" s="35" t="s">
        <v>258</v>
      </c>
      <c r="B211" s="48" t="str">
        <f>VLOOKUP($A211,Questions!$A$2:$X$333,2,0)</f>
        <v>Do you carry cyber-risk insurance to protect against unforeseen service outages, data that is lost or stolen, and security incidents?</v>
      </c>
      <c r="C211" s="241" t="str">
        <f>VLOOKUP($A211,'Institution Evaluation'!$A$56:$K$346,3,0)&amp;""</f>
        <v>Yes</v>
      </c>
      <c r="D211" s="241" t="str">
        <f>VLOOKUP($A211,'Institution Evaluation'!$A$56:$K$346,4,0)&amp;""</f>
        <v>Coursedog is happy to provide certificate of insurance upon request; we have $2M limit w/ $5M additional umbrella coverage </v>
      </c>
      <c r="E211" s="248" t="str">
        <f>VLOOKUP($A211,'Institution Evaluation'!$A$56:$K$346,5,0)&amp;""</f>
        <v>Describe the coverage in place for this solution.</v>
      </c>
      <c r="F211" s="251" t="str">
        <f>VLOOKUP($A211,'Institution Evaluation'!$A$56:$K$346,6,0)&amp;""</f>
        <v/>
      </c>
      <c r="G211" s="239" t="str">
        <f>VLOOKUP($A211,'Institution Evaluation'!$A$56:$K$346,7,0)&amp;""</f>
        <v>Yes</v>
      </c>
      <c r="H211" s="240" t="str">
        <f>VLOOKUP($A211,'Institution Evaluation'!$A$56:$K$346,8,0)&amp;""</f>
        <v/>
      </c>
      <c r="I211" s="241" t="str">
        <f>VLOOKUP($A211,'Institution Evaluation'!$A$56:$K$346,9,0)&amp;""</f>
        <v>Minor Importance</v>
      </c>
      <c r="J211" s="289" t="str">
        <f>VLOOKUP($A211,'Institution Evaluation'!$A$56:$K$346,10,0)&amp;""</f>
        <v/>
      </c>
      <c r="K211" s="242" t="str">
        <f>IF(VLOOKUP($A211,'Institution Evaluation'!$A$56:$K$346,10,0)=TRUE,"Yes","")</f>
        <v/>
      </c>
      <c r="L211" s="65"/>
      <c r="M211" s="65"/>
      <c r="N211" s="65"/>
      <c r="O211" s="65"/>
      <c r="P211" s="65"/>
      <c r="Q211" s="65"/>
      <c r="R211" s="65"/>
      <c r="S211" s="65"/>
      <c r="T211" s="65"/>
      <c r="U211" s="65"/>
      <c r="V211" s="65"/>
      <c r="W211" s="65"/>
      <c r="X211" s="65"/>
      <c r="Y211" s="65"/>
      <c r="Z211" s="65"/>
    </row>
    <row r="212" ht="15.75" customHeight="1">
      <c r="A212" s="19" t="str">
        <f>VLOOKUP(LEFT($A213,4),'Auto Responses'!$N$4:$O$38,2,0)&amp;""</f>
        <v> Vulnerability Management</v>
      </c>
      <c r="B212" s="45"/>
      <c r="C212" s="46"/>
      <c r="D212" s="46"/>
      <c r="E212" s="246"/>
      <c r="F212" s="234" t="s">
        <v>644</v>
      </c>
      <c r="G212" s="46"/>
      <c r="H212" s="46"/>
      <c r="I212" s="46"/>
      <c r="J212" s="46"/>
      <c r="K212" s="46"/>
      <c r="L212" s="2"/>
      <c r="M212" s="2"/>
      <c r="N212" s="2"/>
      <c r="O212" s="2"/>
      <c r="P212" s="2"/>
      <c r="Q212" s="2"/>
      <c r="R212" s="2"/>
      <c r="S212" s="2"/>
      <c r="T212" s="2"/>
      <c r="U212" s="2"/>
      <c r="V212" s="2"/>
      <c r="W212" s="2"/>
      <c r="X212" s="2"/>
      <c r="Y212" s="2"/>
      <c r="Z212" s="2"/>
    </row>
    <row r="213" ht="15.75" customHeight="1">
      <c r="A213" s="35" t="s">
        <v>260</v>
      </c>
      <c r="B213" s="48" t="str">
        <f>VLOOKUP($A213,Questions!$A$2:$X$333,2,0)</f>
        <v>Are your systems and applications scanned with an authenticated user account for vulnerabilities (that are remediated) prior to new releases?*</v>
      </c>
      <c r="C213" s="241" t="str">
        <f>VLOOKUP($A213,'Institution Evaluation'!$A$56:$K$346,3,0)&amp;""</f>
        <v>Yes</v>
      </c>
      <c r="D213" s="241" t="str">
        <f>VLOOKUP($A213,'Institution Evaluation'!$A$56:$K$346,4,0)&amp;""</f>
        <v>Updates are thoroughly tested in a QA system before being moved to a staging environment and then to production. This process ensures that any vulnerabilities are addressed before the new releases.</v>
      </c>
      <c r="E213" s="248" t="str">
        <f>VLOOKUP($A213,'Institution Evaluation'!$A$56:$K$346,5,0)&amp;""</f>
        <v>Provide a brief description.</v>
      </c>
      <c r="F213" s="251" t="str">
        <f>VLOOKUP($A213,'Institution Evaluation'!$A$56:$K$346,6,0)&amp;""</f>
        <v/>
      </c>
      <c r="G213" s="239" t="str">
        <f>VLOOKUP($A213,'Institution Evaluation'!$A$56:$K$346,7,0)&amp;""</f>
        <v>Yes</v>
      </c>
      <c r="H213" s="240" t="str">
        <f>VLOOKUP($A213,'Institution Evaluation'!$A$56:$K$346,8,0)&amp;""</f>
        <v/>
      </c>
      <c r="I213" s="241" t="str">
        <f>VLOOKUP($A213,'Institution Evaluation'!$A$56:$K$346,9,0)&amp;""</f>
        <v>Critical Importance</v>
      </c>
      <c r="J213" s="289" t="str">
        <f>VLOOKUP($A213,'Institution Evaluation'!$A$56:$K$346,10,0)&amp;""</f>
        <v/>
      </c>
      <c r="K213" s="242" t="str">
        <f>IF(VLOOKUP($A213,'Institution Evaluation'!$A$56:$K$346,10,0)=TRUE,"Yes","")</f>
        <v/>
      </c>
      <c r="L213" s="65"/>
      <c r="M213" s="65"/>
      <c r="N213" s="65"/>
      <c r="O213" s="65"/>
      <c r="P213" s="65"/>
      <c r="Q213" s="65"/>
      <c r="R213" s="65"/>
      <c r="S213" s="65"/>
      <c r="T213" s="65"/>
      <c r="U213" s="65"/>
      <c r="V213" s="65"/>
      <c r="W213" s="65"/>
      <c r="X213" s="65"/>
      <c r="Y213" s="65"/>
      <c r="Z213" s="65"/>
    </row>
    <row r="214" ht="15.75" customHeight="1">
      <c r="A214" s="35" t="s">
        <v>262</v>
      </c>
      <c r="B214" s="48" t="str">
        <f>VLOOKUP($A214,Questions!$A$2:$X$333,2,0)</f>
        <v>Will you provide results of application and system vulnerability scans to the institution?*</v>
      </c>
      <c r="C214" s="241" t="str">
        <f>VLOOKUP($A214,'Institution Evaluation'!$A$56:$K$346,3,0)&amp;""</f>
        <v>Yes</v>
      </c>
      <c r="D214" s="241" t="str">
        <f>VLOOKUP($A214,'Institution Evaluation'!$A$56:$K$346,4,0)&amp;""</f>
        <v>Available upon request</v>
      </c>
      <c r="E214" s="248" t="str">
        <f>VLOOKUP($A214,'Institution Evaluation'!$A$56:$K$346,5,0)&amp;""</f>
        <v>Provide a reference to security scan documentation.</v>
      </c>
      <c r="F214" s="251" t="str">
        <f>VLOOKUP($A214,'Institution Evaluation'!$A$56:$K$346,6,0)&amp;""</f>
        <v/>
      </c>
      <c r="G214" s="239" t="str">
        <f>VLOOKUP($A214,'Institution Evaluation'!$A$56:$K$346,7,0)&amp;""</f>
        <v>Yes</v>
      </c>
      <c r="H214" s="240" t="str">
        <f>VLOOKUP($A214,'Institution Evaluation'!$A$56:$K$346,8,0)&amp;""</f>
        <v/>
      </c>
      <c r="I214" s="241" t="str">
        <f>VLOOKUP($A214,'Institution Evaluation'!$A$56:$K$346,9,0)&amp;""</f>
        <v>Critical Importance</v>
      </c>
      <c r="J214" s="289" t="str">
        <f>VLOOKUP($A214,'Institution Evaluation'!$A$56:$K$346,10,0)&amp;""</f>
        <v/>
      </c>
      <c r="K214" s="242" t="str">
        <f>IF(VLOOKUP($A214,'Institution Evaluation'!$A$56:$K$346,10,0)=TRUE,"Yes","")</f>
        <v/>
      </c>
      <c r="L214" s="65"/>
      <c r="M214" s="65"/>
      <c r="N214" s="65"/>
      <c r="O214" s="65"/>
      <c r="P214" s="65"/>
      <c r="Q214" s="65"/>
      <c r="R214" s="65"/>
      <c r="S214" s="65"/>
      <c r="T214" s="65"/>
      <c r="U214" s="65"/>
      <c r="V214" s="65"/>
      <c r="W214" s="65"/>
      <c r="X214" s="65"/>
      <c r="Y214" s="65"/>
      <c r="Z214" s="65"/>
    </row>
    <row r="215" ht="15.75" customHeight="1">
      <c r="A215" s="35" t="s">
        <v>266</v>
      </c>
      <c r="B215" s="48" t="str">
        <f>VLOOKUP($A215,Questions!$A$2:$X$333,2,0)</f>
        <v>Have your systems and applications had a third-party security assessment completed in the last year?</v>
      </c>
      <c r="C215" s="241" t="str">
        <f>VLOOKUP($A215,'Institution Evaluation'!$A$56:$K$346,3,0)&amp;""</f>
        <v>Yes</v>
      </c>
      <c r="D215" s="241" t="str">
        <f>VLOOKUP($A215,'Institution Evaluation'!$A$56:$K$346,4,0)&amp;""</f>
        <v>An external audit of our application from a trusted third party is conducted annually.</v>
      </c>
      <c r="E215" s="248" t="str">
        <f>VLOOKUP($A215,'Institution Evaluation'!$A$56:$K$346,5,0)&amp;""</f>
        <v>Provide the results with this document (link or attached), if possible. State the date of the last completed third-party security assessment.</v>
      </c>
      <c r="F215" s="251" t="str">
        <f>VLOOKUP($A215,'Institution Evaluation'!$A$56:$K$346,6,0)&amp;""</f>
        <v/>
      </c>
      <c r="G215" s="239" t="str">
        <f>VLOOKUP($A215,'Institution Evaluation'!$A$56:$K$346,7,0)&amp;""</f>
        <v>Yes</v>
      </c>
      <c r="H215" s="240" t="str">
        <f>VLOOKUP($A215,'Institution Evaluation'!$A$56:$K$346,8,0)&amp;""</f>
        <v/>
      </c>
      <c r="I215" s="241" t="str">
        <f>VLOOKUP($A215,'Institution Evaluation'!$A$56:$K$346,9,0)&amp;""</f>
        <v>Standard Importance</v>
      </c>
      <c r="J215" s="289" t="str">
        <f>VLOOKUP($A215,'Institution Evaluation'!$A$56:$K$346,10,0)&amp;""</f>
        <v/>
      </c>
      <c r="K215" s="242" t="str">
        <f>IF(VLOOKUP($A215,'Institution Evaluation'!$A$56:$K$346,10,0)=TRUE,"Yes","")</f>
        <v/>
      </c>
      <c r="L215" s="65"/>
      <c r="M215" s="65"/>
      <c r="N215" s="65"/>
      <c r="O215" s="65"/>
      <c r="P215" s="65"/>
      <c r="Q215" s="65"/>
      <c r="R215" s="65"/>
      <c r="S215" s="65"/>
      <c r="T215" s="65"/>
      <c r="U215" s="65"/>
      <c r="V215" s="65"/>
      <c r="W215" s="65"/>
      <c r="X215" s="65"/>
      <c r="Y215" s="65"/>
      <c r="Z215" s="65"/>
    </row>
    <row r="216" ht="15.75" customHeight="1">
      <c r="A216" s="35" t="s">
        <v>270</v>
      </c>
      <c r="B216" s="48" t="str">
        <f>VLOOKUP($A216,Questions!$A$2:$X$333,2,0)</f>
        <v>Are your systems and applications regularly scanned externally for vulnerabilities?</v>
      </c>
      <c r="C216" s="241" t="str">
        <f>VLOOKUP($A216,'Institution Evaluation'!$A$56:$K$346,3,0)&amp;""</f>
        <v>Yes</v>
      </c>
      <c r="D216" s="241" t="str">
        <f>VLOOKUP($A216,'Institution Evaluation'!$A$56:$K$346,4,0)&amp;""</f>
        <v>See AWS Penetration Testing</v>
      </c>
      <c r="E216" s="248" t="str">
        <f>VLOOKUP($A216,'Institution Evaluation'!$A$56:$K$346,5,0)&amp;""</f>
        <v>Decribe your external application vulnerability scanning strategy.</v>
      </c>
      <c r="F216" s="251" t="str">
        <f>VLOOKUP($A216,'Institution Evaluation'!$A$56:$K$346,6,0)&amp;""</f>
        <v/>
      </c>
      <c r="G216" s="239" t="str">
        <f>VLOOKUP($A216,'Institution Evaluation'!$A$56:$K$346,7,0)&amp;""</f>
        <v>Yes</v>
      </c>
      <c r="H216" s="240" t="str">
        <f>VLOOKUP($A216,'Institution Evaluation'!$A$56:$K$346,8,0)&amp;""</f>
        <v/>
      </c>
      <c r="I216" s="241" t="str">
        <f>VLOOKUP($A216,'Institution Evaluation'!$A$56:$K$346,9,0)&amp;""</f>
        <v>Minor Importance</v>
      </c>
      <c r="J216" s="289" t="str">
        <f>VLOOKUP($A216,'Institution Evaluation'!$A$56:$K$346,10,0)&amp;""</f>
        <v/>
      </c>
      <c r="K216" s="242" t="str">
        <f>IF(VLOOKUP($A216,'Institution Evaluation'!$A$56:$K$346,10,0)=TRUE,"Yes","")</f>
        <v/>
      </c>
      <c r="L216" s="65"/>
      <c r="M216" s="65"/>
      <c r="N216" s="65"/>
      <c r="O216" s="65"/>
      <c r="P216" s="65"/>
      <c r="Q216" s="65"/>
      <c r="R216" s="65"/>
      <c r="S216" s="65"/>
      <c r="T216" s="65"/>
      <c r="U216" s="65"/>
      <c r="V216" s="65"/>
      <c r="W216" s="65"/>
      <c r="X216" s="65"/>
      <c r="Y216" s="65"/>
      <c r="Z216" s="65"/>
    </row>
    <row r="217" ht="15.75" customHeight="1">
      <c r="A217" s="19" t="str">
        <f>VLOOKUP(LEFT($A218,4),'Auto Responses'!$N$4:$O$38,2,0)&amp;""</f>
        <v>HIPAA Compliance </v>
      </c>
      <c r="B217" s="45"/>
      <c r="C217" s="46"/>
      <c r="D217" s="46"/>
      <c r="E217" s="246"/>
      <c r="F217" s="234" t="s">
        <v>644</v>
      </c>
      <c r="G217" s="46"/>
      <c r="H217" s="46"/>
      <c r="I217" s="46"/>
      <c r="J217" s="46"/>
      <c r="K217" s="46"/>
      <c r="L217" s="2"/>
      <c r="M217" s="2"/>
      <c r="N217" s="2"/>
      <c r="O217" s="2"/>
      <c r="P217" s="2"/>
      <c r="Q217" s="2"/>
      <c r="R217" s="2"/>
      <c r="S217" s="2"/>
      <c r="T217" s="2"/>
      <c r="U217" s="2"/>
      <c r="V217" s="2"/>
      <c r="W217" s="2"/>
      <c r="X217" s="2"/>
      <c r="Y217" s="2"/>
      <c r="Z217" s="2"/>
    </row>
    <row r="218" ht="15.75" customHeight="1">
      <c r="A218" s="35" t="s">
        <v>316</v>
      </c>
      <c r="B218" s="48" t="str">
        <f>VLOOKUP($A218,Questions!$A$2:$X$333,2,0)</f>
        <v>Do your workforce members receive regular training related to the Health Insurance Portability and Accountability Act (HIPAA) Privacy and Security Rules and the HITECH Act?*</v>
      </c>
      <c r="C218" s="241" t="str">
        <f>VLOOKUP($A218,'Institution Evaluation'!$A$56:$K$346,3,0)&amp;""</f>
        <v>No</v>
      </c>
      <c r="D218" s="241" t="str">
        <f>VLOOKUP($A218,'Institution Evaluation'!$A$56:$K$346,4,0)&amp;""</f>
        <v>Coursedog does not have or require access to any HIPAA related data.</v>
      </c>
      <c r="E218" s="248" t="str">
        <f>VLOOKUP($A218,'Institution Evaluation'!$A$56:$K$346,5,0)&amp;""</f>
        <v>Based on the response to REQU-05 on the "START HERE" tab, this question does not apply to this product or service.</v>
      </c>
      <c r="F218" s="251" t="str">
        <f>VLOOKUP($A218,'Institution Evaluation'!$A$56:$K$346,6,0)&amp;""</f>
        <v/>
      </c>
      <c r="G218" s="239" t="str">
        <f>VLOOKUP($A218,'Institution Evaluation'!$A$56:$K$346,7,0)&amp;""</f>
        <v>Yes</v>
      </c>
      <c r="H218" s="240" t="str">
        <f>VLOOKUP($A218,'Institution Evaluation'!$A$56:$K$346,8,0)&amp;""</f>
        <v/>
      </c>
      <c r="I218" s="241" t="str">
        <f>VLOOKUP($A218,'Institution Evaluation'!$A$56:$K$346,9,0)&amp;""</f>
        <v>Critical Importance</v>
      </c>
      <c r="J218" s="289" t="str">
        <f>VLOOKUP($A218,'Institution Evaluation'!$A$56:$K$346,10,0)&amp;""</f>
        <v/>
      </c>
      <c r="K218" s="242" t="str">
        <f>IF(VLOOKUP($A218,'Institution Evaluation'!$A$56:$K$346,10,0)=TRUE,"Yes","")</f>
        <v/>
      </c>
      <c r="L218" s="65"/>
      <c r="M218" s="65"/>
      <c r="N218" s="65"/>
      <c r="O218" s="65"/>
      <c r="P218" s="65"/>
      <c r="Q218" s="65"/>
      <c r="R218" s="65"/>
      <c r="S218" s="65"/>
      <c r="T218" s="65"/>
      <c r="U218" s="65"/>
      <c r="V218" s="65"/>
      <c r="W218" s="65"/>
      <c r="X218" s="65"/>
      <c r="Y218" s="65"/>
      <c r="Z218" s="65"/>
    </row>
    <row r="219" ht="15.75" customHeight="1">
      <c r="A219" s="35" t="s">
        <v>318</v>
      </c>
      <c r="B219" s="48" t="str">
        <f>VLOOKUP($A219,Questions!$A$2:$X$333,2,0)</f>
        <v>Have you identified areas of risk?*</v>
      </c>
      <c r="C219" s="241" t="str">
        <f>VLOOKUP($A219,'Institution Evaluation'!$A$56:$K$346,3,0)&amp;""</f>
        <v>No</v>
      </c>
      <c r="D219" s="241" t="str">
        <f>VLOOKUP($A219,'Institution Evaluation'!$A$56:$K$346,4,0)&amp;""</f>
        <v>Coursedog does not have or require access to any HIPAA related data.</v>
      </c>
      <c r="E219" s="248" t="str">
        <f>VLOOKUP($A219,'Institution Evaluation'!$A$56:$K$346,5,0)&amp;""</f>
        <v>Based on the response to REQU-05 on the "START HERE" tab, this question does not apply to this product or service.</v>
      </c>
      <c r="F219" s="251" t="str">
        <f>VLOOKUP($A219,'Institution Evaluation'!$A$56:$K$346,6,0)&amp;""</f>
        <v/>
      </c>
      <c r="G219" s="239" t="str">
        <f>VLOOKUP($A219,'Institution Evaluation'!$A$56:$K$346,7,0)&amp;""</f>
        <v>Yes</v>
      </c>
      <c r="H219" s="240" t="str">
        <f>VLOOKUP($A219,'Institution Evaluation'!$A$56:$K$346,8,0)&amp;""</f>
        <v/>
      </c>
      <c r="I219" s="241" t="str">
        <f>VLOOKUP($A219,'Institution Evaluation'!$A$56:$K$346,9,0)&amp;""</f>
        <v>Critical Importance</v>
      </c>
      <c r="J219" s="289" t="str">
        <f>VLOOKUP($A219,'Institution Evaluation'!$A$56:$K$346,10,0)&amp;""</f>
        <v/>
      </c>
      <c r="K219" s="242" t="str">
        <f>IF(VLOOKUP($A219,'Institution Evaluation'!$A$56:$K$346,10,0)=TRUE,"Yes","")</f>
        <v/>
      </c>
      <c r="L219" s="65"/>
      <c r="M219" s="65"/>
      <c r="N219" s="65"/>
      <c r="O219" s="65"/>
      <c r="P219" s="65"/>
      <c r="Q219" s="65"/>
      <c r="R219" s="65"/>
      <c r="S219" s="65"/>
      <c r="T219" s="65"/>
      <c r="U219" s="65"/>
      <c r="V219" s="65"/>
      <c r="W219" s="65"/>
      <c r="X219" s="65"/>
      <c r="Y219" s="65"/>
      <c r="Z219" s="65"/>
    </row>
    <row r="220" ht="15.75" customHeight="1">
      <c r="A220" s="35" t="s">
        <v>319</v>
      </c>
      <c r="B220" s="48" t="str">
        <f>VLOOKUP($A220,Questions!$A$2:$X$333,2,0)</f>
        <v>Have the relevant policies/plans been tested?*</v>
      </c>
      <c r="C220" s="241" t="str">
        <f>VLOOKUP($A220,'Institution Evaluation'!$A$56:$K$346,3,0)&amp;""</f>
        <v>No</v>
      </c>
      <c r="D220" s="241" t="str">
        <f>VLOOKUP($A220,'Institution Evaluation'!$A$56:$K$346,4,0)&amp;""</f>
        <v>Coursedog does not have or require access to any HIPAA related data.</v>
      </c>
      <c r="E220" s="248" t="str">
        <f>VLOOKUP($A220,'Institution Evaluation'!$A$56:$K$346,5,0)&amp;""</f>
        <v>Based on the response to REQU-05 on the "START HERE" tab, this question does not apply to this product or service.</v>
      </c>
      <c r="F220" s="251" t="str">
        <f>VLOOKUP($A220,'Institution Evaluation'!$A$56:$K$346,6,0)&amp;""</f>
        <v/>
      </c>
      <c r="G220" s="239" t="str">
        <f>VLOOKUP($A220,'Institution Evaluation'!$A$56:$K$346,7,0)&amp;""</f>
        <v>Yes</v>
      </c>
      <c r="H220" s="240" t="str">
        <f>VLOOKUP($A220,'Institution Evaluation'!$A$56:$K$346,8,0)&amp;""</f>
        <v/>
      </c>
      <c r="I220" s="241" t="str">
        <f>VLOOKUP($A220,'Institution Evaluation'!$A$56:$K$346,9,0)&amp;""</f>
        <v>Critical Importance</v>
      </c>
      <c r="J220" s="289" t="str">
        <f>VLOOKUP($A220,'Institution Evaluation'!$A$56:$K$346,10,0)&amp;""</f>
        <v/>
      </c>
      <c r="K220" s="242" t="str">
        <f>IF(VLOOKUP($A220,'Institution Evaluation'!$A$56:$K$346,10,0)=TRUE,"Yes","")</f>
        <v/>
      </c>
      <c r="L220" s="65"/>
      <c r="M220" s="65"/>
      <c r="N220" s="65"/>
      <c r="O220" s="65"/>
      <c r="P220" s="65"/>
      <c r="Q220" s="65"/>
      <c r="R220" s="65"/>
      <c r="S220" s="65"/>
      <c r="T220" s="65"/>
      <c r="U220" s="65"/>
      <c r="V220" s="65"/>
      <c r="W220" s="65"/>
      <c r="X220" s="65"/>
      <c r="Y220" s="65"/>
      <c r="Z220" s="65"/>
    </row>
    <row r="221" ht="15.75" customHeight="1">
      <c r="A221" s="35" t="s">
        <v>320</v>
      </c>
      <c r="B221" s="48" t="str">
        <f>VLOOKUP($A221,Questions!$A$2:$X$333,2,0)</f>
        <v>Have you entered into a Business Associate Agreements with all subcontractors who may have access to protected health information (PHI)?*</v>
      </c>
      <c r="C221" s="241" t="str">
        <f>VLOOKUP($A221,'Institution Evaluation'!$A$56:$K$346,3,0)&amp;""</f>
        <v>No</v>
      </c>
      <c r="D221" s="241" t="str">
        <f>VLOOKUP($A221,'Institution Evaluation'!$A$56:$K$346,4,0)&amp;""</f>
        <v>Coursedog does not have or require access to any HIPAA related data.</v>
      </c>
      <c r="E221" s="248" t="str">
        <f>VLOOKUP($A221,'Institution Evaluation'!$A$56:$K$346,5,0)&amp;""</f>
        <v>Based on the response to REQU-05 on the "START HERE" tab, this question does not apply to this product or service.</v>
      </c>
      <c r="F221" s="251" t="str">
        <f>VLOOKUP($A221,'Institution Evaluation'!$A$56:$K$346,6,0)&amp;""</f>
        <v/>
      </c>
      <c r="G221" s="239" t="str">
        <f>VLOOKUP($A221,'Institution Evaluation'!$A$56:$K$346,7,0)&amp;""</f>
        <v>Yes</v>
      </c>
      <c r="H221" s="240" t="str">
        <f>VLOOKUP($A221,'Institution Evaluation'!$A$56:$K$346,8,0)&amp;""</f>
        <v/>
      </c>
      <c r="I221" s="241" t="str">
        <f>VLOOKUP($A221,'Institution Evaluation'!$A$56:$K$346,9,0)&amp;""</f>
        <v>Critical Importance</v>
      </c>
      <c r="J221" s="289" t="str">
        <f>VLOOKUP($A221,'Institution Evaluation'!$A$56:$K$346,10,0)&amp;""</f>
        <v/>
      </c>
      <c r="K221" s="242" t="str">
        <f>IF(VLOOKUP($A221,'Institution Evaluation'!$A$56:$K$346,10,0)=TRUE,"Yes","")</f>
        <v/>
      </c>
      <c r="L221" s="65"/>
      <c r="M221" s="65"/>
      <c r="N221" s="65"/>
      <c r="O221" s="65"/>
      <c r="P221" s="65"/>
      <c r="Q221" s="65"/>
      <c r="R221" s="65"/>
      <c r="S221" s="65"/>
      <c r="T221" s="65"/>
      <c r="U221" s="65"/>
      <c r="V221" s="65"/>
      <c r="W221" s="65"/>
      <c r="X221" s="65"/>
      <c r="Y221" s="65"/>
      <c r="Z221" s="65"/>
    </row>
    <row r="222" ht="15.75" customHeight="1">
      <c r="A222" s="35" t="s">
        <v>321</v>
      </c>
      <c r="B222" s="48" t="str">
        <f>VLOOKUP($A222,Questions!$A$2:$X$333,2,0)</f>
        <v>Do you monitor or receive information regarding changes in HIPAA regulations?</v>
      </c>
      <c r="C222" s="241" t="str">
        <f>VLOOKUP($A222,'Institution Evaluation'!$A$56:$K$346,3,0)&amp;""</f>
        <v>No</v>
      </c>
      <c r="D222" s="241" t="str">
        <f>VLOOKUP($A222,'Institution Evaluation'!$A$56:$K$346,4,0)&amp;""</f>
        <v>Coursedog does not have or require access to any HIPAA related data.</v>
      </c>
      <c r="E222" s="248" t="str">
        <f>VLOOKUP($A222,'Institution Evaluation'!$A$56:$K$346,5,0)&amp;""</f>
        <v>Based on the response to REQU-05 on the "START HERE" tab, this question does not apply to this product or service.</v>
      </c>
      <c r="F222" s="251" t="str">
        <f>VLOOKUP($A222,'Institution Evaluation'!$A$56:$K$346,6,0)&amp;""</f>
        <v/>
      </c>
      <c r="G222" s="239" t="str">
        <f>VLOOKUP($A222,'Institution Evaluation'!$A$56:$K$346,7,0)&amp;""</f>
        <v>Yes</v>
      </c>
      <c r="H222" s="240" t="str">
        <f>VLOOKUP($A222,'Institution Evaluation'!$A$56:$K$346,8,0)&amp;""</f>
        <v/>
      </c>
      <c r="I222" s="241" t="str">
        <f>VLOOKUP($A222,'Institution Evaluation'!$A$56:$K$346,9,0)&amp;""</f>
        <v>Standard Importance</v>
      </c>
      <c r="J222" s="289" t="str">
        <f>VLOOKUP($A222,'Institution Evaluation'!$A$56:$K$346,10,0)&amp;""</f>
        <v/>
      </c>
      <c r="K222" s="242" t="str">
        <f>IF(VLOOKUP($A222,'Institution Evaluation'!$A$56:$K$346,10,0)=TRUE,"Yes","")</f>
        <v/>
      </c>
      <c r="L222" s="65"/>
      <c r="M222" s="65"/>
      <c r="N222" s="65"/>
      <c r="O222" s="65"/>
      <c r="P222" s="65"/>
      <c r="Q222" s="65"/>
      <c r="R222" s="65"/>
      <c r="S222" s="65"/>
      <c r="T222" s="65"/>
      <c r="U222" s="65"/>
      <c r="V222" s="65"/>
      <c r="W222" s="65"/>
      <c r="X222" s="65"/>
      <c r="Y222" s="65"/>
      <c r="Z222" s="65"/>
    </row>
    <row r="223" ht="15.75" customHeight="1">
      <c r="A223" s="35" t="s">
        <v>322</v>
      </c>
      <c r="B223" s="48" t="str">
        <f>VLOOKUP($A223,Questions!$A$2:$X$333,2,0)</f>
        <v>Has your organization designated HIPAA Privacy and Security officers as required by the rules?</v>
      </c>
      <c r="C223" s="241" t="str">
        <f>VLOOKUP($A223,'Institution Evaluation'!$A$56:$K$346,3,0)&amp;""</f>
        <v>No</v>
      </c>
      <c r="D223" s="241" t="str">
        <f>VLOOKUP($A223,'Institution Evaluation'!$A$56:$K$346,4,0)&amp;""</f>
        <v>Coursedog does not have or require access to any HIPAA related data.</v>
      </c>
      <c r="E223" s="248" t="str">
        <f>VLOOKUP($A223,'Institution Evaluation'!$A$56:$K$346,5,0)&amp;""</f>
        <v>Based on the response to REQU-05 on the "START HERE" tab, this question does not apply to this product or service.</v>
      </c>
      <c r="F223" s="251" t="str">
        <f>VLOOKUP($A223,'Institution Evaluation'!$A$56:$K$346,6,0)&amp;""</f>
        <v/>
      </c>
      <c r="G223" s="239" t="str">
        <f>VLOOKUP($A223,'Institution Evaluation'!$A$56:$K$346,7,0)&amp;""</f>
        <v>Yes</v>
      </c>
      <c r="H223" s="240" t="str">
        <f>VLOOKUP($A223,'Institution Evaluation'!$A$56:$K$346,8,0)&amp;""</f>
        <v/>
      </c>
      <c r="I223" s="241" t="str">
        <f>VLOOKUP($A223,'Institution Evaluation'!$A$56:$K$346,9,0)&amp;""</f>
        <v>Standard Importance</v>
      </c>
      <c r="J223" s="289" t="str">
        <f>VLOOKUP($A223,'Institution Evaluation'!$A$56:$K$346,10,0)&amp;""</f>
        <v/>
      </c>
      <c r="K223" s="242" t="str">
        <f>IF(VLOOKUP($A223,'Institution Evaluation'!$A$56:$K$346,10,0)=TRUE,"Yes","")</f>
        <v/>
      </c>
      <c r="L223" s="65"/>
      <c r="M223" s="65"/>
      <c r="N223" s="65"/>
      <c r="O223" s="65"/>
      <c r="P223" s="65"/>
      <c r="Q223" s="65"/>
      <c r="R223" s="65"/>
      <c r="S223" s="65"/>
      <c r="T223" s="65"/>
      <c r="U223" s="65"/>
      <c r="V223" s="65"/>
      <c r="W223" s="65"/>
      <c r="X223" s="65"/>
      <c r="Y223" s="65"/>
      <c r="Z223" s="65"/>
    </row>
    <row r="224" ht="15.75" customHeight="1">
      <c r="A224" s="35" t="s">
        <v>323</v>
      </c>
      <c r="B224" s="48" t="str">
        <f>VLOOKUP($A224,Questions!$A$2:$X$333,2,0)</f>
        <v>Do you comply with the requirements of the Health Information Technology for Economic and Clinical Health Act (HITECH)?</v>
      </c>
      <c r="C224" s="241" t="str">
        <f>VLOOKUP($A224,'Institution Evaluation'!$A$56:$K$346,3,0)&amp;""</f>
        <v>No</v>
      </c>
      <c r="D224" s="241" t="str">
        <f>VLOOKUP($A224,'Institution Evaluation'!$A$56:$K$346,4,0)&amp;""</f>
        <v>Coursedog does not have or require access to any HIPAA related data.</v>
      </c>
      <c r="E224" s="248" t="str">
        <f>VLOOKUP($A224,'Institution Evaluation'!$A$56:$K$346,5,0)&amp;""</f>
        <v>Based on the response to REQU-05 on the "START HERE" tab, this question does not apply to this product or service.</v>
      </c>
      <c r="F224" s="251" t="str">
        <f>VLOOKUP($A224,'Institution Evaluation'!$A$56:$K$346,6,0)&amp;""</f>
        <v/>
      </c>
      <c r="G224" s="239" t="str">
        <f>VLOOKUP($A224,'Institution Evaluation'!$A$56:$K$346,7,0)&amp;""</f>
        <v>Yes</v>
      </c>
      <c r="H224" s="240" t="str">
        <f>VLOOKUP($A224,'Institution Evaluation'!$A$56:$K$346,8,0)&amp;""</f>
        <v/>
      </c>
      <c r="I224" s="241" t="str">
        <f>VLOOKUP($A224,'Institution Evaluation'!$A$56:$K$346,9,0)&amp;""</f>
        <v>Standard Importance</v>
      </c>
      <c r="J224" s="289" t="str">
        <f>VLOOKUP($A224,'Institution Evaluation'!$A$56:$K$346,10,0)&amp;""</f>
        <v/>
      </c>
      <c r="K224" s="242" t="str">
        <f>IF(VLOOKUP($A224,'Institution Evaluation'!$A$56:$K$346,10,0)=TRUE,"Yes","")</f>
        <v/>
      </c>
      <c r="L224" s="65"/>
      <c r="M224" s="65"/>
      <c r="N224" s="65"/>
      <c r="O224" s="65"/>
      <c r="P224" s="65"/>
      <c r="Q224" s="65"/>
      <c r="R224" s="65"/>
      <c r="S224" s="65"/>
      <c r="T224" s="65"/>
      <c r="U224" s="65"/>
      <c r="V224" s="65"/>
      <c r="W224" s="65"/>
      <c r="X224" s="65"/>
      <c r="Y224" s="65"/>
      <c r="Z224" s="65"/>
    </row>
    <row r="225" ht="15.75" customHeight="1">
      <c r="A225" s="35" t="s">
        <v>324</v>
      </c>
      <c r="B225" s="48" t="str">
        <f>VLOOKUP($A225,Questions!$A$2:$X$333,2,0)</f>
        <v>Have you conducted a risk analysis as required under the HIPAA Security Rule?</v>
      </c>
      <c r="C225" s="241" t="str">
        <f>VLOOKUP($A225,'Institution Evaluation'!$A$56:$K$346,3,0)&amp;""</f>
        <v>No</v>
      </c>
      <c r="D225" s="241" t="str">
        <f>VLOOKUP($A225,'Institution Evaluation'!$A$56:$K$346,4,0)&amp;""</f>
        <v>Coursedog does not have or require access to any HIPAA related data.</v>
      </c>
      <c r="E225" s="248" t="str">
        <f>VLOOKUP($A225,'Institution Evaluation'!$A$56:$K$346,5,0)&amp;""</f>
        <v>Based on the response to REQU-05 on the "START HERE" tab, this question does not apply to this product or service.</v>
      </c>
      <c r="F225" s="251" t="str">
        <f>VLOOKUP($A225,'Institution Evaluation'!$A$56:$K$346,6,0)&amp;""</f>
        <v/>
      </c>
      <c r="G225" s="239" t="str">
        <f>VLOOKUP($A225,'Institution Evaluation'!$A$56:$K$346,7,0)&amp;""</f>
        <v>Yes</v>
      </c>
      <c r="H225" s="240" t="str">
        <f>VLOOKUP($A225,'Institution Evaluation'!$A$56:$K$346,8,0)&amp;""</f>
        <v/>
      </c>
      <c r="I225" s="241" t="str">
        <f>VLOOKUP($A225,'Institution Evaluation'!$A$56:$K$346,9,0)&amp;""</f>
        <v>Standard Importance</v>
      </c>
      <c r="J225" s="289" t="str">
        <f>VLOOKUP($A225,'Institution Evaluation'!$A$56:$K$346,10,0)&amp;""</f>
        <v/>
      </c>
      <c r="K225" s="242" t="str">
        <f>IF(VLOOKUP($A225,'Institution Evaluation'!$A$56:$K$346,10,0)=TRUE,"Yes","")</f>
        <v/>
      </c>
      <c r="L225" s="65"/>
      <c r="M225" s="65"/>
      <c r="N225" s="65"/>
      <c r="O225" s="65"/>
      <c r="P225" s="65"/>
      <c r="Q225" s="65"/>
      <c r="R225" s="65"/>
      <c r="S225" s="65"/>
      <c r="T225" s="65"/>
      <c r="U225" s="65"/>
      <c r="V225" s="65"/>
      <c r="W225" s="65"/>
      <c r="X225" s="65"/>
      <c r="Y225" s="65"/>
      <c r="Z225" s="65"/>
    </row>
    <row r="226" ht="15.75" customHeight="1">
      <c r="A226" s="35" t="s">
        <v>325</v>
      </c>
      <c r="B226" s="48" t="str">
        <f>VLOOKUP($A226,Questions!$A$2:$X$333,2,0)</f>
        <v>Have you taken actions to mitigate the identified risks?</v>
      </c>
      <c r="C226" s="241" t="str">
        <f>VLOOKUP($A226,'Institution Evaluation'!$A$56:$K$346,3,0)&amp;""</f>
        <v>No</v>
      </c>
      <c r="D226" s="241" t="str">
        <f>VLOOKUP($A226,'Institution Evaluation'!$A$56:$K$346,4,0)&amp;""</f>
        <v>Coursedog does not have or require access to any HIPAA related data.</v>
      </c>
      <c r="E226" s="248" t="str">
        <f>VLOOKUP($A226,'Institution Evaluation'!$A$56:$K$346,5,0)&amp;""</f>
        <v>Based on the response to REQU-05 on the "START HERE" tab, this question does not apply to this product or service.</v>
      </c>
      <c r="F226" s="251" t="str">
        <f>VLOOKUP($A226,'Institution Evaluation'!$A$56:$K$346,6,0)&amp;""</f>
        <v/>
      </c>
      <c r="G226" s="239" t="str">
        <f>VLOOKUP($A226,'Institution Evaluation'!$A$56:$K$346,7,0)&amp;""</f>
        <v>Yes</v>
      </c>
      <c r="H226" s="240" t="str">
        <f>VLOOKUP($A226,'Institution Evaluation'!$A$56:$K$346,8,0)&amp;""</f>
        <v/>
      </c>
      <c r="I226" s="241" t="str">
        <f>VLOOKUP($A226,'Institution Evaluation'!$A$56:$K$346,9,0)&amp;""</f>
        <v>Standard Importance</v>
      </c>
      <c r="J226" s="289" t="str">
        <f>VLOOKUP($A226,'Institution Evaluation'!$A$56:$K$346,10,0)&amp;""</f>
        <v/>
      </c>
      <c r="K226" s="242" t="str">
        <f>IF(VLOOKUP($A226,'Institution Evaluation'!$A$56:$K$346,10,0)=TRUE,"Yes","")</f>
        <v/>
      </c>
      <c r="L226" s="65"/>
      <c r="M226" s="65"/>
      <c r="N226" s="65"/>
      <c r="O226" s="65"/>
      <c r="P226" s="65"/>
      <c r="Q226" s="65"/>
      <c r="R226" s="65"/>
      <c r="S226" s="65"/>
      <c r="T226" s="65"/>
      <c r="U226" s="65"/>
      <c r="V226" s="65"/>
      <c r="W226" s="65"/>
      <c r="X226" s="65"/>
      <c r="Y226" s="65"/>
      <c r="Z226" s="65"/>
    </row>
    <row r="227" ht="15.75" customHeight="1">
      <c r="A227" s="35" t="s">
        <v>326</v>
      </c>
      <c r="B227" s="48" t="str">
        <f>VLOOKUP($A227,Questions!$A$2:$X$333,2,0)</f>
        <v>Does your application require user and system administrator password changes at a frequency no greater than 90 days?</v>
      </c>
      <c r="C227" s="241" t="str">
        <f>VLOOKUP($A227,'Institution Evaluation'!$A$56:$K$346,3,0)&amp;""</f>
        <v>No</v>
      </c>
      <c r="D227" s="241" t="str">
        <f>VLOOKUP($A227,'Institution Evaluation'!$A$56:$K$346,4,0)&amp;""</f>
        <v>Coursedog does not have or require access to any HIPAA related data.</v>
      </c>
      <c r="E227" s="248" t="str">
        <f>VLOOKUP($A227,'Institution Evaluation'!$A$56:$K$346,5,0)&amp;""</f>
        <v>Based on the response to REQU-05 on the "START HERE" tab, this question does not apply to this product or service.</v>
      </c>
      <c r="F227" s="251" t="str">
        <f>VLOOKUP($A227,'Institution Evaluation'!$A$56:$K$346,6,0)&amp;""</f>
        <v/>
      </c>
      <c r="G227" s="239" t="str">
        <f>VLOOKUP($A227,'Institution Evaluation'!$A$56:$K$346,7,0)&amp;""</f>
        <v>Yes</v>
      </c>
      <c r="H227" s="240" t="str">
        <f>VLOOKUP($A227,'Institution Evaluation'!$A$56:$K$346,8,0)&amp;""</f>
        <v/>
      </c>
      <c r="I227" s="241" t="str">
        <f>VLOOKUP($A227,'Institution Evaluation'!$A$56:$K$346,9,0)&amp;""</f>
        <v>Standard Importance</v>
      </c>
      <c r="J227" s="289" t="str">
        <f>VLOOKUP($A227,'Institution Evaluation'!$A$56:$K$346,10,0)&amp;""</f>
        <v/>
      </c>
      <c r="K227" s="242" t="str">
        <f>IF(VLOOKUP($A227,'Institution Evaluation'!$A$56:$K$346,10,0)=TRUE,"Yes","")</f>
        <v/>
      </c>
      <c r="L227" s="65"/>
      <c r="M227" s="65"/>
      <c r="N227" s="65"/>
      <c r="O227" s="65"/>
      <c r="P227" s="65"/>
      <c r="Q227" s="65"/>
      <c r="R227" s="65"/>
      <c r="S227" s="65"/>
      <c r="T227" s="65"/>
      <c r="U227" s="65"/>
      <c r="V227" s="65"/>
      <c r="W227" s="65"/>
      <c r="X227" s="65"/>
      <c r="Y227" s="65"/>
      <c r="Z227" s="65"/>
    </row>
    <row r="228" ht="15.75" customHeight="1">
      <c r="A228" s="35" t="s">
        <v>327</v>
      </c>
      <c r="B228" s="48" t="str">
        <f>VLOOKUP($A228,Questions!$A$2:$X$333,2,0)</f>
        <v>Does your application require users to set their own password after an administrator reset or on first use of the account?</v>
      </c>
      <c r="C228" s="241" t="str">
        <f>VLOOKUP($A228,'Institution Evaluation'!$A$56:$K$346,3,0)&amp;""</f>
        <v>No</v>
      </c>
      <c r="D228" s="241" t="str">
        <f>VLOOKUP($A228,'Institution Evaluation'!$A$56:$K$346,4,0)&amp;""</f>
        <v>Coursedog does not have or require access to any HIPAA related data.</v>
      </c>
      <c r="E228" s="248" t="str">
        <f>VLOOKUP($A228,'Institution Evaluation'!$A$56:$K$346,5,0)&amp;""</f>
        <v>Based on the response to REQU-05 on the "START HERE" tab, this question does not apply to this product or service.</v>
      </c>
      <c r="F228" s="251" t="str">
        <f>VLOOKUP($A228,'Institution Evaluation'!$A$56:$K$346,6,0)&amp;""</f>
        <v/>
      </c>
      <c r="G228" s="239" t="str">
        <f>VLOOKUP($A228,'Institution Evaluation'!$A$56:$K$346,7,0)&amp;""</f>
        <v>Yes</v>
      </c>
      <c r="H228" s="240" t="str">
        <f>VLOOKUP($A228,'Institution Evaluation'!$A$56:$K$346,8,0)&amp;""</f>
        <v/>
      </c>
      <c r="I228" s="241" t="str">
        <f>VLOOKUP($A228,'Institution Evaluation'!$A$56:$K$346,9,0)&amp;""</f>
        <v>Standard Importance</v>
      </c>
      <c r="J228" s="289" t="str">
        <f>VLOOKUP($A228,'Institution Evaluation'!$A$56:$K$346,10,0)&amp;""</f>
        <v/>
      </c>
      <c r="K228" s="242" t="str">
        <f>IF(VLOOKUP($A228,'Institution Evaluation'!$A$56:$K$346,10,0)=TRUE,"Yes","")</f>
        <v/>
      </c>
      <c r="L228" s="65"/>
      <c r="M228" s="65"/>
      <c r="N228" s="65"/>
      <c r="O228" s="65"/>
      <c r="P228" s="65"/>
      <c r="Q228" s="65"/>
      <c r="R228" s="65"/>
      <c r="S228" s="65"/>
      <c r="T228" s="65"/>
      <c r="U228" s="65"/>
      <c r="V228" s="65"/>
      <c r="W228" s="65"/>
      <c r="X228" s="65"/>
      <c r="Y228" s="65"/>
      <c r="Z228" s="65"/>
    </row>
    <row r="229" ht="15.75" customHeight="1">
      <c r="A229" s="35" t="s">
        <v>328</v>
      </c>
      <c r="B229" s="48" t="str">
        <f>VLOOKUP($A229,Questions!$A$2:$X$333,2,0)</f>
        <v>Does your application lock out an account after a number of failed login attempts?</v>
      </c>
      <c r="C229" s="241" t="str">
        <f>VLOOKUP($A229,'Institution Evaluation'!$A$56:$K$346,3,0)&amp;""</f>
        <v>No</v>
      </c>
      <c r="D229" s="241" t="str">
        <f>VLOOKUP($A229,'Institution Evaluation'!$A$56:$K$346,4,0)&amp;""</f>
        <v>Coursedog does not have or require access to any HIPAA related data.</v>
      </c>
      <c r="E229" s="248" t="str">
        <f>VLOOKUP($A229,'Institution Evaluation'!$A$56:$K$346,5,0)&amp;""</f>
        <v>Based on the response to REQU-05 on the "START HERE" tab, this question does not apply to this product or service.</v>
      </c>
      <c r="F229" s="251" t="str">
        <f>VLOOKUP($A229,'Institution Evaluation'!$A$56:$K$346,6,0)&amp;""</f>
        <v/>
      </c>
      <c r="G229" s="239" t="str">
        <f>VLOOKUP($A229,'Institution Evaluation'!$A$56:$K$346,7,0)&amp;""</f>
        <v>Yes</v>
      </c>
      <c r="H229" s="240" t="str">
        <f>VLOOKUP($A229,'Institution Evaluation'!$A$56:$K$346,8,0)&amp;""</f>
        <v/>
      </c>
      <c r="I229" s="241" t="str">
        <f>VLOOKUP($A229,'Institution Evaluation'!$A$56:$K$346,9,0)&amp;""</f>
        <v>Standard Importance</v>
      </c>
      <c r="J229" s="289" t="str">
        <f>VLOOKUP($A229,'Institution Evaluation'!$A$56:$K$346,10,0)&amp;""</f>
        <v/>
      </c>
      <c r="K229" s="242" t="str">
        <f>IF(VLOOKUP($A229,'Institution Evaluation'!$A$56:$K$346,10,0)=TRUE,"Yes","")</f>
        <v/>
      </c>
      <c r="L229" s="65"/>
      <c r="M229" s="65"/>
      <c r="N229" s="65"/>
      <c r="O229" s="65"/>
      <c r="P229" s="65"/>
      <c r="Q229" s="65"/>
      <c r="R229" s="65"/>
      <c r="S229" s="65"/>
      <c r="T229" s="65"/>
      <c r="U229" s="65"/>
      <c r="V229" s="65"/>
      <c r="W229" s="65"/>
      <c r="X229" s="65"/>
      <c r="Y229" s="65"/>
      <c r="Z229" s="65"/>
    </row>
    <row r="230" ht="15.75" customHeight="1">
      <c r="A230" s="35" t="s">
        <v>329</v>
      </c>
      <c r="B230" s="48" t="str">
        <f>VLOOKUP($A230,Questions!$A$2:$X$333,2,0)</f>
        <v>Does your application automatically lock or log-out an account after a period of inactivity?</v>
      </c>
      <c r="C230" s="241" t="str">
        <f>VLOOKUP($A230,'Institution Evaluation'!$A$56:$K$346,3,0)&amp;""</f>
        <v>No</v>
      </c>
      <c r="D230" s="241" t="str">
        <f>VLOOKUP($A230,'Institution Evaluation'!$A$56:$K$346,4,0)&amp;""</f>
        <v>Coursedog does not have or require access to any HIPAA related data.</v>
      </c>
      <c r="E230" s="248" t="str">
        <f>VLOOKUP($A230,'Institution Evaluation'!$A$56:$K$346,5,0)&amp;""</f>
        <v>Based on the response to REQU-05 on the "START HERE" tab, this question does not apply to this product or service.</v>
      </c>
      <c r="F230" s="251" t="str">
        <f>VLOOKUP($A230,'Institution Evaluation'!$A$56:$K$346,6,0)&amp;""</f>
        <v/>
      </c>
      <c r="G230" s="239" t="str">
        <f>VLOOKUP($A230,'Institution Evaluation'!$A$56:$K$346,7,0)&amp;""</f>
        <v>Yes</v>
      </c>
      <c r="H230" s="240" t="str">
        <f>VLOOKUP($A230,'Institution Evaluation'!$A$56:$K$346,8,0)&amp;""</f>
        <v/>
      </c>
      <c r="I230" s="241" t="str">
        <f>VLOOKUP($A230,'Institution Evaluation'!$A$56:$K$346,9,0)&amp;""</f>
        <v>Standard Importance</v>
      </c>
      <c r="J230" s="289" t="str">
        <f>VLOOKUP($A230,'Institution Evaluation'!$A$56:$K$346,10,0)&amp;""</f>
        <v/>
      </c>
      <c r="K230" s="242" t="str">
        <f>IF(VLOOKUP($A230,'Institution Evaluation'!$A$56:$K$346,10,0)=TRUE,"Yes","")</f>
        <v/>
      </c>
      <c r="L230" s="65"/>
      <c r="M230" s="65"/>
      <c r="N230" s="65"/>
      <c r="O230" s="65"/>
      <c r="P230" s="65"/>
      <c r="Q230" s="65"/>
      <c r="R230" s="65"/>
      <c r="S230" s="65"/>
      <c r="T230" s="65"/>
      <c r="U230" s="65"/>
      <c r="V230" s="65"/>
      <c r="W230" s="65"/>
      <c r="X230" s="65"/>
      <c r="Y230" s="65"/>
      <c r="Z230" s="65"/>
    </row>
    <row r="231" ht="15.75" customHeight="1">
      <c r="A231" s="35" t="s">
        <v>330</v>
      </c>
      <c r="B231" s="48" t="str">
        <f>VLOOKUP($A231,Questions!$A$2:$X$333,2,0)</f>
        <v>Are passwords visible in plain text, whether when stored or entered, including service level accounts (i.e., database accounts, etc.)?</v>
      </c>
      <c r="C231" s="241" t="str">
        <f>VLOOKUP($A231,'Institution Evaluation'!$A$56:$K$346,3,0)&amp;""</f>
        <v>No</v>
      </c>
      <c r="D231" s="241" t="str">
        <f>VLOOKUP($A231,'Institution Evaluation'!$A$56:$K$346,4,0)&amp;""</f>
        <v>Coursedog does not have or require access to any HIPAA related data.</v>
      </c>
      <c r="E231" s="248" t="str">
        <f>VLOOKUP($A231,'Institution Evaluation'!$A$56:$K$346,5,0)&amp;""</f>
        <v>Based on the response to REQU-05 on the "START HERE" tab, this question does not apply to this product or service.</v>
      </c>
      <c r="F231" s="251" t="str">
        <f>VLOOKUP($A231,'Institution Evaluation'!$A$56:$K$346,6,0)&amp;""</f>
        <v/>
      </c>
      <c r="G231" s="239" t="str">
        <f>VLOOKUP($A231,'Institution Evaluation'!$A$56:$K$346,7,0)&amp;""</f>
        <v>No</v>
      </c>
      <c r="H231" s="240" t="str">
        <f>VLOOKUP($A231,'Institution Evaluation'!$A$56:$K$346,8,0)&amp;""</f>
        <v/>
      </c>
      <c r="I231" s="241" t="str">
        <f>VLOOKUP($A231,'Institution Evaluation'!$A$56:$K$346,9,0)&amp;""</f>
        <v>Standard Importance</v>
      </c>
      <c r="J231" s="289" t="str">
        <f>VLOOKUP($A231,'Institution Evaluation'!$A$56:$K$346,10,0)&amp;""</f>
        <v/>
      </c>
      <c r="K231" s="242" t="str">
        <f>IF(VLOOKUP($A231,'Institution Evaluation'!$A$56:$K$346,10,0)=TRUE,"Yes","")</f>
        <v/>
      </c>
      <c r="L231" s="65"/>
      <c r="M231" s="65"/>
      <c r="N231" s="65"/>
      <c r="O231" s="65"/>
      <c r="P231" s="65"/>
      <c r="Q231" s="65"/>
      <c r="R231" s="65"/>
      <c r="S231" s="65"/>
      <c r="T231" s="65"/>
      <c r="U231" s="65"/>
      <c r="V231" s="65"/>
      <c r="W231" s="65"/>
      <c r="X231" s="65"/>
      <c r="Y231" s="65"/>
      <c r="Z231" s="65"/>
    </row>
    <row r="232" ht="15.75" customHeight="1">
      <c r="A232" s="35" t="s">
        <v>331</v>
      </c>
      <c r="B232" s="48" t="str">
        <f>VLOOKUP($A232,Questions!$A$2:$X$333,2,0)</f>
        <v>If the application is institution-hosted, can all service level and administrative account passwords be changed by the institution?</v>
      </c>
      <c r="C232" s="241" t="str">
        <f>VLOOKUP($A232,'Institution Evaluation'!$A$56:$K$346,3,0)&amp;""</f>
        <v>No</v>
      </c>
      <c r="D232" s="241" t="str">
        <f>VLOOKUP($A232,'Institution Evaluation'!$A$56:$K$346,4,0)&amp;""</f>
        <v>Coursedog does not have or require access to any HIPAA related data.</v>
      </c>
      <c r="E232" s="248" t="str">
        <f>VLOOKUP($A232,'Institution Evaluation'!$A$56:$K$346,5,0)&amp;""</f>
        <v>Based on the response to REQU-05 on the "START HERE" tab, this question does not apply to this product or service.</v>
      </c>
      <c r="F232" s="251" t="str">
        <f>VLOOKUP($A232,'Institution Evaluation'!$A$56:$K$346,6,0)&amp;""</f>
        <v/>
      </c>
      <c r="G232" s="239" t="str">
        <f>VLOOKUP($A232,'Institution Evaluation'!$A$56:$K$346,7,0)&amp;""</f>
        <v>Yes</v>
      </c>
      <c r="H232" s="240" t="str">
        <f>VLOOKUP($A232,'Institution Evaluation'!$A$56:$K$346,8,0)&amp;""</f>
        <v/>
      </c>
      <c r="I232" s="241" t="str">
        <f>VLOOKUP($A232,'Institution Evaluation'!$A$56:$K$346,9,0)&amp;""</f>
        <v>Standard Importance</v>
      </c>
      <c r="J232" s="289" t="str">
        <f>VLOOKUP($A232,'Institution Evaluation'!$A$56:$K$346,10,0)&amp;""</f>
        <v/>
      </c>
      <c r="K232" s="242" t="str">
        <f>IF(VLOOKUP($A232,'Institution Evaluation'!$A$56:$K$346,10,0)=TRUE,"Yes","")</f>
        <v/>
      </c>
      <c r="L232" s="65"/>
      <c r="M232" s="65"/>
      <c r="N232" s="65"/>
      <c r="O232" s="65"/>
      <c r="P232" s="65"/>
      <c r="Q232" s="65"/>
      <c r="R232" s="65"/>
      <c r="S232" s="65"/>
      <c r="T232" s="65"/>
      <c r="U232" s="65"/>
      <c r="V232" s="65"/>
      <c r="W232" s="65"/>
      <c r="X232" s="65"/>
      <c r="Y232" s="65"/>
      <c r="Z232" s="65"/>
    </row>
    <row r="233" ht="15.75" customHeight="1">
      <c r="A233" s="35" t="s">
        <v>332</v>
      </c>
      <c r="B233" s="48" t="str">
        <f>VLOOKUP($A233,Questions!$A$2:$X$333,2,0)</f>
        <v>Does your application provide the ability to define user access levels?</v>
      </c>
      <c r="C233" s="241" t="str">
        <f>VLOOKUP($A233,'Institution Evaluation'!$A$56:$K$346,3,0)&amp;""</f>
        <v>No</v>
      </c>
      <c r="D233" s="241" t="str">
        <f>VLOOKUP($A233,'Institution Evaluation'!$A$56:$K$346,4,0)&amp;""</f>
        <v>Coursedog does not have or require access to any HIPAA related data.</v>
      </c>
      <c r="E233" s="248" t="str">
        <f>VLOOKUP($A233,'Institution Evaluation'!$A$56:$K$346,5,0)&amp;""</f>
        <v>Based on the response to REQU-05 on the "START HERE" tab, this question does not apply to this product or service.</v>
      </c>
      <c r="F233" s="251" t="str">
        <f>VLOOKUP($A233,'Institution Evaluation'!$A$56:$K$346,6,0)&amp;""</f>
        <v/>
      </c>
      <c r="G233" s="239" t="str">
        <f>VLOOKUP($A233,'Institution Evaluation'!$A$56:$K$346,7,0)&amp;""</f>
        <v>Yes</v>
      </c>
      <c r="H233" s="240" t="str">
        <f>VLOOKUP($A233,'Institution Evaluation'!$A$56:$K$346,8,0)&amp;""</f>
        <v/>
      </c>
      <c r="I233" s="241" t="str">
        <f>VLOOKUP($A233,'Institution Evaluation'!$A$56:$K$346,9,0)&amp;""</f>
        <v>Standard Importance</v>
      </c>
      <c r="J233" s="289" t="str">
        <f>VLOOKUP($A233,'Institution Evaluation'!$A$56:$K$346,10,0)&amp;""</f>
        <v/>
      </c>
      <c r="K233" s="242" t="str">
        <f>IF(VLOOKUP($A233,'Institution Evaluation'!$A$56:$K$346,10,0)=TRUE,"Yes","")</f>
        <v/>
      </c>
      <c r="L233" s="65"/>
      <c r="M233" s="65"/>
      <c r="N233" s="65"/>
      <c r="O233" s="65"/>
      <c r="P233" s="65"/>
      <c r="Q233" s="65"/>
      <c r="R233" s="65"/>
      <c r="S233" s="65"/>
      <c r="T233" s="65"/>
      <c r="U233" s="65"/>
      <c r="V233" s="65"/>
      <c r="W233" s="65"/>
      <c r="X233" s="65"/>
      <c r="Y233" s="65"/>
      <c r="Z233" s="65"/>
    </row>
    <row r="234" ht="15.75" customHeight="1">
      <c r="A234" s="35" t="s">
        <v>333</v>
      </c>
      <c r="B234" s="48" t="str">
        <f>VLOOKUP($A234,Questions!$A$2:$X$333,2,0)</f>
        <v>Does your application support varying levels of access to administrative tasks defined individually per user?</v>
      </c>
      <c r="C234" s="241" t="str">
        <f>VLOOKUP($A234,'Institution Evaluation'!$A$56:$K$346,3,0)&amp;""</f>
        <v>No</v>
      </c>
      <c r="D234" s="241" t="str">
        <f>VLOOKUP($A234,'Institution Evaluation'!$A$56:$K$346,4,0)&amp;""</f>
        <v>Coursedog does not have or require access to any HIPAA related data.</v>
      </c>
      <c r="E234" s="248" t="str">
        <f>VLOOKUP($A234,'Institution Evaluation'!$A$56:$K$346,5,0)&amp;""</f>
        <v>Based on the response to REQU-05 on the "START HERE" tab, this question does not apply to this product or service.</v>
      </c>
      <c r="F234" s="251" t="str">
        <f>VLOOKUP($A234,'Institution Evaluation'!$A$56:$K$346,6,0)&amp;""</f>
        <v/>
      </c>
      <c r="G234" s="239" t="str">
        <f>VLOOKUP($A234,'Institution Evaluation'!$A$56:$K$346,7,0)&amp;""</f>
        <v>Yes</v>
      </c>
      <c r="H234" s="240" t="str">
        <f>VLOOKUP($A234,'Institution Evaluation'!$A$56:$K$346,8,0)&amp;""</f>
        <v/>
      </c>
      <c r="I234" s="241" t="str">
        <f>VLOOKUP($A234,'Institution Evaluation'!$A$56:$K$346,9,0)&amp;""</f>
        <v>Standard Importance</v>
      </c>
      <c r="J234" s="289" t="str">
        <f>VLOOKUP($A234,'Institution Evaluation'!$A$56:$K$346,10,0)&amp;""</f>
        <v/>
      </c>
      <c r="K234" s="242" t="str">
        <f>IF(VLOOKUP($A234,'Institution Evaluation'!$A$56:$K$346,10,0)=TRUE,"Yes","")</f>
        <v/>
      </c>
      <c r="L234" s="65"/>
      <c r="M234" s="65"/>
      <c r="N234" s="65"/>
      <c r="O234" s="65"/>
      <c r="P234" s="65"/>
      <c r="Q234" s="65"/>
      <c r="R234" s="65"/>
      <c r="S234" s="65"/>
      <c r="T234" s="65"/>
      <c r="U234" s="65"/>
      <c r="V234" s="65"/>
      <c r="W234" s="65"/>
      <c r="X234" s="65"/>
      <c r="Y234" s="65"/>
      <c r="Z234" s="65"/>
    </row>
    <row r="235" ht="15.75" customHeight="1">
      <c r="A235" s="35" t="s">
        <v>334</v>
      </c>
      <c r="B235" s="48" t="str">
        <f>VLOOKUP($A235,Questions!$A$2:$X$333,2,0)</f>
        <v>Does your application support varying levels of access to records based on user ID?</v>
      </c>
      <c r="C235" s="241" t="str">
        <f>VLOOKUP($A235,'Institution Evaluation'!$A$56:$K$346,3,0)&amp;""</f>
        <v>No</v>
      </c>
      <c r="D235" s="241" t="str">
        <f>VLOOKUP($A235,'Institution Evaluation'!$A$56:$K$346,4,0)&amp;""</f>
        <v>Coursedog does not have or require access to any HIPAA related data.</v>
      </c>
      <c r="E235" s="248" t="str">
        <f>VLOOKUP($A235,'Institution Evaluation'!$A$56:$K$346,5,0)&amp;""</f>
        <v>Based on the response to REQU-05 on the "START HERE" tab, this question does not apply to this product or service.</v>
      </c>
      <c r="F235" s="251" t="str">
        <f>VLOOKUP($A235,'Institution Evaluation'!$A$56:$K$346,6,0)&amp;""</f>
        <v/>
      </c>
      <c r="G235" s="239" t="str">
        <f>VLOOKUP($A235,'Institution Evaluation'!$A$56:$K$346,7,0)&amp;""</f>
        <v>No</v>
      </c>
      <c r="H235" s="240" t="str">
        <f>VLOOKUP($A235,'Institution Evaluation'!$A$56:$K$346,8,0)&amp;""</f>
        <v/>
      </c>
      <c r="I235" s="241" t="str">
        <f>VLOOKUP($A235,'Institution Evaluation'!$A$56:$K$346,9,0)&amp;""</f>
        <v>Standard Importance</v>
      </c>
      <c r="J235" s="289" t="str">
        <f>VLOOKUP($A235,'Institution Evaluation'!$A$56:$K$346,10,0)&amp;""</f>
        <v/>
      </c>
      <c r="K235" s="242" t="str">
        <f>IF(VLOOKUP($A235,'Institution Evaluation'!$A$56:$K$346,10,0)=TRUE,"Yes","")</f>
        <v/>
      </c>
      <c r="L235" s="65"/>
      <c r="M235" s="65"/>
      <c r="N235" s="65"/>
      <c r="O235" s="65"/>
      <c r="P235" s="65"/>
      <c r="Q235" s="65"/>
      <c r="R235" s="65"/>
      <c r="S235" s="65"/>
      <c r="T235" s="65"/>
      <c r="U235" s="65"/>
      <c r="V235" s="65"/>
      <c r="W235" s="65"/>
      <c r="X235" s="65"/>
      <c r="Y235" s="65"/>
      <c r="Z235" s="65"/>
    </row>
    <row r="236" ht="15.75" customHeight="1">
      <c r="A236" s="35" t="s">
        <v>335</v>
      </c>
      <c r="B236" s="48" t="str">
        <f>VLOOKUP($A236,Questions!$A$2:$X$333,2,0)</f>
        <v>Is there a limit to the number of groups to which a user can be assigned?</v>
      </c>
      <c r="C236" s="241" t="str">
        <f>VLOOKUP($A236,'Institution Evaluation'!$A$56:$K$346,3,0)&amp;""</f>
        <v>No</v>
      </c>
      <c r="D236" s="241" t="str">
        <f>VLOOKUP($A236,'Institution Evaluation'!$A$56:$K$346,4,0)&amp;""</f>
        <v>Coursedog does not have or require access to any HIPAA related data.</v>
      </c>
      <c r="E236" s="248" t="str">
        <f>VLOOKUP($A236,'Institution Evaluation'!$A$56:$K$346,5,0)&amp;""</f>
        <v>Based on the response to REQU-05 on the "START HERE" tab, this question does not apply to this product or service.</v>
      </c>
      <c r="F236" s="251" t="str">
        <f>VLOOKUP($A236,'Institution Evaluation'!$A$56:$K$346,6,0)&amp;""</f>
        <v/>
      </c>
      <c r="G236" s="239" t="str">
        <f>VLOOKUP($A236,'Institution Evaluation'!$A$56:$K$346,7,0)&amp;""</f>
        <v>Yes</v>
      </c>
      <c r="H236" s="240" t="str">
        <f>VLOOKUP($A236,'Institution Evaluation'!$A$56:$K$346,8,0)&amp;""</f>
        <v/>
      </c>
      <c r="I236" s="241" t="str">
        <f>VLOOKUP($A236,'Institution Evaluation'!$A$56:$K$346,9,0)&amp;""</f>
        <v>Standard Importance</v>
      </c>
      <c r="J236" s="289" t="str">
        <f>VLOOKUP($A236,'Institution Evaluation'!$A$56:$K$346,10,0)&amp;""</f>
        <v/>
      </c>
      <c r="K236" s="242" t="str">
        <f>IF(VLOOKUP($A236,'Institution Evaluation'!$A$56:$K$346,10,0)=TRUE,"Yes","")</f>
        <v/>
      </c>
      <c r="L236" s="65"/>
      <c r="M236" s="65"/>
      <c r="N236" s="65"/>
      <c r="O236" s="65"/>
      <c r="P236" s="65"/>
      <c r="Q236" s="65"/>
      <c r="R236" s="65"/>
      <c r="S236" s="65"/>
      <c r="T236" s="65"/>
      <c r="U236" s="65"/>
      <c r="V236" s="65"/>
      <c r="W236" s="65"/>
      <c r="X236" s="65"/>
      <c r="Y236" s="65"/>
      <c r="Z236" s="65"/>
    </row>
    <row r="237" ht="15.75" customHeight="1">
      <c r="A237" s="35" t="s">
        <v>336</v>
      </c>
      <c r="B237" s="48" t="str">
        <f>VLOOKUP($A237,Questions!$A$2:$X$333,2,0)</f>
        <v>Do accounts used for solution provider-supplied remote support abide by the same authentication policies and access logging as the rest of the system?</v>
      </c>
      <c r="C237" s="241" t="str">
        <f>VLOOKUP($A237,'Institution Evaluation'!$A$56:$K$346,3,0)&amp;""</f>
        <v>No</v>
      </c>
      <c r="D237" s="241" t="str">
        <f>VLOOKUP($A237,'Institution Evaluation'!$A$56:$K$346,4,0)&amp;""</f>
        <v>Coursedog does not have or require access to any HIPAA related data.</v>
      </c>
      <c r="E237" s="248" t="str">
        <f>VLOOKUP($A237,'Institution Evaluation'!$A$56:$K$346,5,0)&amp;""</f>
        <v>Based on the response to REQU-05 on the "START HERE" tab, this question does not apply to this product or service.</v>
      </c>
      <c r="F237" s="251" t="str">
        <f>VLOOKUP($A237,'Institution Evaluation'!$A$56:$K$346,6,0)&amp;""</f>
        <v/>
      </c>
      <c r="G237" s="239" t="str">
        <f>VLOOKUP($A237,'Institution Evaluation'!$A$56:$K$346,7,0)&amp;""</f>
        <v>Yes</v>
      </c>
      <c r="H237" s="240" t="str">
        <f>VLOOKUP($A237,'Institution Evaluation'!$A$56:$K$346,8,0)&amp;""</f>
        <v/>
      </c>
      <c r="I237" s="241" t="str">
        <f>VLOOKUP($A237,'Institution Evaluation'!$A$56:$K$346,9,0)&amp;""</f>
        <v>Standard Importance</v>
      </c>
      <c r="J237" s="289" t="str">
        <f>VLOOKUP($A237,'Institution Evaluation'!$A$56:$K$346,10,0)&amp;""</f>
        <v/>
      </c>
      <c r="K237" s="242" t="str">
        <f>IF(VLOOKUP($A237,'Institution Evaluation'!$A$56:$K$346,10,0)=TRUE,"Yes","")</f>
        <v/>
      </c>
      <c r="L237" s="65"/>
      <c r="M237" s="65"/>
      <c r="N237" s="65"/>
      <c r="O237" s="65"/>
      <c r="P237" s="65"/>
      <c r="Q237" s="65"/>
      <c r="R237" s="65"/>
      <c r="S237" s="65"/>
      <c r="T237" s="65"/>
      <c r="U237" s="65"/>
      <c r="V237" s="65"/>
      <c r="W237" s="65"/>
      <c r="X237" s="65"/>
      <c r="Y237" s="65"/>
      <c r="Z237" s="65"/>
    </row>
    <row r="238" ht="15.75" customHeight="1">
      <c r="A238" s="35" t="s">
        <v>337</v>
      </c>
      <c r="B238" s="48" t="str">
        <f>VLOOKUP($A238,Questions!$A$2:$X$333,2,0)</f>
        <v>Does the application log record access including specific user, date/time of access, and originating IP or device?</v>
      </c>
      <c r="C238" s="241" t="str">
        <f>VLOOKUP($A238,'Institution Evaluation'!$A$56:$K$346,3,0)&amp;""</f>
        <v>No</v>
      </c>
      <c r="D238" s="241" t="str">
        <f>VLOOKUP($A238,'Institution Evaluation'!$A$56:$K$346,4,0)&amp;""</f>
        <v>Coursedog does not have or require access to any HIPAA related data.</v>
      </c>
      <c r="E238" s="248" t="str">
        <f>VLOOKUP($A238,'Institution Evaluation'!$A$56:$K$346,5,0)&amp;""</f>
        <v>Based on the response to REQU-05 on the "START HERE" tab, this question does not apply to this product or service.</v>
      </c>
      <c r="F238" s="251" t="str">
        <f>VLOOKUP($A238,'Institution Evaluation'!$A$56:$K$346,6,0)&amp;""</f>
        <v/>
      </c>
      <c r="G238" s="239" t="str">
        <f>VLOOKUP($A238,'Institution Evaluation'!$A$56:$K$346,7,0)&amp;""</f>
        <v>Yes</v>
      </c>
      <c r="H238" s="240" t="str">
        <f>VLOOKUP($A238,'Institution Evaluation'!$A$56:$K$346,8,0)&amp;""</f>
        <v/>
      </c>
      <c r="I238" s="241" t="str">
        <f>VLOOKUP($A238,'Institution Evaluation'!$A$56:$K$346,9,0)&amp;""</f>
        <v>Standard Importance</v>
      </c>
      <c r="J238" s="289" t="str">
        <f>VLOOKUP($A238,'Institution Evaluation'!$A$56:$K$346,10,0)&amp;""</f>
        <v/>
      </c>
      <c r="K238" s="242" t="str">
        <f>IF(VLOOKUP($A238,'Institution Evaluation'!$A$56:$K$346,10,0)=TRUE,"Yes","")</f>
        <v/>
      </c>
      <c r="L238" s="65"/>
      <c r="M238" s="65"/>
      <c r="N238" s="65"/>
      <c r="O238" s="65"/>
      <c r="P238" s="65"/>
      <c r="Q238" s="65"/>
      <c r="R238" s="65"/>
      <c r="S238" s="65"/>
      <c r="T238" s="65"/>
      <c r="U238" s="65"/>
      <c r="V238" s="65"/>
      <c r="W238" s="65"/>
      <c r="X238" s="65"/>
      <c r="Y238" s="65"/>
      <c r="Z238" s="65"/>
    </row>
    <row r="239" ht="15.75" customHeight="1">
      <c r="A239" s="35" t="s">
        <v>338</v>
      </c>
      <c r="B239" s="48" t="str">
        <f>VLOOKUP($A239,Questions!$A$2:$X$333,2,0)</f>
        <v>Does the application log administrative activity, such as user account access changes and password changes, including specific user, date/time of changes, and originating IP or device?</v>
      </c>
      <c r="C239" s="241" t="str">
        <f>VLOOKUP($A239,'Institution Evaluation'!$A$56:$K$346,3,0)&amp;""</f>
        <v>No</v>
      </c>
      <c r="D239" s="241" t="str">
        <f>VLOOKUP($A239,'Institution Evaluation'!$A$56:$K$346,4,0)&amp;""</f>
        <v>Coursedog does not have or require access to any HIPAA related data.</v>
      </c>
      <c r="E239" s="248" t="str">
        <f>VLOOKUP($A239,'Institution Evaluation'!$A$56:$K$346,5,0)&amp;""</f>
        <v>Based on the response to REQU-05 on the "START HERE" tab, this question does not apply to this product or service.</v>
      </c>
      <c r="F239" s="251" t="str">
        <f>VLOOKUP($A239,'Institution Evaluation'!$A$56:$K$346,6,0)&amp;""</f>
        <v/>
      </c>
      <c r="G239" s="239" t="str">
        <f>VLOOKUP($A239,'Institution Evaluation'!$A$56:$K$346,7,0)&amp;""</f>
        <v>Yes</v>
      </c>
      <c r="H239" s="240" t="str">
        <f>VLOOKUP($A239,'Institution Evaluation'!$A$56:$K$346,8,0)&amp;""</f>
        <v/>
      </c>
      <c r="I239" s="241" t="str">
        <f>VLOOKUP($A239,'Institution Evaluation'!$A$56:$K$346,9,0)&amp;""</f>
        <v>Standard Importance</v>
      </c>
      <c r="J239" s="289" t="str">
        <f>VLOOKUP($A239,'Institution Evaluation'!$A$56:$K$346,10,0)&amp;""</f>
        <v/>
      </c>
      <c r="K239" s="242" t="str">
        <f>IF(VLOOKUP($A239,'Institution Evaluation'!$A$56:$K$346,10,0)=TRUE,"Yes","")</f>
        <v/>
      </c>
      <c r="L239" s="65"/>
      <c r="M239" s="65"/>
      <c r="N239" s="65"/>
      <c r="O239" s="65"/>
      <c r="P239" s="65"/>
      <c r="Q239" s="65"/>
      <c r="R239" s="65"/>
      <c r="S239" s="65"/>
      <c r="T239" s="65"/>
      <c r="U239" s="65"/>
      <c r="V239" s="65"/>
      <c r="W239" s="65"/>
      <c r="X239" s="65"/>
      <c r="Y239" s="65"/>
      <c r="Z239" s="65"/>
    </row>
    <row r="240" ht="15.75" customHeight="1">
      <c r="A240" s="35" t="s">
        <v>339</v>
      </c>
      <c r="B240" s="48" t="str">
        <f>VLOOKUP($A240,Questions!$A$2:$X$333,2,0)</f>
        <v>How long does the application keep access/change logs?</v>
      </c>
      <c r="C240" s="241" t="str">
        <f>VLOOKUP($A240,'Institution Evaluation'!$A$56:$K$346,3,0)&amp;""</f>
        <v/>
      </c>
      <c r="D240" s="241" t="str">
        <f>VLOOKUP($A240,'Institution Evaluation'!$A$56:$K$346,4,0)&amp;""</f>
        <v/>
      </c>
      <c r="E240" s="248" t="str">
        <f>VLOOKUP($A240,'Institution Evaluation'!$A$56:$K$346,5,0)&amp;""</f>
        <v>Based on the response to REQU-05 on the "START HERE" tab, this question does not apply to this product or service.</v>
      </c>
      <c r="F240" s="251" t="str">
        <f>VLOOKUP($A240,'Institution Evaluation'!$A$56:$K$346,6,0)&amp;""</f>
        <v/>
      </c>
      <c r="G240" s="239" t="str">
        <f>VLOOKUP($A240,'Institution Evaluation'!$A$56:$K$346,7,0)&amp;""</f>
        <v>Yes</v>
      </c>
      <c r="H240" s="240" t="str">
        <f>VLOOKUP($A240,'Institution Evaluation'!$A$56:$K$346,8,0)&amp;""</f>
        <v/>
      </c>
      <c r="I240" s="241" t="str">
        <f>VLOOKUP($A240,'Institution Evaluation'!$A$56:$K$346,9,0)&amp;""</f>
        <v>Standard Importance</v>
      </c>
      <c r="J240" s="289" t="str">
        <f>VLOOKUP($A240,'Institution Evaluation'!$A$56:$K$346,10,0)&amp;""</f>
        <v/>
      </c>
      <c r="K240" s="242" t="str">
        <f>IF(VLOOKUP($A240,'Institution Evaluation'!$A$56:$K$346,10,0)=TRUE,"Yes","")</f>
        <v/>
      </c>
      <c r="L240" s="65"/>
      <c r="M240" s="65"/>
      <c r="N240" s="65"/>
      <c r="O240" s="65"/>
      <c r="P240" s="65"/>
      <c r="Q240" s="65"/>
      <c r="R240" s="65"/>
      <c r="S240" s="65"/>
      <c r="T240" s="65"/>
      <c r="U240" s="65"/>
      <c r="V240" s="65"/>
      <c r="W240" s="65"/>
      <c r="X240" s="65"/>
      <c r="Y240" s="65"/>
      <c r="Z240" s="65"/>
    </row>
    <row r="241" ht="15.75" customHeight="1">
      <c r="A241" s="35" t="s">
        <v>340</v>
      </c>
      <c r="B241" s="48" t="str">
        <f>VLOOKUP($A241,Questions!$A$2:$X$333,2,0)</f>
        <v>Can the application logs be archived?</v>
      </c>
      <c r="C241" s="241" t="str">
        <f>VLOOKUP($A241,'Institution Evaluation'!$A$56:$K$346,3,0)&amp;""</f>
        <v>No</v>
      </c>
      <c r="D241" s="241" t="str">
        <f>VLOOKUP($A241,'Institution Evaluation'!$A$56:$K$346,4,0)&amp;""</f>
        <v>Coursedog does not have or require access to any HIPAA related data.</v>
      </c>
      <c r="E241" s="248" t="str">
        <f>VLOOKUP($A241,'Institution Evaluation'!$A$56:$K$346,5,0)&amp;""</f>
        <v>Based on the response to REQU-05 on the "START HERE" tab, this question does not apply to this product or service.</v>
      </c>
      <c r="F241" s="251" t="str">
        <f>VLOOKUP($A241,'Institution Evaluation'!$A$56:$K$346,6,0)&amp;""</f>
        <v/>
      </c>
      <c r="G241" s="239" t="str">
        <f>VLOOKUP($A241,'Institution Evaluation'!$A$56:$K$346,7,0)&amp;""</f>
        <v>Yes</v>
      </c>
      <c r="H241" s="240" t="str">
        <f>VLOOKUP($A241,'Institution Evaluation'!$A$56:$K$346,8,0)&amp;""</f>
        <v/>
      </c>
      <c r="I241" s="241" t="str">
        <f>VLOOKUP($A241,'Institution Evaluation'!$A$56:$K$346,9,0)&amp;""</f>
        <v>Standard Importance</v>
      </c>
      <c r="J241" s="289" t="str">
        <f>VLOOKUP($A241,'Institution Evaluation'!$A$56:$K$346,10,0)&amp;""</f>
        <v/>
      </c>
      <c r="K241" s="242" t="str">
        <f>IF(VLOOKUP($A241,'Institution Evaluation'!$A$56:$K$346,10,0)=TRUE,"Yes","")</f>
        <v/>
      </c>
      <c r="L241" s="65"/>
      <c r="M241" s="65"/>
      <c r="N241" s="65"/>
      <c r="O241" s="65"/>
      <c r="P241" s="65"/>
      <c r="Q241" s="65"/>
      <c r="R241" s="65"/>
      <c r="S241" s="65"/>
      <c r="T241" s="65"/>
      <c r="U241" s="65"/>
      <c r="V241" s="65"/>
      <c r="W241" s="65"/>
      <c r="X241" s="65"/>
      <c r="Y241" s="65"/>
      <c r="Z241" s="65"/>
    </row>
    <row r="242" ht="15.75" customHeight="1">
      <c r="A242" s="35" t="s">
        <v>341</v>
      </c>
      <c r="B242" s="48" t="str">
        <f>VLOOKUP($A242,Questions!$A$2:$X$333,2,0)</f>
        <v>Can the application logs be saved externally?</v>
      </c>
      <c r="C242" s="241" t="str">
        <f>VLOOKUP($A242,'Institution Evaluation'!$A$56:$K$346,3,0)&amp;""</f>
        <v>No</v>
      </c>
      <c r="D242" s="241" t="str">
        <f>VLOOKUP($A242,'Institution Evaluation'!$A$56:$K$346,4,0)&amp;""</f>
        <v>Coursedog does not have or require access to any HIPAA related data.</v>
      </c>
      <c r="E242" s="248" t="str">
        <f>VLOOKUP($A242,'Institution Evaluation'!$A$56:$K$346,5,0)&amp;""</f>
        <v>Based on the response to REQU-05 on the "START HERE" tab, this question does not apply to this product or service.</v>
      </c>
      <c r="F242" s="251" t="str">
        <f>VLOOKUP($A242,'Institution Evaluation'!$A$56:$K$346,6,0)&amp;""</f>
        <v/>
      </c>
      <c r="G242" s="239" t="str">
        <f>VLOOKUP($A242,'Institution Evaluation'!$A$56:$K$346,7,0)&amp;""</f>
        <v>Yes</v>
      </c>
      <c r="H242" s="240" t="str">
        <f>VLOOKUP($A242,'Institution Evaluation'!$A$56:$K$346,8,0)&amp;""</f>
        <v/>
      </c>
      <c r="I242" s="241" t="str">
        <f>VLOOKUP($A242,'Institution Evaluation'!$A$56:$K$346,9,0)&amp;""</f>
        <v>Standard Importance</v>
      </c>
      <c r="J242" s="289" t="str">
        <f>VLOOKUP($A242,'Institution Evaluation'!$A$56:$K$346,10,0)&amp;""</f>
        <v/>
      </c>
      <c r="K242" s="242" t="str">
        <f>IF(VLOOKUP($A242,'Institution Evaluation'!$A$56:$K$346,10,0)=TRUE,"Yes","")</f>
        <v/>
      </c>
      <c r="L242" s="65"/>
      <c r="M242" s="65"/>
      <c r="N242" s="65"/>
      <c r="O242" s="65"/>
      <c r="P242" s="65"/>
      <c r="Q242" s="65"/>
      <c r="R242" s="65"/>
      <c r="S242" s="65"/>
      <c r="T242" s="65"/>
      <c r="U242" s="65"/>
      <c r="V242" s="65"/>
      <c r="W242" s="65"/>
      <c r="X242" s="65"/>
      <c r="Y242" s="65"/>
      <c r="Z242" s="65"/>
    </row>
    <row r="243" ht="15.75" customHeight="1">
      <c r="A243" s="35" t="s">
        <v>342</v>
      </c>
      <c r="B243" s="48" t="str">
        <f>VLOOKUP($A243,Questions!$A$2:$X$333,2,0)</f>
        <v>Do you have a disaster recovery plan and emergency mode operation plan?</v>
      </c>
      <c r="C243" s="241" t="str">
        <f>VLOOKUP($A243,'Institution Evaluation'!$A$56:$K$346,3,0)&amp;""</f>
        <v>No</v>
      </c>
      <c r="D243" s="241" t="str">
        <f>VLOOKUP($A243,'Institution Evaluation'!$A$56:$K$346,4,0)&amp;""</f>
        <v>Coursedog does not have or require access to any HIPAA related data.</v>
      </c>
      <c r="E243" s="248" t="str">
        <f>VLOOKUP($A243,'Institution Evaluation'!$A$56:$K$346,5,0)&amp;""</f>
        <v>Based on the response to REQU-05 on the "START HERE" tab, this question does not apply to this product or service.</v>
      </c>
      <c r="F243" s="251" t="str">
        <f>VLOOKUP($A243,'Institution Evaluation'!$A$56:$K$346,6,0)&amp;""</f>
        <v/>
      </c>
      <c r="G243" s="239" t="str">
        <f>VLOOKUP($A243,'Institution Evaluation'!$A$56:$K$346,7,0)&amp;""</f>
        <v>Yes</v>
      </c>
      <c r="H243" s="240" t="str">
        <f>VLOOKUP($A243,'Institution Evaluation'!$A$56:$K$346,8,0)&amp;""</f>
        <v/>
      </c>
      <c r="I243" s="241" t="str">
        <f>VLOOKUP($A243,'Institution Evaluation'!$A$56:$K$346,9,0)&amp;""</f>
        <v>Standard Importance</v>
      </c>
      <c r="J243" s="289" t="str">
        <f>VLOOKUP($A243,'Institution Evaluation'!$A$56:$K$346,10,0)&amp;""</f>
        <v/>
      </c>
      <c r="K243" s="242" t="str">
        <f>IF(VLOOKUP($A243,'Institution Evaluation'!$A$56:$K$346,10,0)=TRUE,"Yes","")</f>
        <v/>
      </c>
      <c r="L243" s="65"/>
      <c r="M243" s="65"/>
      <c r="N243" s="65"/>
      <c r="O243" s="65"/>
      <c r="P243" s="65"/>
      <c r="Q243" s="65"/>
      <c r="R243" s="65"/>
      <c r="S243" s="65"/>
      <c r="T243" s="65"/>
      <c r="U243" s="65"/>
      <c r="V243" s="65"/>
      <c r="W243" s="65"/>
      <c r="X243" s="65"/>
      <c r="Y243" s="65"/>
      <c r="Z243" s="65"/>
    </row>
    <row r="244" ht="15.75" customHeight="1">
      <c r="A244" s="35" t="s">
        <v>343</v>
      </c>
      <c r="B244" s="48" t="str">
        <f>VLOOKUP($A244,Questions!$A$2:$X$333,2,0)</f>
        <v>Can you provide a HIPAA compliance attestation document?</v>
      </c>
      <c r="C244" s="241" t="str">
        <f>VLOOKUP($A244,'Institution Evaluation'!$A$56:$K$346,3,0)&amp;""</f>
        <v>No</v>
      </c>
      <c r="D244" s="241" t="str">
        <f>VLOOKUP($A244,'Institution Evaluation'!$A$56:$K$346,4,0)&amp;""</f>
        <v>Coursedog does not have or require access to any HIPAA related data.</v>
      </c>
      <c r="E244" s="248" t="str">
        <f>VLOOKUP($A244,'Institution Evaluation'!$A$56:$K$346,5,0)&amp;""</f>
        <v>Based on the response to REQU-05 on the "START HERE" tab, this question does not apply to this product or service.</v>
      </c>
      <c r="F244" s="251" t="str">
        <f>VLOOKUP($A244,'Institution Evaluation'!$A$56:$K$346,6,0)&amp;""</f>
        <v/>
      </c>
      <c r="G244" s="239" t="str">
        <f>VLOOKUP($A244,'Institution Evaluation'!$A$56:$K$346,7,0)&amp;""</f>
        <v>Yes</v>
      </c>
      <c r="H244" s="240" t="str">
        <f>VLOOKUP($A244,'Institution Evaluation'!$A$56:$K$346,8,0)&amp;""</f>
        <v/>
      </c>
      <c r="I244" s="241" t="str">
        <f>VLOOKUP($A244,'Institution Evaluation'!$A$56:$K$346,9,0)&amp;""</f>
        <v>Standard Importance</v>
      </c>
      <c r="J244" s="289" t="str">
        <f>VLOOKUP($A244,'Institution Evaluation'!$A$56:$K$346,10,0)&amp;""</f>
        <v/>
      </c>
      <c r="K244" s="242" t="str">
        <f>IF(VLOOKUP($A244,'Institution Evaluation'!$A$56:$K$346,10,0)=TRUE,"Yes","")</f>
        <v/>
      </c>
      <c r="L244" s="65"/>
      <c r="M244" s="65"/>
      <c r="N244" s="65"/>
      <c r="O244" s="65"/>
      <c r="P244" s="65"/>
      <c r="Q244" s="65"/>
      <c r="R244" s="65"/>
      <c r="S244" s="65"/>
      <c r="T244" s="65"/>
      <c r="U244" s="65"/>
      <c r="V244" s="65"/>
      <c r="W244" s="65"/>
      <c r="X244" s="65"/>
      <c r="Y244" s="65"/>
      <c r="Z244" s="65"/>
    </row>
    <row r="245" ht="15.75" customHeight="1">
      <c r="A245" s="35" t="s">
        <v>344</v>
      </c>
      <c r="B245" s="48" t="str">
        <f>VLOOKUP($A245,Questions!$A$2:$X$333,2,0)</f>
        <v>Are you willing to enter into a Business Associate Agreement (BAA)?</v>
      </c>
      <c r="C245" s="241" t="str">
        <f>VLOOKUP($A245,'Institution Evaluation'!$A$56:$K$346,3,0)&amp;""</f>
        <v>No</v>
      </c>
      <c r="D245" s="241" t="str">
        <f>VLOOKUP($A245,'Institution Evaluation'!$A$56:$K$346,4,0)&amp;""</f>
        <v>Coursedog does not have or require access to any HIPAA related data.</v>
      </c>
      <c r="E245" s="248" t="str">
        <f>VLOOKUP($A245,'Institution Evaluation'!$A$56:$K$346,5,0)&amp;""</f>
        <v>Based on the response to REQU-05 on the "START HERE" tab, this question does not apply to this product or service.</v>
      </c>
      <c r="F245" s="251" t="str">
        <f>VLOOKUP($A245,'Institution Evaluation'!$A$56:$K$346,6,0)&amp;""</f>
        <v/>
      </c>
      <c r="G245" s="239" t="str">
        <f>VLOOKUP($A245,'Institution Evaluation'!$A$56:$K$346,7,0)&amp;""</f>
        <v>Yes</v>
      </c>
      <c r="H245" s="240" t="str">
        <f>VLOOKUP($A245,'Institution Evaluation'!$A$56:$K$346,8,0)&amp;""</f>
        <v/>
      </c>
      <c r="I245" s="241" t="str">
        <f>VLOOKUP($A245,'Institution Evaluation'!$A$56:$K$346,9,0)&amp;""</f>
        <v>Standard Importance</v>
      </c>
      <c r="J245" s="289" t="str">
        <f>VLOOKUP($A245,'Institution Evaluation'!$A$56:$K$346,10,0)&amp;""</f>
        <v/>
      </c>
      <c r="K245" s="242" t="str">
        <f>IF(VLOOKUP($A245,'Institution Evaluation'!$A$56:$K$346,10,0)=TRUE,"Yes","")</f>
        <v/>
      </c>
      <c r="L245" s="65"/>
      <c r="M245" s="65"/>
      <c r="N245" s="65"/>
      <c r="O245" s="65"/>
      <c r="P245" s="65"/>
      <c r="Q245" s="65"/>
      <c r="R245" s="65"/>
      <c r="S245" s="65"/>
      <c r="T245" s="65"/>
      <c r="U245" s="65"/>
      <c r="V245" s="65"/>
      <c r="W245" s="65"/>
      <c r="X245" s="65"/>
      <c r="Y245" s="65"/>
      <c r="Z245" s="65"/>
    </row>
    <row r="246" ht="15.75" customHeight="1">
      <c r="A246" s="35" t="s">
        <v>345</v>
      </c>
      <c r="B246" s="48" t="str">
        <f>VLOOKUP($A246,Questions!$A$2:$X$333,2,0)</f>
        <v>Do your data backup and retention policies and practices meet HIPAA requirements?</v>
      </c>
      <c r="C246" s="241" t="str">
        <f>VLOOKUP($A246,'Institution Evaluation'!$A$56:$K$346,3,0)&amp;""</f>
        <v>No</v>
      </c>
      <c r="D246" s="241" t="str">
        <f>VLOOKUP($A246,'Institution Evaluation'!$A$56:$K$346,4,0)&amp;""</f>
        <v>Coursedog does not have or require access to any HIPAA related data.</v>
      </c>
      <c r="E246" s="248" t="str">
        <f>VLOOKUP($A246,'Institution Evaluation'!$A$56:$K$346,5,0)&amp;""</f>
        <v>Based on the response to REQU-05 on the "START HERE" tab, this question does not apply to this product or service.</v>
      </c>
      <c r="F246" s="251" t="str">
        <f>VLOOKUP($A246,'Institution Evaluation'!$A$56:$K$346,6,0)&amp;""</f>
        <v/>
      </c>
      <c r="G246" s="239" t="str">
        <f>VLOOKUP($A246,'Institution Evaluation'!$A$56:$K$346,7,0)&amp;""</f>
        <v>Yes</v>
      </c>
      <c r="H246" s="240" t="str">
        <f>VLOOKUP($A246,'Institution Evaluation'!$A$56:$K$346,8,0)&amp;""</f>
        <v/>
      </c>
      <c r="I246" s="241" t="str">
        <f>VLOOKUP($A246,'Institution Evaluation'!$A$56:$K$346,9,0)&amp;""</f>
        <v>Minor Importance</v>
      </c>
      <c r="J246" s="289" t="str">
        <f>VLOOKUP($A246,'Institution Evaluation'!$A$56:$K$346,10,0)&amp;""</f>
        <v/>
      </c>
      <c r="K246" s="242" t="str">
        <f>IF(VLOOKUP($A246,'Institution Evaluation'!$A$56:$K$346,10,0)=TRUE,"Yes","")</f>
        <v/>
      </c>
      <c r="L246" s="65"/>
      <c r="M246" s="65"/>
      <c r="N246" s="65"/>
      <c r="O246" s="65"/>
      <c r="P246" s="65"/>
      <c r="Q246" s="65"/>
      <c r="R246" s="65"/>
      <c r="S246" s="65"/>
      <c r="T246" s="65"/>
      <c r="U246" s="65"/>
      <c r="V246" s="65"/>
      <c r="W246" s="65"/>
      <c r="X246" s="65"/>
      <c r="Y246" s="65"/>
      <c r="Z246" s="65"/>
    </row>
    <row r="247" ht="15.75" customHeight="1">
      <c r="A247" s="19" t="str">
        <f>VLOOKUP(LEFT($A248,4),'Auto Responses'!$N$4:$O$38,2,0)&amp;""</f>
        <v> Payment Card Industry Data Security Standard (PCI DSS)</v>
      </c>
      <c r="B247" s="45"/>
      <c r="C247" s="46"/>
      <c r="D247" s="46"/>
      <c r="E247" s="246"/>
      <c r="F247" s="234" t="s">
        <v>644</v>
      </c>
      <c r="G247" s="46"/>
      <c r="H247" s="46"/>
      <c r="I247" s="46"/>
      <c r="J247" s="46"/>
      <c r="K247" s="46"/>
      <c r="L247" s="2"/>
      <c r="M247" s="2"/>
      <c r="N247" s="2"/>
      <c r="O247" s="2"/>
      <c r="P247" s="2"/>
      <c r="Q247" s="2"/>
      <c r="R247" s="2"/>
      <c r="S247" s="2"/>
      <c r="T247" s="2"/>
      <c r="U247" s="2"/>
      <c r="V247" s="2"/>
      <c r="W247" s="2"/>
      <c r="X247" s="2"/>
      <c r="Y247" s="2"/>
      <c r="Z247" s="2"/>
    </row>
    <row r="248" ht="15.75" customHeight="1">
      <c r="A248" s="35" t="s">
        <v>346</v>
      </c>
      <c r="B248" s="48" t="str">
        <f>VLOOKUP($A248,Questions!$A$2:$X$333,2,0)</f>
        <v>Do you have a current, executed within the past year, Attestation of Compliance (AoC) or Report on Compliance (RoC)?*</v>
      </c>
      <c r="C248" s="241" t="str">
        <f>VLOOKUP($A248,'Institution Evaluation'!$A$56:$K$346,3,0)&amp;""</f>
        <v>No</v>
      </c>
      <c r="D248" s="241" t="str">
        <f>VLOOKUP($A248,'Institution Evaluation'!$A$56:$K$346,4,0)&amp;""</f>
        <v>Coursedog does not process Credit Card payments.</v>
      </c>
      <c r="E248" s="248" t="str">
        <f>VLOOKUP($A248,'Institution Evaluation'!$A$56:$K$346,5,0)&amp;""</f>
        <v>Based on the response to REQU-06 on the "START HERE" tab, this question does not apply to this product or service.</v>
      </c>
      <c r="F248" s="251" t="str">
        <f>VLOOKUP($A248,'Institution Evaluation'!$A$56:$K$346,6,0)&amp;""</f>
        <v/>
      </c>
      <c r="G248" s="239" t="str">
        <f>VLOOKUP($A248,'Institution Evaluation'!$A$56:$K$346,7,0)&amp;""</f>
        <v>Yes</v>
      </c>
      <c r="H248" s="240" t="str">
        <f>VLOOKUP($A248,'Institution Evaluation'!$A$56:$K$346,8,0)&amp;""</f>
        <v/>
      </c>
      <c r="I248" s="241" t="str">
        <f>VLOOKUP($A248,'Institution Evaluation'!$A$56:$K$346,9,0)&amp;""</f>
        <v>Critical Importance</v>
      </c>
      <c r="J248" s="289" t="str">
        <f>VLOOKUP($A248,'Institution Evaluation'!$A$56:$K$346,10,0)&amp;""</f>
        <v/>
      </c>
      <c r="K248" s="242" t="str">
        <f>IF(VLOOKUP($A248,'Institution Evaluation'!$A$56:$K$346,10,0)=TRUE,"Yes","")</f>
        <v/>
      </c>
      <c r="L248" s="65"/>
      <c r="M248" s="65"/>
      <c r="N248" s="65"/>
      <c r="O248" s="65"/>
      <c r="P248" s="65"/>
      <c r="Q248" s="65"/>
      <c r="R248" s="65"/>
      <c r="S248" s="65"/>
      <c r="T248" s="65"/>
      <c r="U248" s="65"/>
      <c r="V248" s="65"/>
      <c r="W248" s="65"/>
      <c r="X248" s="65"/>
      <c r="Y248" s="65"/>
      <c r="Z248" s="65"/>
    </row>
    <row r="249" ht="15.75" customHeight="1">
      <c r="A249" s="35" t="s">
        <v>348</v>
      </c>
      <c r="B249" s="48" t="str">
        <f>VLOOKUP($A249,Questions!$A$2:$X$333,2,0)</f>
        <v>Is the application listed as an approved Payment Application Data Security Standard (PA-DSS) application?*</v>
      </c>
      <c r="C249" s="241" t="str">
        <f>VLOOKUP($A249,'Institution Evaluation'!$A$56:$K$346,3,0)&amp;""</f>
        <v>No</v>
      </c>
      <c r="D249" s="241" t="str">
        <f>VLOOKUP($A249,'Institution Evaluation'!$A$56:$K$346,4,0)&amp;""</f>
        <v>Coursedog does not process Credit Card payments.</v>
      </c>
      <c r="E249" s="248" t="str">
        <f>VLOOKUP($A249,'Institution Evaluation'!$A$56:$K$346,5,0)&amp;""</f>
        <v>Based on the response to REQU-06 on the "START HERE" tab, this question does not apply to this product or service.</v>
      </c>
      <c r="F249" s="251" t="str">
        <f>VLOOKUP($A249,'Institution Evaluation'!$A$56:$K$346,6,0)&amp;""</f>
        <v/>
      </c>
      <c r="G249" s="239" t="str">
        <f>VLOOKUP($A249,'Institution Evaluation'!$A$56:$K$346,7,0)&amp;""</f>
        <v>No</v>
      </c>
      <c r="H249" s="240" t="str">
        <f>VLOOKUP($A249,'Institution Evaluation'!$A$56:$K$346,8,0)&amp;""</f>
        <v/>
      </c>
      <c r="I249" s="241" t="str">
        <f>VLOOKUP($A249,'Institution Evaluation'!$A$56:$K$346,9,0)&amp;""</f>
        <v>Critical Importance</v>
      </c>
      <c r="J249" s="289" t="str">
        <f>VLOOKUP($A249,'Institution Evaluation'!$A$56:$K$346,10,0)&amp;""</f>
        <v/>
      </c>
      <c r="K249" s="242" t="str">
        <f>IF(VLOOKUP($A249,'Institution Evaluation'!$A$56:$K$346,10,0)=TRUE,"Yes","")</f>
        <v/>
      </c>
      <c r="L249" s="65"/>
      <c r="M249" s="65"/>
      <c r="N249" s="65"/>
      <c r="O249" s="65"/>
      <c r="P249" s="65"/>
      <c r="Q249" s="65"/>
      <c r="R249" s="65"/>
      <c r="S249" s="65"/>
      <c r="T249" s="65"/>
      <c r="U249" s="65"/>
      <c r="V249" s="65"/>
      <c r="W249" s="65"/>
      <c r="X249" s="65"/>
      <c r="Y249" s="65"/>
      <c r="Z249" s="65"/>
    </row>
    <row r="250" ht="15.75" customHeight="1">
      <c r="A250" s="35" t="s">
        <v>349</v>
      </c>
      <c r="B250" s="48" t="str">
        <f>VLOOKUP($A250,Questions!$A$2:$X$333,2,0)</f>
        <v>Does the system or solutions use a third party to collect, store, process, or transmit cardholder (payment/credit/debt card) data?*</v>
      </c>
      <c r="C250" s="241" t="str">
        <f>VLOOKUP($A250,'Institution Evaluation'!$A$56:$K$346,3,0)&amp;""</f>
        <v>No</v>
      </c>
      <c r="D250" s="241" t="str">
        <f>VLOOKUP($A250,'Institution Evaluation'!$A$56:$K$346,4,0)&amp;""</f>
        <v>Coursedog does not process Credit Card payments.</v>
      </c>
      <c r="E250" s="248" t="str">
        <f>VLOOKUP($A250,'Institution Evaluation'!$A$56:$K$346,5,0)&amp;""</f>
        <v>Based on the response to REQU-06 on the "START HERE" tab, this question does not apply to this product or service.</v>
      </c>
      <c r="F250" s="251" t="str">
        <f>VLOOKUP($A250,'Institution Evaluation'!$A$56:$K$346,6,0)&amp;""</f>
        <v/>
      </c>
      <c r="G250" s="239" t="str">
        <f>VLOOKUP($A250,'Institution Evaluation'!$A$56:$K$346,7,0)&amp;""</f>
        <v>No</v>
      </c>
      <c r="H250" s="240" t="str">
        <f>VLOOKUP($A250,'Institution Evaluation'!$A$56:$K$346,8,0)&amp;""</f>
        <v/>
      </c>
      <c r="I250" s="241" t="str">
        <f>VLOOKUP($A250,'Institution Evaluation'!$A$56:$K$346,9,0)&amp;""</f>
        <v>Critical Importance</v>
      </c>
      <c r="J250" s="289" t="str">
        <f>VLOOKUP($A250,'Institution Evaluation'!$A$56:$K$346,10,0)&amp;""</f>
        <v/>
      </c>
      <c r="K250" s="242" t="str">
        <f>IF(VLOOKUP($A250,'Institution Evaluation'!$A$56:$K$346,10,0)=TRUE,"Yes","")</f>
        <v/>
      </c>
      <c r="L250" s="65"/>
      <c r="M250" s="65"/>
      <c r="N250" s="65"/>
      <c r="O250" s="65"/>
      <c r="P250" s="65"/>
      <c r="Q250" s="65"/>
      <c r="R250" s="65"/>
      <c r="S250" s="65"/>
      <c r="T250" s="65"/>
      <c r="U250" s="65"/>
      <c r="V250" s="65"/>
      <c r="W250" s="65"/>
      <c r="X250" s="65"/>
      <c r="Y250" s="65"/>
      <c r="Z250" s="65"/>
    </row>
    <row r="251" ht="15.75" customHeight="1">
      <c r="A251" s="35" t="s">
        <v>350</v>
      </c>
      <c r="B251" s="48" t="str">
        <f>VLOOKUP($A251,Questions!$A$2:$X$333,2,0)</f>
        <v>Do your systems or solutions store, process, or transmit cardholder (payment/credit/debt card) data?</v>
      </c>
      <c r="C251" s="241" t="str">
        <f>VLOOKUP($A251,'Institution Evaluation'!$A$56:$K$346,3,0)&amp;""</f>
        <v>No</v>
      </c>
      <c r="D251" s="241" t="str">
        <f>VLOOKUP($A251,'Institution Evaluation'!$A$56:$K$346,4,0)&amp;""</f>
        <v>Coursedog does not process Credit Card payments.</v>
      </c>
      <c r="E251" s="248" t="str">
        <f>VLOOKUP($A251,'Institution Evaluation'!$A$56:$K$346,5,0)&amp;""</f>
        <v>Based on the response to REQU-06 on the "START HERE" tab, this question does not apply to this product or service.</v>
      </c>
      <c r="F251" s="251" t="str">
        <f>VLOOKUP($A251,'Institution Evaluation'!$A$56:$K$346,6,0)&amp;""</f>
        <v/>
      </c>
      <c r="G251" s="239" t="str">
        <f>VLOOKUP($A251,'Institution Evaluation'!$A$56:$K$346,7,0)&amp;""</f>
        <v>Yes</v>
      </c>
      <c r="H251" s="240" t="str">
        <f>VLOOKUP($A251,'Institution Evaluation'!$A$56:$K$346,8,0)&amp;""</f>
        <v/>
      </c>
      <c r="I251" s="241" t="str">
        <f>VLOOKUP($A251,'Institution Evaluation'!$A$56:$K$346,9,0)&amp;""</f>
        <v>Standard Importance</v>
      </c>
      <c r="J251" s="289" t="str">
        <f>VLOOKUP($A251,'Institution Evaluation'!$A$56:$K$346,10,0)&amp;""</f>
        <v/>
      </c>
      <c r="K251" s="242" t="str">
        <f>IF(VLOOKUP($A251,'Institution Evaluation'!$A$56:$K$346,10,0)=TRUE,"Yes","")</f>
        <v/>
      </c>
      <c r="L251" s="65"/>
      <c r="M251" s="65"/>
      <c r="N251" s="65"/>
      <c r="O251" s="65"/>
      <c r="P251" s="65"/>
      <c r="Q251" s="65"/>
      <c r="R251" s="65"/>
      <c r="S251" s="65"/>
      <c r="T251" s="65"/>
      <c r="U251" s="65"/>
      <c r="V251" s="65"/>
      <c r="W251" s="65"/>
      <c r="X251" s="65"/>
      <c r="Y251" s="65"/>
      <c r="Z251" s="65"/>
    </row>
    <row r="252" ht="15.75" customHeight="1">
      <c r="A252" s="35" t="s">
        <v>351</v>
      </c>
      <c r="B252" s="48" t="str">
        <f>VLOOKUP($A252,Questions!$A$2:$X$333,2,0)</f>
        <v>Are you compliant with the Payment Card Industry Data Security Standard (PCI DSS)?</v>
      </c>
      <c r="C252" s="241" t="str">
        <f>VLOOKUP($A252,'Institution Evaluation'!$A$56:$K$346,3,0)&amp;""</f>
        <v>No</v>
      </c>
      <c r="D252" s="241" t="str">
        <f>VLOOKUP($A252,'Institution Evaluation'!$A$56:$K$346,4,0)&amp;""</f>
        <v>Coursedog does not process Credit Card payments.</v>
      </c>
      <c r="E252" s="248" t="str">
        <f>VLOOKUP($A252,'Institution Evaluation'!$A$56:$K$346,5,0)&amp;""</f>
        <v>Based on the response to REQU-06 on the "START HERE" tab, this question does not apply to this product or service.</v>
      </c>
      <c r="F252" s="251" t="str">
        <f>VLOOKUP($A252,'Institution Evaluation'!$A$56:$K$346,6,0)&amp;""</f>
        <v/>
      </c>
      <c r="G252" s="239" t="str">
        <f>VLOOKUP($A252,'Institution Evaluation'!$A$56:$K$346,7,0)&amp;""</f>
        <v>Yes</v>
      </c>
      <c r="H252" s="240" t="str">
        <f>VLOOKUP($A252,'Institution Evaluation'!$A$56:$K$346,8,0)&amp;""</f>
        <v/>
      </c>
      <c r="I252" s="241" t="str">
        <f>VLOOKUP($A252,'Institution Evaluation'!$A$56:$K$346,9,0)&amp;""</f>
        <v>Standard Importance</v>
      </c>
      <c r="J252" s="289" t="str">
        <f>VLOOKUP($A252,'Institution Evaluation'!$A$56:$K$346,10,0)&amp;""</f>
        <v/>
      </c>
      <c r="K252" s="242" t="str">
        <f>IF(VLOOKUP($A252,'Institution Evaluation'!$A$56:$K$346,10,0)=TRUE,"Yes","")</f>
        <v/>
      </c>
      <c r="L252" s="65"/>
      <c r="M252" s="65"/>
      <c r="N252" s="65"/>
      <c r="O252" s="65"/>
      <c r="P252" s="65"/>
      <c r="Q252" s="65"/>
      <c r="R252" s="65"/>
      <c r="S252" s="65"/>
      <c r="T252" s="65"/>
      <c r="U252" s="65"/>
      <c r="V252" s="65"/>
      <c r="W252" s="65"/>
      <c r="X252" s="65"/>
      <c r="Y252" s="65"/>
      <c r="Z252" s="65"/>
    </row>
    <row r="253" ht="15.75" customHeight="1">
      <c r="A253" s="35" t="s">
        <v>352</v>
      </c>
      <c r="B253" s="48" t="str">
        <f>VLOOKUP($A253,Questions!$A$2:$X$333,2,0)</f>
        <v>Are you classified as a service provider?</v>
      </c>
      <c r="C253" s="241" t="str">
        <f>VLOOKUP($A253,'Institution Evaluation'!$A$56:$K$346,3,0)&amp;""</f>
        <v>No</v>
      </c>
      <c r="D253" s="241" t="str">
        <f>VLOOKUP($A253,'Institution Evaluation'!$A$56:$K$346,4,0)&amp;""</f>
        <v>Coursedog does not process Credit Card payments.</v>
      </c>
      <c r="E253" s="248" t="str">
        <f>VLOOKUP($A253,'Institution Evaluation'!$A$56:$K$346,5,0)&amp;""</f>
        <v>Based on the response to REQU-06 on the "START HERE" tab, this question does not apply to this product or service.</v>
      </c>
      <c r="F253" s="251" t="str">
        <f>VLOOKUP($A253,'Institution Evaluation'!$A$56:$K$346,6,0)&amp;""</f>
        <v/>
      </c>
      <c r="G253" s="239" t="str">
        <f>VLOOKUP($A253,'Institution Evaluation'!$A$56:$K$346,7,0)&amp;""</f>
        <v>Yes</v>
      </c>
      <c r="H253" s="240" t="str">
        <f>VLOOKUP($A253,'Institution Evaluation'!$A$56:$K$346,8,0)&amp;""</f>
        <v/>
      </c>
      <c r="I253" s="241" t="str">
        <f>VLOOKUP($A253,'Institution Evaluation'!$A$56:$K$346,9,0)&amp;""</f>
        <v>Standard Importance</v>
      </c>
      <c r="J253" s="289" t="str">
        <f>VLOOKUP($A253,'Institution Evaluation'!$A$56:$K$346,10,0)&amp;""</f>
        <v/>
      </c>
      <c r="K253" s="242" t="str">
        <f>IF(VLOOKUP($A253,'Institution Evaluation'!$A$56:$K$346,10,0)=TRUE,"Yes","")</f>
        <v/>
      </c>
      <c r="L253" s="65"/>
      <c r="M253" s="65"/>
      <c r="N253" s="65"/>
      <c r="O253" s="65"/>
      <c r="P253" s="65"/>
      <c r="Q253" s="65"/>
      <c r="R253" s="65"/>
      <c r="S253" s="65"/>
      <c r="T253" s="65"/>
      <c r="U253" s="65"/>
      <c r="V253" s="65"/>
      <c r="W253" s="65"/>
      <c r="X253" s="65"/>
      <c r="Y253" s="65"/>
      <c r="Z253" s="65"/>
    </row>
    <row r="254" ht="15.75" customHeight="1">
      <c r="A254" s="35" t="s">
        <v>353</v>
      </c>
      <c r="B254" s="48" t="str">
        <f>VLOOKUP($A254,Questions!$A$2:$X$333,2,0)</f>
        <v>Are you on the list of Visa approved service providers?</v>
      </c>
      <c r="C254" s="241" t="str">
        <f>VLOOKUP($A254,'Institution Evaluation'!$A$56:$K$346,3,0)&amp;""</f>
        <v>No</v>
      </c>
      <c r="D254" s="241" t="str">
        <f>VLOOKUP($A254,'Institution Evaluation'!$A$56:$K$346,4,0)&amp;""</f>
        <v>Coursedog does not process Credit Card payments.</v>
      </c>
      <c r="E254" s="248" t="str">
        <f>VLOOKUP($A254,'Institution Evaluation'!$A$56:$K$346,5,0)&amp;""</f>
        <v>Based on the response to REQU-06 on the "START HERE" tab, this question does not apply to this product or service.</v>
      </c>
      <c r="F254" s="251" t="str">
        <f>VLOOKUP($A254,'Institution Evaluation'!$A$56:$K$346,6,0)&amp;""</f>
        <v/>
      </c>
      <c r="G254" s="239" t="str">
        <f>VLOOKUP($A254,'Institution Evaluation'!$A$56:$K$346,7,0)&amp;""</f>
        <v>Yes</v>
      </c>
      <c r="H254" s="240" t="str">
        <f>VLOOKUP($A254,'Institution Evaluation'!$A$56:$K$346,8,0)&amp;""</f>
        <v/>
      </c>
      <c r="I254" s="241" t="str">
        <f>VLOOKUP($A254,'Institution Evaluation'!$A$56:$K$346,9,0)&amp;""</f>
        <v>Standard Importance</v>
      </c>
      <c r="J254" s="289" t="str">
        <f>VLOOKUP($A254,'Institution Evaluation'!$A$56:$K$346,10,0)&amp;""</f>
        <v/>
      </c>
      <c r="K254" s="242" t="str">
        <f>IF(VLOOKUP($A254,'Institution Evaluation'!$A$56:$K$346,10,0)=TRUE,"Yes","")</f>
        <v/>
      </c>
      <c r="L254" s="65"/>
      <c r="M254" s="65"/>
      <c r="N254" s="65"/>
      <c r="O254" s="65"/>
      <c r="P254" s="65"/>
      <c r="Q254" s="65"/>
      <c r="R254" s="65"/>
      <c r="S254" s="65"/>
      <c r="T254" s="65"/>
      <c r="U254" s="65"/>
      <c r="V254" s="65"/>
      <c r="W254" s="65"/>
      <c r="X254" s="65"/>
      <c r="Y254" s="65"/>
      <c r="Z254" s="65"/>
    </row>
    <row r="255" ht="15.75" customHeight="1">
      <c r="A255" s="35" t="s">
        <v>354</v>
      </c>
      <c r="B255" s="48" t="str">
        <f>VLOOKUP($A255,Questions!$A$2:$X$333,2,0)</f>
        <v>Are you classified as a merchant? If so, what level (1, 2, 3, 4)?</v>
      </c>
      <c r="C255" s="241" t="str">
        <f>VLOOKUP($A255,'Institution Evaluation'!$A$56:$K$346,3,0)&amp;""</f>
        <v>No</v>
      </c>
      <c r="D255" s="241" t="str">
        <f>VLOOKUP($A255,'Institution Evaluation'!$A$56:$K$346,4,0)&amp;""</f>
        <v>Coursedog does not process Credit Card payments.</v>
      </c>
      <c r="E255" s="248" t="str">
        <f>VLOOKUP($A255,'Institution Evaluation'!$A$56:$K$346,5,0)&amp;""</f>
        <v>Based on the response to REQU-06 on the "START HERE" tab, this question does not apply to this product or service.</v>
      </c>
      <c r="F255" s="251" t="str">
        <f>VLOOKUP($A255,'Institution Evaluation'!$A$56:$K$346,6,0)&amp;""</f>
        <v/>
      </c>
      <c r="G255" s="239" t="str">
        <f>VLOOKUP($A255,'Institution Evaluation'!$A$56:$K$346,7,0)&amp;""</f>
        <v>Yes</v>
      </c>
      <c r="H255" s="240" t="str">
        <f>VLOOKUP($A255,'Institution Evaluation'!$A$56:$K$346,8,0)&amp;""</f>
        <v/>
      </c>
      <c r="I255" s="241" t="str">
        <f>VLOOKUP($A255,'Institution Evaluation'!$A$56:$K$346,9,0)&amp;""</f>
        <v>Standard Importance</v>
      </c>
      <c r="J255" s="289" t="str">
        <f>VLOOKUP($A255,'Institution Evaluation'!$A$56:$K$346,10,0)&amp;""</f>
        <v/>
      </c>
      <c r="K255" s="242" t="str">
        <f>IF(VLOOKUP($A255,'Institution Evaluation'!$A$56:$K$346,10,0)=TRUE,"Yes","")</f>
        <v/>
      </c>
      <c r="L255" s="65"/>
      <c r="M255" s="65"/>
      <c r="N255" s="65"/>
      <c r="O255" s="65"/>
      <c r="P255" s="65"/>
      <c r="Q255" s="65"/>
      <c r="R255" s="65"/>
      <c r="S255" s="65"/>
      <c r="T255" s="65"/>
      <c r="U255" s="65"/>
      <c r="V255" s="65"/>
      <c r="W255" s="65"/>
      <c r="X255" s="65"/>
      <c r="Y255" s="65"/>
      <c r="Z255" s="65"/>
    </row>
    <row r="256" ht="15.75" customHeight="1">
      <c r="A256" s="35" t="s">
        <v>355</v>
      </c>
      <c r="B256" s="48" t="str">
        <f>VLOOKUP($A256,Questions!$A$2:$X$333,2,0)</f>
        <v>Describe the architecture employed by the system to verify and authorize credit card transactions.</v>
      </c>
      <c r="C256" s="241" t="str">
        <f>VLOOKUP($A256,'Institution Evaluation'!$A$56:$K$346,3,0)&amp;""</f>
        <v>No</v>
      </c>
      <c r="D256" s="241" t="str">
        <f>VLOOKUP($A256,'Institution Evaluation'!$A$56:$K$346,4,0)&amp;""</f>
        <v>Coursedog does not process Credit Card payments.</v>
      </c>
      <c r="E256" s="248" t="str">
        <f>VLOOKUP($A256,'Institution Evaluation'!$A$56:$K$346,5,0)&amp;""</f>
        <v>Based on the response to REQU-06 on the "START HERE" tab, this question does not apply to this product or service.</v>
      </c>
      <c r="F256" s="251" t="str">
        <f>VLOOKUP($A256,'Institution Evaluation'!$A$56:$K$346,6,0)&amp;""</f>
        <v/>
      </c>
      <c r="G256" s="239" t="str">
        <f>VLOOKUP($A256,'Institution Evaluation'!$A$56:$K$346,7,0)&amp;""</f>
        <v>Yes</v>
      </c>
      <c r="H256" s="240" t="str">
        <f>VLOOKUP($A256,'Institution Evaluation'!$A$56:$K$346,8,0)&amp;""</f>
        <v/>
      </c>
      <c r="I256" s="241" t="str">
        <f>VLOOKUP($A256,'Institution Evaluation'!$A$56:$K$346,9,0)&amp;""</f>
        <v>Minor Importance</v>
      </c>
      <c r="J256" s="289" t="str">
        <f>VLOOKUP($A256,'Institution Evaluation'!$A$56:$K$346,10,0)&amp;""</f>
        <v/>
      </c>
      <c r="K256" s="242" t="str">
        <f>IF(VLOOKUP($A256,'Institution Evaluation'!$A$56:$K$346,10,0)=TRUE,"Yes","")</f>
        <v/>
      </c>
      <c r="L256" s="65"/>
      <c r="M256" s="65"/>
      <c r="N256" s="65"/>
      <c r="O256" s="65"/>
      <c r="P256" s="65"/>
      <c r="Q256" s="65"/>
      <c r="R256" s="65"/>
      <c r="S256" s="65"/>
      <c r="T256" s="65"/>
      <c r="U256" s="65"/>
      <c r="V256" s="65"/>
      <c r="W256" s="65"/>
      <c r="X256" s="65"/>
      <c r="Y256" s="65"/>
      <c r="Z256" s="65"/>
    </row>
    <row r="257" ht="15.75" customHeight="1">
      <c r="A257" s="35" t="s">
        <v>356</v>
      </c>
      <c r="B257" s="48" t="str">
        <f>VLOOKUP($A257,Questions!$A$2:$X$333,2,0)</f>
        <v>What payment processors/gateways does the system support?</v>
      </c>
      <c r="C257" s="241" t="str">
        <f>VLOOKUP($A257,'Institution Evaluation'!$A$56:$K$346,3,0)&amp;""</f>
        <v>No</v>
      </c>
      <c r="D257" s="241" t="str">
        <f>VLOOKUP($A257,'Institution Evaluation'!$A$56:$K$346,4,0)&amp;""</f>
        <v>Coursedog does not process Credit Card payments.</v>
      </c>
      <c r="E257" s="248" t="str">
        <f>VLOOKUP($A257,'Institution Evaluation'!$A$56:$K$346,5,0)&amp;""</f>
        <v>Based on the response to REQU-06 on the "START HERE" tab, this question does not apply to this product or service.</v>
      </c>
      <c r="F257" s="251" t="str">
        <f>VLOOKUP($A257,'Institution Evaluation'!$A$56:$K$346,6,0)&amp;""</f>
        <v/>
      </c>
      <c r="G257" s="239" t="str">
        <f>VLOOKUP($A257,'Institution Evaluation'!$A$56:$K$346,7,0)&amp;""</f>
        <v>Yes</v>
      </c>
      <c r="H257" s="240" t="str">
        <f>VLOOKUP($A257,'Institution Evaluation'!$A$56:$K$346,8,0)&amp;""</f>
        <v/>
      </c>
      <c r="I257" s="241" t="str">
        <f>VLOOKUP($A257,'Institution Evaluation'!$A$56:$K$346,9,0)&amp;""</f>
        <v>Minor Importance</v>
      </c>
      <c r="J257" s="289" t="str">
        <f>VLOOKUP($A257,'Institution Evaluation'!$A$56:$K$346,10,0)&amp;""</f>
        <v/>
      </c>
      <c r="K257" s="242" t="str">
        <f>IF(VLOOKUP($A257,'Institution Evaluation'!$A$56:$K$346,10,0)=TRUE,"Yes","")</f>
        <v/>
      </c>
      <c r="L257" s="65"/>
      <c r="M257" s="65"/>
      <c r="N257" s="65"/>
      <c r="O257" s="65"/>
      <c r="P257" s="65"/>
      <c r="Q257" s="65"/>
      <c r="R257" s="65"/>
      <c r="S257" s="65"/>
      <c r="T257" s="65"/>
      <c r="U257" s="65"/>
      <c r="V257" s="65"/>
      <c r="W257" s="65"/>
      <c r="X257" s="65"/>
      <c r="Y257" s="65"/>
      <c r="Z257" s="65"/>
    </row>
    <row r="258" ht="15.75" customHeight="1">
      <c r="A258" s="35" t="s">
        <v>357</v>
      </c>
      <c r="B258" s="48" t="str">
        <f>VLOOKUP($A258,Questions!$A$2:$X$333,2,0)</f>
        <v>Can the application be installed in a PCI DSS–compliant manner?</v>
      </c>
      <c r="C258" s="241" t="str">
        <f>VLOOKUP($A258,'Institution Evaluation'!$A$56:$K$346,3,0)&amp;""</f>
        <v>No</v>
      </c>
      <c r="D258" s="241" t="str">
        <f>VLOOKUP($A258,'Institution Evaluation'!$A$56:$K$346,4,0)&amp;""</f>
        <v>Coursedog does not process Credit Card payments.</v>
      </c>
      <c r="E258" s="248" t="str">
        <f>VLOOKUP($A258,'Institution Evaluation'!$A$56:$K$346,5,0)&amp;""</f>
        <v>Based on the response to REQU-06 on the "START HERE" tab, this question does not apply to this product or service.</v>
      </c>
      <c r="F258" s="251" t="str">
        <f>VLOOKUP($A258,'Institution Evaluation'!$A$56:$K$346,6,0)&amp;""</f>
        <v/>
      </c>
      <c r="G258" s="239" t="str">
        <f>VLOOKUP($A258,'Institution Evaluation'!$A$56:$K$346,7,0)&amp;""</f>
        <v>Yes</v>
      </c>
      <c r="H258" s="240" t="str">
        <f>VLOOKUP($A258,'Institution Evaluation'!$A$56:$K$346,8,0)&amp;""</f>
        <v/>
      </c>
      <c r="I258" s="241" t="str">
        <f>VLOOKUP($A258,'Institution Evaluation'!$A$56:$K$346,9,0)&amp;""</f>
        <v>Minor Importance</v>
      </c>
      <c r="J258" s="289" t="str">
        <f>VLOOKUP($A258,'Institution Evaluation'!$A$56:$K$346,10,0)&amp;""</f>
        <v/>
      </c>
      <c r="K258" s="242" t="str">
        <f>IF(VLOOKUP($A258,'Institution Evaluation'!$A$56:$K$346,10,0)=TRUE,"Yes","")</f>
        <v/>
      </c>
      <c r="L258" s="65"/>
      <c r="M258" s="65"/>
      <c r="N258" s="65"/>
      <c r="O258" s="65"/>
      <c r="P258" s="65"/>
      <c r="Q258" s="65"/>
      <c r="R258" s="65"/>
      <c r="S258" s="65"/>
      <c r="T258" s="65"/>
      <c r="U258" s="65"/>
      <c r="V258" s="65"/>
      <c r="W258" s="65"/>
      <c r="X258" s="65"/>
      <c r="Y258" s="65"/>
      <c r="Z258" s="65"/>
    </row>
    <row r="259" ht="15.75" customHeight="1">
      <c r="A259" s="35" t="s">
        <v>358</v>
      </c>
      <c r="B259" s="48" t="str">
        <f>VLOOKUP($A259,Questions!$A$2:$X$333,2,0)</f>
        <v>Include documentation describing the system's abilities to comply with the PCI DSS and any features or capabilities of the system that must be added or changed in order to operate in compliance with the standards.</v>
      </c>
      <c r="C259" s="241" t="str">
        <f>VLOOKUP($A259,'Institution Evaluation'!$A$56:$K$346,3,0)&amp;""</f>
        <v/>
      </c>
      <c r="D259" s="241" t="str">
        <f>VLOOKUP($A259,'Institution Evaluation'!$A$56:$K$346,4,0)&amp;""</f>
        <v/>
      </c>
      <c r="E259" s="248" t="str">
        <f>VLOOKUP($A259,'Institution Evaluation'!$A$56:$K$346,5,0)&amp;""</f>
        <v>Based on the response to REQU-06 on the "START HERE" tab, this question does not apply to this product or service.</v>
      </c>
      <c r="F259" s="251" t="str">
        <f>VLOOKUP($A259,'Institution Evaluation'!$A$56:$K$346,6,0)&amp;""</f>
        <v/>
      </c>
      <c r="G259" s="239" t="str">
        <f>VLOOKUP($A259,'Institution Evaluation'!$A$56:$K$346,7,0)&amp;""</f>
        <v>Yes</v>
      </c>
      <c r="H259" s="240" t="str">
        <f>VLOOKUP($A259,'Institution Evaluation'!$A$56:$K$346,8,0)&amp;""</f>
        <v/>
      </c>
      <c r="I259" s="241" t="str">
        <f>VLOOKUP($A259,'Institution Evaluation'!$A$56:$K$346,9,0)&amp;""</f>
        <v>Minor Importance</v>
      </c>
      <c r="J259" s="289" t="str">
        <f>VLOOKUP($A259,'Institution Evaluation'!$A$56:$K$346,10,0)&amp;""</f>
        <v/>
      </c>
      <c r="K259" s="242" t="str">
        <f>IF(VLOOKUP($A259,'Institution Evaluation'!$A$56:$K$346,10,0)=TRUE,"Yes","")</f>
        <v/>
      </c>
      <c r="L259" s="65"/>
      <c r="M259" s="56" t="s">
        <v>34</v>
      </c>
      <c r="N259" s="65"/>
      <c r="O259" s="65"/>
      <c r="P259" s="65"/>
      <c r="Q259" s="65"/>
      <c r="R259" s="65"/>
      <c r="S259" s="65"/>
      <c r="T259" s="65"/>
      <c r="U259" s="65"/>
      <c r="V259" s="65"/>
      <c r="W259" s="65"/>
      <c r="X259" s="65"/>
      <c r="Y259" s="65"/>
      <c r="Z259" s="65"/>
    </row>
    <row r="260" ht="47.25" customHeight="1">
      <c r="A260" s="66" t="s">
        <v>47</v>
      </c>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ht="34.5" hidden="1" customHeight="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ht="34.5" hidden="1" customHeight="1">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ht="34.5" hidden="1" customHeight="1">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ht="34.5" hidden="1" customHeight="1">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ht="34.5" hidden="1" customHeight="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ht="15.75" customHeight="1">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ht="15.75" customHeight="1">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ht="15.75" customHeight="1">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ht="15.75" customHeight="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ht="15.75" customHeight="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ht="15.75" customHeight="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ht="15.75" customHeight="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ht="15.75" customHeight="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ht="15.75" customHeight="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ht="15.75" customHeight="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ht="15.75" customHeight="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ht="15.75" customHeight="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ht="15.75" customHeight="1">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ht="15.75" customHeight="1">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ht="15.75" customHeight="1">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ht="15.75" customHeight="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ht="15.75" customHeight="1">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ht="15.75" customHeight="1">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ht="15.75" customHeight="1">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ht="15.75" customHeight="1">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ht="15.75" customHeight="1">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ht="15.75" customHeight="1">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ht="15.75" customHeight="1">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ht="15.75" customHeight="1">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ht="15.75" customHeight="1">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ht="15.75" customHeight="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ht="15.75" customHeight="1">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ht="15.75" customHeight="1">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ht="15.75" customHeight="1">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ht="15.75" customHeight="1">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ht="15.75" customHeight="1">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ht="15.75" customHeight="1">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ht="15.75" customHeight="1">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ht="15.75" customHeight="1">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ht="15.75" customHeight="1">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ht="15.75" customHeight="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ht="15.75" customHeight="1">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ht="15.75" customHeight="1">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ht="15.75" customHeight="1">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ht="15.75" customHeight="1">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ht="15.75" customHeight="1">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ht="15.75" customHeight="1">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ht="15.75" customHeight="1">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ht="15.75" customHeight="1">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ht="15.75" customHeight="1">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ht="15.75" customHeight="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ht="15.75" customHeight="1">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ht="15.75" customHeight="1">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ht="15.75" customHeight="1">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ht="15.75" customHeight="1">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ht="15.75" customHeight="1">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ht="15.75" customHeight="1">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ht="15.75" customHeight="1">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ht="15.75" customHeight="1">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ht="15.75" customHeight="1">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ht="15.75" customHeight="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ht="15.75" customHeight="1">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ht="15.75" customHeight="1">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ht="15.75" customHeight="1">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ht="15.75" customHeight="1">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ht="15.75" customHeight="1">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ht="15.75" customHeight="1">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ht="15.75" customHeight="1">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ht="15.75" customHeight="1">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ht="15.75" customHeight="1">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ht="15.75" customHeight="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ht="15.75" customHeight="1">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ht="15.75" customHeight="1">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ht="15.75" customHeight="1">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ht="15.75" customHeight="1">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ht="15.75" customHeight="1">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ht="15.75" customHeight="1">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ht="15.75" customHeight="1">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ht="15.75" customHeight="1">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ht="15.75" customHeight="1">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ht="15.75" customHeight="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ht="15.75" customHeight="1">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ht="15.75" customHeight="1">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ht="15.75" customHeight="1">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ht="15.75" customHeight="1">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ht="15.75" customHeight="1">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ht="15.75" customHeight="1">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ht="15.75" customHeight="1">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ht="15.75" customHeight="1">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ht="15.75" customHeight="1">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ht="15.75" customHeight="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ht="15.75" customHeight="1">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ht="15.75" customHeight="1">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ht="15.75" customHeight="1">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ht="15.75" customHeight="1">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ht="15.75" customHeight="1">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ht="15.75" customHeight="1">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ht="15.75" customHeight="1">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ht="15.75" customHeight="1">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ht="15.75" customHeight="1">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ht="15.75" customHeight="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ht="15.75" customHeight="1">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ht="15.75" customHeight="1">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ht="15.75" customHeight="1">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ht="15.75" customHeight="1">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ht="15.75" customHeight="1">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ht="15.75" customHeight="1">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ht="15.75" customHeight="1">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ht="15.75" customHeight="1">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ht="15.75" customHeight="1">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ht="15.75" customHeight="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ht="15.75" customHeight="1">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ht="15.75" customHeight="1">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ht="15.75" customHeight="1">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ht="15.75" customHeight="1">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ht="15.75" customHeight="1">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ht="15.75" customHeight="1">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ht="15.75" customHeight="1">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ht="15.75" customHeight="1">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ht="15.75" customHeight="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ht="15.75" customHeight="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ht="15.75" customHeight="1">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ht="15.75" customHeight="1">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ht="15.75" customHeight="1">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ht="15.75" customHeight="1">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ht="15.75" customHeight="1">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ht="15.75" customHeight="1">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ht="15.75" customHeight="1">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ht="15.75" customHeight="1">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ht="15.75" customHeight="1">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ht="15.75" customHeight="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ht="15.75" customHeight="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ht="15.75" customHeight="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ht="15.75" customHeight="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ht="15.75" customHeight="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ht="15.75" customHeight="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ht="15.75" customHeight="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ht="15.75" customHeight="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ht="15.75" customHeight="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ht="15.75" customHeight="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ht="15.75" customHeight="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ht="15.75" customHeight="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ht="15.75" customHeight="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ht="15.75" customHeight="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ht="15.75" customHeight="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ht="15.75" customHeight="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ht="15.75" customHeight="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ht="15.75" customHeight="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ht="15.75" customHeight="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ht="15.75" customHeight="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ht="15.75" customHeight="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ht="15.75" customHeight="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ht="15.75" customHeight="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ht="15.75"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ht="15.75" customHeight="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ht="15.75" customHeight="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ht="15.75" customHeight="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ht="15.75" customHeight="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ht="15.75" customHeight="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ht="15.75" customHeight="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ht="15.75" customHeight="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ht="15.75" customHeight="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ht="15.75" customHeight="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ht="15.75" customHeight="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ht="15.75" customHeight="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ht="15.75" customHeight="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ht="15.75" customHeight="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ht="15.75" customHeight="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ht="15.75" customHeight="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ht="15.75" customHeight="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ht="15.75" customHeight="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ht="15.75" customHeight="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ht="15.75" customHeight="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ht="15.75" customHeight="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ht="15.75" customHeight="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ht="15.75" customHeight="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ht="15.75" customHeight="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ht="15.75" customHeight="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ht="15.75" customHeight="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ht="15.75" customHeight="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ht="15.75" customHeight="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ht="15.75" customHeight="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ht="15.75" customHeight="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ht="15.75" customHeight="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ht="15.75" customHeight="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ht="15.75" customHeight="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ht="15.75" customHeight="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ht="15.75" customHeight="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ht="15.75" customHeight="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ht="15.75" customHeight="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ht="15.75" customHeight="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ht="15.75" customHeight="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ht="15.75" customHeight="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ht="15.75" customHeight="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ht="15.75" customHeight="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ht="15.75" customHeight="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ht="15.75" customHeight="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ht="15.75" customHeight="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ht="15.75" customHeight="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ht="15.75" customHeight="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A19:C19"/>
  </mergeCells>
  <dataValidations>
    <dataValidation type="list" allowBlank="1" showErrorMessage="1" sqref="H47:H51 H53:H56 H58:H60 H62:H63 H65:H66 H68:H75 H77:H89 H91:H95 H97:H111 H113:H120">
      <formula1>'Auto Responses'!$J$7:$J$8</formula1>
    </dataValidation>
    <dataValidation type="list" allowBlank="1" showErrorMessage="1" sqref="J47:J51 J53:J56 J58:J60 J62:J63 J65:J66 J68:J75 J77:J89 J91:J95 J97:J111 J113:J120">
      <formula1>'Auto Responses'!$J$11:$J$14</formula1>
    </dataValidation>
  </dataValidations>
  <hyperlinks>
    <hyperlink display="Jump to  General Privacy" location="'Privacy Analyst Evaluation'!A47" ref="G21"/>
    <hyperlink display="Jump to  Privacy-Specific Company Details" location="'Privacy Analyst Evaluation'!A53" ref="G22"/>
    <hyperlink display="Jump to  Privacy-Specific Documentation" location="'Privacy Analyst Evaluation'!A58" ref="G23"/>
    <hyperlink display="Jump to  Privacy of Third Parties" location="'Privacy Analyst Evaluation'!A62" ref="G24"/>
    <hyperlink display="Jump to  Privacy Change Management" location="'Privacy Analyst Evaluation'!A65" ref="G25"/>
    <hyperlink display="Jump to  Privacy of Sensitive Data" location="'Privacy Analyst Evaluation'!A68" ref="G26"/>
    <hyperlink display="Jump to  Privacy Policies and Procedures" location="'Privacy Analyst Evaluation'!A77" ref="G27"/>
    <hyperlink display="Jump to  International Privacy" location="'Privacy Analyst Evaluation'!A91" ref="G28"/>
    <hyperlink display="Jump to  Data Privacy" location="'Privacy Analyst Evaluation'!A97" ref="G29"/>
    <hyperlink display="Jump to  Privacy and AI" location="'Privacy Analyst Evaluation'!A113" ref="G30"/>
    <hyperlink display="Back to Scorecard" location="'Privacy Analyst Evaluation'!A1" ref="F46"/>
    <hyperlink display="Back to Scorecard" location="'Privacy Analyst Evaluation'!A1" ref="F52"/>
    <hyperlink display="Back to Scorecard" location="'Privacy Analyst Evaluation'!A1" ref="F57"/>
    <hyperlink display="Back to Scorecard" location="'Privacy Analyst Evaluation'!A1" ref="F61"/>
    <hyperlink display="Back to Scorecard" location="'Privacy Analyst Evaluation'!A1" ref="F64"/>
    <hyperlink display="Back to Scorecard" location="'Privacy Analyst Evaluation'!A1" ref="F67"/>
    <hyperlink display="Back to Scorecard" location="'Privacy Analyst Evaluation'!A1" ref="F76"/>
    <hyperlink display="Back to Scorecard" location="'Privacy Analyst Evaluation'!A1" ref="F90"/>
    <hyperlink display="Back to Scorecard" location="'Privacy Analyst Evaluation'!A1" ref="F96"/>
    <hyperlink display="Back to Scorecard" location="'Privacy Analyst Evaluation'!A1" ref="F112"/>
    <hyperlink display="Back to Scorecard" location="'Privacy Analyst Evaluation'!A1" ref="F125"/>
    <hyperlink display="Back to Scorecard" location="'Privacy Analyst Evaluation'!A1" ref="F130"/>
    <hyperlink display="Back to Scorecard" location="'Privacy Analyst Evaluation'!A1" ref="F135"/>
    <hyperlink display="Back to Scorecard" location="'Privacy Analyst Evaluation'!A1" ref="F142"/>
    <hyperlink display="Back to Scorecard" location="'Privacy Analyst Evaluation'!A1" ref="F145"/>
    <hyperlink display="Back to Scorecard" location="'Privacy Analyst Evaluation'!A1" ref="F150"/>
    <hyperlink display="Back to Scorecard" location="'Privacy Analyst Evaluation'!A1" ref="F160"/>
    <hyperlink display="Back to Scorecard" location="'Privacy Analyst Evaluation'!A1" ref="F164"/>
    <hyperlink display="Back to Scorecard" location="'Privacy Analyst Evaluation'!A1" ref="F170"/>
    <hyperlink display="Back to Scorecard" location="'Privacy Analyst Evaluation'!A1" ref="F173"/>
    <hyperlink display="Back to Scorecard" location="'Privacy Analyst Evaluation'!A1" ref="F189"/>
    <hyperlink display="Back to Scorecard" location="'Privacy Analyst Evaluation'!A1" ref="F192"/>
    <hyperlink display="Back to Scorecard" location="'Privacy Analyst Evaluation'!A1" ref="F199"/>
    <hyperlink display="Back to Scorecard" location="'Privacy Analyst Evaluation'!A1" ref="F207"/>
    <hyperlink display="Back to Scorecard" location="'Privacy Analyst Evaluation'!A1" ref="F212"/>
    <hyperlink display="Back to Scorecard" location="'Privacy Analyst Evaluation'!A1" ref="F217"/>
    <hyperlink display="Back to Scorecard" location="'Privacy Analyst Evaluation'!A1" ref="F247"/>
  </hyperlink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ECCA0"/>
    <pageSetUpPr/>
  </sheetPr>
  <sheetViews>
    <sheetView workbookViewId="0"/>
  </sheetViews>
  <sheetFormatPr customHeight="1" defaultColWidth="9.18" defaultRowHeight="15.0"/>
  <cols>
    <col customWidth="1" min="1" max="1" width="11.09"/>
    <col customWidth="1" min="2" max="2" width="57.82"/>
    <col customWidth="1" min="3" max="3" width="71.09"/>
    <col customWidth="1" min="4" max="4" width="80.27"/>
    <col customWidth="1" min="5" max="5" width="6.64"/>
    <col customWidth="1" hidden="1" min="6" max="6" width="8.45"/>
    <col customWidth="1" min="7" max="25" width="8.45"/>
  </cols>
  <sheetData>
    <row r="1" hidden="1">
      <c r="A1" s="65" t="s">
        <v>681</v>
      </c>
      <c r="B1" s="2"/>
      <c r="C1" s="3"/>
      <c r="D1" s="4"/>
      <c r="E1" s="65"/>
      <c r="F1" s="65"/>
      <c r="G1" s="65"/>
      <c r="H1" s="65"/>
      <c r="I1" s="65"/>
      <c r="J1" s="65"/>
      <c r="K1" s="65"/>
      <c r="L1" s="65"/>
      <c r="M1" s="65"/>
      <c r="N1" s="65"/>
      <c r="O1" s="65"/>
      <c r="P1" s="65"/>
      <c r="Q1" s="65"/>
      <c r="R1" s="65"/>
      <c r="S1" s="65"/>
      <c r="T1" s="65"/>
      <c r="U1" s="65"/>
      <c r="V1" s="65"/>
      <c r="W1" s="65"/>
      <c r="X1" s="65"/>
      <c r="Y1" s="65"/>
      <c r="Z1" s="65"/>
    </row>
    <row r="2">
      <c r="A2" s="291" t="s">
        <v>682</v>
      </c>
      <c r="B2" s="291"/>
      <c r="C2" s="291"/>
      <c r="D2" s="292" t="s">
        <v>47</v>
      </c>
      <c r="E2" s="65"/>
      <c r="F2" s="65"/>
      <c r="G2" s="65"/>
      <c r="H2" s="65"/>
      <c r="I2" s="65"/>
      <c r="J2" s="65"/>
      <c r="K2" s="65"/>
      <c r="L2" s="65"/>
      <c r="M2" s="65"/>
      <c r="N2" s="65"/>
      <c r="O2" s="65"/>
      <c r="P2" s="65"/>
      <c r="Q2" s="65"/>
      <c r="R2" s="65"/>
      <c r="S2" s="65"/>
      <c r="T2" s="65"/>
      <c r="U2" s="65"/>
      <c r="V2" s="65"/>
      <c r="W2" s="65"/>
      <c r="X2" s="65"/>
      <c r="Y2" s="65"/>
      <c r="Z2" s="65"/>
    </row>
    <row r="3">
      <c r="A3" s="293" t="s">
        <v>683</v>
      </c>
      <c r="B3" s="216"/>
      <c r="C3" s="216"/>
      <c r="D3" s="294"/>
      <c r="E3" s="65"/>
      <c r="F3" s="65"/>
      <c r="G3" s="65"/>
      <c r="H3" s="65"/>
      <c r="I3" s="65"/>
      <c r="J3" s="65"/>
      <c r="K3" s="65"/>
      <c r="L3" s="65"/>
      <c r="M3" s="65"/>
      <c r="N3" s="65"/>
      <c r="O3" s="65"/>
      <c r="P3" s="65"/>
      <c r="Q3" s="65"/>
      <c r="R3" s="65"/>
      <c r="S3" s="65"/>
      <c r="T3" s="65"/>
      <c r="U3" s="65"/>
      <c r="V3" s="65"/>
      <c r="W3" s="65"/>
      <c r="X3" s="65"/>
      <c r="Y3" s="65"/>
      <c r="Z3" s="65"/>
    </row>
    <row r="4">
      <c r="A4" s="295" t="s">
        <v>684</v>
      </c>
      <c r="B4" s="216"/>
      <c r="C4" s="216"/>
      <c r="D4" s="294"/>
      <c r="E4" s="65"/>
      <c r="F4" s="65"/>
      <c r="G4" s="65"/>
      <c r="H4" s="65"/>
      <c r="I4" s="65"/>
      <c r="J4" s="65"/>
      <c r="K4" s="65"/>
      <c r="L4" s="65"/>
      <c r="M4" s="65"/>
      <c r="N4" s="65"/>
      <c r="O4" s="65"/>
      <c r="P4" s="65"/>
      <c r="Q4" s="65"/>
      <c r="R4" s="65"/>
      <c r="S4" s="65"/>
      <c r="T4" s="65"/>
      <c r="U4" s="65"/>
      <c r="V4" s="65"/>
      <c r="W4" s="65"/>
      <c r="X4" s="65"/>
      <c r="Y4" s="65"/>
      <c r="Z4" s="65"/>
    </row>
    <row r="5">
      <c r="A5" s="296" t="s">
        <v>685</v>
      </c>
      <c r="B5" s="216"/>
      <c r="C5" s="216"/>
      <c r="D5" s="294"/>
      <c r="E5" s="263"/>
      <c r="F5" s="263"/>
      <c r="G5" s="263"/>
      <c r="H5" s="263"/>
      <c r="I5" s="263"/>
      <c r="J5" s="263"/>
      <c r="K5" s="263"/>
      <c r="L5" s="263"/>
      <c r="M5" s="263"/>
      <c r="N5" s="263"/>
      <c r="O5" s="263"/>
      <c r="P5" s="263"/>
      <c r="Q5" s="263"/>
      <c r="R5" s="263"/>
      <c r="S5" s="263"/>
      <c r="T5" s="263"/>
      <c r="U5" s="263"/>
      <c r="V5" s="263"/>
      <c r="W5" s="263"/>
      <c r="X5" s="263"/>
      <c r="Y5" s="263"/>
      <c r="Z5" s="263"/>
    </row>
    <row r="6">
      <c r="A6" s="296" t="s">
        <v>686</v>
      </c>
      <c r="B6" s="216"/>
      <c r="C6" s="216"/>
      <c r="D6" s="297"/>
      <c r="E6" s="263"/>
      <c r="F6" s="263"/>
      <c r="G6" s="263"/>
      <c r="H6" s="263"/>
      <c r="I6" s="263"/>
      <c r="J6" s="263"/>
      <c r="K6" s="263"/>
      <c r="L6" s="263"/>
      <c r="M6" s="263"/>
      <c r="N6" s="263"/>
      <c r="O6" s="263"/>
      <c r="P6" s="263"/>
      <c r="Q6" s="263"/>
      <c r="R6" s="263"/>
      <c r="S6" s="263"/>
      <c r="T6" s="263"/>
      <c r="U6" s="263"/>
      <c r="V6" s="263"/>
      <c r="W6" s="263"/>
      <c r="X6" s="263"/>
      <c r="Y6" s="263"/>
      <c r="Z6" s="263"/>
    </row>
    <row r="7">
      <c r="A7" s="18" t="str">
        <f>VLOOKUP(LEFT($A8,4),'Auto Responses'!$N$4:$O$38,2,0)&amp;""</f>
        <v> General Information</v>
      </c>
      <c r="B7" s="19"/>
      <c r="C7" s="33" t="str">
        <f>Questions!$S$2</f>
        <v>Reason for Question</v>
      </c>
      <c r="D7" s="33" t="str">
        <f>Questions!$T$2</f>
        <v>Follow-Up Inquiries/Responses</v>
      </c>
      <c r="E7" s="65"/>
      <c r="F7" s="65"/>
      <c r="G7" s="65"/>
      <c r="H7" s="65"/>
      <c r="I7" s="65"/>
      <c r="J7" s="65"/>
      <c r="K7" s="65"/>
      <c r="L7" s="65"/>
      <c r="M7" s="65"/>
      <c r="N7" s="65"/>
      <c r="O7" s="65"/>
      <c r="P7" s="65"/>
      <c r="Q7" s="65"/>
      <c r="R7" s="65"/>
      <c r="S7" s="65"/>
      <c r="T7" s="65"/>
      <c r="U7" s="65"/>
      <c r="V7" s="65"/>
      <c r="W7" s="65"/>
      <c r="X7" s="65"/>
      <c r="Y7" s="65"/>
      <c r="Z7" s="65"/>
    </row>
    <row r="8">
      <c r="A8" s="298" t="s">
        <v>4</v>
      </c>
      <c r="B8" s="298" t="str">
        <f>VLOOKUP($A8,Questions!$A$3:$X$333,2,0)&amp;""</f>
        <v>Solution Provider Name</v>
      </c>
      <c r="C8" s="298" t="str">
        <f>VLOOKUP($A8,Questions!$A$3:$X$333,18,0)&amp;""</f>
        <v/>
      </c>
      <c r="D8" s="298" t="str">
        <f>VLOOKUP($A8,Questions!$A$3:$X$333,19,0)&amp;""</f>
        <v/>
      </c>
      <c r="E8" s="65"/>
      <c r="F8" s="65"/>
      <c r="G8" s="65"/>
      <c r="H8" s="65"/>
      <c r="I8" s="65"/>
      <c r="J8" s="65"/>
      <c r="K8" s="65"/>
      <c r="L8" s="65"/>
      <c r="M8" s="65"/>
      <c r="N8" s="65"/>
      <c r="O8" s="65"/>
      <c r="P8" s="65"/>
      <c r="Q8" s="65"/>
      <c r="R8" s="65"/>
      <c r="S8" s="65"/>
      <c r="T8" s="65"/>
      <c r="U8" s="65"/>
      <c r="V8" s="65"/>
      <c r="W8" s="65"/>
      <c r="X8" s="65"/>
      <c r="Y8" s="65"/>
      <c r="Z8" s="65"/>
    </row>
    <row r="9">
      <c r="A9" s="298" t="s">
        <v>6</v>
      </c>
      <c r="B9" s="298" t="str">
        <f>VLOOKUP($A9,Questions!$A$3:$X$333,2,0)&amp;""</f>
        <v>Solution Name</v>
      </c>
      <c r="C9" s="298" t="str">
        <f>VLOOKUP($A9,Questions!$A$3:$X$333,18,0)&amp;""</f>
        <v/>
      </c>
      <c r="D9" s="298" t="str">
        <f>VLOOKUP($A9,Questions!$A$3:$X$333,19,0)&amp;""</f>
        <v/>
      </c>
      <c r="E9" s="65"/>
      <c r="F9" s="65"/>
      <c r="G9" s="65"/>
      <c r="H9" s="65"/>
      <c r="I9" s="65"/>
      <c r="J9" s="65"/>
      <c r="K9" s="65"/>
      <c r="L9" s="65"/>
      <c r="M9" s="65"/>
      <c r="N9" s="65"/>
      <c r="O9" s="65"/>
      <c r="P9" s="65"/>
      <c r="Q9" s="65"/>
      <c r="R9" s="65"/>
      <c r="S9" s="65"/>
      <c r="T9" s="65"/>
      <c r="U9" s="65"/>
      <c r="V9" s="65"/>
      <c r="W9" s="65"/>
      <c r="X9" s="65"/>
      <c r="Y9" s="65"/>
      <c r="Z9" s="65"/>
    </row>
    <row r="10">
      <c r="A10" s="298" t="s">
        <v>7</v>
      </c>
      <c r="B10" s="298" t="str">
        <f>VLOOKUP($A10,Questions!$A$3:$X$333,2,0)&amp;""</f>
        <v>Solution Description</v>
      </c>
      <c r="C10" s="298" t="str">
        <f>VLOOKUP($A10,Questions!$A$3:$X$333,18,0)&amp;""</f>
        <v/>
      </c>
      <c r="D10" s="298" t="str">
        <f>VLOOKUP($A10,Questions!$A$3:$X$333,19,0)&amp;""</f>
        <v/>
      </c>
      <c r="E10" s="65"/>
      <c r="F10" s="65"/>
      <c r="G10" s="65"/>
      <c r="H10" s="65"/>
      <c r="I10" s="65"/>
      <c r="J10" s="65"/>
      <c r="K10" s="65"/>
      <c r="L10" s="65"/>
      <c r="M10" s="65"/>
      <c r="N10" s="65"/>
      <c r="O10" s="65"/>
      <c r="P10" s="65"/>
      <c r="Q10" s="65"/>
      <c r="R10" s="65"/>
      <c r="S10" s="65"/>
      <c r="T10" s="65"/>
      <c r="U10" s="65"/>
      <c r="V10" s="65"/>
      <c r="W10" s="65"/>
      <c r="X10" s="65"/>
      <c r="Y10" s="65"/>
      <c r="Z10" s="65"/>
    </row>
    <row r="11">
      <c r="A11" s="298" t="s">
        <v>9</v>
      </c>
      <c r="B11" s="298" t="str">
        <f>VLOOKUP($A11,Questions!$A$3:$X$333,2,0)&amp;""</f>
        <v>Solution Provider Contact Name</v>
      </c>
      <c r="C11" s="298" t="str">
        <f>VLOOKUP($A11,Questions!$A$3:$X$333,18,0)&amp;""</f>
        <v/>
      </c>
      <c r="D11" s="298" t="str">
        <f>VLOOKUP($A11,Questions!$A$3:$X$333,19,0)&amp;""</f>
        <v/>
      </c>
      <c r="E11" s="65"/>
      <c r="F11" s="65"/>
      <c r="G11" s="65"/>
      <c r="H11" s="65"/>
      <c r="I11" s="65"/>
      <c r="J11" s="65"/>
      <c r="K11" s="65"/>
      <c r="L11" s="65"/>
      <c r="M11" s="65"/>
      <c r="N11" s="65"/>
      <c r="O11" s="65"/>
      <c r="P11" s="65"/>
      <c r="Q11" s="65"/>
      <c r="R11" s="65"/>
      <c r="S11" s="65"/>
      <c r="T11" s="65"/>
      <c r="U11" s="65"/>
      <c r="V11" s="65"/>
      <c r="W11" s="65"/>
      <c r="X11" s="65"/>
      <c r="Y11" s="65"/>
      <c r="Z11" s="65"/>
    </row>
    <row r="12">
      <c r="A12" s="298" t="s">
        <v>10</v>
      </c>
      <c r="B12" s="298" t="str">
        <f>VLOOKUP($A12,Questions!$A$3:$X$333,2,0)&amp;""</f>
        <v>Solution Provider Contact Title</v>
      </c>
      <c r="C12" s="298" t="str">
        <f>VLOOKUP($A12,Questions!$A$3:$X$333,18,0)&amp;""</f>
        <v/>
      </c>
      <c r="D12" s="298" t="str">
        <f>VLOOKUP($A12,Questions!$A$3:$X$333,19,0)&amp;""</f>
        <v/>
      </c>
      <c r="E12" s="65"/>
      <c r="F12" s="65"/>
      <c r="G12" s="65"/>
      <c r="H12" s="65"/>
      <c r="I12" s="65"/>
      <c r="J12" s="65"/>
      <c r="K12" s="65"/>
      <c r="L12" s="65"/>
      <c r="M12" s="65"/>
      <c r="N12" s="65"/>
      <c r="O12" s="65"/>
      <c r="P12" s="65"/>
      <c r="Q12" s="65"/>
      <c r="R12" s="65"/>
      <c r="S12" s="65"/>
      <c r="T12" s="65"/>
      <c r="U12" s="65"/>
      <c r="V12" s="65"/>
      <c r="W12" s="65"/>
      <c r="X12" s="65"/>
      <c r="Y12" s="65"/>
      <c r="Z12" s="65"/>
    </row>
    <row r="13">
      <c r="A13" s="298" t="s">
        <v>11</v>
      </c>
      <c r="B13" s="298" t="str">
        <f>VLOOKUP($A13,Questions!$A$3:$X$333,2,0)&amp;""</f>
        <v>Solution Provider Contact Email</v>
      </c>
      <c r="C13" s="298" t="str">
        <f>VLOOKUP($A13,Questions!$A$3:$X$333,18,0)&amp;""</f>
        <v/>
      </c>
      <c r="D13" s="298" t="str">
        <f>VLOOKUP($A13,Questions!$A$3:$X$333,19,0)&amp;""</f>
        <v/>
      </c>
      <c r="E13" s="65"/>
      <c r="F13" s="65"/>
      <c r="G13" s="65"/>
      <c r="H13" s="65"/>
      <c r="I13" s="65"/>
      <c r="J13" s="65"/>
      <c r="K13" s="65"/>
      <c r="L13" s="65"/>
      <c r="M13" s="65"/>
      <c r="N13" s="65"/>
      <c r="O13" s="65"/>
      <c r="P13" s="65"/>
      <c r="Q13" s="65"/>
      <c r="R13" s="65"/>
      <c r="S13" s="65"/>
      <c r="T13" s="65"/>
      <c r="U13" s="65"/>
      <c r="V13" s="65"/>
      <c r="W13" s="65"/>
      <c r="X13" s="65"/>
      <c r="Y13" s="65"/>
      <c r="Z13" s="65"/>
    </row>
    <row r="14">
      <c r="A14" s="298" t="s">
        <v>13</v>
      </c>
      <c r="B14" s="298" t="str">
        <f>VLOOKUP($A14,Questions!$A$3:$X$333,2,0)&amp;""</f>
        <v>Solution Provider Contact Phone Number</v>
      </c>
      <c r="C14" s="298" t="str">
        <f>VLOOKUP($A14,Questions!$A$3:$X$333,18,0)&amp;""</f>
        <v/>
      </c>
      <c r="D14" s="298" t="str">
        <f>VLOOKUP($A14,Questions!$A$3:$X$333,19,0)&amp;""</f>
        <v/>
      </c>
      <c r="E14" s="65"/>
      <c r="F14" s="65"/>
      <c r="G14" s="65"/>
      <c r="H14" s="65"/>
      <c r="I14" s="65"/>
      <c r="J14" s="65"/>
      <c r="K14" s="65"/>
      <c r="L14" s="65"/>
      <c r="M14" s="65"/>
      <c r="N14" s="65"/>
      <c r="O14" s="65"/>
      <c r="P14" s="65"/>
      <c r="Q14" s="65"/>
      <c r="R14" s="65"/>
      <c r="S14" s="65"/>
      <c r="T14" s="65"/>
      <c r="U14" s="65"/>
      <c r="V14" s="65"/>
      <c r="W14" s="65"/>
      <c r="X14" s="65"/>
      <c r="Y14" s="65"/>
      <c r="Z14" s="65"/>
    </row>
    <row r="15">
      <c r="A15" s="298" t="s">
        <v>15</v>
      </c>
      <c r="B15" s="298" t="str">
        <f>VLOOKUP($A15,Questions!$A$3:$X$333,2,0)&amp;""</f>
        <v>Country of Company Headquarters</v>
      </c>
      <c r="C15" s="298" t="str">
        <f>VLOOKUP($A15,Questions!$A$3:$X$333,18,0)&amp;""</f>
        <v/>
      </c>
      <c r="D15" s="298" t="str">
        <f>VLOOKUP($A15,Questions!$A$3:$X$333,19,0)&amp;""</f>
        <v/>
      </c>
      <c r="E15" s="65"/>
      <c r="F15" s="65"/>
      <c r="G15" s="65"/>
      <c r="H15" s="65"/>
      <c r="I15" s="65"/>
      <c r="J15" s="65"/>
      <c r="K15" s="65"/>
      <c r="L15" s="65"/>
      <c r="M15" s="65"/>
      <c r="N15" s="65"/>
      <c r="O15" s="65"/>
      <c r="P15" s="65"/>
      <c r="Q15" s="65"/>
      <c r="R15" s="65"/>
      <c r="S15" s="65"/>
      <c r="T15" s="65"/>
      <c r="U15" s="65"/>
      <c r="V15" s="65"/>
      <c r="W15" s="65"/>
      <c r="X15" s="65"/>
      <c r="Y15" s="65"/>
      <c r="Z15" s="65"/>
    </row>
    <row r="16">
      <c r="A16" s="298" t="s">
        <v>17</v>
      </c>
      <c r="B16" s="298" t="str">
        <f>VLOOKUP($A16,Questions!$A$3:$X$333,2,0)&amp;""</f>
        <v>Employee Work Locations (all)</v>
      </c>
      <c r="C16" s="298" t="str">
        <f>VLOOKUP($A16,Questions!$A$3:$X$333,18,0)&amp;""</f>
        <v/>
      </c>
      <c r="D16" s="298" t="str">
        <f>VLOOKUP($A16,Questions!$A$3:$X$333,19,0)&amp;""</f>
        <v>Determines where solution provider employees will be physically located.</v>
      </c>
      <c r="E16" s="56" t="s">
        <v>687</v>
      </c>
      <c r="F16" s="65"/>
      <c r="G16" s="65"/>
      <c r="H16" s="65"/>
      <c r="I16" s="65"/>
      <c r="J16" s="65"/>
      <c r="K16" s="65"/>
      <c r="L16" s="65"/>
      <c r="M16" s="65"/>
      <c r="N16" s="65"/>
      <c r="O16" s="65"/>
      <c r="P16" s="65"/>
      <c r="Q16" s="65"/>
      <c r="R16" s="65"/>
      <c r="S16" s="65"/>
      <c r="T16" s="65"/>
      <c r="U16" s="65"/>
      <c r="V16" s="65"/>
      <c r="W16" s="65"/>
      <c r="X16" s="65"/>
      <c r="Y16" s="65"/>
      <c r="Z16" s="65"/>
    </row>
    <row r="17">
      <c r="A17" s="19" t="str">
        <f>VLOOKUP(LEFT($A18,4),'Auto Responses'!$N$4:$O$38,2,0)&amp;""</f>
        <v> Company Information</v>
      </c>
      <c r="B17" s="19"/>
      <c r="C17" s="33" t="str">
        <f>Questions!$S$2</f>
        <v>Reason for Question</v>
      </c>
      <c r="D17" s="33" t="str">
        <f>Questions!$T$2</f>
        <v>Follow-Up Inquiries/Responses</v>
      </c>
      <c r="E17" s="65"/>
      <c r="F17" s="65"/>
      <c r="G17" s="65"/>
      <c r="H17" s="65"/>
      <c r="I17" s="65"/>
      <c r="J17" s="65"/>
      <c r="K17" s="65"/>
      <c r="L17" s="65"/>
      <c r="M17" s="65"/>
      <c r="N17" s="65"/>
      <c r="O17" s="65"/>
      <c r="P17" s="65"/>
      <c r="Q17" s="65"/>
      <c r="R17" s="65"/>
      <c r="S17" s="65"/>
      <c r="T17" s="65"/>
      <c r="U17" s="65"/>
      <c r="V17" s="65"/>
      <c r="W17" s="65"/>
      <c r="X17" s="65"/>
      <c r="Y17" s="65"/>
      <c r="Z17" s="65"/>
    </row>
    <row r="18">
      <c r="A18" s="298" t="s">
        <v>23</v>
      </c>
      <c r="B18" s="298" t="str">
        <f>VLOOKUP($A18,Questions!$A$3:$X$333,2,0)&amp;""</f>
        <v>Do you have a dedicated software and system development team(s) (e.g., customer support, implementation, product management, etc.)?*</v>
      </c>
      <c r="C18" s="298" t="str">
        <f>VLOOKUP($A18,Questions!$A$3:$X$333,18,0)&amp;""</f>
        <v/>
      </c>
      <c r="D18" s="298" t="str">
        <f>VLOOKUP($A18,Questions!$A$3:$X$333,19,0)&amp;""</f>
        <v>Understanding the development team size (and capabilities) of a solution provider has a significant impact on their ability to produce and maintain code, adhering to secure coding best practices. The size of a solution provider will determine their use of dedicated development teams, or lack thereof. Use the knowledge of this response when evaluating other solution provider statements.</v>
      </c>
      <c r="E18" s="65"/>
      <c r="F18" s="65"/>
      <c r="G18" s="65"/>
      <c r="H18" s="65"/>
      <c r="I18" s="65"/>
      <c r="J18" s="65"/>
      <c r="K18" s="65"/>
      <c r="L18" s="65"/>
      <c r="M18" s="65"/>
      <c r="N18" s="65"/>
      <c r="O18" s="65"/>
      <c r="P18" s="65"/>
      <c r="Q18" s="65"/>
      <c r="R18" s="65"/>
      <c r="S18" s="65"/>
      <c r="T18" s="65"/>
      <c r="U18" s="65"/>
      <c r="V18" s="65"/>
      <c r="W18" s="65"/>
      <c r="X18" s="65"/>
      <c r="Y18" s="65"/>
      <c r="Z18" s="65"/>
    </row>
    <row r="19" ht="43.5" customHeight="1">
      <c r="A19" s="298" t="s">
        <v>26</v>
      </c>
      <c r="B19" s="298" t="str">
        <f>VLOOKUP($A19,Questions!$A$3:$X$333,2,0)&amp;""</f>
        <v>Describe your organization’s business background and ownership structure, including all parent and subsidiary relationships.</v>
      </c>
      <c r="C19" s="298" t="str">
        <f>VLOOKUP($A19,Questions!$A$3:$X$333,18,0)&amp;""</f>
        <v/>
      </c>
      <c r="D19" s="298" t="str">
        <f>VLOOKUP($A19,Questions!$A$3:$X$333,19,0)&amp;""</f>
        <v>This information defines the scale of company (support, resources, skillsets), general information about the organization that may be concerning.</v>
      </c>
      <c r="E19" s="65"/>
      <c r="F19" s="65"/>
      <c r="G19" s="65"/>
      <c r="H19" s="65"/>
      <c r="I19" s="65"/>
      <c r="J19" s="65"/>
      <c r="K19" s="65"/>
      <c r="L19" s="65"/>
      <c r="M19" s="65"/>
      <c r="N19" s="65"/>
      <c r="O19" s="65"/>
      <c r="P19" s="65"/>
      <c r="Q19" s="65"/>
      <c r="R19" s="65"/>
      <c r="S19" s="65"/>
      <c r="T19" s="65"/>
      <c r="U19" s="65"/>
      <c r="V19" s="65"/>
      <c r="W19" s="65"/>
      <c r="X19" s="65"/>
      <c r="Y19" s="65"/>
      <c r="Z19" s="65"/>
    </row>
    <row r="20" ht="67.5" customHeight="1">
      <c r="A20" s="298" t="s">
        <v>28</v>
      </c>
      <c r="B20" s="298" t="str">
        <f>VLOOKUP($A20,Questions!$A$3:$X$333,2,0)&amp;""</f>
        <v>Have you operated without unplanned disruptions to this solution in the past 12 months?</v>
      </c>
      <c r="C20" s="298" t="str">
        <f>VLOOKUP($A20,Questions!$A$3:$X$333,18,0)&amp;""</f>
        <v/>
      </c>
      <c r="D20" s="298" t="str">
        <f>VLOOKUP($A20,Questions!$A$3:$X$333,19,0)&amp;""</f>
        <v>We want transparency from the solution provider, and an honest answer to this question, regardless of the response, is a good step in building trust.</v>
      </c>
      <c r="E20" s="65"/>
      <c r="F20" s="65"/>
      <c r="G20" s="65"/>
      <c r="H20" s="65"/>
      <c r="I20" s="65"/>
      <c r="J20" s="65"/>
      <c r="K20" s="65"/>
      <c r="L20" s="65"/>
      <c r="M20" s="65"/>
      <c r="N20" s="65"/>
      <c r="O20" s="65"/>
      <c r="P20" s="65"/>
      <c r="Q20" s="65"/>
      <c r="R20" s="65"/>
      <c r="S20" s="65"/>
      <c r="T20" s="65"/>
      <c r="U20" s="65"/>
      <c r="V20" s="65"/>
      <c r="W20" s="65"/>
      <c r="X20" s="65"/>
      <c r="Y20" s="65"/>
      <c r="Z20" s="65"/>
    </row>
    <row r="21" ht="67.5" customHeight="1">
      <c r="A21" s="298" t="s">
        <v>30</v>
      </c>
      <c r="B21" s="298" t="str">
        <f>VLOOKUP($A21,Questions!$A$3:$X$333,2,0)&amp;""</f>
        <v>Do you have a dedicated information security staff or office?</v>
      </c>
      <c r="C21" s="298" t="str">
        <f>VLOOKUP($A21,Questions!$A$3:$X$333,18,0)&amp;""</f>
        <v/>
      </c>
      <c r="D21" s="298" t="str">
        <f>VLOOKUP($A21,Questions!$A$3:$X$333,19,0)&amp;""</f>
        <v>The size and capabilities of a solution provider's security program have a significant impact on its ability to respond effectively to a security incident. The size of a solution provider will determine their security operation size or lack thereof. Use the knowledge of this response when evaluating other solution provider statements.</v>
      </c>
      <c r="E21" s="65"/>
      <c r="F21" s="65"/>
      <c r="G21" s="65"/>
      <c r="H21" s="65"/>
      <c r="I21" s="65"/>
      <c r="J21" s="65"/>
      <c r="K21" s="65"/>
      <c r="L21" s="65"/>
      <c r="M21" s="65"/>
      <c r="N21" s="65"/>
      <c r="O21" s="65"/>
      <c r="P21" s="65"/>
      <c r="Q21" s="65"/>
      <c r="R21" s="65"/>
      <c r="S21" s="65"/>
      <c r="T21" s="65"/>
      <c r="U21" s="65"/>
      <c r="V21" s="65"/>
      <c r="W21" s="65"/>
      <c r="X21" s="65"/>
      <c r="Y21" s="65"/>
      <c r="Z21" s="65"/>
    </row>
    <row r="22" ht="64.5" customHeight="1">
      <c r="A22" s="298" t="s">
        <v>32</v>
      </c>
      <c r="B22" s="298" t="str">
        <f>VLOOKUP($A22,Questions!$A$3:$X$333,2,0)&amp;""</f>
        <v>Use this area to share information about your environment that will assist those who are assessing your company's data security program.</v>
      </c>
      <c r="C22" s="298" t="str">
        <f>VLOOKUP($A22,Questions!$A$3:$X$333,18,0)&amp;""</f>
        <v/>
      </c>
      <c r="D22" s="298" t="str">
        <f>VLOOKUP($A22,Questions!$A$3:$X$333,19,0)&amp;""</f>
        <v>For the 20% that HECVAT may not cover, this gives the solution provider a chance to support their other responses. Beware when this area is populated with sales hype or other irrelevant information. Thorough documentation, supporting evidence, and/or robust responses go a long way in building trust in this assessment process.</v>
      </c>
      <c r="E22" s="56" t="s">
        <v>687</v>
      </c>
      <c r="F22" s="65"/>
      <c r="G22" s="65"/>
      <c r="H22" s="65"/>
      <c r="I22" s="65"/>
      <c r="J22" s="65"/>
      <c r="K22" s="65"/>
      <c r="L22" s="65"/>
      <c r="M22" s="65"/>
      <c r="N22" s="65"/>
      <c r="O22" s="65"/>
      <c r="P22" s="65"/>
      <c r="Q22" s="65"/>
      <c r="R22" s="65"/>
      <c r="S22" s="65"/>
      <c r="T22" s="65"/>
      <c r="U22" s="65"/>
      <c r="V22" s="65"/>
      <c r="W22" s="65"/>
      <c r="X22" s="65"/>
      <c r="Y22" s="65"/>
      <c r="Z22" s="65"/>
    </row>
    <row r="23" ht="15.75" customHeight="1">
      <c r="A23" s="19" t="str">
        <f>VLOOKUP(LEFT($A24,4),'Auto Responses'!$N$4:$O$38,2,0)&amp;""</f>
        <v> Required Questions</v>
      </c>
      <c r="B23" s="19"/>
      <c r="C23" s="33" t="str">
        <f>Questions!$S$2</f>
        <v>Reason for Question</v>
      </c>
      <c r="D23" s="33" t="str">
        <f>Questions!$T$2</f>
        <v>Follow-Up Inquiries/Responses</v>
      </c>
      <c r="E23" s="65"/>
      <c r="F23" s="65"/>
      <c r="G23" s="65"/>
      <c r="H23" s="65"/>
      <c r="I23" s="65"/>
      <c r="J23" s="65"/>
      <c r="K23" s="65"/>
      <c r="L23" s="65"/>
      <c r="M23" s="65"/>
      <c r="N23" s="65"/>
      <c r="O23" s="65"/>
      <c r="P23" s="65"/>
      <c r="Q23" s="65"/>
      <c r="R23" s="65"/>
      <c r="S23" s="65"/>
      <c r="T23" s="65"/>
      <c r="U23" s="65"/>
      <c r="V23" s="65"/>
      <c r="W23" s="65"/>
      <c r="X23" s="65"/>
      <c r="Y23" s="65"/>
      <c r="Z23" s="65"/>
    </row>
    <row r="24" ht="15.75" customHeight="1">
      <c r="A24" s="299" t="s">
        <v>688</v>
      </c>
      <c r="B24" s="300"/>
      <c r="C24" s="301"/>
      <c r="D24" s="301"/>
      <c r="E24" s="302"/>
      <c r="F24" s="302"/>
      <c r="G24" s="302"/>
      <c r="H24" s="302"/>
      <c r="I24" s="302"/>
      <c r="J24" s="302"/>
      <c r="K24" s="302"/>
      <c r="L24" s="302"/>
      <c r="M24" s="302"/>
      <c r="N24" s="302"/>
      <c r="O24" s="302"/>
      <c r="P24" s="302"/>
      <c r="Q24" s="302"/>
      <c r="R24" s="302"/>
      <c r="S24" s="302"/>
      <c r="T24" s="302"/>
      <c r="U24" s="302"/>
      <c r="V24" s="302"/>
      <c r="W24" s="302"/>
      <c r="X24" s="302"/>
      <c r="Y24" s="302"/>
      <c r="Z24" s="302"/>
    </row>
    <row r="25" ht="36.75" customHeight="1">
      <c r="A25" s="298" t="s">
        <v>35</v>
      </c>
      <c r="B25" s="298" t="str">
        <f>VLOOKUP($A25,Questions!$A$3:$X$333,2,0)&amp;""</f>
        <v>Are you offering either a product or platform, as opposed to only offering a service</v>
      </c>
      <c r="C25" s="298" t="s">
        <v>689</v>
      </c>
      <c r="D25" s="298" t="str">
        <f>VLOOKUP($A25,Questions!$A$3:$X$333,19,0)&amp;""</f>
        <v/>
      </c>
      <c r="E25" s="65"/>
      <c r="F25" s="65"/>
      <c r="G25" s="65"/>
      <c r="H25" s="65"/>
      <c r="I25" s="65"/>
      <c r="J25" s="65"/>
      <c r="K25" s="65"/>
      <c r="L25" s="65"/>
      <c r="M25" s="65"/>
      <c r="N25" s="65"/>
      <c r="O25" s="65"/>
      <c r="P25" s="65"/>
      <c r="Q25" s="65"/>
      <c r="R25" s="65"/>
      <c r="S25" s="65"/>
      <c r="T25" s="65"/>
      <c r="U25" s="65"/>
      <c r="V25" s="65"/>
      <c r="W25" s="65"/>
      <c r="X25" s="65"/>
      <c r="Y25" s="65"/>
      <c r="Z25" s="65"/>
    </row>
    <row r="26" ht="38.25" customHeight="1">
      <c r="A26" s="298" t="s">
        <v>36</v>
      </c>
      <c r="B26" s="298" t="str">
        <f>VLOOKUP($A26,Questions!$A$3:$X$333,2,0)&amp;""</f>
        <v>Does your product or service have an interface?</v>
      </c>
      <c r="C26" s="298" t="s">
        <v>690</v>
      </c>
      <c r="D26" s="298" t="str">
        <f>VLOOKUP($A26,Questions!$A$3:$X$333,19,0)&amp;""</f>
        <v/>
      </c>
      <c r="E26" s="65"/>
      <c r="F26" s="65"/>
      <c r="G26" s="65"/>
      <c r="H26" s="65"/>
      <c r="I26" s="65"/>
      <c r="J26" s="65"/>
      <c r="K26" s="65"/>
      <c r="L26" s="65"/>
      <c r="M26" s="65"/>
      <c r="N26" s="65"/>
      <c r="O26" s="65"/>
      <c r="P26" s="65"/>
      <c r="Q26" s="65"/>
      <c r="R26" s="65"/>
      <c r="S26" s="65"/>
      <c r="T26" s="65"/>
      <c r="U26" s="65"/>
      <c r="V26" s="65"/>
      <c r="W26" s="65"/>
      <c r="X26" s="65"/>
      <c r="Y26" s="65"/>
      <c r="Z26" s="65"/>
    </row>
    <row r="27" ht="15.75" customHeight="1">
      <c r="A27" s="298" t="s">
        <v>38</v>
      </c>
      <c r="B27" s="298" t="str">
        <f>VLOOKUP($A27,Questions!$A$3:$X$333,2,0)&amp;""</f>
        <v>Are you providing consulting services?</v>
      </c>
      <c r="C27" s="298" t="s">
        <v>691</v>
      </c>
      <c r="D27" s="298" t="str">
        <f>VLOOKUP($A27,Questions!$A$3:$X$333,19,0)&amp;""</f>
        <v/>
      </c>
      <c r="E27" s="65"/>
      <c r="F27" s="65"/>
      <c r="G27" s="65"/>
      <c r="H27" s="65"/>
      <c r="I27" s="65"/>
      <c r="J27" s="65"/>
      <c r="K27" s="65"/>
      <c r="L27" s="65"/>
      <c r="M27" s="65"/>
      <c r="N27" s="65"/>
      <c r="O27" s="65"/>
      <c r="P27" s="65"/>
      <c r="Q27" s="65"/>
      <c r="R27" s="65"/>
      <c r="S27" s="65"/>
      <c r="T27" s="65"/>
      <c r="U27" s="65"/>
      <c r="V27" s="65"/>
      <c r="W27" s="65"/>
      <c r="X27" s="65"/>
      <c r="Y27" s="65"/>
      <c r="Z27" s="65"/>
    </row>
    <row r="28" ht="15.75" customHeight="1">
      <c r="A28" s="298" t="s">
        <v>40</v>
      </c>
      <c r="B28" s="298" t="str">
        <f>VLOOKUP($A28,Questions!$A$3:$X$333,2,0)&amp;""</f>
        <v>Does your solution have AI features, or are there plans to implement AI features in the next 12 months?</v>
      </c>
      <c r="C28" s="298" t="s">
        <v>692</v>
      </c>
      <c r="D28" s="298" t="str">
        <f>VLOOKUP($A28,Questions!$A$3:$X$333,19,0)&amp;""</f>
        <v/>
      </c>
      <c r="E28" s="65"/>
      <c r="F28" s="65"/>
      <c r="G28" s="65"/>
      <c r="H28" s="65"/>
      <c r="I28" s="65"/>
      <c r="J28" s="65"/>
      <c r="K28" s="65"/>
      <c r="L28" s="65"/>
      <c r="M28" s="65"/>
      <c r="N28" s="65"/>
      <c r="O28" s="65"/>
      <c r="P28" s="65"/>
      <c r="Q28" s="65"/>
      <c r="R28" s="65"/>
      <c r="S28" s="65"/>
      <c r="T28" s="65"/>
      <c r="U28" s="65"/>
      <c r="V28" s="65"/>
      <c r="W28" s="65"/>
      <c r="X28" s="65"/>
      <c r="Y28" s="65"/>
      <c r="Z28" s="65"/>
    </row>
    <row r="29" ht="15.75" customHeight="1">
      <c r="A29" s="298" t="s">
        <v>42</v>
      </c>
      <c r="B29" s="298" t="str">
        <f>VLOOKUP($A29,Questions!$A$3:$X$333,2,0)&amp;""</f>
        <v>Does your solution process protected health information (PHI) or any data covered by the Health Insurance Portability and Accountability Act (HIPAA)?</v>
      </c>
      <c r="C29" s="298" t="s">
        <v>693</v>
      </c>
      <c r="D29" s="298" t="str">
        <f>VLOOKUP($A29,Questions!$A$3:$X$333,19,0)&amp;""</f>
        <v/>
      </c>
      <c r="E29" s="65"/>
      <c r="F29" s="65"/>
      <c r="G29" s="65"/>
      <c r="H29" s="65"/>
      <c r="I29" s="65"/>
      <c r="J29" s="65"/>
      <c r="K29" s="65"/>
      <c r="L29" s="65"/>
      <c r="M29" s="65"/>
      <c r="N29" s="65"/>
      <c r="O29" s="65"/>
      <c r="P29" s="65"/>
      <c r="Q29" s="65"/>
      <c r="R29" s="65"/>
      <c r="S29" s="65"/>
      <c r="T29" s="65"/>
      <c r="U29" s="65"/>
      <c r="V29" s="65"/>
      <c r="W29" s="65"/>
      <c r="X29" s="65"/>
      <c r="Y29" s="65"/>
      <c r="Z29" s="65"/>
    </row>
    <row r="30" ht="33.75" customHeight="1">
      <c r="A30" s="298" t="s">
        <v>43</v>
      </c>
      <c r="B30" s="298" t="str">
        <f>VLOOKUP($A30,Questions!$A$3:$X$333,2,0)&amp;""</f>
        <v>Is the solution designed to process, store, or transmit credit card information?</v>
      </c>
      <c r="C30" s="298" t="s">
        <v>694</v>
      </c>
      <c r="D30" s="298" t="str">
        <f>VLOOKUP($A30,Questions!$A$3:$X$333,19,0)&amp;""</f>
        <v/>
      </c>
      <c r="E30" s="65"/>
      <c r="F30" s="65"/>
      <c r="G30" s="65"/>
      <c r="H30" s="65"/>
      <c r="I30" s="65"/>
      <c r="J30" s="65"/>
      <c r="K30" s="65"/>
      <c r="L30" s="65"/>
      <c r="M30" s="65"/>
      <c r="N30" s="65"/>
      <c r="O30" s="65"/>
      <c r="P30" s="65"/>
      <c r="Q30" s="65"/>
      <c r="R30" s="65"/>
      <c r="S30" s="65"/>
      <c r="T30" s="65"/>
      <c r="U30" s="65"/>
      <c r="V30" s="65"/>
      <c r="W30" s="65"/>
      <c r="X30" s="65"/>
      <c r="Y30" s="65"/>
      <c r="Z30" s="65"/>
    </row>
    <row r="31" ht="66.75" customHeight="1">
      <c r="A31" s="298" t="s">
        <v>44</v>
      </c>
      <c r="B31" s="298" t="str">
        <f>VLOOKUP($A31,Questions!$A$3:$X$333,2,0)&amp;""</f>
        <v>Does operating your solution require the institution to operate a physical or virtual appliance in their own environment or to provide inbound firewall exceptions to allow your employees to remotely administer systems in the institution's environment?</v>
      </c>
      <c r="C31" s="298" t="s">
        <v>695</v>
      </c>
      <c r="D31" s="298" t="str">
        <f>VLOOKUP($A31,Questions!$A$3:$X$333,19,0)&amp;""</f>
        <v/>
      </c>
      <c r="E31" s="56" t="s">
        <v>687</v>
      </c>
      <c r="F31" s="65"/>
      <c r="G31" s="65"/>
      <c r="H31" s="65"/>
      <c r="I31" s="65"/>
      <c r="J31" s="65"/>
      <c r="K31" s="65"/>
      <c r="L31" s="65"/>
      <c r="M31" s="65"/>
      <c r="N31" s="65"/>
      <c r="O31" s="65"/>
      <c r="P31" s="65"/>
      <c r="Q31" s="65"/>
      <c r="R31" s="65"/>
      <c r="S31" s="65"/>
      <c r="T31" s="65"/>
      <c r="U31" s="65"/>
      <c r="V31" s="65"/>
      <c r="W31" s="65"/>
      <c r="X31" s="65"/>
      <c r="Y31" s="65"/>
      <c r="Z31" s="65"/>
    </row>
    <row r="32" ht="15.75" customHeight="1">
      <c r="A32" s="19" t="str">
        <f>VLOOKUP(LEFT($A33,4),'Auto Responses'!$N$4:$O$38,2,0)&amp;""</f>
        <v> Documentation</v>
      </c>
      <c r="B32" s="19"/>
      <c r="C32" s="33" t="str">
        <f>Questions!$S$2</f>
        <v>Reason for Question</v>
      </c>
      <c r="D32" s="33" t="str">
        <f>Questions!$T$2</f>
        <v>Follow-Up Inquiries/Responses</v>
      </c>
      <c r="E32" s="65"/>
      <c r="F32" s="65"/>
      <c r="G32" s="65"/>
      <c r="H32" s="65"/>
      <c r="I32" s="65"/>
      <c r="J32" s="65"/>
      <c r="K32" s="65"/>
      <c r="L32" s="65"/>
      <c r="M32" s="65"/>
      <c r="N32" s="65"/>
      <c r="O32" s="65"/>
      <c r="P32" s="65"/>
      <c r="Q32" s="65"/>
      <c r="R32" s="65"/>
      <c r="S32" s="65"/>
      <c r="T32" s="65"/>
      <c r="U32" s="65"/>
      <c r="V32" s="65"/>
      <c r="W32" s="65"/>
      <c r="X32" s="65"/>
      <c r="Y32" s="65"/>
      <c r="Z32" s="65"/>
    </row>
    <row r="33" ht="42.0" customHeight="1">
      <c r="A33" s="298" t="s">
        <v>49</v>
      </c>
      <c r="B33" s="298" t="str">
        <f>VLOOKUP($A33,Questions!$A$3:$X$333,2,0)&amp;""</f>
        <v>Do you have a well-documented business continuity plan (BCP), with a clear owner, that is tested annually?*</v>
      </c>
      <c r="C33" s="298" t="str">
        <f>VLOOKUP($A33,Questions!$A$3:$X$333,18,0)&amp;""</f>
        <v/>
      </c>
      <c r="D33" s="298" t="str">
        <f>VLOOKUP($A33,Questions!$A$3:$X$333,19,0)&amp;""</f>
        <v/>
      </c>
      <c r="E33" s="65"/>
      <c r="F33" s="65"/>
      <c r="G33" s="65"/>
      <c r="H33" s="65"/>
      <c r="I33" s="65"/>
      <c r="J33" s="65"/>
      <c r="K33" s="65"/>
      <c r="L33" s="65"/>
      <c r="M33" s="65"/>
      <c r="N33" s="65"/>
      <c r="O33" s="65"/>
      <c r="P33" s="65"/>
      <c r="Q33" s="65"/>
      <c r="R33" s="65"/>
      <c r="S33" s="65"/>
      <c r="T33" s="65"/>
      <c r="U33" s="65"/>
      <c r="V33" s="65"/>
      <c r="W33" s="65"/>
      <c r="X33" s="65"/>
      <c r="Y33" s="65"/>
      <c r="Z33" s="65"/>
    </row>
    <row r="34" ht="38.25" customHeight="1">
      <c r="A34" s="298" t="s">
        <v>51</v>
      </c>
      <c r="B34" s="298" t="str">
        <f>VLOOKUP($A34,Questions!$A$3:$X$333,2,0)&amp;""</f>
        <v>Do you have a well-documented disaster recovery plan (DRP), with a clear owner, that is tested annually?*</v>
      </c>
      <c r="C34" s="298" t="str">
        <f>VLOOKUP($A34,Questions!$A$3:$X$333,18,0)&amp;""</f>
        <v/>
      </c>
      <c r="D34" s="298" t="str">
        <f>VLOOKUP($A34,Questions!$A$3:$X$333,19,0)&amp;""</f>
        <v/>
      </c>
      <c r="E34" s="65"/>
      <c r="F34" s="65"/>
      <c r="G34" s="65"/>
      <c r="H34" s="65"/>
      <c r="I34" s="65"/>
      <c r="J34" s="65"/>
      <c r="K34" s="65"/>
      <c r="L34" s="65"/>
      <c r="M34" s="65"/>
      <c r="N34" s="65"/>
      <c r="O34" s="65"/>
      <c r="P34" s="65"/>
      <c r="Q34" s="65"/>
      <c r="R34" s="65"/>
      <c r="S34" s="65"/>
      <c r="T34" s="65"/>
      <c r="U34" s="65"/>
      <c r="V34" s="65"/>
      <c r="W34" s="65"/>
      <c r="X34" s="65"/>
      <c r="Y34" s="65"/>
      <c r="Z34" s="65"/>
    </row>
    <row r="35" ht="35.25" customHeight="1">
      <c r="A35" s="298" t="s">
        <v>53</v>
      </c>
      <c r="B35" s="298" t="str">
        <f>VLOOKUP($A35,Questions!$A$3:$X$333,2,0)&amp;""</f>
        <v>Have you undergone a SSAE 18/SOC 2 audit?</v>
      </c>
      <c r="C35" s="298" t="str">
        <f>VLOOKUP($A35,Questions!$A$3:$X$333,18,0)&amp;""</f>
        <v/>
      </c>
      <c r="D35" s="298" t="str">
        <f>VLOOKUP($A35,Questions!$A$3:$X$333,19,0)&amp;""</f>
        <v>SSAE 18 and SOC2 audits are standard documentation, relevant to institutions requiring a solution provider to undergo SSAE 18 audits.</v>
      </c>
      <c r="E35" s="65"/>
      <c r="F35" s="65"/>
      <c r="G35" s="65"/>
      <c r="H35" s="65"/>
      <c r="I35" s="65"/>
      <c r="J35" s="65"/>
      <c r="K35" s="65"/>
      <c r="L35" s="65"/>
      <c r="M35" s="65"/>
      <c r="N35" s="65"/>
      <c r="O35" s="65"/>
      <c r="P35" s="65"/>
      <c r="Q35" s="65"/>
      <c r="R35" s="65"/>
      <c r="S35" s="65"/>
      <c r="T35" s="65"/>
      <c r="U35" s="65"/>
      <c r="V35" s="65"/>
      <c r="W35" s="65"/>
      <c r="X35" s="65"/>
      <c r="Y35" s="65"/>
      <c r="Z35" s="65"/>
    </row>
    <row r="36" ht="15.75" customHeight="1">
      <c r="A36" s="298" t="s">
        <v>55</v>
      </c>
      <c r="B36" s="298" t="str">
        <f>VLOOKUP($A36,Questions!$A$3:$X$333,2,0)&amp;""</f>
        <v>Do you conform with a specific industry standard security framework (e.g., NIST Cybersecurity Framework, CIS Controls, ISO 27001, etc.)?</v>
      </c>
      <c r="C36" s="298" t="str">
        <f>VLOOKUP($A36,Questions!$A$3:$X$333,18,0)&amp;""</f>
        <v/>
      </c>
      <c r="D36" s="298" t="str">
        <f>VLOOKUP($A36,Questions!$A$3:$X$333,19,0)&amp;""</f>
        <v>The details of the standard are not the focus here; it is the fact that a solution provider builds their environment around a standard and that they continually evaluate and assess their security programs.</v>
      </c>
      <c r="E36" s="65"/>
      <c r="F36" s="65"/>
      <c r="G36" s="65"/>
      <c r="H36" s="65"/>
      <c r="I36" s="65"/>
      <c r="J36" s="65"/>
      <c r="K36" s="65"/>
      <c r="L36" s="65"/>
      <c r="M36" s="65"/>
      <c r="N36" s="65"/>
      <c r="O36" s="65"/>
      <c r="P36" s="65"/>
      <c r="Q36" s="65"/>
      <c r="R36" s="65"/>
      <c r="S36" s="65"/>
      <c r="T36" s="65"/>
      <c r="U36" s="65"/>
      <c r="V36" s="65"/>
      <c r="W36" s="65"/>
      <c r="X36" s="65"/>
      <c r="Y36" s="65"/>
      <c r="Z36" s="65"/>
    </row>
    <row r="37" ht="64.5" customHeight="1">
      <c r="A37" s="298" t="s">
        <v>57</v>
      </c>
      <c r="B37" s="298" t="str">
        <f>VLOOKUP($A37,Questions!$A$3:$X$333,2,0)&amp;""</f>
        <v>Can you provide overall system and/or application architecture diagrams, including a full description of the data flow for all components of the system?</v>
      </c>
      <c r="C37" s="298" t="str">
        <f>VLOOKUP($A37,Questions!$A$3:$X$333,18,0)&amp;""</f>
        <v/>
      </c>
      <c r="D37" s="298" t="str">
        <f>VLOOKUP($A37,Questions!$A$3:$X$333,19,0)&amp;""</f>
        <v>Managing and protecting institution data is the reason organizations perform security and risk assessments. Privacy policies outline how solution providers will obtain, use, share, and protect institutional data and as such, should be robust in its language. Beware of vaguely worded privacy policies.</v>
      </c>
      <c r="E37" s="65"/>
      <c r="F37" s="65"/>
      <c r="G37" s="65"/>
      <c r="H37" s="65"/>
      <c r="I37" s="65"/>
      <c r="J37" s="65"/>
      <c r="K37" s="65"/>
      <c r="L37" s="65"/>
      <c r="M37" s="65"/>
      <c r="N37" s="65"/>
      <c r="O37" s="65"/>
      <c r="P37" s="65"/>
      <c r="Q37" s="65"/>
      <c r="R37" s="65"/>
      <c r="S37" s="65"/>
      <c r="T37" s="65"/>
      <c r="U37" s="65"/>
      <c r="V37" s="65"/>
      <c r="W37" s="65"/>
      <c r="X37" s="65"/>
      <c r="Y37" s="65"/>
      <c r="Z37" s="65"/>
    </row>
    <row r="38" ht="63.75" customHeight="1">
      <c r="A38" s="298" t="s">
        <v>59</v>
      </c>
      <c r="B38" s="298" t="str">
        <f>VLOOKUP($A38,Questions!$A$3:$X$333,2,0)&amp;""</f>
        <v>Does your organization have a data privacy policy?</v>
      </c>
      <c r="C38" s="298" t="str">
        <f>VLOOKUP($A38,Questions!$A$3:$X$333,18,0)&amp;""</f>
        <v/>
      </c>
      <c r="D38" s="298" t="str">
        <f>VLOOKUP($A38,Questions!$A$3:$X$333,19,0)&amp;""</f>
        <v>Managing and protecting institutional data is the reason organizations perform security and risk assessments. Privacy policies outline how solution providers will obtain, use, share, and protect institutional data and as such, should be robust in its language. Beware of vaguely worded privacy policies.</v>
      </c>
      <c r="E38" s="65"/>
      <c r="F38" s="65"/>
      <c r="G38" s="65"/>
      <c r="H38" s="65"/>
      <c r="I38" s="65"/>
      <c r="J38" s="65"/>
      <c r="K38" s="65"/>
      <c r="L38" s="65"/>
      <c r="M38" s="65"/>
      <c r="N38" s="65"/>
      <c r="O38" s="65"/>
      <c r="P38" s="65"/>
      <c r="Q38" s="65"/>
      <c r="R38" s="65"/>
      <c r="S38" s="65"/>
      <c r="T38" s="65"/>
      <c r="U38" s="65"/>
      <c r="V38" s="65"/>
      <c r="W38" s="65"/>
      <c r="X38" s="65"/>
      <c r="Y38" s="65"/>
      <c r="Z38" s="65"/>
    </row>
    <row r="39" ht="78.0" customHeight="1">
      <c r="A39" s="298" t="s">
        <v>61</v>
      </c>
      <c r="B39" s="298" t="str">
        <f>VLOOKUP($A39,Questions!$A$3:$X$333,2,0)&amp;""</f>
        <v>Do you have a documented, and currently implemented, employee onboarding and offboarding policy?</v>
      </c>
      <c r="C39" s="298" t="str">
        <f>VLOOKUP($A39,Questions!$A$3:$X$333,18,0)&amp;""</f>
        <v/>
      </c>
      <c r="D39" s="298" t="str">
        <f>VLOOKUP($A39,Questions!$A$3:$X$333,19,0)&amp;""</f>
        <v>Managing and protecting a solution provider's assets through appropriate human resource management is of upmost importance. Knowing how roles and access controls are implemented (directed by policy) within a solution provider's infrastructure during the onboarding and offboarding processes is indicative of how access control is regarded in other areas on the provider (solution provider).</v>
      </c>
      <c r="E39" s="56" t="s">
        <v>687</v>
      </c>
      <c r="F39" s="65"/>
      <c r="G39" s="65"/>
      <c r="H39" s="65"/>
      <c r="I39" s="65"/>
      <c r="J39" s="65"/>
      <c r="K39" s="65"/>
      <c r="L39" s="65"/>
      <c r="M39" s="65"/>
      <c r="N39" s="65"/>
      <c r="O39" s="65"/>
      <c r="P39" s="65"/>
      <c r="Q39" s="65"/>
      <c r="R39" s="65"/>
      <c r="S39" s="65"/>
      <c r="T39" s="65"/>
      <c r="U39" s="65"/>
      <c r="V39" s="65"/>
      <c r="W39" s="65"/>
      <c r="X39" s="65"/>
      <c r="Y39" s="65"/>
      <c r="Z39" s="65"/>
    </row>
    <row r="40" ht="15.75" customHeight="1">
      <c r="A40" s="19" t="str">
        <f>VLOOKUP(LEFT($A41,4),'Auto Responses'!$N$4:$O$38,2,0)&amp;""</f>
        <v> IT Accessibility</v>
      </c>
      <c r="B40" s="19"/>
      <c r="C40" s="33" t="str">
        <f>Questions!$S$2</f>
        <v>Reason for Question</v>
      </c>
      <c r="D40" s="33" t="str">
        <f>Questions!$T$2</f>
        <v>Follow-Up Inquiries/Responses</v>
      </c>
      <c r="E40" s="65"/>
      <c r="F40" s="65"/>
      <c r="G40" s="65"/>
      <c r="H40" s="65"/>
      <c r="I40" s="65"/>
      <c r="J40" s="65"/>
      <c r="K40" s="65"/>
      <c r="L40" s="65"/>
      <c r="M40" s="65"/>
      <c r="N40" s="65"/>
      <c r="O40" s="65"/>
      <c r="P40" s="65"/>
      <c r="Q40" s="65"/>
      <c r="R40" s="65"/>
      <c r="S40" s="65"/>
      <c r="T40" s="65"/>
      <c r="U40" s="65"/>
      <c r="V40" s="65"/>
      <c r="W40" s="65"/>
      <c r="X40" s="65"/>
      <c r="Y40" s="65"/>
      <c r="Z40" s="65"/>
    </row>
    <row r="41" ht="15.75" customHeight="1">
      <c r="A41" s="298" t="s">
        <v>273</v>
      </c>
      <c r="B41" s="298" t="str">
        <f>VLOOKUP($A41,Questions!$A$3:$X$333,2,0)&amp;""</f>
        <v>Solution Provider Accessibility Contact Name</v>
      </c>
      <c r="C41" s="298" t="str">
        <f>VLOOKUP($A41,Questions!$A$3:$X$333,18,0)&amp;""</f>
        <v/>
      </c>
      <c r="D41" s="298" t="str">
        <f>VLOOKUP($A41,Questions!$A$3:$X$333,19,0)&amp;""</f>
        <v/>
      </c>
      <c r="E41" s="65"/>
      <c r="F41" s="65"/>
      <c r="G41" s="65"/>
      <c r="H41" s="65"/>
      <c r="I41" s="65"/>
      <c r="J41" s="65"/>
      <c r="K41" s="65"/>
      <c r="L41" s="65"/>
      <c r="M41" s="65"/>
      <c r="N41" s="65"/>
      <c r="O41" s="65"/>
      <c r="P41" s="65"/>
      <c r="Q41" s="65"/>
      <c r="R41" s="65"/>
      <c r="S41" s="65"/>
      <c r="T41" s="65"/>
      <c r="U41" s="65"/>
      <c r="V41" s="65"/>
      <c r="W41" s="65"/>
      <c r="X41" s="65"/>
      <c r="Y41" s="65"/>
      <c r="Z41" s="65"/>
    </row>
    <row r="42" ht="15.75" customHeight="1">
      <c r="A42" s="298" t="s">
        <v>275</v>
      </c>
      <c r="B42" s="298" t="str">
        <f>VLOOKUP($A42,Questions!$A$3:$X$333,2,0)&amp;""</f>
        <v>Solution Provider Accessibility Contact Title</v>
      </c>
      <c r="C42" s="298" t="str">
        <f>VLOOKUP($A42,Questions!$A$3:$X$333,18,0)&amp;""</f>
        <v/>
      </c>
      <c r="D42" s="298" t="str">
        <f>VLOOKUP($A42,Questions!$A$3:$X$333,19,0)&amp;""</f>
        <v/>
      </c>
      <c r="E42" s="65"/>
      <c r="F42" s="65"/>
      <c r="G42" s="65"/>
      <c r="H42" s="65"/>
      <c r="I42" s="65"/>
      <c r="J42" s="65"/>
      <c r="K42" s="65"/>
      <c r="L42" s="65"/>
      <c r="M42" s="65"/>
      <c r="N42" s="65"/>
      <c r="O42" s="65"/>
      <c r="P42" s="65"/>
      <c r="Q42" s="65"/>
      <c r="R42" s="65"/>
      <c r="S42" s="65"/>
      <c r="T42" s="65"/>
      <c r="U42" s="65"/>
      <c r="V42" s="65"/>
      <c r="W42" s="65"/>
      <c r="X42" s="65"/>
      <c r="Y42" s="65"/>
      <c r="Z42" s="65"/>
    </row>
    <row r="43" ht="15.75" customHeight="1">
      <c r="A43" s="298" t="s">
        <v>277</v>
      </c>
      <c r="B43" s="298" t="str">
        <f>VLOOKUP($A43,Questions!$A$3:$X$333,2,0)&amp;""</f>
        <v>Solution Provider Accessibility Contact Email</v>
      </c>
      <c r="C43" s="298" t="str">
        <f>VLOOKUP($A43,Questions!$A$3:$X$333,18,0)&amp;""</f>
        <v/>
      </c>
      <c r="D43" s="298" t="str">
        <f>VLOOKUP($A43,Questions!$A$3:$X$333,19,0)&amp;""</f>
        <v/>
      </c>
      <c r="E43" s="65"/>
      <c r="F43" s="65"/>
      <c r="G43" s="65"/>
      <c r="H43" s="65"/>
      <c r="I43" s="65"/>
      <c r="J43" s="65"/>
      <c r="K43" s="65"/>
      <c r="L43" s="65"/>
      <c r="M43" s="65"/>
      <c r="N43" s="65"/>
      <c r="O43" s="65"/>
      <c r="P43" s="65"/>
      <c r="Q43" s="65"/>
      <c r="R43" s="65"/>
      <c r="S43" s="65"/>
      <c r="T43" s="65"/>
      <c r="U43" s="65"/>
      <c r="V43" s="65"/>
      <c r="W43" s="65"/>
      <c r="X43" s="65"/>
      <c r="Y43" s="65"/>
      <c r="Z43" s="65"/>
    </row>
    <row r="44" ht="15.75" customHeight="1">
      <c r="A44" s="298" t="s">
        <v>279</v>
      </c>
      <c r="B44" s="298" t="str">
        <f>VLOOKUP($A44,Questions!$A$3:$X$333,2,0)&amp;""</f>
        <v>Solution Provider Accessibility Contact Phone Number</v>
      </c>
      <c r="C44" s="298" t="str">
        <f>VLOOKUP($A44,Questions!$A$3:$X$333,18,0)&amp;""</f>
        <v/>
      </c>
      <c r="D44" s="298" t="str">
        <f>VLOOKUP($A44,Questions!$A$3:$X$333,19,0)&amp;""</f>
        <v/>
      </c>
      <c r="E44" s="65"/>
      <c r="F44" s="65"/>
      <c r="G44" s="65"/>
      <c r="H44" s="65"/>
      <c r="I44" s="65"/>
      <c r="J44" s="65"/>
      <c r="K44" s="65"/>
      <c r="L44" s="65"/>
      <c r="M44" s="65"/>
      <c r="N44" s="65"/>
      <c r="O44" s="65"/>
      <c r="P44" s="65"/>
      <c r="Q44" s="65"/>
      <c r="R44" s="65"/>
      <c r="S44" s="65"/>
      <c r="T44" s="65"/>
      <c r="U44" s="65"/>
      <c r="V44" s="65"/>
      <c r="W44" s="65"/>
      <c r="X44" s="65"/>
      <c r="Y44" s="65"/>
      <c r="Z44" s="65"/>
    </row>
    <row r="45" ht="15.75" customHeight="1">
      <c r="A45" s="298" t="s">
        <v>281</v>
      </c>
      <c r="B45" s="298" t="str">
        <f>VLOOKUP($A45,Questions!$A$3:$X$333,2,0)&amp;""</f>
        <v>Web Link to Accessibility Statement or VPAT</v>
      </c>
      <c r="C45" s="298" t="str">
        <f>VLOOKUP($A45,Questions!$A$3:$X$333,18,0)&amp;""</f>
        <v/>
      </c>
      <c r="D45" s="298" t="str">
        <f>VLOOKUP($A45,Questions!$A$3:$X$333,19,0)&amp;""</f>
        <v/>
      </c>
      <c r="E45" s="65"/>
      <c r="F45" s="65"/>
      <c r="G45" s="65"/>
      <c r="H45" s="65"/>
      <c r="I45" s="65"/>
      <c r="J45" s="65"/>
      <c r="K45" s="65"/>
      <c r="L45" s="65"/>
      <c r="M45" s="65"/>
      <c r="N45" s="65"/>
      <c r="O45" s="65"/>
      <c r="P45" s="65"/>
      <c r="Q45" s="65"/>
      <c r="R45" s="65"/>
      <c r="S45" s="65"/>
      <c r="T45" s="65"/>
      <c r="U45" s="65"/>
      <c r="V45" s="65"/>
      <c r="W45" s="65"/>
      <c r="X45" s="65"/>
      <c r="Y45" s="65"/>
      <c r="Z45" s="65"/>
    </row>
    <row r="46" ht="15.75" customHeight="1">
      <c r="A46" s="298" t="s">
        <v>283</v>
      </c>
      <c r="B46" s="298" t="str">
        <f>VLOOKUP($A46,Questions!$A$3:$X$333,2,0)&amp;""</f>
        <v>Has a VPAT or ACR been created or updated for the solution and version under consideration within the past 12 months?*</v>
      </c>
      <c r="C46" s="298" t="str">
        <f>VLOOKUP($A46,Questions!$A$3:$X$333,18,0)&amp;""</f>
        <v/>
      </c>
      <c r="D46" s="298" t="str">
        <f>VLOOKUP($A46,Questions!$A$3:$X$333,19,0)&amp;""</f>
        <v>VPATs (Voluntary Product Accessibility Template) / ACRs (Accessibility Conformance Report, a completed VPAT) are standard accessibility reporting formats from the ITIC &lt;https://www.itic.org/policy/accessibility/vpat&gt;. They can be self-assessments from a solution provider, though higher confidence is given if completed by expert third parties. It is important to confirm the version of the product tested and reported on for the VPAT matches the one under consideration.</v>
      </c>
      <c r="E46" s="65"/>
      <c r="F46" s="65"/>
      <c r="G46" s="65"/>
      <c r="H46" s="65"/>
      <c r="I46" s="65"/>
      <c r="J46" s="65"/>
      <c r="K46" s="65"/>
      <c r="L46" s="65"/>
      <c r="M46" s="65"/>
      <c r="N46" s="65"/>
      <c r="O46" s="65"/>
      <c r="P46" s="65"/>
      <c r="Q46" s="65"/>
      <c r="R46" s="65"/>
      <c r="S46" s="65"/>
      <c r="T46" s="65"/>
      <c r="U46" s="65"/>
      <c r="V46" s="65"/>
      <c r="W46" s="65"/>
      <c r="X46" s="65"/>
      <c r="Y46" s="65"/>
      <c r="Z46" s="65"/>
    </row>
    <row r="47" ht="55.5" customHeight="1">
      <c r="A47" s="298" t="s">
        <v>284</v>
      </c>
      <c r="B47" s="298" t="str">
        <f>VLOOKUP($A47,Questions!$A$3:$X$333,2,0)&amp;""</f>
        <v>Will your company agree to meet your stated accessibility standard or WCAG 2.1 AA as part of your contractual agreement for the solution?*</v>
      </c>
      <c r="C47" s="298" t="str">
        <f>VLOOKUP($A47,Questions!$A$3:$X$333,18,0)&amp;""</f>
        <v/>
      </c>
      <c r="D47" s="298" t="str">
        <f>VLOOKUP($A47,Questions!$A$3:$X$333,19,0)&amp;""</f>
        <v>Federal regulation requires that technology products conform to WCAG 2.1 AA. Technology platforms that do not substantially conform to this standard put schools at risk of not complying with these requirements. </v>
      </c>
      <c r="E47" s="65"/>
      <c r="F47" s="65"/>
      <c r="G47" s="65"/>
      <c r="H47" s="65"/>
      <c r="I47" s="65"/>
      <c r="J47" s="65"/>
      <c r="K47" s="65"/>
      <c r="L47" s="65"/>
      <c r="M47" s="65"/>
      <c r="N47" s="65"/>
      <c r="O47" s="65"/>
      <c r="P47" s="65"/>
      <c r="Q47" s="65"/>
      <c r="R47" s="65"/>
      <c r="S47" s="65"/>
      <c r="T47" s="65"/>
      <c r="U47" s="65"/>
      <c r="V47" s="65"/>
      <c r="W47" s="65"/>
      <c r="X47" s="65"/>
      <c r="Y47" s="65"/>
      <c r="Z47" s="65"/>
    </row>
    <row r="48" ht="70.5" customHeight="1">
      <c r="A48" s="298" t="s">
        <v>285</v>
      </c>
      <c r="B48" s="298" t="str">
        <f>VLOOKUP($A48,Questions!$A$3:$X$333,2,0)&amp;""</f>
        <v>Does the solution substantially conform to WCAG 2.1 AA?*</v>
      </c>
      <c r="C48" s="298" t="str">
        <f>VLOOKUP($A48,Questions!$A$3:$X$333,18,0)&amp;""</f>
        <v/>
      </c>
      <c r="D48" s="298" t="str">
        <f>VLOOKUP($A48,Questions!$A$3:$X$333,19,0)&amp;""</f>
        <v>Federal regulation requires that technology products conform to WCAG 2.1 AA. Technology platforms that do not substantially conform to this standard put schools at risk of not complying with these requirements. </v>
      </c>
      <c r="E48" s="65"/>
      <c r="F48" s="65"/>
      <c r="G48" s="65"/>
      <c r="H48" s="65"/>
      <c r="I48" s="65"/>
      <c r="J48" s="65"/>
      <c r="K48" s="65"/>
      <c r="L48" s="65"/>
      <c r="M48" s="65"/>
      <c r="N48" s="65"/>
      <c r="O48" s="65"/>
      <c r="P48" s="65"/>
      <c r="Q48" s="65"/>
      <c r="R48" s="65"/>
      <c r="S48" s="65"/>
      <c r="T48" s="65"/>
      <c r="U48" s="65"/>
      <c r="V48" s="65"/>
      <c r="W48" s="65"/>
      <c r="X48" s="65"/>
      <c r="Y48" s="65"/>
      <c r="Z48" s="65"/>
    </row>
    <row r="49" ht="36.0" customHeight="1">
      <c r="A49" s="298" t="s">
        <v>286</v>
      </c>
      <c r="B49" s="298" t="str">
        <f>VLOOKUP($A49,Questions!$A$3:$X$333,2,0)&amp;""</f>
        <v>Do you have a documented and implemented process for reporting and tracking accessibility issues?*</v>
      </c>
      <c r="C49" s="298" t="str">
        <f>VLOOKUP($A49,Questions!$A$3:$X$333,18,0)&amp;""</f>
        <v/>
      </c>
      <c r="D49" s="298" t="str">
        <f>VLOOKUP($A49,Questions!$A$3:$X$333,19,0)&amp;""</f>
        <v/>
      </c>
      <c r="E49" s="65"/>
      <c r="F49" s="65"/>
      <c r="G49" s="65"/>
      <c r="H49" s="65"/>
      <c r="I49" s="65"/>
      <c r="J49" s="65"/>
      <c r="K49" s="65"/>
      <c r="L49" s="65"/>
      <c r="M49" s="65"/>
      <c r="N49" s="65"/>
      <c r="O49" s="65"/>
      <c r="P49" s="65"/>
      <c r="Q49" s="65"/>
      <c r="R49" s="65"/>
      <c r="S49" s="65"/>
      <c r="T49" s="65"/>
      <c r="U49" s="65"/>
      <c r="V49" s="65"/>
      <c r="W49" s="65"/>
      <c r="X49" s="65"/>
      <c r="Y49" s="65"/>
      <c r="Z49" s="65"/>
    </row>
    <row r="50" ht="78.75" customHeight="1">
      <c r="A50" s="298" t="s">
        <v>288</v>
      </c>
      <c r="B50" s="298" t="str">
        <f>VLOOKUP($A50,Questions!$A$3:$X$333,2,0)&amp;""</f>
        <v>Do you have documentation to support the accessibility features of your solution?</v>
      </c>
      <c r="C50" s="298" t="str">
        <f>VLOOKUP($A50,Questions!$A$3:$X$333,18,0)&amp;""</f>
        <v/>
      </c>
      <c r="D50" s="298" t="str">
        <f>VLOOKUP($A50,Questions!$A$3:$X$333,19,0)&amp;""</f>
        <v>Has the solution provider documented any additional information needed by users in order to create accessible products with the solution? Are there tutorials, if needed, on how assistive technology users can best use the solution (platforms tested and works best, shortcuts) etc.? In other words, are they taking care of the end users? Accessibility is more than completing checklists.</v>
      </c>
      <c r="E50" s="65"/>
      <c r="F50" s="65"/>
      <c r="G50" s="65"/>
      <c r="H50" s="65"/>
      <c r="I50" s="65"/>
      <c r="J50" s="65"/>
      <c r="K50" s="65"/>
      <c r="L50" s="65"/>
      <c r="M50" s="65"/>
      <c r="N50" s="65"/>
      <c r="O50" s="65"/>
      <c r="P50" s="65"/>
      <c r="Q50" s="65"/>
      <c r="R50" s="65"/>
      <c r="S50" s="65"/>
      <c r="T50" s="65"/>
      <c r="U50" s="65"/>
      <c r="V50" s="65"/>
      <c r="W50" s="65"/>
      <c r="X50" s="65"/>
      <c r="Y50" s="65"/>
      <c r="Z50" s="65"/>
    </row>
    <row r="51" ht="64.5" customHeight="1">
      <c r="A51" s="298" t="s">
        <v>290</v>
      </c>
      <c r="B51" s="298" t="str">
        <f>VLOOKUP($A51,Questions!$A$3:$X$333,2,0)&amp;""</f>
        <v>Has a third-party expert conducted an audit of the most recent version of your solution?</v>
      </c>
      <c r="C51" s="298" t="str">
        <f>VLOOKUP($A51,Questions!$A$3:$X$333,18,0)&amp;""</f>
        <v/>
      </c>
      <c r="D51" s="298" t="str">
        <f>VLOOKUP($A51,Questions!$A$3:$X$333,19,0)&amp;""</f>
        <v>Third-party test results lend more credence to accessibility claims in documentation. It is possible that well-qualified first parties may still deliver meaningful results via a VPAT/ACR. Ensuring results for the most recent versions means purchasing decisions are not made with outdated information. </v>
      </c>
      <c r="E51" s="65"/>
      <c r="F51" s="65"/>
      <c r="G51" s="65"/>
      <c r="H51" s="65"/>
      <c r="I51" s="65"/>
      <c r="J51" s="65"/>
      <c r="K51" s="65"/>
      <c r="L51" s="65"/>
      <c r="M51" s="65"/>
      <c r="N51" s="65"/>
      <c r="O51" s="65"/>
      <c r="P51" s="65"/>
      <c r="Q51" s="65"/>
      <c r="R51" s="65"/>
      <c r="S51" s="65"/>
      <c r="T51" s="65"/>
      <c r="U51" s="65"/>
      <c r="V51" s="65"/>
      <c r="W51" s="65"/>
      <c r="X51" s="65"/>
      <c r="Y51" s="65"/>
      <c r="Z51" s="65"/>
    </row>
    <row r="52" ht="109.5" customHeight="1">
      <c r="A52" s="298" t="s">
        <v>292</v>
      </c>
      <c r="B52" s="298" t="str">
        <f>VLOOKUP($A52,Questions!$A$3:$X$333,2,0)&amp;""</f>
        <v>Do you have a documented and implemented process for verifying accessibility conformance?</v>
      </c>
      <c r="C52" s="298" t="str">
        <f>VLOOKUP($A52,Questions!$A$3:$X$333,18,0)&amp;""</f>
        <v/>
      </c>
      <c r="D52" s="298" t="str">
        <f>VLOOKUP($A52,Questions!$A$3:$X$333,19,0)&amp;""</f>
        <v>The goal of accessibility is ultimately usability by persons with disabilities. Expert staff and automated testing are important, but automated tools can only detect ~25% of issues so must be supplemented with additional methodologies. Best practice would include testing by people with disabilities. At minimum, some manual testing needs to be conducted in the verification process. The use of overlays or AI plugin solutions to help products "automatically conform" with accessibility guidelines is presently inadequate and should impact scores negatively.</v>
      </c>
      <c r="E52" s="65"/>
      <c r="F52" s="65"/>
      <c r="G52" s="65"/>
      <c r="H52" s="65"/>
      <c r="I52" s="65"/>
      <c r="J52" s="65"/>
      <c r="K52" s="65"/>
      <c r="L52" s="65"/>
      <c r="M52" s="65"/>
      <c r="N52" s="65"/>
      <c r="O52" s="65"/>
      <c r="P52" s="65"/>
      <c r="Q52" s="65"/>
      <c r="R52" s="65"/>
      <c r="S52" s="65"/>
      <c r="T52" s="65"/>
      <c r="U52" s="65"/>
      <c r="V52" s="65"/>
      <c r="W52" s="65"/>
      <c r="X52" s="65"/>
      <c r="Y52" s="65"/>
      <c r="Z52" s="65"/>
    </row>
    <row r="53" ht="65.25" customHeight="1">
      <c r="A53" s="298" t="s">
        <v>293</v>
      </c>
      <c r="B53" s="298" t="str">
        <f>VLOOKUP($A53,Questions!$A$3:$X$333,2,0)&amp;""</f>
        <v>Have you adopted a technical or legal standard of conformance for the solution?</v>
      </c>
      <c r="C53" s="298" t="str">
        <f>VLOOKUP($A53,Questions!$A$3:$X$333,18,0)&amp;""</f>
        <v/>
      </c>
      <c r="D53" s="298" t="str">
        <f>VLOOKUP($A53,Questions!$A$3:$X$333,19,0)&amp;""</f>
        <v>Knowing the standard solution providers aim for ensures aligned goals. For example, WCAG 2.0 or §508 specify accessibility standards from 2008 that may not meet present needs. WCAG 2.2 is the most current, and 2.1 AA is the most commonly cited current technical accessibility standard. </v>
      </c>
      <c r="E53" s="65"/>
      <c r="F53" s="65"/>
      <c r="G53" s="65"/>
      <c r="H53" s="65"/>
      <c r="I53" s="65"/>
      <c r="J53" s="65"/>
      <c r="K53" s="65"/>
      <c r="L53" s="65"/>
      <c r="M53" s="65"/>
      <c r="N53" s="65"/>
      <c r="O53" s="65"/>
      <c r="P53" s="65"/>
      <c r="Q53" s="65"/>
      <c r="R53" s="65"/>
      <c r="S53" s="65"/>
      <c r="T53" s="65"/>
      <c r="U53" s="65"/>
      <c r="V53" s="65"/>
      <c r="W53" s="65"/>
      <c r="X53" s="65"/>
      <c r="Y53" s="65"/>
      <c r="Z53" s="65"/>
    </row>
    <row r="54" ht="63.75" customHeight="1">
      <c r="A54" s="298" t="s">
        <v>295</v>
      </c>
      <c r="B54" s="298" t="str">
        <f>VLOOKUP($A54,Questions!$A$3:$X$333,2,0)&amp;""</f>
        <v>Can you provide a current, detailed accessibility roadmap with delivery timelines?</v>
      </c>
      <c r="C54" s="298" t="str">
        <f>VLOOKUP($A54,Questions!$A$3:$X$333,18,0)&amp;""</f>
        <v/>
      </c>
      <c r="D54" s="298" t="str">
        <f>VLOOKUP($A54,Questions!$A$3:$X$333,19,0)&amp;""</f>
        <v>If solution do not fully conform to accessibility standards, it is important that solution providers have a roadmap specifying how they will work to achieve it. A roadmap with delivery timelines is best supported by evidence of prior delivery on such timelines. Analysts can better predict time to conformance and institutions can plan accordingly.</v>
      </c>
      <c r="E54" s="65"/>
      <c r="F54" s="65"/>
      <c r="G54" s="65"/>
      <c r="H54" s="65"/>
      <c r="I54" s="65"/>
      <c r="J54" s="65"/>
      <c r="K54" s="65"/>
      <c r="L54" s="65"/>
      <c r="M54" s="65"/>
      <c r="N54" s="65"/>
      <c r="O54" s="65"/>
      <c r="P54" s="65"/>
      <c r="Q54" s="65"/>
      <c r="R54" s="65"/>
      <c r="S54" s="65"/>
      <c r="T54" s="65"/>
      <c r="U54" s="65"/>
      <c r="V54" s="65"/>
      <c r="W54" s="65"/>
      <c r="X54" s="65"/>
      <c r="Y54" s="65"/>
      <c r="Z54" s="65"/>
    </row>
    <row r="55" ht="71.25" customHeight="1">
      <c r="A55" s="298" t="s">
        <v>297</v>
      </c>
      <c r="B55" s="298" t="str">
        <f>VLOOKUP($A55,Questions!$A$3:$X$333,2,0)&amp;""</f>
        <v>Do you expect your staff to maintain a current skill set in IT accessibility?</v>
      </c>
      <c r="C55" s="298" t="str">
        <f>VLOOKUP($A55,Questions!$A$3:$X$333,18,0)&amp;""</f>
        <v/>
      </c>
      <c r="D55" s="298" t="str">
        <f>VLOOKUP($A55,Questions!$A$3:$X$333,19,0)&amp;""</f>
        <v>Having accessibility expertise within the staff supports the proactive development of accessible solutions. If staff lack sufficient accessibility expertise, then accessibility improvements may only be the result of the solution provider reacting to issues or reports of access barriers submitted by clients of the solution provider.</v>
      </c>
      <c r="E55" s="65"/>
      <c r="F55" s="65"/>
      <c r="G55" s="65"/>
      <c r="H55" s="65"/>
      <c r="I55" s="65"/>
      <c r="J55" s="65"/>
      <c r="K55" s="65"/>
      <c r="L55" s="65"/>
      <c r="M55" s="65"/>
      <c r="N55" s="65"/>
      <c r="O55" s="65"/>
      <c r="P55" s="65"/>
      <c r="Q55" s="65"/>
      <c r="R55" s="65"/>
      <c r="S55" s="65"/>
      <c r="T55" s="65"/>
      <c r="U55" s="65"/>
      <c r="V55" s="65"/>
      <c r="W55" s="65"/>
      <c r="X55" s="65"/>
      <c r="Y55" s="65"/>
      <c r="Z55" s="65"/>
    </row>
    <row r="56" ht="51.0" customHeight="1">
      <c r="A56" s="298" t="s">
        <v>299</v>
      </c>
      <c r="B56" s="298" t="str">
        <f>VLOOKUP($A56,Questions!$A$3:$X$333,2,0)&amp;""</f>
        <v>Do you have documented processes and procedures for implementing accessibility into your development lifecycle?</v>
      </c>
      <c r="C56" s="298" t="str">
        <f>VLOOKUP($A56,Questions!$A$3:$X$333,18,0)&amp;""</f>
        <v/>
      </c>
      <c r="D56" s="298" t="str">
        <f>VLOOKUP($A56,Questions!$A$3:$X$333,19,0)&amp;""</f>
        <v>This question is designed to understand how accessibility is included in new versions and features of solutions, particularly with solution providers that implement Agile or similar methodologies where software is updated frequently and continuously.</v>
      </c>
      <c r="E56" s="65"/>
      <c r="F56" s="65"/>
      <c r="G56" s="65"/>
      <c r="H56" s="65"/>
      <c r="I56" s="65"/>
      <c r="J56" s="65"/>
      <c r="K56" s="65"/>
      <c r="L56" s="65"/>
      <c r="M56" s="65"/>
      <c r="N56" s="65"/>
      <c r="O56" s="65"/>
      <c r="P56" s="65"/>
      <c r="Q56" s="65"/>
      <c r="R56" s="65"/>
      <c r="S56" s="65"/>
      <c r="T56" s="65"/>
      <c r="U56" s="65"/>
      <c r="V56" s="65"/>
      <c r="W56" s="65"/>
      <c r="X56" s="65"/>
      <c r="Y56" s="65"/>
      <c r="Z56" s="65"/>
    </row>
    <row r="57" ht="52.5" customHeight="1">
      <c r="A57" s="298" t="s">
        <v>301</v>
      </c>
      <c r="B57" s="298" t="str">
        <f>VLOOKUP($A57,Questions!$A$3:$X$333,2,0)&amp;""</f>
        <v>Can all functions of the application or service be performed using only the keyboard?</v>
      </c>
      <c r="C57" s="298" t="str">
        <f>VLOOKUP($A57,Questions!$A$3:$X$333,18,0)&amp;""</f>
        <v/>
      </c>
      <c r="D57" s="298" t="str">
        <f>VLOOKUP($A57,Questions!$A$3:$X$333,19,0)&amp;""</f>
        <v>One critical accessibility requirement is the full use of a product using only the keyboard, -no mouse or trackpad. This requirement is easy for a nontechnical or non-accessibility expert to understand and verify.</v>
      </c>
      <c r="E57" s="65"/>
      <c r="F57" s="65"/>
      <c r="G57" s="65"/>
      <c r="H57" s="65"/>
      <c r="I57" s="65"/>
      <c r="J57" s="65"/>
      <c r="K57" s="65"/>
      <c r="L57" s="65"/>
      <c r="M57" s="65"/>
      <c r="N57" s="65"/>
      <c r="O57" s="65"/>
      <c r="P57" s="65"/>
      <c r="Q57" s="65"/>
      <c r="R57" s="65"/>
      <c r="S57" s="65"/>
      <c r="T57" s="65"/>
      <c r="U57" s="65"/>
      <c r="V57" s="65"/>
      <c r="W57" s="65"/>
      <c r="X57" s="65"/>
      <c r="Y57" s="65"/>
      <c r="Z57" s="65"/>
    </row>
    <row r="58" ht="15.75" customHeight="1">
      <c r="A58" s="298" t="s">
        <v>303</v>
      </c>
      <c r="B58" s="298" t="str">
        <f>VLOOKUP($A58,Questions!$A$3:$X$333,2,0)&amp;""</f>
        <v>Does your product rely on activating a special "accessibility mode," a "lite version," or using an alternate interface (including “overlay” or AI-based alternates)  for accessibility purposes?</v>
      </c>
      <c r="C58" s="298" t="str">
        <f>VLOOKUP($A58,Questions!$A$3:$X$333,18,0)&amp;""</f>
        <v/>
      </c>
      <c r="D58" s="298" t="str">
        <f>VLOOKUP($A58,Questions!$A$3:$X$333,19,0)&amp;""</f>
        <v>Third-party overlays or add-ons are not sufficient for products to conform with accessibility Standards (more information at &lt;https://overlayfactsheet.com&gt;). Lite or alternate versions for accessibility versions are typically not feature equivalent and are less maintained. Plans should be shared on how a provider intends to bridge such a gap and work toward accessibility on the primary product path.</v>
      </c>
      <c r="E58" s="56" t="s">
        <v>687</v>
      </c>
      <c r="F58" s="65"/>
      <c r="G58" s="65"/>
      <c r="H58" s="65"/>
      <c r="I58" s="65"/>
      <c r="J58" s="65"/>
      <c r="K58" s="65"/>
      <c r="L58" s="65"/>
      <c r="M58" s="65"/>
      <c r="N58" s="65"/>
      <c r="O58" s="65"/>
      <c r="P58" s="65"/>
      <c r="Q58" s="65"/>
      <c r="R58" s="65"/>
      <c r="S58" s="65"/>
      <c r="T58" s="65"/>
      <c r="U58" s="65"/>
      <c r="V58" s="65"/>
      <c r="W58" s="65"/>
      <c r="X58" s="65"/>
      <c r="Y58" s="65"/>
      <c r="Z58" s="65"/>
    </row>
    <row r="59" ht="15.75" customHeight="1">
      <c r="A59" s="19" t="str">
        <f>VLOOKUP(LEFT($A60,4),'Auto Responses'!$N$4:$O$38,2,0)&amp;""</f>
        <v> Assessment of Third Parties</v>
      </c>
      <c r="B59" s="19"/>
      <c r="C59" s="33" t="str">
        <f>Questions!$S$2</f>
        <v>Reason for Question</v>
      </c>
      <c r="D59" s="33" t="str">
        <f>Questions!$T$2</f>
        <v>Follow-Up Inquiries/Responses</v>
      </c>
      <c r="E59" s="65"/>
      <c r="F59" s="65"/>
      <c r="G59" s="65"/>
      <c r="H59" s="65"/>
      <c r="I59" s="65"/>
      <c r="J59" s="65"/>
      <c r="K59" s="65"/>
      <c r="L59" s="65"/>
      <c r="M59" s="65"/>
      <c r="N59" s="65"/>
      <c r="O59" s="65"/>
      <c r="P59" s="65"/>
      <c r="Q59" s="65"/>
      <c r="R59" s="65"/>
      <c r="S59" s="65"/>
      <c r="T59" s="65"/>
      <c r="U59" s="65"/>
      <c r="V59" s="65"/>
      <c r="W59" s="65"/>
      <c r="X59" s="65"/>
      <c r="Y59" s="65"/>
      <c r="Z59" s="65"/>
    </row>
    <row r="60" ht="65.25" customHeight="1">
      <c r="A60" s="298" t="s">
        <v>63</v>
      </c>
      <c r="B60" s="298" t="str">
        <f>VLOOKUP($A60,Questions!$A$3:$X$333,2,0)&amp;""</f>
        <v>Do you perform security assessments of third-party companies with which you share data (e.g., hosting providers, cloud services, PaaS, IaaS, SaaS)?*</v>
      </c>
      <c r="C60" s="298" t="str">
        <f>VLOOKUP($A60,Questions!$A$3:$X$333,18,0)&amp;""</f>
        <v/>
      </c>
      <c r="D60" s="298" t="str">
        <f>VLOOKUP($A60,Questions!$A$3:$X$333,19,0)&amp;""</f>
        <v>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v>
      </c>
      <c r="E60" s="65"/>
      <c r="F60" s="65"/>
      <c r="G60" s="65"/>
      <c r="H60" s="65"/>
      <c r="I60" s="65"/>
      <c r="J60" s="65"/>
      <c r="K60" s="65"/>
      <c r="L60" s="65"/>
      <c r="M60" s="65"/>
      <c r="N60" s="65"/>
      <c r="O60" s="65"/>
      <c r="P60" s="65"/>
      <c r="Q60" s="65"/>
      <c r="R60" s="65"/>
      <c r="S60" s="65"/>
      <c r="T60" s="65"/>
      <c r="U60" s="65"/>
      <c r="V60" s="65"/>
      <c r="W60" s="65"/>
      <c r="X60" s="65"/>
      <c r="Y60" s="65"/>
      <c r="Z60" s="65"/>
    </row>
    <row r="61" ht="52.5" customHeight="1">
      <c r="A61" s="298" t="s">
        <v>65</v>
      </c>
      <c r="B61" s="298" t="str">
        <f>VLOOKUP($A61,Questions!$A$3:$X$333,2,0)&amp;""</f>
        <v>Do you have contractual language in place with third parties governing access to institutional data?*</v>
      </c>
      <c r="C61" s="298" t="str">
        <f>VLOOKUP($A61,Questions!$A$3:$X$333,18,0)&amp;""</f>
        <v/>
      </c>
      <c r="D61" s="298" t="str">
        <f>VLOOKUP($A61,Questions!$A$3:$X$333,19,0)&amp;""</f>
        <v>The sharing of institutional data to fourth-parties may increase the risk to the institutation and thus, we want to know who gets what data, when they get that data, and why they get that data.</v>
      </c>
      <c r="E61" s="65"/>
      <c r="F61" s="65"/>
      <c r="G61" s="65"/>
      <c r="H61" s="65"/>
      <c r="I61" s="65"/>
      <c r="J61" s="65"/>
      <c r="K61" s="65"/>
      <c r="L61" s="65"/>
      <c r="M61" s="65"/>
      <c r="N61" s="65"/>
      <c r="O61" s="65"/>
      <c r="P61" s="65"/>
      <c r="Q61" s="65"/>
      <c r="R61" s="65"/>
      <c r="S61" s="65"/>
      <c r="T61" s="65"/>
      <c r="U61" s="65"/>
      <c r="V61" s="65"/>
      <c r="W61" s="65"/>
      <c r="X61" s="65"/>
      <c r="Y61" s="65"/>
      <c r="Z61" s="65"/>
    </row>
    <row r="62" ht="36.0" customHeight="1">
      <c r="A62" s="298" t="s">
        <v>66</v>
      </c>
      <c r="B62" s="298" t="str">
        <f>VLOOKUP($A62,Questions!$A$3:$X$333,2,0)&amp;""</f>
        <v>Do the contracts in place with these third parties address liability in the event of a data breach?*</v>
      </c>
      <c r="C62" s="298" t="str">
        <f>VLOOKUP($A62,Questions!$A$3:$X$333,18,0)&amp;""</f>
        <v/>
      </c>
      <c r="D62" s="298" t="str">
        <f>VLOOKUP($A62,Questions!$A$3:$X$333,19,0)&amp;""</f>
        <v>Knowing the protections and legal agreements in place for third-party data sharing may assist analysts in determininng residual risk.</v>
      </c>
      <c r="E62" s="65"/>
      <c r="F62" s="65"/>
      <c r="G62" s="65"/>
      <c r="H62" s="65"/>
      <c r="I62" s="65"/>
      <c r="J62" s="65"/>
      <c r="K62" s="65"/>
      <c r="L62" s="65"/>
      <c r="M62" s="65"/>
      <c r="N62" s="65"/>
      <c r="O62" s="65"/>
      <c r="P62" s="65"/>
      <c r="Q62" s="65"/>
      <c r="R62" s="65"/>
      <c r="S62" s="65"/>
      <c r="T62" s="65"/>
      <c r="U62" s="65"/>
      <c r="V62" s="65"/>
      <c r="W62" s="65"/>
      <c r="X62" s="65"/>
      <c r="Y62" s="65"/>
      <c r="Z62" s="65"/>
    </row>
    <row r="63" ht="131.25" customHeight="1">
      <c r="A63" s="298" t="s">
        <v>68</v>
      </c>
      <c r="B63" s="298" t="str">
        <f>VLOOKUP($A63,Questions!$A$3:$X$333,2,0)&amp;""</f>
        <v>Do you have an implemented third-party management strategy?*</v>
      </c>
      <c r="C63" s="298" t="str">
        <f>VLOOKUP($A63,Questions!$A$3:$X$333,18,0)&amp;""</f>
        <v/>
      </c>
      <c r="D63" s="298" t="str">
        <f>VLOOKUP($A63,Questions!$A$3:$X$333,19,0)&amp;""</f>
        <v>Every organization needs to actively understand and manage its supply chain. The solution provider's understanding of who their third-party partners are and their ability to manage those relationships effectively and consistently speaks to the amount of risk your institution is taking on by contracting with them. 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v>
      </c>
      <c r="E63" s="65"/>
      <c r="F63" s="65"/>
      <c r="G63" s="65"/>
      <c r="H63" s="65"/>
      <c r="I63" s="65"/>
      <c r="J63" s="65"/>
      <c r="K63" s="65"/>
      <c r="L63" s="65"/>
      <c r="M63" s="65"/>
      <c r="N63" s="65"/>
      <c r="O63" s="65"/>
      <c r="P63" s="65"/>
      <c r="Q63" s="65"/>
      <c r="R63" s="65"/>
      <c r="S63" s="65"/>
      <c r="T63" s="65"/>
      <c r="U63" s="65"/>
      <c r="V63" s="65"/>
      <c r="W63" s="65"/>
      <c r="X63" s="65"/>
      <c r="Y63" s="65"/>
      <c r="Z63" s="65"/>
    </row>
    <row r="64" ht="75.0" customHeight="1">
      <c r="A64" s="298" t="s">
        <v>70</v>
      </c>
      <c r="B64" s="298" t="str">
        <f>VLOOKUP($A64,Questions!$A$3:$X$333,2,0)&amp;""</f>
        <v>Do you have a process and implemented procedures for managing your hardware supply chain (e.g., telecommunications equipment, export licensing, computing devices)?</v>
      </c>
      <c r="C64" s="298" t="str">
        <f>VLOOKUP($A64,Questions!$A$3:$X$333,18,0)&amp;""</f>
        <v/>
      </c>
      <c r="D64" s="298" t="str">
        <f>VLOOKUP($A64,Questions!$A$3:$X$333,19,0)&amp;""</f>
        <v>Understanding a solution provider's hardware supply chain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v>
      </c>
      <c r="E64" s="56" t="s">
        <v>687</v>
      </c>
      <c r="F64" s="65"/>
      <c r="G64" s="65"/>
      <c r="H64" s="65"/>
      <c r="I64" s="65"/>
      <c r="J64" s="65"/>
      <c r="K64" s="65"/>
      <c r="L64" s="65"/>
      <c r="M64" s="65"/>
      <c r="N64" s="65"/>
      <c r="O64" s="65"/>
      <c r="P64" s="65"/>
      <c r="Q64" s="65"/>
      <c r="R64" s="65"/>
      <c r="S64" s="65"/>
      <c r="T64" s="65"/>
      <c r="U64" s="65"/>
      <c r="V64" s="65"/>
      <c r="W64" s="65"/>
      <c r="X64" s="65"/>
      <c r="Y64" s="65"/>
      <c r="Z64" s="65"/>
    </row>
    <row r="65" ht="15.75" customHeight="1">
      <c r="A65" s="19" t="str">
        <f>VLOOKUP(LEFT($A66,4),'Auto Responses'!$N$4:$O$38,2,0)&amp;""</f>
        <v> Consulting Services</v>
      </c>
      <c r="B65" s="19"/>
      <c r="C65" s="33" t="str">
        <f>Questions!$S$2</f>
        <v>Reason for Question</v>
      </c>
      <c r="D65" s="33" t="str">
        <f>Questions!$T$2</f>
        <v>Follow-Up Inquiries/Responses</v>
      </c>
      <c r="E65" s="65"/>
      <c r="F65" s="65"/>
      <c r="G65" s="65"/>
      <c r="H65" s="65"/>
      <c r="I65" s="65"/>
      <c r="J65" s="65"/>
      <c r="K65" s="65"/>
      <c r="L65" s="65"/>
      <c r="M65" s="65"/>
      <c r="N65" s="65"/>
      <c r="O65" s="65"/>
      <c r="P65" s="65"/>
      <c r="Q65" s="65"/>
      <c r="R65" s="65"/>
      <c r="S65" s="65"/>
      <c r="T65" s="65"/>
      <c r="U65" s="65"/>
      <c r="V65" s="65"/>
      <c r="W65" s="65"/>
      <c r="X65" s="65"/>
      <c r="Y65" s="65"/>
      <c r="Z65" s="65"/>
    </row>
    <row r="66" ht="65.25" customHeight="1">
      <c r="A66" s="298" t="s">
        <v>305</v>
      </c>
      <c r="B66" s="298" t="str">
        <f>VLOOKUP($A66,Questions!$A$3:$X$333,2,0)&amp;""</f>
        <v>Will the consultant require access to the institution's network resources?*</v>
      </c>
      <c r="C66" s="298" t="str">
        <f>VLOOKUP($A66,Questions!$A$3:$X$333,18,0)&amp;""</f>
        <v/>
      </c>
      <c r="D66" s="298" t="str">
        <f>VLOOKUP($A66,Questions!$A$3:$X$333,19,0)&amp;""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E66" s="65"/>
      <c r="F66" s="65"/>
      <c r="G66" s="65"/>
      <c r="H66" s="65"/>
      <c r="I66" s="65"/>
      <c r="J66" s="65"/>
      <c r="K66" s="65"/>
      <c r="L66" s="65"/>
      <c r="M66" s="65"/>
      <c r="N66" s="65"/>
      <c r="O66" s="65"/>
      <c r="P66" s="65"/>
      <c r="Q66" s="65"/>
      <c r="R66" s="65"/>
      <c r="S66" s="65"/>
      <c r="T66" s="65"/>
      <c r="U66" s="65"/>
      <c r="V66" s="65"/>
      <c r="W66" s="65"/>
      <c r="X66" s="65"/>
      <c r="Y66" s="65"/>
      <c r="Z66" s="65"/>
    </row>
    <row r="67" ht="66.75" customHeight="1">
      <c r="A67" s="298" t="s">
        <v>306</v>
      </c>
      <c r="B67" s="298" t="str">
        <f>VLOOKUP($A67,Questions!$A$3:$X$333,2,0)&amp;""</f>
        <v>Has the consultant received training on (sensitive, HIPAA, PCI, etc.) data handling?*</v>
      </c>
      <c r="C67" s="298" t="str">
        <f>VLOOKUP($A67,Questions!$A$3:$X$333,18,0)&amp;""</f>
        <v/>
      </c>
      <c r="D67" s="298" t="str">
        <f>VLOOKUP($A67,Questions!$A$3:$X$333,19,0)&amp;""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E67" s="65"/>
      <c r="F67" s="65"/>
      <c r="G67" s="65"/>
      <c r="H67" s="65"/>
      <c r="I67" s="65"/>
      <c r="J67" s="65"/>
      <c r="K67" s="65"/>
      <c r="L67" s="65"/>
      <c r="M67" s="65"/>
      <c r="N67" s="65"/>
      <c r="O67" s="65"/>
      <c r="P67" s="65"/>
      <c r="Q67" s="65"/>
      <c r="R67" s="65"/>
      <c r="S67" s="65"/>
      <c r="T67" s="65"/>
      <c r="U67" s="65"/>
      <c r="V67" s="65"/>
      <c r="W67" s="65"/>
      <c r="X67" s="65"/>
      <c r="Y67" s="65"/>
      <c r="Z67" s="65"/>
    </row>
    <row r="68" ht="68.25" customHeight="1">
      <c r="A68" s="298" t="s">
        <v>307</v>
      </c>
      <c r="B68" s="298" t="str">
        <f>VLOOKUP($A68,Questions!$A$3:$X$333,2,0)&amp;""</f>
        <v>Is the data encrypted (at rest) while in the consultant's possession?*</v>
      </c>
      <c r="C68" s="298" t="str">
        <f>VLOOKUP($A68,Questions!$A$3:$X$333,18,0)&amp;""</f>
        <v/>
      </c>
      <c r="D68" s="298" t="str">
        <f>VLOOKUP($A68,Questions!$A$3:$X$333,19,0)&amp;""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E68" s="65"/>
      <c r="F68" s="65"/>
      <c r="G68" s="65"/>
      <c r="H68" s="65"/>
      <c r="I68" s="65"/>
      <c r="J68" s="65"/>
      <c r="K68" s="65"/>
      <c r="L68" s="65"/>
      <c r="M68" s="65"/>
      <c r="N68" s="65"/>
      <c r="O68" s="65"/>
      <c r="P68" s="65"/>
      <c r="Q68" s="65"/>
      <c r="R68" s="65"/>
      <c r="S68" s="65"/>
      <c r="T68" s="65"/>
      <c r="U68" s="65"/>
      <c r="V68" s="65"/>
      <c r="W68" s="65"/>
      <c r="X68" s="65"/>
      <c r="Y68" s="65"/>
      <c r="Z68" s="65"/>
    </row>
    <row r="69" ht="65.25" customHeight="1">
      <c r="A69" s="298" t="s">
        <v>309</v>
      </c>
      <c r="B69" s="298" t="str">
        <f>VLOOKUP($A69,Questions!$A$3:$X$333,2,0)&amp;""</f>
        <v>Can access be restricted based on source IP address?*</v>
      </c>
      <c r="C69" s="298" t="str">
        <f>VLOOKUP($A69,Questions!$A$3:$X$333,18,0)&amp;""</f>
        <v/>
      </c>
      <c r="D69" s="298" t="str">
        <f>VLOOKUP($A69,Questions!$A$3:$X$333,19,0)&amp;""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E69" s="65"/>
      <c r="F69" s="65"/>
      <c r="G69" s="65"/>
      <c r="H69" s="65"/>
      <c r="I69" s="65"/>
      <c r="J69" s="65"/>
      <c r="K69" s="65"/>
      <c r="L69" s="65"/>
      <c r="M69" s="65"/>
      <c r="N69" s="65"/>
      <c r="O69" s="65"/>
      <c r="P69" s="65"/>
      <c r="Q69" s="65"/>
      <c r="R69" s="65"/>
      <c r="S69" s="65"/>
      <c r="T69" s="65"/>
      <c r="U69" s="65"/>
      <c r="V69" s="65"/>
      <c r="W69" s="65"/>
      <c r="X69" s="65"/>
      <c r="Y69" s="65"/>
      <c r="Z69" s="65"/>
    </row>
    <row r="70" ht="71.25" customHeight="1">
      <c r="A70" s="298" t="s">
        <v>310</v>
      </c>
      <c r="B70" s="298" t="str">
        <f>VLOOKUP($A70,Questions!$A$3:$X$333,2,0)&amp;""</f>
        <v>Will the consulting take place on-premises?</v>
      </c>
      <c r="C70" s="298" t="str">
        <f>VLOOKUP($A70,Questions!$A$3:$X$333,18,0)&amp;""</f>
        <v/>
      </c>
      <c r="D70" s="298" t="str">
        <f>VLOOKUP($A70,Questions!$A$3:$X$333,19,0)&amp;""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E70" s="65"/>
      <c r="F70" s="65"/>
      <c r="G70" s="65"/>
      <c r="H70" s="65"/>
      <c r="I70" s="65"/>
      <c r="J70" s="65"/>
      <c r="K70" s="65"/>
      <c r="L70" s="65"/>
      <c r="M70" s="65"/>
      <c r="N70" s="65"/>
      <c r="O70" s="65"/>
      <c r="P70" s="65"/>
      <c r="Q70" s="65"/>
      <c r="R70" s="65"/>
      <c r="S70" s="65"/>
      <c r="T70" s="65"/>
      <c r="U70" s="65"/>
      <c r="V70" s="65"/>
      <c r="W70" s="65"/>
      <c r="X70" s="65"/>
      <c r="Y70" s="65"/>
      <c r="Z70" s="65"/>
    </row>
    <row r="71" ht="71.25" customHeight="1">
      <c r="A71" s="298" t="s">
        <v>312</v>
      </c>
      <c r="B71" s="298" t="str">
        <f>VLOOKUP($A71,Questions!$A$3:$X$333,2,0)&amp;""</f>
        <v>Will the consultant require access to hardware in the institution's data centers?</v>
      </c>
      <c r="C71" s="298" t="str">
        <f>VLOOKUP($A71,Questions!$A$3:$X$333,18,0)&amp;""</f>
        <v/>
      </c>
      <c r="D71" s="298" t="str">
        <f>VLOOKUP($A71,Questions!$A$3:$X$333,19,0)&amp;""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E71" s="65"/>
      <c r="F71" s="65"/>
      <c r="G71" s="65"/>
      <c r="H71" s="65"/>
      <c r="I71" s="65"/>
      <c r="J71" s="65"/>
      <c r="K71" s="65"/>
      <c r="L71" s="65"/>
      <c r="M71" s="65"/>
      <c r="N71" s="65"/>
      <c r="O71" s="65"/>
      <c r="P71" s="65"/>
      <c r="Q71" s="65"/>
      <c r="R71" s="65"/>
      <c r="S71" s="65"/>
      <c r="T71" s="65"/>
      <c r="U71" s="65"/>
      <c r="V71" s="65"/>
      <c r="W71" s="65"/>
      <c r="X71" s="65"/>
      <c r="Y71" s="65"/>
      <c r="Z71" s="65"/>
    </row>
    <row r="72" ht="67.5" customHeight="1">
      <c r="A72" s="298" t="s">
        <v>313</v>
      </c>
      <c r="B72" s="298" t="str">
        <f>VLOOKUP($A72,Questions!$A$3:$X$333,2,0)&amp;""</f>
        <v>Will the consultant require an account within the institution's domain (@*.edu)?</v>
      </c>
      <c r="C72" s="298" t="str">
        <f>VLOOKUP($A72,Questions!$A$3:$X$333,18,0)&amp;""</f>
        <v/>
      </c>
      <c r="D72" s="298" t="str">
        <f>VLOOKUP($A72,Questions!$A$3:$X$333,19,0)&amp;""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E72" s="303"/>
      <c r="F72" s="303"/>
      <c r="G72" s="303"/>
      <c r="H72" s="303"/>
      <c r="I72" s="303"/>
      <c r="J72" s="303"/>
      <c r="K72" s="303"/>
      <c r="L72" s="303"/>
      <c r="M72" s="303"/>
      <c r="N72" s="303"/>
      <c r="O72" s="303"/>
      <c r="P72" s="303"/>
      <c r="Q72" s="303"/>
      <c r="R72" s="303"/>
      <c r="S72" s="303"/>
      <c r="T72" s="303"/>
      <c r="U72" s="303"/>
      <c r="V72" s="303"/>
      <c r="W72" s="303"/>
      <c r="X72" s="303"/>
      <c r="Y72" s="303"/>
      <c r="Z72" s="303"/>
    </row>
    <row r="73" ht="69.0" customHeight="1">
      <c r="A73" s="298" t="s">
        <v>314</v>
      </c>
      <c r="B73" s="298" t="str">
        <f>VLOOKUP($A73,Questions!$A$3:$X$333,2,0)&amp;""</f>
        <v>Will any data be transferred to the consultant's possession?</v>
      </c>
      <c r="C73" s="298" t="str">
        <f>VLOOKUP($A73,Questions!$A$3:$X$333,18,0)&amp;""</f>
        <v/>
      </c>
      <c r="D73" s="298" t="str">
        <f>VLOOKUP($A73,Questions!$A$3:$X$333,19,0)&amp;""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E73" s="65"/>
      <c r="F73" s="65"/>
      <c r="G73" s="65"/>
      <c r="H73" s="65"/>
      <c r="I73" s="65"/>
      <c r="J73" s="65"/>
      <c r="K73" s="65"/>
      <c r="L73" s="65"/>
      <c r="M73" s="65"/>
      <c r="N73" s="65"/>
      <c r="O73" s="65"/>
      <c r="P73" s="65"/>
      <c r="Q73" s="65"/>
      <c r="R73" s="65"/>
      <c r="S73" s="65"/>
      <c r="T73" s="65"/>
      <c r="U73" s="65"/>
      <c r="V73" s="65"/>
      <c r="W73" s="65"/>
      <c r="X73" s="65"/>
      <c r="Y73" s="65"/>
      <c r="Z73" s="65"/>
    </row>
    <row r="74" ht="70.5" customHeight="1">
      <c r="A74" s="298" t="s">
        <v>315</v>
      </c>
      <c r="B74" s="298" t="str">
        <f>VLOOKUP($A74,Questions!$A$3:$X$333,2,0)&amp;""</f>
        <v>Will the consultant need remote access to the institution's network or systems?</v>
      </c>
      <c r="C74" s="298" t="str">
        <f>VLOOKUP($A74,Questions!$A$3:$X$333,18,0)&amp;""</f>
        <v/>
      </c>
      <c r="D74" s="298" t="str">
        <f>VLOOKUP($A74,Questions!$A$3:$X$333,19,0)&amp;""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E74" s="56" t="s">
        <v>687</v>
      </c>
      <c r="F74" s="303"/>
      <c r="G74" s="303"/>
      <c r="H74" s="303"/>
      <c r="I74" s="303"/>
      <c r="J74" s="303"/>
      <c r="K74" s="303"/>
      <c r="L74" s="303"/>
      <c r="M74" s="303"/>
      <c r="N74" s="303"/>
      <c r="O74" s="303"/>
      <c r="P74" s="303"/>
      <c r="Q74" s="303"/>
      <c r="R74" s="303"/>
      <c r="S74" s="303"/>
      <c r="T74" s="303"/>
      <c r="U74" s="303"/>
      <c r="V74" s="303"/>
      <c r="W74" s="303"/>
      <c r="X74" s="303"/>
      <c r="Y74" s="303"/>
      <c r="Z74" s="303"/>
    </row>
    <row r="75" ht="15.75" customHeight="1">
      <c r="A75" s="19" t="str">
        <f>VLOOKUP(LEFT($A76,4),'Auto Responses'!$N$4:$O$38,2,0)&amp;""</f>
        <v> Application/Service Security</v>
      </c>
      <c r="B75" s="19"/>
      <c r="C75" s="33" t="str">
        <f>Questions!$S$2</f>
        <v>Reason for Question</v>
      </c>
      <c r="D75" s="33" t="str">
        <f>Questions!$T$2</f>
        <v>Follow-Up Inquiries/Responses</v>
      </c>
      <c r="E75" s="65"/>
      <c r="F75" s="65"/>
      <c r="G75" s="65"/>
      <c r="H75" s="65"/>
      <c r="I75" s="65"/>
      <c r="J75" s="65"/>
      <c r="K75" s="65"/>
      <c r="L75" s="65"/>
      <c r="M75" s="65"/>
      <c r="N75" s="65"/>
      <c r="O75" s="65"/>
      <c r="P75" s="65"/>
      <c r="Q75" s="65"/>
      <c r="R75" s="65"/>
      <c r="S75" s="65"/>
      <c r="T75" s="65"/>
      <c r="U75" s="65"/>
      <c r="V75" s="65"/>
      <c r="W75" s="65"/>
      <c r="X75" s="65"/>
      <c r="Y75" s="65"/>
      <c r="Z75" s="65"/>
    </row>
    <row r="76" ht="79.5" customHeight="1">
      <c r="A76" s="304" t="s">
        <v>194</v>
      </c>
      <c r="B76" s="298" t="str">
        <f>VLOOKUP($A76,Questions!$A$3:$X$333,2,0)&amp;""</f>
        <v>Are access controls for institutional accounts based on structured rules, such as role-based access control (RBAC), attribute-based access control (ABAC), or policy-based access control (PBAC)?*</v>
      </c>
      <c r="C76" s="298" t="str">
        <f>VLOOKUP($A76,Questions!$A$3:$X$333,18,0)&amp;""</f>
        <v/>
      </c>
      <c r="D76" s="298" t="str">
        <f>VLOOKUP($A76,Questions!$A$3:$X$333,19,0)&amp;""</f>
        <v>Understanding access control capabilities allows an institution to estimate the type of maintenance efforts will be involved to manage a system. Depending on the users, concerns may or not be elevated. The value of this question is largely determined by the deployment strategy and use case of the solution under review. This question is specific to end users.</v>
      </c>
      <c r="E76" s="65"/>
      <c r="F76" s="65"/>
      <c r="G76" s="65"/>
      <c r="H76" s="65"/>
      <c r="I76" s="65"/>
      <c r="J76" s="65"/>
      <c r="K76" s="65"/>
      <c r="L76" s="65"/>
      <c r="M76" s="65"/>
      <c r="N76" s="65"/>
      <c r="O76" s="65"/>
      <c r="P76" s="65"/>
      <c r="Q76" s="65"/>
      <c r="R76" s="65"/>
      <c r="S76" s="65"/>
      <c r="T76" s="65"/>
      <c r="U76" s="65"/>
      <c r="V76" s="65"/>
      <c r="W76" s="65"/>
      <c r="X76" s="65"/>
      <c r="Y76" s="65"/>
      <c r="Z76" s="65"/>
    </row>
    <row r="77" ht="85.5" customHeight="1">
      <c r="A77" s="298" t="s">
        <v>196</v>
      </c>
      <c r="B77" s="298" t="str">
        <f>VLOOKUP($A77,Questions!$A$3:$X$333,2,0)&amp;""</f>
        <v>Are you using a web application firewall (WAF)?*</v>
      </c>
      <c r="C77" s="298" t="str">
        <f>VLOOKUP($A77,Questions!$A$3:$X$333,18,0)&amp;""</f>
        <v/>
      </c>
      <c r="D77" s="298" t="str">
        <f>VLOOKUP($A77,Questions!$A$3:$X$333,19,0)&amp;""</f>
        <v>The use case, solution provider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solution provider has limited access to the code infrastructure.</v>
      </c>
      <c r="E77" s="65"/>
      <c r="F77" s="65"/>
      <c r="G77" s="65"/>
      <c r="H77" s="65"/>
      <c r="I77" s="65"/>
      <c r="J77" s="65"/>
      <c r="K77" s="65"/>
      <c r="L77" s="65"/>
      <c r="M77" s="65"/>
      <c r="N77" s="65"/>
      <c r="O77" s="65"/>
      <c r="P77" s="65"/>
      <c r="Q77" s="65"/>
      <c r="R77" s="65"/>
      <c r="S77" s="65"/>
      <c r="T77" s="65"/>
      <c r="U77" s="65"/>
      <c r="V77" s="65"/>
      <c r="W77" s="65"/>
      <c r="X77" s="65"/>
      <c r="Y77" s="65"/>
      <c r="Z77" s="65"/>
    </row>
    <row r="78" ht="70.5" customHeight="1">
      <c r="A78" s="298" t="s">
        <v>198</v>
      </c>
      <c r="B78" s="298" t="str">
        <f>VLOOKUP($A78,Questions!$A$3:$X$333,2,0)&amp;""</f>
        <v>Are only currently supported operating system(s), software, and libraries leveraged by the system(s)/application(s) that will have access to institution's data?*</v>
      </c>
      <c r="C78" s="298" t="str">
        <f>VLOOKUP($A78,Questions!$A$3:$X$333,18,0)&amp;""</f>
        <v/>
      </c>
      <c r="D78" s="298" t="str">
        <f>VLOOKUP($A78,Questions!$A$3:$X$333,19,0)&amp;""</f>
        <v>Solution Provider responses to this question provide clarity on environment constraints that may exist and/or influence future development, configurations, infrastructure, etc. Although the solution provider response may not directly affect end users, the risks of the underlying infrastructure are better understood.</v>
      </c>
      <c r="E78" s="65"/>
      <c r="F78" s="65"/>
      <c r="G78" s="65"/>
      <c r="H78" s="65"/>
      <c r="I78" s="65"/>
      <c r="J78" s="65"/>
      <c r="K78" s="65"/>
      <c r="L78" s="65"/>
      <c r="M78" s="65"/>
      <c r="N78" s="65"/>
      <c r="O78" s="65"/>
      <c r="P78" s="65"/>
      <c r="Q78" s="65"/>
      <c r="R78" s="65"/>
      <c r="S78" s="65"/>
      <c r="T78" s="65"/>
      <c r="U78" s="65"/>
      <c r="V78" s="65"/>
      <c r="W78" s="65"/>
      <c r="X78" s="65"/>
      <c r="Y78" s="65"/>
      <c r="Z78" s="65"/>
    </row>
    <row r="79" ht="45.75" customHeight="1">
      <c r="A79" s="298" t="s">
        <v>200</v>
      </c>
      <c r="B79" s="298" t="str">
        <f>VLOOKUP($A79,Questions!$A$3:$X$333,2,0)&amp;""</f>
        <v>Does your application require access to location or GPS data?</v>
      </c>
      <c r="C79" s="298" t="str">
        <f>VLOOKUP($A79,Questions!$A$3:$X$333,18,0)&amp;""</f>
        <v/>
      </c>
      <c r="D79" s="298" t="str">
        <f>VLOOKUP($A79,Questions!$A$3:$X$333,19,0)&amp;""</f>
        <v>Sharing location data significantly increases risk factors for users. It's important to understand if this is required.</v>
      </c>
      <c r="E79" s="65"/>
      <c r="F79" s="65"/>
      <c r="G79" s="65"/>
      <c r="H79" s="65"/>
      <c r="I79" s="65"/>
      <c r="J79" s="65"/>
      <c r="K79" s="65"/>
      <c r="L79" s="65"/>
      <c r="M79" s="65"/>
      <c r="N79" s="65"/>
      <c r="O79" s="65"/>
      <c r="P79" s="65"/>
      <c r="Q79" s="65"/>
      <c r="R79" s="65"/>
      <c r="S79" s="65"/>
      <c r="T79" s="65"/>
      <c r="U79" s="65"/>
      <c r="V79" s="65"/>
      <c r="W79" s="65"/>
      <c r="X79" s="65"/>
      <c r="Y79" s="65"/>
      <c r="Z79" s="65"/>
    </row>
    <row r="80" ht="85.5" customHeight="1">
      <c r="A80" s="298" t="s">
        <v>202</v>
      </c>
      <c r="B80" s="298" t="str">
        <f>VLOOKUP($A80,Questions!$A$3:$X$333,2,0)&amp;""</f>
        <v>Does your application provide separation of duties between security administration, system administration, and standard user functions?*</v>
      </c>
      <c r="C80" s="298" t="str">
        <f>VLOOKUP($A80,Questions!$A$3:$X$333,18,0)&amp;""</f>
        <v/>
      </c>
      <c r="D80" s="298" t="str">
        <f>VLOOKUP($A80,Questions!$A$3:$X$333,19,0)&amp;""</f>
        <v>Managing a solution may rely on various teams to administrate a system. In this question, it is security operations and systems administration. This question is focused on how system(s) administration, and the segregation of duties, are implemented in the solution provider's organization, so that system administrators do not also have security responsibilities (e.g., monitoring, mitigating, reporting, etc.).</v>
      </c>
      <c r="E80" s="65"/>
      <c r="F80" s="65"/>
      <c r="G80" s="65"/>
      <c r="H80" s="65"/>
      <c r="I80" s="65"/>
      <c r="J80" s="65"/>
      <c r="K80" s="65"/>
      <c r="L80" s="65"/>
      <c r="M80" s="65"/>
      <c r="N80" s="65"/>
      <c r="O80" s="65"/>
      <c r="P80" s="65"/>
      <c r="Q80" s="65"/>
      <c r="R80" s="65"/>
      <c r="S80" s="65"/>
      <c r="T80" s="65"/>
      <c r="U80" s="65"/>
      <c r="V80" s="65"/>
      <c r="W80" s="65"/>
      <c r="X80" s="65"/>
      <c r="Y80" s="65"/>
      <c r="Z80" s="65"/>
    </row>
    <row r="81" ht="82.5" customHeight="1">
      <c r="A81" s="298" t="s">
        <v>204</v>
      </c>
      <c r="B81" s="298" t="str">
        <f>VLOOKUP($A81,Questions!$A$3:$X$333,2,0)&amp;""</f>
        <v>Do you subject your code to static code analysis and/or static application security testing prior to release?*</v>
      </c>
      <c r="C81" s="298" t="str">
        <f>VLOOKUP($A81,Questions!$A$3:$X$333,18,0)&amp;""</f>
        <v/>
      </c>
      <c r="D81" s="298" t="str">
        <f>VLOOKUP($A81,Questions!$A$3:$X$333,19,0)&amp;""</f>
        <v>Code analysis (prior to implementation) can decrease the number of vulnerabilities within a system. Depending on the insight a solution provider has into their code, code testing should be expected. When a solution provider outsources their coding efforts, the use of a web application firewall may be appropriate. In this case, reference the solution provider's response to their use of a WAF.</v>
      </c>
      <c r="E81" s="65"/>
      <c r="F81" s="65"/>
      <c r="G81" s="65"/>
      <c r="H81" s="65"/>
      <c r="I81" s="65"/>
      <c r="J81" s="65"/>
      <c r="K81" s="65"/>
      <c r="L81" s="65"/>
      <c r="M81" s="65"/>
      <c r="N81" s="65"/>
      <c r="O81" s="65"/>
      <c r="P81" s="65"/>
      <c r="Q81" s="65"/>
      <c r="R81" s="65"/>
      <c r="S81" s="65"/>
      <c r="T81" s="65"/>
      <c r="U81" s="65"/>
      <c r="V81" s="65"/>
      <c r="W81" s="65"/>
      <c r="X81" s="65"/>
      <c r="Y81" s="65"/>
      <c r="Z81" s="65"/>
    </row>
    <row r="82" ht="53.25" customHeight="1">
      <c r="A82" s="298" t="s">
        <v>206</v>
      </c>
      <c r="B82" s="298" t="str">
        <f>VLOOKUP($A82,Questions!$A$3:$X$333,2,0)&amp;""</f>
        <v>Do you have software testing processes (dynamic or static) that are established and followed?*</v>
      </c>
      <c r="C82" s="298" t="str">
        <f>VLOOKUP($A82,Questions!$A$3:$X$333,18,0)&amp;""</f>
        <v/>
      </c>
      <c r="D82" s="298" t="str">
        <f>VLOOKUP($A82,Questions!$A$3:$X$333,19,0)&amp;""</f>
        <v>Code analysis (prior to implementation) can decrease the number of vulnerabilities within a system. Depending on the insight a solution provider has into their code, code testing should be expected.</v>
      </c>
      <c r="E82" s="303"/>
      <c r="F82" s="303"/>
      <c r="G82" s="303"/>
      <c r="H82" s="303"/>
      <c r="I82" s="303"/>
      <c r="J82" s="303"/>
      <c r="K82" s="303"/>
      <c r="L82" s="303"/>
      <c r="M82" s="303"/>
      <c r="N82" s="303"/>
      <c r="O82" s="303"/>
      <c r="P82" s="303"/>
      <c r="Q82" s="303"/>
      <c r="R82" s="303"/>
      <c r="S82" s="303"/>
      <c r="T82" s="303"/>
      <c r="U82" s="303"/>
      <c r="V82" s="303"/>
      <c r="W82" s="303"/>
      <c r="X82" s="303"/>
      <c r="Y82" s="303"/>
      <c r="Z82" s="303"/>
    </row>
    <row r="83" ht="80.25" customHeight="1">
      <c r="A83" s="298" t="s">
        <v>208</v>
      </c>
      <c r="B83" s="298" t="str">
        <f>VLOOKUP($A83,Questions!$A$3:$X$333,2,0)&amp;""</f>
        <v>Are access controls for staff within your organization based on structured rules, such as RBAC, ABAC, or PBAC?</v>
      </c>
      <c r="C83" s="298" t="str">
        <f>VLOOKUP($A83,Questions!$A$3:$X$333,18,0)&amp;""</f>
        <v/>
      </c>
      <c r="D83" s="298" t="str">
        <f>VLOOKUP($A83,Questions!$A$3:$X$333,19,0)&amp;""</f>
        <v>Managing a solution may rely on various professionals to administer a system. This question is focused on how administration, and the segregation of functions, is implemented within the solution provider's infrastructure.</v>
      </c>
      <c r="E83" s="65"/>
      <c r="F83" s="65"/>
      <c r="G83" s="65"/>
      <c r="H83" s="65"/>
      <c r="I83" s="65"/>
      <c r="J83" s="65"/>
      <c r="K83" s="65"/>
      <c r="L83" s="65"/>
      <c r="M83" s="65"/>
      <c r="N83" s="65"/>
      <c r="O83" s="65"/>
      <c r="P83" s="65"/>
      <c r="Q83" s="65"/>
      <c r="R83" s="65"/>
      <c r="S83" s="65"/>
      <c r="T83" s="65"/>
      <c r="U83" s="65"/>
      <c r="V83" s="65"/>
      <c r="W83" s="65"/>
      <c r="X83" s="65"/>
      <c r="Y83" s="65"/>
      <c r="Z83" s="65"/>
    </row>
    <row r="84" ht="88.5" customHeight="1">
      <c r="A84" s="298" t="s">
        <v>210</v>
      </c>
      <c r="B84" s="298" t="str">
        <f>VLOOKUP($A84,Questions!$A$3:$X$333,2,0)&amp;""</f>
        <v>Does the system provide data input validation and error messages?</v>
      </c>
      <c r="C84" s="298" t="str">
        <f>VLOOKUP($A84,Questions!$A$3:$X$333,18,0)&amp;""</f>
        <v/>
      </c>
      <c r="D84" s="298" t="str">
        <f>VLOOKUP($A84,Questions!$A$3:$X$333,19,0)&amp;""</f>
        <v>Input validation is a secure coding best practice,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v>
      </c>
      <c r="E84" s="65"/>
      <c r="F84" s="65"/>
      <c r="G84" s="65"/>
      <c r="H84" s="65"/>
      <c r="I84" s="65"/>
      <c r="J84" s="65"/>
      <c r="K84" s="65"/>
      <c r="L84" s="65"/>
      <c r="M84" s="65"/>
      <c r="N84" s="65"/>
      <c r="O84" s="65"/>
      <c r="P84" s="65"/>
      <c r="Q84" s="65"/>
      <c r="R84" s="65"/>
      <c r="S84" s="65"/>
      <c r="T84" s="65"/>
      <c r="U84" s="65"/>
      <c r="V84" s="65"/>
      <c r="W84" s="65"/>
      <c r="X84" s="65"/>
      <c r="Y84" s="65"/>
      <c r="Z84" s="65"/>
    </row>
    <row r="85" ht="84.75" customHeight="1">
      <c r="A85" s="298" t="s">
        <v>212</v>
      </c>
      <c r="B85" s="298" t="str">
        <f>VLOOKUP($A85,Questions!$A$3:$X$333,2,0)&amp;""</f>
        <v>Do you have a process and implemented procedures for managing your software supply chain (e.g., libraries, repositories, frameworks, etc.)</v>
      </c>
      <c r="C85" s="298" t="str">
        <f>VLOOKUP($A85,Questions!$A$3:$X$333,18,0)&amp;""</f>
        <v/>
      </c>
      <c r="D85" s="298" t="str">
        <f>VLOOKUP($A85,Questions!$A$3:$X$333,19,0)&amp;""</f>
        <v>Understanding system requirements and/or dependencies (e.g., libraries, repositories, frameworks, toolkits, modules, etc.)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v>
      </c>
      <c r="E85" s="129"/>
      <c r="F85" s="65"/>
      <c r="G85" s="65"/>
      <c r="H85" s="65"/>
      <c r="I85" s="65"/>
      <c r="J85" s="65"/>
      <c r="K85" s="65"/>
      <c r="L85" s="65"/>
      <c r="M85" s="65"/>
      <c r="N85" s="65"/>
      <c r="O85" s="65"/>
      <c r="P85" s="65"/>
      <c r="Q85" s="65"/>
      <c r="R85" s="65"/>
      <c r="S85" s="65"/>
      <c r="T85" s="65"/>
      <c r="U85" s="65"/>
      <c r="V85" s="65"/>
      <c r="W85" s="65"/>
      <c r="X85" s="65"/>
      <c r="Y85" s="65"/>
      <c r="Z85" s="65"/>
    </row>
    <row r="86" ht="67.5" customHeight="1">
      <c r="A86" s="298" t="s">
        <v>214</v>
      </c>
      <c r="B86" s="298" t="str">
        <f>VLOOKUP($A86,Questions!$A$3:$X$333,2,0)&amp;""</f>
        <v>Have your developers been trained in secure coding techniques?</v>
      </c>
      <c r="C86" s="298" t="str">
        <f>VLOOKUP($A86,Questions!$A$3:$X$333,18,0)&amp;""</f>
        <v/>
      </c>
      <c r="D86" s="298" t="str">
        <f>VLOOKUP($A86,Questions!$A$3:$X$333,19,0)&amp;""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E86" s="129"/>
      <c r="F86" s="65"/>
      <c r="G86" s="65"/>
      <c r="H86" s="65"/>
      <c r="I86" s="65"/>
      <c r="J86" s="65"/>
      <c r="K86" s="65"/>
      <c r="L86" s="65"/>
      <c r="M86" s="65"/>
      <c r="N86" s="65"/>
      <c r="O86" s="65"/>
      <c r="P86" s="65"/>
      <c r="Q86" s="65"/>
      <c r="R86" s="65"/>
      <c r="S86" s="65"/>
      <c r="T86" s="65"/>
      <c r="U86" s="65"/>
      <c r="V86" s="65"/>
      <c r="W86" s="65"/>
      <c r="X86" s="65"/>
      <c r="Y86" s="65"/>
      <c r="Z86" s="65"/>
    </row>
    <row r="87" ht="72.75" customHeight="1">
      <c r="A87" s="298" t="s">
        <v>215</v>
      </c>
      <c r="B87" s="298" t="str">
        <f>VLOOKUP($A87,Questions!$A$3:$X$333,2,0)&amp;""</f>
        <v>Was your application developed using secure coding techniques?</v>
      </c>
      <c r="C87" s="298" t="str">
        <f>VLOOKUP($A87,Questions!$A$3:$X$333,18,0)&amp;""</f>
        <v/>
      </c>
      <c r="D87" s="298" t="str">
        <f>VLOOKUP($A87,Questions!$A$3:$X$333,19,0)&amp;""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E87" s="65"/>
      <c r="F87" s="65"/>
      <c r="G87" s="65"/>
      <c r="H87" s="65"/>
      <c r="I87" s="65"/>
      <c r="J87" s="65"/>
      <c r="K87" s="65"/>
      <c r="L87" s="65"/>
      <c r="M87" s="65"/>
      <c r="N87" s="65"/>
      <c r="O87" s="65"/>
      <c r="P87" s="65"/>
      <c r="Q87" s="65"/>
      <c r="R87" s="65"/>
      <c r="S87" s="65"/>
      <c r="T87" s="65"/>
      <c r="U87" s="65"/>
      <c r="V87" s="65"/>
      <c r="W87" s="65"/>
      <c r="X87" s="65"/>
      <c r="Y87" s="65"/>
      <c r="Z87" s="65"/>
    </row>
    <row r="88" ht="58.5" customHeight="1">
      <c r="A88" s="298" t="s">
        <v>216</v>
      </c>
      <c r="B88" s="298" t="str">
        <f>VLOOKUP($A88,Questions!$A$3:$X$333,2,0)&amp;""</f>
        <v>If mobile, is the application available from a trusted source (e.g., App Store, Google Play Store)?</v>
      </c>
      <c r="C88" s="298" t="str">
        <f>VLOOKUP($A88,Questions!$A$3:$X$333,18,0)&amp;""</f>
        <v>Please explain why this does not apply to your product or service.</v>
      </c>
      <c r="D88" s="298" t="str">
        <f>VLOOKUP($A88,Questions!$A$3:$X$333,19,0)&amp;""</f>
        <v>Distributing application via known, moderately vetted application platform decreases the chances of malicious code distribution. Stand-alone deployments (nontrusted sources) should be looked at more closely.</v>
      </c>
      <c r="E88" s="65"/>
      <c r="F88" s="65"/>
      <c r="G88" s="65"/>
      <c r="H88" s="65"/>
      <c r="I88" s="65"/>
      <c r="J88" s="65"/>
      <c r="K88" s="65"/>
      <c r="L88" s="65"/>
      <c r="M88" s="65"/>
      <c r="N88" s="65"/>
      <c r="O88" s="65"/>
      <c r="P88" s="65"/>
      <c r="Q88" s="65"/>
      <c r="R88" s="65"/>
      <c r="S88" s="65"/>
      <c r="T88" s="65"/>
      <c r="U88" s="65"/>
      <c r="V88" s="65"/>
      <c r="W88" s="65"/>
      <c r="X88" s="65"/>
      <c r="Y88" s="65"/>
      <c r="Z88" s="65"/>
    </row>
    <row r="89" ht="65.25" customHeight="1">
      <c r="A89" s="298" t="s">
        <v>217</v>
      </c>
      <c r="B89" s="298" t="str">
        <f>VLOOKUP($A89,Questions!$A$3:$X$333,2,0)&amp;""</f>
        <v>Do you have a fully implemented policy or procedure that details how your employees obtain administrator access to institutional instance of the application?</v>
      </c>
      <c r="C89" s="298" t="str">
        <f>VLOOKUP($A89,Questions!$A$3:$X$333,18,0)&amp;""</f>
        <v/>
      </c>
      <c r="D89" s="298" t="str">
        <f>VLOOKUP($A89,Questions!$A$3:$X$333,19,0)&amp;""</f>
        <v>Protecting administrative accounts is crucial to maintaining system integrity in any environment. This question is targeting privilege creep and unmanaged privileged acccounts to determine if the solution provider properly manages access control in their application/system environments.</v>
      </c>
      <c r="E89" s="56" t="s">
        <v>687</v>
      </c>
      <c r="F89" s="65"/>
      <c r="G89" s="65"/>
      <c r="H89" s="65"/>
      <c r="I89" s="65"/>
      <c r="J89" s="65"/>
      <c r="K89" s="65"/>
      <c r="L89" s="65"/>
      <c r="M89" s="65"/>
      <c r="N89" s="65"/>
      <c r="O89" s="65"/>
      <c r="P89" s="65"/>
      <c r="Q89" s="65"/>
      <c r="R89" s="65"/>
      <c r="S89" s="65"/>
      <c r="T89" s="65"/>
      <c r="U89" s="65"/>
      <c r="V89" s="65"/>
      <c r="W89" s="65"/>
      <c r="X89" s="65"/>
      <c r="Y89" s="65"/>
      <c r="Z89" s="65"/>
    </row>
    <row r="90" ht="15.75" customHeight="1">
      <c r="A90" s="19" t="str">
        <f>VLOOKUP(LEFT($A91,4),'Auto Responses'!$N$4:$O$38,2,0)&amp;""</f>
        <v> Authentication, Authorization, and Account Management</v>
      </c>
      <c r="B90" s="19"/>
      <c r="C90" s="33" t="str">
        <f>Questions!$S$2</f>
        <v>Reason for Question</v>
      </c>
      <c r="D90" s="33" t="str">
        <f>Questions!$T$2</f>
        <v>Follow-Up Inquiries/Responses</v>
      </c>
      <c r="E90" s="65"/>
      <c r="F90" s="65"/>
      <c r="G90" s="65"/>
      <c r="H90" s="65"/>
      <c r="I90" s="65"/>
      <c r="J90" s="65"/>
      <c r="K90" s="65"/>
      <c r="L90" s="65"/>
      <c r="M90" s="65"/>
      <c r="N90" s="65"/>
      <c r="O90" s="65"/>
      <c r="P90" s="65"/>
      <c r="Q90" s="65"/>
      <c r="R90" s="65"/>
      <c r="S90" s="65"/>
      <c r="T90" s="65"/>
      <c r="U90" s="65"/>
      <c r="V90" s="65"/>
      <c r="W90" s="65"/>
      <c r="X90" s="65"/>
      <c r="Y90" s="65"/>
      <c r="Z90" s="65"/>
    </row>
    <row r="91" ht="66.75" customHeight="1">
      <c r="A91" s="298" t="s">
        <v>128</v>
      </c>
      <c r="B91" s="298" t="str">
        <f>VLOOKUP($A91,Questions!$A$3:$X$333,2,0)&amp;""</f>
        <v>Does your solution support single sign-on (SSO) protocols for user and administrator authentication?*</v>
      </c>
      <c r="C91" s="298" t="str">
        <f>VLOOKUP($A91,Questions!$A$3:$X$333,18,0)&amp;""</f>
        <v/>
      </c>
      <c r="D91" s="298" t="str">
        <f>VLOOKUP($A91,Questions!$A$3:$X$333,19,0)&amp;""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E91" s="65"/>
      <c r="F91" s="65"/>
      <c r="G91" s="65"/>
      <c r="H91" s="65"/>
      <c r="I91" s="65"/>
      <c r="J91" s="65"/>
      <c r="K91" s="65"/>
      <c r="L91" s="65"/>
      <c r="M91" s="65"/>
      <c r="N91" s="65"/>
      <c r="O91" s="65"/>
      <c r="P91" s="65"/>
      <c r="Q91" s="65"/>
      <c r="R91" s="65"/>
      <c r="S91" s="65"/>
      <c r="T91" s="65"/>
      <c r="U91" s="65"/>
      <c r="V91" s="65"/>
      <c r="W91" s="65"/>
      <c r="X91" s="65"/>
      <c r="Y91" s="65"/>
      <c r="Z91" s="65"/>
    </row>
    <row r="92" ht="46.5" customHeight="1">
      <c r="A92" s="298" t="s">
        <v>130</v>
      </c>
      <c r="B92" s="298" t="str">
        <f>VLOOKUP($A92,Questions!$A$3:$X$333,2,0)&amp;""</f>
        <v>Does your solution support local authentication protocols for user and administrator authentication?*</v>
      </c>
      <c r="C92" s="298" t="str">
        <f>VLOOKUP($A92,Questions!$A$3:$X$333,18,0)&amp;""</f>
        <v/>
      </c>
      <c r="D92" s="298" t="str">
        <f>VLOOKUP($A92,Questions!$A$3:$X$333,19,0)&amp;""</f>
        <v>The purpose of this question is understand the solution provider's authentication infrastructure so that additional questions can be formulated for the institution's use case.</v>
      </c>
      <c r="E92" s="65"/>
      <c r="F92" s="65"/>
      <c r="G92" s="65"/>
      <c r="H92" s="65"/>
      <c r="I92" s="65"/>
      <c r="J92" s="65"/>
      <c r="K92" s="65"/>
      <c r="L92" s="65"/>
      <c r="M92" s="65"/>
      <c r="N92" s="65"/>
      <c r="O92" s="65"/>
      <c r="P92" s="65"/>
      <c r="Q92" s="65"/>
      <c r="R92" s="65"/>
      <c r="S92" s="65"/>
      <c r="T92" s="65"/>
      <c r="U92" s="65"/>
      <c r="V92" s="65"/>
      <c r="W92" s="65"/>
      <c r="X92" s="65"/>
      <c r="Y92" s="65"/>
      <c r="Z92" s="65"/>
    </row>
    <row r="93" ht="31.5" customHeight="1">
      <c r="A93" s="298" t="s">
        <v>132</v>
      </c>
      <c r="B93" s="298" t="str">
        <f>VLOOKUP($A93,Questions!$A$3:$X$333,2,0)&amp;""</f>
        <v>Can you enforce password/passphrase complexity requirements (provided by the institution)?*</v>
      </c>
      <c r="C93" s="298" t="str">
        <f>VLOOKUP($A93,Questions!$A$3:$X$333,18,0)&amp;""</f>
        <v/>
      </c>
      <c r="D93" s="298" t="str">
        <f>VLOOKUP($A93,Questions!$A$3:$X$333,19,0)&amp;""</f>
        <v>Many institutions have a policy focused on passwords/passphrases, and this question confirms the capacity of a solution provider's solution to comply.</v>
      </c>
      <c r="E93" s="65"/>
      <c r="F93" s="65"/>
      <c r="G93" s="65"/>
      <c r="H93" s="65"/>
      <c r="I93" s="65"/>
      <c r="J93" s="65"/>
      <c r="K93" s="65"/>
      <c r="L93" s="65"/>
      <c r="M93" s="65"/>
      <c r="N93" s="65"/>
      <c r="O93" s="65"/>
      <c r="P93" s="65"/>
      <c r="Q93" s="65"/>
      <c r="R93" s="65"/>
      <c r="S93" s="65"/>
      <c r="T93" s="65"/>
      <c r="U93" s="65"/>
      <c r="V93" s="65"/>
      <c r="W93" s="65"/>
      <c r="X93" s="65"/>
      <c r="Y93" s="65"/>
      <c r="Z93" s="65"/>
    </row>
    <row r="94" ht="42.0" customHeight="1">
      <c r="A94" s="298" t="s">
        <v>134</v>
      </c>
      <c r="B94" s="298" t="str">
        <f>VLOOKUP($A94,Questions!$A$3:$X$333,2,0)&amp;""</f>
        <v>Does the system have password complexity or length limitations and/or restrictions?*</v>
      </c>
      <c r="C94" s="298" t="str">
        <f>VLOOKUP($A94,Questions!$A$3:$X$333,18,0)&amp;""</f>
        <v/>
      </c>
      <c r="D94" s="298" t="str">
        <f>VLOOKUP($A94,Questions!$A$3:$X$333,19,0)&amp;""</f>
        <v>Many institutions have a policy focused on passwords/passphrases, and this question confirms the capacity of a solution provider's solution to comply.</v>
      </c>
      <c r="E94" s="65"/>
      <c r="F94" s="65"/>
      <c r="G94" s="65"/>
      <c r="H94" s="65"/>
      <c r="I94" s="65"/>
      <c r="J94" s="65"/>
      <c r="K94" s="65"/>
      <c r="L94" s="65"/>
      <c r="M94" s="65"/>
      <c r="N94" s="65"/>
      <c r="O94" s="65"/>
      <c r="P94" s="65"/>
      <c r="Q94" s="65"/>
      <c r="R94" s="65"/>
      <c r="S94" s="65"/>
      <c r="T94" s="65"/>
      <c r="U94" s="65"/>
      <c r="V94" s="65"/>
      <c r="W94" s="65"/>
      <c r="X94" s="65"/>
      <c r="Y94" s="65"/>
      <c r="Z94" s="65"/>
    </row>
    <row r="95" ht="57.0" customHeight="1">
      <c r="A95" s="298" t="s">
        <v>135</v>
      </c>
      <c r="B95" s="298" t="str">
        <f>VLOOKUP($A95,Questions!$A$3:$X$333,2,0)&amp;""</f>
        <v>Do you have documented password/passphrase reset procedures that are currently implemented in the system and/or customer support?*</v>
      </c>
      <c r="C95" s="298" t="str">
        <f>VLOOKUP($A95,Questions!$A$3:$X$333,18,0)&amp;""</f>
        <v/>
      </c>
      <c r="D95" s="298" t="str">
        <f>VLOOKUP($A95,Questions!$A$3:$X$333,19,0)&amp;""</f>
        <v>Account management can be a time-consuming part of an information system. Account reset capabilities, built into a system, can reduce burden on institutional support services.</v>
      </c>
      <c r="E95" s="65"/>
      <c r="F95" s="65"/>
      <c r="G95" s="65"/>
      <c r="H95" s="65"/>
      <c r="I95" s="65"/>
      <c r="J95" s="65"/>
      <c r="K95" s="65"/>
      <c r="L95" s="65"/>
      <c r="M95" s="65"/>
      <c r="N95" s="65"/>
      <c r="O95" s="65"/>
      <c r="P95" s="65"/>
      <c r="Q95" s="65"/>
      <c r="R95" s="65"/>
      <c r="S95" s="65"/>
      <c r="T95" s="65"/>
      <c r="U95" s="65"/>
      <c r="V95" s="65"/>
      <c r="W95" s="65"/>
      <c r="X95" s="65"/>
      <c r="Y95" s="65"/>
      <c r="Z95" s="65"/>
    </row>
    <row r="96" ht="50.25" customHeight="1">
      <c r="A96" s="298" t="s">
        <v>137</v>
      </c>
      <c r="B96" s="298" t="str">
        <f>VLOOKUP($A96,Questions!$A$3:$X$333,2,0)&amp;""</f>
        <v>Does your organization participate in InCommon or another eduGAIN-affiliated trust federation?*</v>
      </c>
      <c r="C96" s="298" t="str">
        <f>VLOOKUP($A96,Questions!$A$3:$X$333,18,0)&amp;""</f>
        <v/>
      </c>
      <c r="D96" s="298" t="str">
        <f>VLOOKUP($A96,Questions!$A$3:$X$333,19,0)&amp;""</f>
        <v>This question defines the solution provider's scope of federated identity practices and their willingness to embrace higher education requirements.</v>
      </c>
      <c r="E96" s="65"/>
      <c r="F96" s="65"/>
      <c r="G96" s="65"/>
      <c r="H96" s="65"/>
      <c r="I96" s="65"/>
      <c r="J96" s="65"/>
      <c r="K96" s="65"/>
      <c r="L96" s="65"/>
      <c r="M96" s="65"/>
      <c r="N96" s="65"/>
      <c r="O96" s="65"/>
      <c r="P96" s="65"/>
      <c r="Q96" s="65"/>
      <c r="R96" s="65"/>
      <c r="S96" s="65"/>
      <c r="T96" s="65"/>
      <c r="U96" s="65"/>
      <c r="V96" s="65"/>
      <c r="W96" s="65"/>
      <c r="X96" s="65"/>
      <c r="Y96" s="65"/>
      <c r="Z96" s="65"/>
    </row>
    <row r="97" ht="51.0" customHeight="1">
      <c r="A97" s="298" t="s">
        <v>139</v>
      </c>
      <c r="B97" s="298" t="str">
        <f>VLOOKUP($A97,Questions!$A$3:$X$333,2,0)&amp;""</f>
        <v>Are there any passwords/passphrases hard-coded into your systems or solutions?*</v>
      </c>
      <c r="C97" s="298" t="str">
        <f>VLOOKUP($A97,Questions!$A$3:$X$333,18,0)&amp;""</f>
        <v/>
      </c>
      <c r="D97" s="298" t="str">
        <f>VLOOKUP($A97,Questions!$A$3:$X$333,19,0)&amp;""</f>
        <v>The response to this question can reveal the use (or not) of coding best practices. If passwords/passphrases are hard-coded into systems/productions, the solution provider should provide robust details supporting why this is required.</v>
      </c>
      <c r="E97" s="65"/>
      <c r="F97" s="65"/>
      <c r="G97" s="65"/>
      <c r="H97" s="65"/>
      <c r="I97" s="65"/>
      <c r="J97" s="65"/>
      <c r="K97" s="65"/>
      <c r="L97" s="65"/>
      <c r="M97" s="65"/>
      <c r="N97" s="65"/>
      <c r="O97" s="65"/>
      <c r="P97" s="65"/>
      <c r="Q97" s="65"/>
      <c r="R97" s="65"/>
      <c r="S97" s="65"/>
      <c r="T97" s="65"/>
      <c r="U97" s="65"/>
      <c r="V97" s="65"/>
      <c r="W97" s="65"/>
      <c r="X97" s="65"/>
      <c r="Y97" s="65"/>
      <c r="Z97" s="65"/>
    </row>
    <row r="98" ht="35.25" customHeight="1">
      <c r="A98" s="298" t="s">
        <v>140</v>
      </c>
      <c r="B98" s="298" t="str">
        <f>VLOOKUP($A98,Questions!$A$3:$X$333,2,0)&amp;""</f>
        <v>Are you storing any passwords in plaintext?*</v>
      </c>
      <c r="C98" s="298" t="str">
        <f>VLOOKUP($A98,Questions!$A$3:$X$333,18,0)&amp;""</f>
        <v/>
      </c>
      <c r="D98" s="298" t="str">
        <f>VLOOKUP($A98,Questions!$A$3:$X$333,19,0)&amp;""</f>
        <v>The focus of this question is confidentiality. It is a straightforward question confirming the encryption of user authentication details.</v>
      </c>
      <c r="E98" s="65"/>
      <c r="F98" s="65"/>
      <c r="G98" s="65"/>
      <c r="H98" s="65"/>
      <c r="I98" s="65"/>
      <c r="J98" s="65"/>
      <c r="K98" s="65"/>
      <c r="L98" s="65"/>
      <c r="M98" s="65"/>
      <c r="N98" s="65"/>
      <c r="O98" s="65"/>
      <c r="P98" s="65"/>
      <c r="Q98" s="65"/>
      <c r="R98" s="65"/>
      <c r="S98" s="65"/>
      <c r="T98" s="65"/>
      <c r="U98" s="65"/>
      <c r="V98" s="65"/>
      <c r="W98" s="65"/>
      <c r="X98" s="65"/>
      <c r="Y98" s="65"/>
      <c r="Z98" s="65"/>
    </row>
    <row r="99" ht="72.75" customHeight="1">
      <c r="A99" s="298" t="s">
        <v>141</v>
      </c>
      <c r="B99" s="298" t="str">
        <f>VLOOKUP($A99,Questions!$A$3:$X$333,2,0)&amp;""</f>
        <v>Are audit logs available that include AT LEAST all of the following: login, logout, actions performed, and source IP address?*</v>
      </c>
      <c r="C99" s="298" t="str">
        <f>VLOOKUP($A99,Questions!$A$3:$X$333,18,0)&amp;""</f>
        <v/>
      </c>
      <c r="D99" s="298" t="str">
        <f>VLOOKUP($A99,Questions!$A$3:$X$333,19,0)&amp;""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v>
      </c>
      <c r="E99" s="65"/>
      <c r="F99" s="65"/>
      <c r="G99" s="65"/>
      <c r="H99" s="65"/>
      <c r="I99" s="65"/>
      <c r="J99" s="65"/>
      <c r="K99" s="65"/>
      <c r="L99" s="65"/>
      <c r="M99" s="65"/>
      <c r="N99" s="65"/>
      <c r="O99" s="65"/>
      <c r="P99" s="65"/>
      <c r="Q99" s="65"/>
      <c r="R99" s="65"/>
      <c r="S99" s="65"/>
      <c r="T99" s="65"/>
      <c r="U99" s="65"/>
      <c r="V99" s="65"/>
      <c r="W99" s="65"/>
      <c r="X99" s="65"/>
      <c r="Y99" s="65"/>
      <c r="Z99" s="65"/>
    </row>
    <row r="100" ht="92.25" customHeight="1">
      <c r="A100" s="298" t="s">
        <v>143</v>
      </c>
      <c r="B100" s="298" t="str">
        <f>VLOOKUP($A100,Questions!$A$3:$X$333,2,0)&amp;""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100" s="298" t="str">
        <f>VLOOKUP($A100,Questions!$A$3:$X$333,18,0)&amp;""</f>
        <v/>
      </c>
      <c r="D100" s="298" t="str">
        <f>VLOOKUP($A100,Questions!$A$3:$X$333,19,0)&amp;""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v>
      </c>
      <c r="E100" s="65"/>
      <c r="F100" s="65"/>
      <c r="G100" s="65"/>
      <c r="H100" s="65"/>
      <c r="I100" s="65"/>
      <c r="J100" s="65"/>
      <c r="K100" s="65"/>
      <c r="L100" s="65"/>
      <c r="M100" s="65"/>
      <c r="N100" s="65"/>
      <c r="O100" s="65"/>
      <c r="P100" s="65"/>
      <c r="Q100" s="65"/>
      <c r="R100" s="65"/>
      <c r="S100" s="65"/>
      <c r="T100" s="65"/>
      <c r="U100" s="65"/>
      <c r="V100" s="65"/>
      <c r="W100" s="65"/>
      <c r="X100" s="65"/>
      <c r="Y100" s="65"/>
      <c r="Z100" s="65"/>
    </row>
    <row r="101" ht="65.25" customHeight="1">
      <c r="A101" s="298" t="s">
        <v>145</v>
      </c>
      <c r="B101" s="298" t="str">
        <f>VLOOKUP($A101,Questions!$A$3:$X$333,2,0)&amp;""</f>
        <v>Can you provide the institution documentation regarding the retention period for those logs, how logs are protected, and whether they are accessible to the customer (and if so, how)?*</v>
      </c>
      <c r="C101" s="298" t="str">
        <f>VLOOKUP($A101,Questions!$A$3:$X$333,18,0)&amp;""</f>
        <v/>
      </c>
      <c r="D101" s="298" t="str">
        <f>VLOOKUP($A101,Questions!$A$3:$X$333,19,0)&amp;""</f>
        <v>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v>
      </c>
      <c r="E101" s="65"/>
      <c r="F101" s="65"/>
      <c r="G101" s="65"/>
      <c r="H101" s="65"/>
      <c r="I101" s="65"/>
      <c r="J101" s="65"/>
      <c r="K101" s="65"/>
      <c r="L101" s="65"/>
      <c r="M101" s="65"/>
      <c r="N101" s="65"/>
      <c r="O101" s="65"/>
      <c r="P101" s="65"/>
      <c r="Q101" s="65"/>
      <c r="R101" s="65"/>
      <c r="S101" s="65"/>
      <c r="T101" s="65"/>
      <c r="U101" s="65"/>
      <c r="V101" s="65"/>
      <c r="W101" s="65"/>
      <c r="X101" s="65"/>
      <c r="Y101" s="65"/>
      <c r="Z101" s="65"/>
    </row>
    <row r="102" ht="69.0" customHeight="1">
      <c r="A102" s="298" t="s">
        <v>147</v>
      </c>
      <c r="B102" s="298" t="str">
        <f>VLOOKUP($A102,Questions!$A$3:$X$333,2,0)&amp;""</f>
        <v>Does your application support integration with other authentication and authorization systems?</v>
      </c>
      <c r="C102" s="298" t="str">
        <f>VLOOKUP($A102,Questions!$A$3:$X$333,18,0)&amp;""</f>
        <v/>
      </c>
      <c r="D102" s="298" t="str">
        <f>VLOOKUP($A102,Questions!$A$3:$X$333,19,0)&amp;""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E102" s="65"/>
      <c r="F102" s="65"/>
      <c r="G102" s="65"/>
      <c r="H102" s="65"/>
      <c r="I102" s="65"/>
      <c r="J102" s="65"/>
      <c r="K102" s="65"/>
      <c r="L102" s="65"/>
      <c r="M102" s="65"/>
      <c r="N102" s="65"/>
      <c r="O102" s="65"/>
      <c r="P102" s="65"/>
      <c r="Q102" s="65"/>
      <c r="R102" s="65"/>
      <c r="S102" s="65"/>
      <c r="T102" s="65"/>
      <c r="U102" s="65"/>
      <c r="V102" s="65"/>
      <c r="W102" s="65"/>
      <c r="X102" s="65"/>
      <c r="Y102" s="65"/>
      <c r="Z102" s="65"/>
    </row>
    <row r="103" ht="57.75" customHeight="1">
      <c r="A103" s="298" t="s">
        <v>149</v>
      </c>
      <c r="B103" s="298" t="str">
        <f>VLOOKUP($A103,Questions!$A$3:$X$333,2,0)&amp;""</f>
        <v>Do you allow the customer to specify attribute mappings for any needed information beyond a user identifier? (e.g., Reference eduPerson, ePPA/ePPN/ePE)</v>
      </c>
      <c r="C103" s="298" t="str">
        <f>VLOOKUP($A103,Questions!$A$3:$X$333,18,0)&amp;""</f>
        <v/>
      </c>
      <c r="D103" s="298" t="str">
        <f>VLOOKUP($A103,Questions!$A$3:$X$333,19,0)&amp;""</f>
        <v>This questions allows an institution to know solution provider system limitations and to help them gauge the resources (that may be needed to implement) required to successfully integrate the solution with institution systems.</v>
      </c>
      <c r="E103" s="129"/>
      <c r="F103" s="65"/>
      <c r="G103" s="65"/>
      <c r="H103" s="65"/>
      <c r="I103" s="65"/>
      <c r="J103" s="65"/>
      <c r="K103" s="65"/>
      <c r="L103" s="65"/>
      <c r="M103" s="65"/>
      <c r="N103" s="65"/>
      <c r="O103" s="65"/>
      <c r="P103" s="65"/>
      <c r="Q103" s="65"/>
      <c r="R103" s="65"/>
      <c r="S103" s="65"/>
      <c r="T103" s="65"/>
      <c r="U103" s="65"/>
      <c r="V103" s="65"/>
      <c r="W103" s="65"/>
      <c r="X103" s="65"/>
      <c r="Y103" s="65"/>
      <c r="Z103" s="65"/>
    </row>
    <row r="104" ht="63.75" customHeight="1">
      <c r="A104" s="298" t="s">
        <v>150</v>
      </c>
      <c r="B104" s="298" t="str">
        <f>VLOOKUP($A104,Questions!$A$3:$X$333,2,0)&amp;""</f>
        <v>Does your application support directory integration for user accounts?</v>
      </c>
      <c r="C104" s="298" t="str">
        <f>VLOOKUP($A104,Questions!$A$3:$X$333,18,0)&amp;""</f>
        <v/>
      </c>
      <c r="D104" s="298" t="str">
        <f>VLOOKUP($A104,Questions!$A$3:$X$333,19,0)&amp;""</f>
        <v>System (technical and security) administration is complex, and it is important to understand a system's capabilities to integrate with existing security and access systems. Having to maintain additional accounts increases overhead and may impact your institution's risk footprint.</v>
      </c>
      <c r="E104" s="65"/>
      <c r="F104" s="65"/>
      <c r="G104" s="65"/>
      <c r="H104" s="65"/>
      <c r="I104" s="65"/>
      <c r="J104" s="65"/>
      <c r="K104" s="65"/>
      <c r="L104" s="65"/>
      <c r="M104" s="65"/>
      <c r="N104" s="65"/>
      <c r="O104" s="65"/>
      <c r="P104" s="65"/>
      <c r="Q104" s="65"/>
      <c r="R104" s="65"/>
      <c r="S104" s="65"/>
      <c r="T104" s="65"/>
      <c r="U104" s="65"/>
      <c r="V104" s="65"/>
      <c r="W104" s="65"/>
      <c r="X104" s="65"/>
      <c r="Y104" s="65"/>
      <c r="Z104" s="65"/>
    </row>
    <row r="105" ht="67.5" customHeight="1">
      <c r="A105" s="298" t="s">
        <v>152</v>
      </c>
      <c r="B105" s="298" t="str">
        <f>VLOOKUP($A105,Questions!$A$3:$X$333,2,0)&amp;""</f>
        <v>Does your solution support any of the following web SSO standards: SAML2 (with redirect flow), OIDC, CAS, or other?</v>
      </c>
      <c r="C105" s="298" t="str">
        <f>VLOOKUP($A105,Questions!$A$3:$X$333,18,0)&amp;""</f>
        <v/>
      </c>
      <c r="D105" s="298" t="str">
        <f>VLOOKUP($A105,Questions!$A$3:$X$333,19,0)&amp;""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E105" s="65"/>
      <c r="F105" s="65"/>
      <c r="G105" s="65"/>
      <c r="H105" s="65"/>
      <c r="I105" s="65"/>
      <c r="J105" s="65"/>
      <c r="K105" s="65"/>
      <c r="L105" s="65"/>
      <c r="M105" s="65"/>
      <c r="N105" s="65"/>
      <c r="O105" s="65"/>
      <c r="P105" s="65"/>
      <c r="Q105" s="65"/>
      <c r="R105" s="65"/>
      <c r="S105" s="65"/>
      <c r="T105" s="65"/>
      <c r="U105" s="65"/>
      <c r="V105" s="65"/>
      <c r="W105" s="65"/>
      <c r="X105" s="65"/>
      <c r="Y105" s="65"/>
      <c r="Z105" s="65"/>
    </row>
    <row r="106" ht="52.5" customHeight="1">
      <c r="A106" s="298" t="s">
        <v>153</v>
      </c>
      <c r="B106" s="298" t="str">
        <f>VLOOKUP($A106,Questions!$A$3:$X$333,2,0)&amp;""</f>
        <v>Do you support differentiation between email address and user identifier?</v>
      </c>
      <c r="C106" s="298" t="str">
        <f>VLOOKUP($A106,Questions!$A$3:$X$333,18,0)&amp;""</f>
        <v/>
      </c>
      <c r="D106" s="298" t="str">
        <f>VLOOKUP($A106,Questions!$A$3:$X$333,19,0)&amp;""</f>
        <v>This questions allows an institution to know solution provider system limitations and to help them gauge the resources (that may be needed to implement) required to successfully integrate the solution with institution systems.</v>
      </c>
      <c r="E106" s="65"/>
      <c r="F106" s="65"/>
      <c r="G106" s="65"/>
      <c r="H106" s="65"/>
      <c r="I106" s="65"/>
      <c r="J106" s="65"/>
      <c r="K106" s="65"/>
      <c r="L106" s="65"/>
      <c r="M106" s="65"/>
      <c r="N106" s="65"/>
      <c r="O106" s="65"/>
      <c r="P106" s="65"/>
      <c r="Q106" s="65"/>
      <c r="R106" s="65"/>
      <c r="S106" s="65"/>
      <c r="T106" s="65"/>
      <c r="U106" s="65"/>
      <c r="V106" s="65"/>
      <c r="W106" s="65"/>
      <c r="X106" s="65"/>
      <c r="Y106" s="65"/>
      <c r="Z106" s="65"/>
    </row>
    <row r="107" ht="54.0" customHeight="1">
      <c r="A107" s="298" t="s">
        <v>154</v>
      </c>
      <c r="B107" s="298" t="str">
        <f>VLOOKUP($A107,Questions!$A$3:$X$333,2,0)&amp;""</f>
        <v>If the institution does not use SSO, does your application and/or user frontend/portal support multifactor authentication (e.g., Duo, Google Authenticator, OTP, etc.)?</v>
      </c>
      <c r="C107" s="298" t="str">
        <f>VLOOKUP($A107,Questions!$A$3:$X$333,18,0)&amp;""</f>
        <v/>
      </c>
      <c r="D107" s="298" t="str">
        <f>VLOOKUP($A107,Questions!$A$3:$X$333,19,0)&amp;""</f>
        <v>2FA/MFA, implemented correctly, strengthens the security state of a system. 2FA/MFA is commonly implemented and in many use cases is a requirement for account protection purposes.</v>
      </c>
      <c r="E107" s="65"/>
      <c r="F107" s="65"/>
      <c r="G107" s="65"/>
      <c r="H107" s="65"/>
      <c r="I107" s="65"/>
      <c r="J107" s="65"/>
      <c r="K107" s="65"/>
      <c r="L107" s="65"/>
      <c r="M107" s="65"/>
      <c r="N107" s="65"/>
      <c r="O107" s="65"/>
      <c r="P107" s="65"/>
      <c r="Q107" s="65"/>
      <c r="R107" s="65"/>
      <c r="S107" s="65"/>
      <c r="T107" s="65"/>
      <c r="U107" s="65"/>
      <c r="V107" s="65"/>
      <c r="W107" s="65"/>
      <c r="X107" s="65"/>
      <c r="Y107" s="65"/>
      <c r="Z107" s="65"/>
    </row>
    <row r="108" ht="36.75" customHeight="1">
      <c r="A108" s="298" t="s">
        <v>156</v>
      </c>
      <c r="B108" s="298" t="str">
        <f>VLOOKUP($A108,Questions!$A$3:$X$333,2,0)&amp;""</f>
        <v>Does your application automatically lock the session or log out an account after a period of inactivity?</v>
      </c>
      <c r="C108" s="298" t="str">
        <f>VLOOKUP($A108,Questions!$A$3:$X$333,18,0)&amp;""</f>
        <v/>
      </c>
      <c r="D108" s="298" t="str">
        <f>VLOOKUP($A108,Questions!$A$3:$X$333,19,0)&amp;""</f>
        <v>This is a question to ensure account integrity and institutional data confidentiality.</v>
      </c>
      <c r="E108" s="56" t="s">
        <v>687</v>
      </c>
      <c r="F108" s="65"/>
      <c r="G108" s="65"/>
      <c r="H108" s="65"/>
      <c r="I108" s="65"/>
      <c r="J108" s="65"/>
      <c r="K108" s="65"/>
      <c r="L108" s="65"/>
      <c r="M108" s="65"/>
      <c r="N108" s="65"/>
      <c r="O108" s="65"/>
      <c r="P108" s="65"/>
      <c r="Q108" s="65"/>
      <c r="R108" s="65"/>
      <c r="S108" s="65"/>
      <c r="T108" s="65"/>
      <c r="U108" s="65"/>
      <c r="V108" s="65"/>
      <c r="W108" s="65"/>
      <c r="X108" s="65"/>
      <c r="Y108" s="65"/>
      <c r="Z108" s="65"/>
    </row>
    <row r="109" ht="15.75" customHeight="1">
      <c r="A109" s="19" t="str">
        <f>VLOOKUP(LEFT($A110,4),'Auto Responses'!$N$4:$O$38,2,0)&amp;""</f>
        <v> Change Management</v>
      </c>
      <c r="B109" s="19"/>
      <c r="C109" s="33" t="str">
        <f>Questions!$S$2</f>
        <v>Reason for Question</v>
      </c>
      <c r="D109" s="33" t="str">
        <f>Questions!$T$2</f>
        <v>Follow-Up Inquiries/Responses</v>
      </c>
      <c r="E109" s="65"/>
      <c r="F109" s="65"/>
      <c r="G109" s="65"/>
      <c r="H109" s="65"/>
      <c r="I109" s="65"/>
      <c r="J109" s="65"/>
      <c r="K109" s="65"/>
      <c r="L109" s="65"/>
      <c r="M109" s="65"/>
      <c r="N109" s="65"/>
      <c r="O109" s="65"/>
      <c r="P109" s="65"/>
      <c r="Q109" s="65"/>
      <c r="R109" s="65"/>
      <c r="S109" s="65"/>
      <c r="T109" s="65"/>
      <c r="U109" s="65"/>
      <c r="V109" s="65"/>
      <c r="W109" s="65"/>
      <c r="X109" s="65"/>
      <c r="Y109" s="65"/>
      <c r="Z109" s="65"/>
    </row>
    <row r="110" ht="51.0" customHeight="1">
      <c r="A110" s="298" t="s">
        <v>72</v>
      </c>
      <c r="B110" s="298" t="str">
        <f>VLOOKUP($A110,Questions!$A$3:$X$333,2,0)&amp;""</f>
        <v>Will the institution be notified of major changes to your environment that could impact the institution's security posture?*</v>
      </c>
      <c r="C110" s="298" t="str">
        <f>VLOOKUP($A110,Questions!$A$3:$X$333,18,0)&amp;""</f>
        <v/>
      </c>
      <c r="D110" s="298" t="str">
        <f>VLOOKUP($A110,Questions!$A$3:$X$333,19,0)&amp;""</f>
        <v>Notification expectations should be set earlier in the contract/assessment process. Timelines, correspondence medium, and playbook details are all aspects to keep in mind when assessing this response.</v>
      </c>
      <c r="E110" s="65"/>
      <c r="F110" s="65"/>
      <c r="G110" s="65"/>
      <c r="H110" s="65"/>
      <c r="I110" s="65"/>
      <c r="J110" s="65"/>
      <c r="K110" s="65"/>
      <c r="L110" s="65"/>
      <c r="M110" s="65"/>
      <c r="N110" s="65"/>
      <c r="O110" s="65"/>
      <c r="P110" s="65"/>
      <c r="Q110" s="65"/>
      <c r="R110" s="65"/>
      <c r="S110" s="65"/>
      <c r="T110" s="65"/>
      <c r="U110" s="65"/>
      <c r="V110" s="65"/>
      <c r="W110" s="65"/>
      <c r="X110" s="65"/>
      <c r="Y110" s="65"/>
      <c r="Z110" s="65"/>
    </row>
    <row r="111" ht="57.0" customHeight="1">
      <c r="A111" s="298" t="s">
        <v>74</v>
      </c>
      <c r="B111" s="298" t="str">
        <f>VLOOKUP($A111,Questions!$A$3:$X$333,2,0)&amp;""</f>
        <v>Does the system support client customizations from one release to another?*</v>
      </c>
      <c r="C111" s="298" t="str">
        <f>VLOOKUP($A111,Questions!$A$3:$X$333,18,0)&amp;""</f>
        <v>Please explain why this does not apply to your product or service.</v>
      </c>
      <c r="D111" s="298" t="str">
        <f>VLOOKUP($A111,Questions!$A$3:$X$333,19,0)&amp;""</f>
        <v>The solution provider's solution characteristics and the institution's use case will determine the relevancy of this question. The purpose of this question is to understand the underlying infrastructure and how it is maintained across all customers.</v>
      </c>
      <c r="E111" s="65"/>
      <c r="F111" s="65"/>
      <c r="G111" s="65"/>
      <c r="H111" s="65"/>
      <c r="I111" s="65"/>
      <c r="J111" s="65"/>
      <c r="K111" s="65"/>
      <c r="L111" s="65"/>
      <c r="M111" s="65"/>
      <c r="N111" s="65"/>
      <c r="O111" s="65"/>
      <c r="P111" s="65"/>
      <c r="Q111" s="65"/>
      <c r="R111" s="65"/>
      <c r="S111" s="65"/>
      <c r="T111" s="65"/>
      <c r="U111" s="65"/>
      <c r="V111" s="65"/>
      <c r="W111" s="65"/>
      <c r="X111" s="65"/>
      <c r="Y111" s="65"/>
      <c r="Z111" s="65"/>
    </row>
    <row r="112" ht="75.75" customHeight="1">
      <c r="A112" s="298" t="s">
        <v>76</v>
      </c>
      <c r="B112" s="298" t="str">
        <f>VLOOKUP($A112,Questions!$A$3:$X$333,2,0)&amp;""</f>
        <v>Do you have an implemented system configuration management process (e.g.,secure "gold" images, etc.)?*</v>
      </c>
      <c r="C112" s="298" t="str">
        <f>VLOOKUP($A112,Questions!$A$3:$X$333,18,0)&amp;""</f>
        <v>Please explain why this does not apply to your product or service.</v>
      </c>
      <c r="D112" s="298" t="str">
        <f>VLOOKUP($A112,Questions!$A$3:$X$333,19,0)&amp;""</f>
        <v>Hardware lifecycles and continuous software updates creates an always-changing landscape in information technology. The focus of this question is the integrity of a solution provider's infrastructure. Mismanagement of system configurations can lead to breakdowns in layers of security.</v>
      </c>
      <c r="E112" s="65"/>
      <c r="F112" s="65"/>
      <c r="G112" s="65"/>
      <c r="H112" s="65"/>
      <c r="I112" s="65"/>
      <c r="J112" s="65"/>
      <c r="K112" s="65"/>
      <c r="L112" s="65"/>
      <c r="M112" s="65"/>
      <c r="N112" s="65"/>
      <c r="O112" s="65"/>
      <c r="P112" s="65"/>
      <c r="Q112" s="65"/>
      <c r="R112" s="65"/>
      <c r="S112" s="65"/>
      <c r="T112" s="65"/>
      <c r="U112" s="65"/>
      <c r="V112" s="65"/>
      <c r="W112" s="65"/>
      <c r="X112" s="65"/>
      <c r="Y112" s="65"/>
      <c r="Z112" s="65"/>
    </row>
    <row r="113" ht="54.0" customHeight="1">
      <c r="A113" s="298" t="s">
        <v>78</v>
      </c>
      <c r="B113" s="298" t="str">
        <f>VLOOKUP($A113,Questions!$A$3:$X$333,2,0)&amp;""</f>
        <v>Do you have a documented change management process?</v>
      </c>
      <c r="C113" s="298" t="str">
        <f>VLOOKUP($A113,Questions!$A$3:$X$333,18,0)&amp;""</f>
        <v/>
      </c>
      <c r="D113" s="298" t="str">
        <f>VLOOKUP($A113,Questions!$A$3:$X$333,19,0)&amp;""</f>
        <v>The lack of a change management function is indicative of immature program processes. Answers to this question can provide insight into how well their responses (on the HECVAT) represent their actual environment(s).</v>
      </c>
      <c r="E113" s="129"/>
      <c r="F113" s="65"/>
      <c r="G113" s="65"/>
      <c r="H113" s="65"/>
      <c r="I113" s="65"/>
      <c r="J113" s="65"/>
      <c r="K113" s="65"/>
      <c r="L113" s="65"/>
      <c r="M113" s="65"/>
      <c r="N113" s="65"/>
      <c r="O113" s="65"/>
      <c r="P113" s="65"/>
      <c r="Q113" s="65"/>
      <c r="R113" s="65"/>
      <c r="S113" s="65"/>
      <c r="T113" s="65"/>
      <c r="U113" s="65"/>
      <c r="V113" s="65"/>
      <c r="W113" s="65"/>
      <c r="X113" s="65"/>
      <c r="Y113" s="65"/>
      <c r="Z113" s="65"/>
    </row>
    <row r="114" ht="54.0" customHeight="1">
      <c r="A114" s="298" t="s">
        <v>80</v>
      </c>
      <c r="B114" s="298" t="str">
        <f>VLOOKUP($A114,Questions!$A$3:$X$333,2,0)&amp;""</f>
        <v>Does your change management process minimally include authorization, impact analysis, testing, and validation before moving changes to production?</v>
      </c>
      <c r="C114" s="298" t="str">
        <f>VLOOKUP($A114,Questions!$A$3:$X$333,18,0)&amp;""</f>
        <v/>
      </c>
      <c r="D114" s="298" t="str">
        <f>VLOOKUP($A114,Questions!$A$3:$X$333,19,0)&amp;""</f>
        <v>This question outlines a mature change management process. Changes should be analyzed for impact, officially approved, tested, and performed by authorized users.</v>
      </c>
      <c r="E114" s="129"/>
      <c r="F114" s="65"/>
      <c r="G114" s="65"/>
      <c r="H114" s="65"/>
      <c r="I114" s="65"/>
      <c r="J114" s="65"/>
      <c r="K114" s="65"/>
      <c r="L114" s="65"/>
      <c r="M114" s="65"/>
      <c r="N114" s="65"/>
      <c r="O114" s="65"/>
      <c r="P114" s="65"/>
      <c r="Q114" s="65"/>
      <c r="R114" s="65"/>
      <c r="S114" s="65"/>
      <c r="T114" s="65"/>
      <c r="U114" s="65"/>
      <c r="V114" s="65"/>
      <c r="W114" s="65"/>
      <c r="X114" s="65"/>
      <c r="Y114" s="65"/>
      <c r="Z114" s="65"/>
    </row>
    <row r="115" ht="51.0" customHeight="1">
      <c r="A115" s="298" t="s">
        <v>82</v>
      </c>
      <c r="B115" s="298" t="str">
        <f>VLOOKUP($A115,Questions!$A$3:$X$333,2,0)&amp;""</f>
        <v>Does your change management process verify that all required third-party libraries and dependencies are still supported with each major change?</v>
      </c>
      <c r="C115" s="298" t="str">
        <f>VLOOKUP($A115,Questions!$A$3:$X$333,18,0)&amp;""</f>
        <v/>
      </c>
      <c r="D115" s="298" t="str">
        <f>VLOOKUP($A115,Questions!$A$3:$X$333,19,0)&amp;""</f>
        <v>This question is fundamentally about supply chain. The solution provider should be able to document its procedures around tracking libraries maintained by third parties.</v>
      </c>
      <c r="E115" s="65"/>
      <c r="F115" s="65"/>
      <c r="G115" s="65"/>
      <c r="H115" s="65"/>
      <c r="I115" s="65"/>
      <c r="J115" s="65"/>
      <c r="K115" s="65"/>
      <c r="L115" s="65"/>
      <c r="M115" s="65"/>
      <c r="N115" s="65"/>
      <c r="O115" s="65"/>
      <c r="P115" s="65"/>
      <c r="Q115" s="65"/>
      <c r="R115" s="65"/>
      <c r="S115" s="65"/>
      <c r="T115" s="65"/>
      <c r="U115" s="65"/>
      <c r="V115" s="65"/>
      <c r="W115" s="65"/>
      <c r="X115" s="65"/>
      <c r="Y115" s="65"/>
      <c r="Z115" s="65"/>
    </row>
    <row r="116" ht="39.75" customHeight="1">
      <c r="A116" s="298" t="s">
        <v>84</v>
      </c>
      <c r="B116" s="298" t="str">
        <f>VLOOKUP($A116,Questions!$A$3:$X$333,2,0)&amp;""</f>
        <v>Do you have policy and procedure, currently implemented, managing how critical patches are applied to all systems and applications?</v>
      </c>
      <c r="C116" s="298" t="str">
        <f>VLOOKUP($A116,Questions!$A$3:$X$333,18,0)&amp;""</f>
        <v/>
      </c>
      <c r="D116" s="298" t="str">
        <f>VLOOKUP($A116,Questions!$A$3:$X$333,19,0)&amp;""</f>
        <v>Answers to this question will reveal the solution provider’s knowledge of their IT assets and their ability to respond to notifications about their systems and software.</v>
      </c>
      <c r="E116" s="65"/>
      <c r="F116" s="65"/>
      <c r="G116" s="65"/>
      <c r="H116" s="65"/>
      <c r="I116" s="65"/>
      <c r="J116" s="65"/>
      <c r="K116" s="65"/>
      <c r="L116" s="65"/>
      <c r="M116" s="65"/>
      <c r="N116" s="65"/>
      <c r="O116" s="65"/>
      <c r="P116" s="65"/>
      <c r="Q116" s="65"/>
      <c r="R116" s="65"/>
      <c r="S116" s="65"/>
      <c r="T116" s="65"/>
      <c r="U116" s="65"/>
      <c r="V116" s="65"/>
      <c r="W116" s="65"/>
      <c r="X116" s="65"/>
      <c r="Y116" s="65"/>
      <c r="Z116" s="65"/>
    </row>
    <row r="117" ht="66.75" customHeight="1">
      <c r="A117" s="298" t="s">
        <v>86</v>
      </c>
      <c r="B117" s="298" t="str">
        <f>VLOOKUP($A117,Questions!$A$3:$X$333,2,0)&amp;""</f>
        <v>Have you implemented policies and procedures that guide how security risks are mitigated until patches can be applied?</v>
      </c>
      <c r="C117" s="298" t="str">
        <f>VLOOKUP($A117,Questions!$A$3:$X$333,18,0)&amp;""</f>
        <v/>
      </c>
      <c r="D117" s="298" t="str">
        <f>VLOOKUP($A117,Questions!$A$3:$X$333,19,0)&amp;""</f>
        <v>New vulnerabilities are published every day, and solution providers have a responsibility to maintain their software(s). The fundamental nature of operation will expose some risks to the system, but it is crucial that a solution provider recognize its responsibilities and have a plan to implement them, when this time arrives.</v>
      </c>
      <c r="E117" s="65"/>
      <c r="F117" s="65"/>
      <c r="G117" s="65"/>
      <c r="H117" s="65"/>
      <c r="I117" s="65"/>
      <c r="J117" s="65"/>
      <c r="K117" s="65"/>
      <c r="L117" s="65"/>
      <c r="M117" s="65"/>
      <c r="N117" s="65"/>
      <c r="O117" s="65"/>
      <c r="P117" s="65"/>
      <c r="Q117" s="65"/>
      <c r="R117" s="65"/>
      <c r="S117" s="65"/>
      <c r="T117" s="65"/>
      <c r="U117" s="65"/>
      <c r="V117" s="65"/>
      <c r="W117" s="65"/>
      <c r="X117" s="65"/>
      <c r="Y117" s="65"/>
      <c r="Z117" s="65"/>
    </row>
    <row r="118" ht="86.25" customHeight="1">
      <c r="A118" s="298" t="s">
        <v>88</v>
      </c>
      <c r="B118" s="298" t="str">
        <f>VLOOKUP($A118,Questions!$A$3:$X$333,2,0)&amp;""</f>
        <v>Do clients have the option to not participate in or postpone an upgrade to a new release?</v>
      </c>
      <c r="C118" s="298" t="str">
        <f>VLOOKUP($A118,Questions!$A$3:$X$333,18,0)&amp;""</f>
        <v/>
      </c>
      <c r="D118" s="298" t="str">
        <f>VLOOKUP($A118,Questions!$A$3:$X$333,19,0)&amp;""</f>
        <v>Unplanned and/or unexpected changes in a complex environment can introduce intolerable risks to the institution. Based on the operating environment of the institution, it may be necessary to postpone (or properly plan) the change to a system. The solution provider's response should clarify their use of a "one code base" method or the ability to run multiple versions concurrently.</v>
      </c>
      <c r="E118" s="65"/>
      <c r="F118" s="65"/>
      <c r="G118" s="65"/>
      <c r="H118" s="65"/>
      <c r="I118" s="65"/>
      <c r="J118" s="65"/>
      <c r="K118" s="65"/>
      <c r="L118" s="65"/>
      <c r="M118" s="65"/>
      <c r="N118" s="65"/>
      <c r="O118" s="65"/>
      <c r="P118" s="65"/>
      <c r="Q118" s="65"/>
      <c r="R118" s="65"/>
      <c r="S118" s="65"/>
      <c r="T118" s="65"/>
      <c r="U118" s="65"/>
      <c r="V118" s="65"/>
      <c r="W118" s="65"/>
      <c r="X118" s="65"/>
      <c r="Y118" s="65"/>
      <c r="Z118" s="65"/>
    </row>
    <row r="119" ht="15.75" customHeight="1">
      <c r="A119" s="298" t="s">
        <v>90</v>
      </c>
      <c r="B119" s="298" t="str">
        <f>VLOOKUP($A119,Questions!$A$3:$X$333,2,0)&amp;""</f>
        <v>Do you have a fully implemented solution support strategy that defines how many concurrent versions you support?</v>
      </c>
      <c r="C119" s="298" t="str">
        <f>VLOOKUP($A119,Questions!$A$3:$X$333,18,0)&amp;""</f>
        <v/>
      </c>
      <c r="D119" s="298" t="str">
        <f>VLOOKUP($A119,Questions!$A$3:$X$333,19,0)&amp;""</f>
        <v>Supporting multiple versions of a solution is challenging. Understanding the solution provider’s strategy and resources will provide insight into its ability to adequately support their customers.</v>
      </c>
      <c r="E119" s="65"/>
      <c r="F119" s="65"/>
      <c r="G119" s="65"/>
      <c r="H119" s="65"/>
      <c r="I119" s="65"/>
      <c r="J119" s="65"/>
      <c r="K119" s="65"/>
      <c r="L119" s="65"/>
      <c r="M119" s="65"/>
      <c r="N119" s="65"/>
      <c r="O119" s="65"/>
      <c r="P119" s="65"/>
      <c r="Q119" s="65"/>
      <c r="R119" s="65"/>
      <c r="S119" s="65"/>
      <c r="T119" s="65"/>
      <c r="U119" s="65"/>
      <c r="V119" s="65"/>
      <c r="W119" s="65"/>
      <c r="X119" s="65"/>
      <c r="Y119" s="65"/>
      <c r="Z119" s="65"/>
    </row>
    <row r="120" ht="49.5" customHeight="1">
      <c r="A120" s="298" t="s">
        <v>92</v>
      </c>
      <c r="B120" s="298" t="str">
        <f>VLOOKUP($A120,Questions!$A$3:$X$333,2,0)&amp;""</f>
        <v>Do you have a release schedule for product updates?</v>
      </c>
      <c r="C120" s="298" t="str">
        <f>VLOOKUP($A120,Questions!$A$3:$X$333,18,0)&amp;""</f>
        <v/>
      </c>
      <c r="D120" s="298" t="str">
        <f>VLOOKUP($A120,Questions!$A$3:$X$333,19,0)&amp;""</f>
        <v>Answers to this question will reveal the solution provider’s ability to plan in the short term. This is valuable information for customers so they can anticipate updates and potential bug fixes.</v>
      </c>
      <c r="E120" s="65"/>
      <c r="F120" s="65"/>
      <c r="G120" s="65"/>
      <c r="H120" s="65"/>
      <c r="I120" s="65"/>
      <c r="J120" s="65"/>
      <c r="K120" s="65"/>
      <c r="L120" s="65"/>
      <c r="M120" s="65"/>
      <c r="N120" s="65"/>
      <c r="O120" s="65"/>
      <c r="P120" s="65"/>
      <c r="Q120" s="65"/>
      <c r="R120" s="65"/>
      <c r="S120" s="65"/>
      <c r="T120" s="65"/>
      <c r="U120" s="65"/>
      <c r="V120" s="65"/>
      <c r="W120" s="65"/>
      <c r="X120" s="65"/>
      <c r="Y120" s="65"/>
      <c r="Z120" s="65"/>
    </row>
    <row r="121" ht="38.25" customHeight="1">
      <c r="A121" s="298" t="s">
        <v>93</v>
      </c>
      <c r="B121" s="298" t="str">
        <f>VLOOKUP($A121,Questions!$A$3:$X$333,2,0)&amp;""</f>
        <v>Do you have a technology roadmap, for at least the next two years, for enhancements and bug fixes for the solution being assessed?</v>
      </c>
      <c r="C121" s="298" t="str">
        <f>VLOOKUP($A121,Questions!$A$3:$X$333,18,0)&amp;""</f>
        <v/>
      </c>
      <c r="D121" s="298" t="str">
        <f>VLOOKUP($A121,Questions!$A$3:$X$333,19,0)&amp;""</f>
        <v>Answers to this question will reveal the solution provider’s ability to plan for the future of their solution.</v>
      </c>
      <c r="E121" s="65"/>
      <c r="F121" s="65"/>
      <c r="G121" s="65"/>
      <c r="H121" s="65"/>
      <c r="I121" s="65"/>
      <c r="J121" s="65"/>
      <c r="K121" s="65"/>
      <c r="L121" s="65"/>
      <c r="M121" s="65"/>
      <c r="N121" s="65"/>
      <c r="O121" s="65"/>
      <c r="P121" s="65"/>
      <c r="Q121" s="65"/>
      <c r="R121" s="65"/>
      <c r="S121" s="65"/>
      <c r="T121" s="65"/>
      <c r="U121" s="65"/>
      <c r="V121" s="65"/>
      <c r="W121" s="65"/>
      <c r="X121" s="65"/>
      <c r="Y121" s="65"/>
      <c r="Z121" s="65"/>
    </row>
    <row r="122" ht="84.75" customHeight="1">
      <c r="A122" s="298" t="s">
        <v>95</v>
      </c>
      <c r="B122" s="298" t="str">
        <f>VLOOKUP($A122,Questions!$A$3:$X$333,2,0)&amp;""</f>
        <v>Can solution updates be completed without institutional involvement (i.e., technically or organizationally)?</v>
      </c>
      <c r="C122" s="298" t="str">
        <f>VLOOKUP($A122,Questions!$A$3:$X$333,18,0)&amp;""</f>
        <v/>
      </c>
      <c r="D122" s="298" t="str">
        <f>VLOOKUP($A122,Questions!$A$3:$X$333,19,0)&amp;""</f>
        <v>The response to this question allows the institution to understand the information technology resources required to properly maintain the solution provider's system. Initial acquisition and setup is important to assess, but the long-term maintenance (and the risks that come with it) should be clearly defined. Use the response to this question to pivot to other questions and/or verify other solution provider responses.</v>
      </c>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58.5" customHeight="1">
      <c r="A123" s="298" t="s">
        <v>96</v>
      </c>
      <c r="B123" s="298" t="str">
        <f>VLOOKUP($A123,Questions!$A$3:$X$333,2,0)&amp;""</f>
        <v>Are upgrades or system changes installed during off-peak hours or in a manner that does not impact the customer?</v>
      </c>
      <c r="C123" s="298" t="str">
        <f>VLOOKUP($A123,Questions!$A$3:$X$333,18,0)&amp;""</f>
        <v/>
      </c>
      <c r="D123" s="298" t="str">
        <f>VLOOKUP($A123,Questions!$A$3:$X$333,19,0)&amp;""</f>
        <v>Restricting system updates to a standard maintenance timeframe is important for ensuring that changes to production systems do not impact operations. It’s also important for troubleshooting any problems that may occur as a result of the changes.</v>
      </c>
      <c r="E123" s="65"/>
      <c r="F123" s="65"/>
      <c r="G123" s="65"/>
      <c r="H123" s="65"/>
      <c r="I123" s="65"/>
      <c r="J123" s="65"/>
      <c r="K123" s="65"/>
      <c r="L123" s="65"/>
      <c r="M123" s="65"/>
      <c r="N123" s="65"/>
      <c r="O123" s="65"/>
      <c r="P123" s="65"/>
      <c r="Q123" s="65"/>
      <c r="R123" s="65"/>
      <c r="S123" s="65"/>
      <c r="T123" s="65"/>
      <c r="U123" s="65"/>
      <c r="V123" s="65"/>
      <c r="W123" s="65"/>
      <c r="X123" s="65"/>
      <c r="Y123" s="65"/>
      <c r="Z123" s="65"/>
    </row>
    <row r="124" ht="52.5" customHeight="1">
      <c r="A124" s="298" t="s">
        <v>98</v>
      </c>
      <c r="B124" s="298" t="str">
        <f>VLOOKUP($A124,Questions!$A$3:$X$333,2,0)&amp;""</f>
        <v>Do procedures exist to provide that emergency changes are documented and authorized (including after-the-fact approval)?</v>
      </c>
      <c r="C124" s="298" t="str">
        <f>VLOOKUP($A124,Questions!$A$3:$X$333,18,0)&amp;""</f>
        <v/>
      </c>
      <c r="D124" s="298" t="str">
        <f>VLOOKUP($A124,Questions!$A$3:$X$333,19,0)&amp;""</f>
        <v>In the context of the CIA triad, this question is focused on system integrity, ensuring that system changes are only executed by authorized users. In the event of emergency changes, accountability and post-action review are expected.</v>
      </c>
      <c r="E124" s="65"/>
      <c r="F124" s="65"/>
      <c r="G124" s="65"/>
      <c r="H124" s="65"/>
      <c r="I124" s="65"/>
      <c r="J124" s="65"/>
      <c r="K124" s="65"/>
      <c r="L124" s="65"/>
      <c r="M124" s="65"/>
      <c r="N124" s="65"/>
      <c r="O124" s="65"/>
      <c r="P124" s="65"/>
      <c r="Q124" s="65"/>
      <c r="R124" s="65"/>
      <c r="S124" s="65"/>
      <c r="T124" s="65"/>
      <c r="U124" s="65"/>
      <c r="V124" s="65"/>
      <c r="W124" s="65"/>
      <c r="X124" s="65"/>
      <c r="Y124" s="65"/>
      <c r="Z124" s="65"/>
    </row>
    <row r="125" ht="66.75" customHeight="1">
      <c r="A125" s="298" t="s">
        <v>100</v>
      </c>
      <c r="B125" s="298" t="str">
        <f>VLOOKUP($A125,Questions!$A$3:$X$333,2,0)&amp;""</f>
        <v>Do you have a systems management and configuration strategy that encompasses servers, appliances, cloud services, applications, and mobile devices (company and employee owned)?</v>
      </c>
      <c r="C125" s="298" t="str">
        <f>VLOOKUP($A125,Questions!$A$3:$X$333,18,0)&amp;""</f>
        <v/>
      </c>
      <c r="D125" s="298" t="str">
        <f>VLOOKUP($A125,Questions!$A$3:$X$333,19,0)&amp;""</f>
        <v>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v>
      </c>
      <c r="E125" s="56" t="s">
        <v>687</v>
      </c>
      <c r="F125" s="65"/>
      <c r="G125" s="65"/>
      <c r="H125" s="65"/>
      <c r="I125" s="65"/>
      <c r="J125" s="65"/>
      <c r="K125" s="65"/>
      <c r="L125" s="65"/>
      <c r="M125" s="65"/>
      <c r="N125" s="65"/>
      <c r="O125" s="65"/>
      <c r="P125" s="65"/>
      <c r="Q125" s="65"/>
      <c r="R125" s="65"/>
      <c r="S125" s="65"/>
      <c r="T125" s="65"/>
      <c r="U125" s="65"/>
      <c r="V125" s="65"/>
      <c r="W125" s="65"/>
      <c r="X125" s="65"/>
      <c r="Y125" s="65"/>
      <c r="Z125" s="65"/>
    </row>
    <row r="126" ht="15.75" customHeight="1">
      <c r="A126" s="19" t="str">
        <f>VLOOKUP(LEFT($A127,4),'Auto Responses'!$N$4:$O$38,2,0)&amp;""</f>
        <v> Data</v>
      </c>
      <c r="B126" s="19"/>
      <c r="C126" s="33" t="str">
        <f>Questions!$S$2</f>
        <v>Reason for Question</v>
      </c>
      <c r="D126" s="33" t="str">
        <f>Questions!$T$2</f>
        <v>Follow-Up Inquiries/Responses</v>
      </c>
      <c r="E126" s="65"/>
      <c r="F126" s="65"/>
      <c r="G126" s="65"/>
      <c r="H126" s="65"/>
      <c r="I126" s="65"/>
      <c r="J126" s="65"/>
      <c r="K126" s="65"/>
      <c r="L126" s="65"/>
      <c r="M126" s="65"/>
      <c r="N126" s="65"/>
      <c r="O126" s="65"/>
      <c r="P126" s="65"/>
      <c r="Q126" s="65"/>
      <c r="R126" s="65"/>
      <c r="S126" s="65"/>
      <c r="T126" s="65"/>
      <c r="U126" s="65"/>
      <c r="V126" s="65"/>
      <c r="W126" s="65"/>
      <c r="X126" s="65"/>
      <c r="Y126" s="65"/>
      <c r="Z126" s="65"/>
    </row>
    <row r="127" ht="50.25" customHeight="1">
      <c r="A127" s="298" t="s">
        <v>158</v>
      </c>
      <c r="B127" s="298" t="str">
        <f>VLOOKUP($A127,Questions!$A$3:$X$333,2,0)&amp;""</f>
        <v>Will the institution's data be stored on any devices (database servers, file servers, SAN, NAS, etc.) configured with non-RFC 1918/4193 (i.e., publicly routable) IP addresses?*</v>
      </c>
      <c r="C127" s="298" t="str">
        <f>VLOOKUP($A127,Questions!$A$3:$X$333,18,0)&amp;""</f>
        <v/>
      </c>
      <c r="D127" s="298" t="str">
        <f>VLOOKUP($A127,Questions!$A$3:$X$333,19,0)&amp;""</f>
        <v>Systems that are directly exposed to public internet resources are at greater risk than those that are not. Understanding the requirements for this configuration is important, particularly when assessing compensating controls.</v>
      </c>
      <c r="E127" s="65"/>
      <c r="F127" s="65"/>
      <c r="G127" s="65"/>
      <c r="H127" s="65"/>
      <c r="I127" s="65"/>
      <c r="J127" s="65"/>
      <c r="K127" s="65"/>
      <c r="L127" s="65"/>
      <c r="M127" s="65"/>
      <c r="N127" s="65"/>
      <c r="O127" s="65"/>
      <c r="P127" s="65"/>
      <c r="Q127" s="65"/>
      <c r="R127" s="65"/>
      <c r="S127" s="65"/>
      <c r="T127" s="65"/>
      <c r="U127" s="65"/>
      <c r="V127" s="65"/>
      <c r="W127" s="65"/>
      <c r="X127" s="65"/>
      <c r="Y127" s="65"/>
      <c r="Z127" s="65"/>
    </row>
    <row r="128" ht="42.0" customHeight="1">
      <c r="A128" s="298" t="s">
        <v>159</v>
      </c>
      <c r="B128" s="298" t="str">
        <f>VLOOKUP($A128,Questions!$A$3:$X$333,2,0)&amp;""</f>
        <v>Is the transport of sensitive data encrypted using security protocols/algorithms (e.g., system-to-client)?*</v>
      </c>
      <c r="C128" s="298" t="str">
        <f>VLOOKUP($A128,Questions!$A$3:$X$333,18,0)&amp;""</f>
        <v/>
      </c>
      <c r="D128" s="298" t="str">
        <f>VLOOKUP($A128,Questions!$A$3:$X$333,19,0)&amp;""</f>
        <v>The need for encryption in transport is unique to your institution's implementation of a system. In particular, the data flow between the system and the end users of the solution.</v>
      </c>
      <c r="E128" s="65"/>
      <c r="F128" s="65"/>
      <c r="G128" s="65"/>
      <c r="H128" s="65"/>
      <c r="I128" s="65"/>
      <c r="J128" s="65"/>
      <c r="K128" s="65"/>
      <c r="L128" s="65"/>
      <c r="M128" s="65"/>
      <c r="N128" s="65"/>
      <c r="O128" s="65"/>
      <c r="P128" s="65"/>
      <c r="Q128" s="65"/>
      <c r="R128" s="65"/>
      <c r="S128" s="65"/>
      <c r="T128" s="65"/>
      <c r="U128" s="65"/>
      <c r="V128" s="65"/>
      <c r="W128" s="65"/>
      <c r="X128" s="65"/>
      <c r="Y128" s="65"/>
      <c r="Z128" s="65"/>
    </row>
    <row r="129" ht="54.75" customHeight="1">
      <c r="A129" s="298" t="s">
        <v>160</v>
      </c>
      <c r="B129" s="298" t="str">
        <f>VLOOKUP($A129,Questions!$A$3:$X$333,2,0)&amp;""</f>
        <v>Is the storage of sensitive data encrypted using security protocols/algorithms (e.g., disk encryption, at-rest, files, and within a running database)?*</v>
      </c>
      <c r="C129" s="298" t="str">
        <f>VLOOKUP($A129,Questions!$A$3:$X$333,18,0)&amp;""</f>
        <v/>
      </c>
      <c r="D129" s="298" t="str">
        <f>VLOOKUP($A129,Questions!$A$3:$X$333,19,0)&amp;""</f>
        <v>The need for encryption at-rest is unique to your institution's implementation of a system. In particular, system components, architectures, and data flows all factor into the need for this control.</v>
      </c>
      <c r="E129" s="129"/>
      <c r="F129" s="65"/>
      <c r="G129" s="65"/>
      <c r="H129" s="65"/>
      <c r="I129" s="65"/>
      <c r="J129" s="65"/>
      <c r="K129" s="65"/>
      <c r="L129" s="65"/>
      <c r="M129" s="65"/>
      <c r="N129" s="65"/>
      <c r="O129" s="65"/>
      <c r="P129" s="65"/>
      <c r="Q129" s="65"/>
      <c r="R129" s="65"/>
      <c r="S129" s="65"/>
      <c r="T129" s="65"/>
      <c r="U129" s="65"/>
      <c r="V129" s="65"/>
      <c r="W129" s="65"/>
      <c r="X129" s="65"/>
      <c r="Y129" s="65"/>
      <c r="Z129" s="65"/>
    </row>
    <row r="130" ht="64.5" customHeight="1">
      <c r="A130" s="298" t="s">
        <v>161</v>
      </c>
      <c r="B130" s="298" t="str">
        <f>VLOOKUP($A130,Questions!$A$3:$X$333,2,0)&amp;""</f>
        <v>Do all cryptographic modules in use in your solution conform to the Federal Information Processing Standards (FIPS PUB 140-2 or 140-3)?*</v>
      </c>
      <c r="C130" s="298" t="str">
        <f>VLOOKUP($A130,Questions!$A$3:$X$333,18,0)&amp;""</f>
        <v/>
      </c>
      <c r="D130" s="298" t="str">
        <f>VLOOKUP($A130,Questions!$A$3:$X$333,19,0)&amp;""</f>
        <v>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v>
      </c>
      <c r="E130" s="129"/>
      <c r="F130" s="65"/>
      <c r="G130" s="65"/>
      <c r="H130" s="65"/>
      <c r="I130" s="65"/>
      <c r="J130" s="65"/>
      <c r="K130" s="65"/>
      <c r="L130" s="65"/>
      <c r="M130" s="65"/>
      <c r="N130" s="65"/>
      <c r="O130" s="65"/>
      <c r="P130" s="65"/>
      <c r="Q130" s="65"/>
      <c r="R130" s="65"/>
      <c r="S130" s="65"/>
      <c r="T130" s="65"/>
      <c r="U130" s="65"/>
      <c r="V130" s="65"/>
      <c r="W130" s="65"/>
      <c r="X130" s="65"/>
      <c r="Y130" s="65"/>
      <c r="Z130" s="65"/>
    </row>
    <row r="131" ht="53.25" customHeight="1">
      <c r="A131" s="298" t="s">
        <v>163</v>
      </c>
      <c r="B131" s="298" t="str">
        <f>VLOOKUP($A131,Questions!$A$3:$X$333,2,0)&amp;""</f>
        <v>Will the institution's data be available within the system for a period of time at the completion of this contract?*</v>
      </c>
      <c r="C131" s="298" t="str">
        <f>VLOOKUP($A131,Questions!$A$3:$X$333,18,0)&amp;""</f>
        <v/>
      </c>
      <c r="D131" s="298" t="str">
        <f>VLOOKUP($A131,Questions!$A$3:$X$333,19,0)&amp;""</f>
        <v>When cancelling a solution, an institution will commonly want all institutional data that was provided to a solution provider. This questions allows the solution provider to state their general practices when a customer leaves their environment.</v>
      </c>
      <c r="E131" s="65"/>
      <c r="F131" s="65"/>
      <c r="G131" s="65"/>
      <c r="H131" s="65"/>
      <c r="I131" s="65"/>
      <c r="J131" s="65"/>
      <c r="K131" s="65"/>
      <c r="L131" s="65"/>
      <c r="M131" s="65"/>
      <c r="N131" s="65"/>
      <c r="O131" s="65"/>
      <c r="P131" s="65"/>
      <c r="Q131" s="65"/>
      <c r="R131" s="65"/>
      <c r="S131" s="65"/>
      <c r="T131" s="65"/>
      <c r="U131" s="65"/>
      <c r="V131" s="65"/>
      <c r="W131" s="65"/>
      <c r="X131" s="65"/>
      <c r="Y131" s="65"/>
      <c r="Z131" s="65"/>
    </row>
    <row r="132" ht="50.25" customHeight="1">
      <c r="A132" s="298" t="s">
        <v>165</v>
      </c>
      <c r="B132" s="298" t="str">
        <f>VLOOKUP($A132,Questions!$A$3:$X$333,2,0)&amp;""</f>
        <v>Are these rights retained even through a provider acquisition or bankruptcy event?*</v>
      </c>
      <c r="C132" s="298" t="str">
        <f>VLOOKUP($A132,Questions!$A$3:$X$333,18,0)&amp;""</f>
        <v/>
      </c>
      <c r="D132" s="298" t="str">
        <f>VLOOKUP($A132,Questions!$A$3:$X$333,19,0)&amp;""</f>
        <v>This question clarifies the position of the institution in the case of acquisition or bankruptcy. Expect clear responses to this question. If they are vague, be sure to follow up based on institutional counsel guidance.</v>
      </c>
      <c r="E132" s="65"/>
      <c r="F132" s="65"/>
      <c r="G132" s="65"/>
      <c r="H132" s="65"/>
      <c r="I132" s="65"/>
      <c r="J132" s="65"/>
      <c r="K132" s="65"/>
      <c r="L132" s="65"/>
      <c r="M132" s="65"/>
      <c r="N132" s="65"/>
      <c r="O132" s="65"/>
      <c r="P132" s="65"/>
      <c r="Q132" s="65"/>
      <c r="R132" s="65"/>
      <c r="S132" s="65"/>
      <c r="T132" s="65"/>
      <c r="U132" s="65"/>
      <c r="V132" s="65"/>
      <c r="W132" s="65"/>
      <c r="X132" s="65"/>
      <c r="Y132" s="65"/>
      <c r="Z132" s="65"/>
    </row>
    <row r="133" ht="63.75" customHeight="1">
      <c r="A133" s="298" t="s">
        <v>167</v>
      </c>
      <c r="B133" s="298" t="str">
        <f>VLOOKUP($A133,Questions!$A$3:$X$333,2,0)&amp;""</f>
        <v>Do backups containing the institution's data ever leave the institution's data zone either physically or via network routing?*</v>
      </c>
      <c r="C133" s="298" t="str">
        <f>VLOOKUP($A133,Questions!$A$3:$X$333,18,0)&amp;""</f>
        <v/>
      </c>
      <c r="D133" s="298" t="str">
        <f>VLOOKUP($A133,Questions!$A$3:$X$333,19,0)&amp;""</f>
        <v>Data exposure is a risk if sensitive data is in any way transported (physically or electronically) into a data zone that is not authorized by the institution. Depending on the criticality of data and institution policy, full control of data confidentiality may be highly valued.</v>
      </c>
      <c r="E133" s="65"/>
      <c r="F133" s="65"/>
      <c r="G133" s="65"/>
      <c r="H133" s="65"/>
      <c r="I133" s="65"/>
      <c r="J133" s="65"/>
      <c r="K133" s="65"/>
      <c r="L133" s="65"/>
      <c r="M133" s="65"/>
      <c r="N133" s="65"/>
      <c r="O133" s="65"/>
      <c r="P133" s="65"/>
      <c r="Q133" s="65"/>
      <c r="R133" s="65"/>
      <c r="S133" s="65"/>
      <c r="T133" s="65"/>
      <c r="U133" s="65"/>
      <c r="V133" s="65"/>
      <c r="W133" s="65"/>
      <c r="X133" s="65"/>
      <c r="Y133" s="65"/>
      <c r="Z133" s="65"/>
    </row>
    <row r="134" ht="56.25" customHeight="1">
      <c r="A134" s="298" t="s">
        <v>169</v>
      </c>
      <c r="B134" s="298" t="str">
        <f>VLOOKUP($A134,Questions!$A$3:$X$333,2,0)&amp;""</f>
        <v>Is media used for long-term retention of business data and archival purposes stored in a secure, environmentally protected area?*</v>
      </c>
      <c r="C134" s="298" t="str">
        <f>VLOOKUP($A134,Questions!$A$3:$X$333,18,0)&amp;""</f>
        <v/>
      </c>
      <c r="D134" s="298" t="str">
        <f>VLOOKUP($A134,Questions!$A$3:$X$333,19,0)&amp;""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E134" s="65"/>
      <c r="F134" s="65"/>
      <c r="G134" s="65"/>
      <c r="H134" s="65"/>
      <c r="I134" s="65"/>
      <c r="J134" s="65"/>
      <c r="K134" s="65"/>
      <c r="L134" s="65"/>
      <c r="M134" s="65"/>
      <c r="N134" s="65"/>
      <c r="O134" s="65"/>
      <c r="P134" s="65"/>
      <c r="Q134" s="65"/>
      <c r="R134" s="65"/>
      <c r="S134" s="65"/>
      <c r="T134" s="65"/>
      <c r="U134" s="65"/>
      <c r="V134" s="65"/>
      <c r="W134" s="65"/>
      <c r="X134" s="65"/>
      <c r="Y134" s="65"/>
      <c r="Z134" s="65"/>
    </row>
    <row r="135" ht="56.25" customHeight="1">
      <c r="A135" s="298" t="s">
        <v>171</v>
      </c>
      <c r="B135" s="298" t="str">
        <f>VLOOKUP($A135,Questions!$A$3:$X$333,2,0)&amp;""</f>
        <v>At the completion of this contract, will data be returned to the institution and/or deleted from all your systems and archives?</v>
      </c>
      <c r="C135" s="298" t="str">
        <f>VLOOKUP($A135,Questions!$A$3:$X$333,18,0)&amp;""</f>
        <v/>
      </c>
      <c r="D135" s="298" t="str">
        <f>VLOOKUP($A135,Questions!$A$3:$X$333,19,0)&amp;""</f>
        <v>When cancelling a solution, an institution will commonly want all institutional data that was provided to a solution provider. This question allows the solution provider to state its general practices when a customer leaves its environment.</v>
      </c>
      <c r="E135" s="65"/>
      <c r="F135" s="65"/>
      <c r="G135" s="65"/>
      <c r="H135" s="65"/>
      <c r="I135" s="65"/>
      <c r="J135" s="65"/>
      <c r="K135" s="65"/>
      <c r="L135" s="65"/>
      <c r="M135" s="65"/>
      <c r="N135" s="65"/>
      <c r="O135" s="65"/>
      <c r="P135" s="65"/>
      <c r="Q135" s="65"/>
      <c r="R135" s="65"/>
      <c r="S135" s="65"/>
      <c r="T135" s="65"/>
      <c r="U135" s="65"/>
      <c r="V135" s="65"/>
      <c r="W135" s="65"/>
      <c r="X135" s="65"/>
      <c r="Y135" s="65"/>
      <c r="Z135" s="65"/>
    </row>
    <row r="136" ht="53.25" customHeight="1">
      <c r="A136" s="298" t="s">
        <v>173</v>
      </c>
      <c r="B136" s="298" t="str">
        <f>VLOOKUP($A136,Questions!$A$3:$X$333,2,0)&amp;""</f>
        <v>Can the institution extract a full or partial backup of data?</v>
      </c>
      <c r="C136" s="298" t="str">
        <f>VLOOKUP($A136,Questions!$A$3:$X$333,18,0)&amp;""</f>
        <v/>
      </c>
      <c r="D136" s="298" t="str">
        <f>VLOOKUP($A136,Questions!$A$3:$X$333,19,0)&amp;""</f>
        <v>When cancelling a solution, an institution will commonly want all institutional data that was provided to a solution provider. The solution provider's response should verify if the institution can extract data or if it is a manual extraction by solution provider staff.</v>
      </c>
      <c r="E136" s="65"/>
      <c r="F136" s="65"/>
      <c r="G136" s="65"/>
      <c r="H136" s="65"/>
      <c r="I136" s="65"/>
      <c r="J136" s="65"/>
      <c r="K136" s="65"/>
      <c r="L136" s="65"/>
      <c r="M136" s="65"/>
      <c r="N136" s="65"/>
      <c r="O136" s="65"/>
      <c r="P136" s="65"/>
      <c r="Q136" s="65"/>
      <c r="R136" s="65"/>
      <c r="S136" s="65"/>
      <c r="T136" s="65"/>
      <c r="U136" s="65"/>
      <c r="V136" s="65"/>
      <c r="W136" s="65"/>
      <c r="X136" s="65"/>
      <c r="Y136" s="65"/>
      <c r="Z136" s="65"/>
    </row>
    <row r="137" ht="46.5" customHeight="1">
      <c r="A137" s="298" t="s">
        <v>175</v>
      </c>
      <c r="B137" s="298" t="str">
        <f>VLOOKUP($A137,Questions!$A$3:$X$333,2,0)&amp;""</f>
        <v>Do current backups include all operating system software, utilities, security software, application software, and data files necessary for recovery?</v>
      </c>
      <c r="C137" s="298" t="str">
        <f>VLOOKUP($A137,Questions!$A$3:$X$333,18,0)&amp;""</f>
        <v/>
      </c>
      <c r="D137" s="298" t="str">
        <f>VLOOKUP($A137,Questions!$A$3:$X$333,19,0)&amp;""</f>
        <v>The purpose of this question is to define the scope of backup operations and the scope at which a solution provider may readily recover when backup restoration is required.</v>
      </c>
      <c r="E137" s="65"/>
      <c r="F137" s="65"/>
      <c r="G137" s="65"/>
      <c r="H137" s="65"/>
      <c r="I137" s="65"/>
      <c r="J137" s="65"/>
      <c r="K137" s="65"/>
      <c r="L137" s="65"/>
      <c r="M137" s="65"/>
      <c r="N137" s="65"/>
      <c r="O137" s="65"/>
      <c r="P137" s="65"/>
      <c r="Q137" s="65"/>
      <c r="R137" s="65"/>
      <c r="S137" s="65"/>
      <c r="T137" s="65"/>
      <c r="U137" s="65"/>
      <c r="V137" s="65"/>
      <c r="W137" s="65"/>
      <c r="X137" s="65"/>
      <c r="Y137" s="65"/>
      <c r="Z137" s="65"/>
    </row>
    <row r="138" ht="74.25" customHeight="1">
      <c r="A138" s="298" t="s">
        <v>176</v>
      </c>
      <c r="B138" s="298" t="str">
        <f>VLOOKUP($A138,Questions!$A$3:$X$333,2,0)&amp;""</f>
        <v>Are you performing off-site backups (i.e., digitally moved off site)?</v>
      </c>
      <c r="C138" s="298" t="str">
        <f>VLOOKUP($A138,Questions!$A$3:$X$333,18,0)&amp;""</f>
        <v/>
      </c>
      <c r="D138" s="298" t="str">
        <f>VLOOKUP($A138,Questions!$A$3:$X$333,19,0)&amp;""</f>
        <v>When data is moved digitally (e.g., cloud provider, solution provider-owned facility, etc.) off-site, the policies and implemented procedures are important to know. The protections implemented to prevent compromise will be technical in nature and should be well-documented.</v>
      </c>
      <c r="E138" s="65"/>
      <c r="F138" s="65"/>
      <c r="G138" s="65"/>
      <c r="H138" s="65"/>
      <c r="I138" s="65"/>
      <c r="J138" s="65"/>
      <c r="K138" s="65"/>
      <c r="L138" s="65"/>
      <c r="M138" s="65"/>
      <c r="N138" s="65"/>
      <c r="O138" s="65"/>
      <c r="P138" s="65"/>
      <c r="Q138" s="65"/>
      <c r="R138" s="65"/>
      <c r="S138" s="65"/>
      <c r="T138" s="65"/>
      <c r="U138" s="65"/>
      <c r="V138" s="65"/>
      <c r="W138" s="65"/>
      <c r="X138" s="65"/>
      <c r="Y138" s="65"/>
      <c r="Z138" s="65"/>
    </row>
    <row r="139" ht="56.25" customHeight="1">
      <c r="A139" s="298" t="s">
        <v>177</v>
      </c>
      <c r="B139" s="298" t="str">
        <f>VLOOKUP($A139,Questions!$A$3:$X$333,2,0)&amp;""</f>
        <v>Are physical backups taken off-site (i.e., physically moved off site)?</v>
      </c>
      <c r="C139" s="298" t="str">
        <f>VLOOKUP($A139,Questions!$A$3:$X$333,18,0)&amp;""</f>
        <v/>
      </c>
      <c r="D139" s="298" t="str">
        <f>VLOOKUP($A139,Questions!$A$3:$X$333,19,0)&amp;""</f>
        <v>When data is moved physically (e.g.,HDD, print, etc.) off-site, the policies and implemented procedures are important to know. Unencrypted data taken outside secured areas introduces unnecessary risks.</v>
      </c>
      <c r="E139" s="65"/>
      <c r="F139" s="65"/>
      <c r="G139" s="65"/>
      <c r="H139" s="65"/>
      <c r="I139" s="65"/>
      <c r="J139" s="65"/>
      <c r="K139" s="65"/>
      <c r="L139" s="65"/>
      <c r="M139" s="65"/>
      <c r="N139" s="65"/>
      <c r="O139" s="65"/>
      <c r="P139" s="65"/>
      <c r="Q139" s="65"/>
      <c r="R139" s="65"/>
      <c r="S139" s="65"/>
      <c r="T139" s="65"/>
      <c r="U139" s="65"/>
      <c r="V139" s="65"/>
      <c r="W139" s="65"/>
      <c r="X139" s="65"/>
      <c r="Y139" s="65"/>
      <c r="Z139" s="65"/>
    </row>
    <row r="140" ht="60.0" customHeight="1">
      <c r="A140" s="298" t="s">
        <v>178</v>
      </c>
      <c r="B140" s="298" t="str">
        <f>VLOOKUP($A140,Questions!$A$3:$X$333,2,0)&amp;""</f>
        <v>Are data backups encrypted?</v>
      </c>
      <c r="C140" s="298" t="str">
        <f>VLOOKUP($A140,Questions!$A$3:$X$333,18,0)&amp;""</f>
        <v/>
      </c>
      <c r="D140" s="298" t="str">
        <f>VLOOKUP($A140,Questions!$A$3:$X$333,19,0)&amp;""</f>
        <v>The need for encryption at rest (for backups) is unique to your institution's implementation of a system. In particular, system components, architectures, and data flows all factor into the need for this control.</v>
      </c>
      <c r="E140" s="65"/>
      <c r="F140" s="65"/>
      <c r="G140" s="65"/>
      <c r="H140" s="65"/>
      <c r="I140" s="65"/>
      <c r="J140" s="65"/>
      <c r="K140" s="65"/>
      <c r="L140" s="65"/>
      <c r="M140" s="65"/>
      <c r="N140" s="65"/>
      <c r="O140" s="65"/>
      <c r="P140" s="65"/>
      <c r="Q140" s="65"/>
      <c r="R140" s="65"/>
      <c r="S140" s="65"/>
      <c r="T140" s="65"/>
      <c r="U140" s="65"/>
      <c r="V140" s="65"/>
      <c r="W140" s="65"/>
      <c r="X140" s="65"/>
      <c r="Y140" s="65"/>
      <c r="Z140" s="65"/>
    </row>
    <row r="141" ht="72.0" customHeight="1">
      <c r="A141" s="298" t="s">
        <v>179</v>
      </c>
      <c r="B141" s="298" t="str">
        <f>VLOOKUP($A141,Questions!$A$3:$X$333,2,0)&amp;""</f>
        <v>Do you have a media handling process that is documented and currently implemented that meets established business needs and regulatory requirements, including end-of-life, repurposing, and data-sanitization procedures?</v>
      </c>
      <c r="C141" s="298" t="str">
        <f>VLOOKUP($A141,Questions!$A$3:$X$333,18,0)&amp;""</f>
        <v/>
      </c>
      <c r="D141" s="298" t="str">
        <f>VLOOKUP($A141,Questions!$A$3:$X$333,19,0)&amp;""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E141" s="65"/>
      <c r="F141" s="65"/>
      <c r="G141" s="65"/>
      <c r="H141" s="65"/>
      <c r="I141" s="65"/>
      <c r="J141" s="65"/>
      <c r="K141" s="65"/>
      <c r="L141" s="65"/>
      <c r="M141" s="65"/>
      <c r="N141" s="65"/>
      <c r="O141" s="65"/>
      <c r="P141" s="65"/>
      <c r="Q141" s="65"/>
      <c r="R141" s="65"/>
      <c r="S141" s="65"/>
      <c r="T141" s="65"/>
      <c r="U141" s="65"/>
      <c r="V141" s="65"/>
      <c r="W141" s="65"/>
      <c r="X141" s="65"/>
      <c r="Y141" s="65"/>
      <c r="Z141" s="65"/>
    </row>
    <row r="142" ht="56.25" customHeight="1">
      <c r="A142" s="298" t="s">
        <v>180</v>
      </c>
      <c r="B142" s="298" t="str">
        <f>VLOOKUP($A142,Questions!$A$3:$X$333,2,0)&amp;""</f>
        <v>Does the process described in DATA-15 adhere to DoD 5220.22-M and/or NIST SP 800-88 standards?</v>
      </c>
      <c r="C142" s="298" t="str">
        <f>VLOOKUP($A142,Questions!$A$3:$X$333,18,0)&amp;""</f>
        <v/>
      </c>
      <c r="D142" s="298" t="str">
        <f>VLOOKUP($A142,Questions!$A$3:$X$333,19,0)&amp;""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E142" s="65"/>
      <c r="F142" s="65"/>
      <c r="G142" s="65"/>
      <c r="H142" s="65"/>
      <c r="I142" s="65"/>
      <c r="J142" s="65"/>
      <c r="K142" s="65"/>
      <c r="L142" s="65"/>
      <c r="M142" s="65"/>
      <c r="N142" s="65"/>
      <c r="O142" s="65"/>
      <c r="P142" s="65"/>
      <c r="Q142" s="65"/>
      <c r="R142" s="65"/>
      <c r="S142" s="65"/>
      <c r="T142" s="65"/>
      <c r="U142" s="65"/>
      <c r="V142" s="65"/>
      <c r="W142" s="65"/>
      <c r="X142" s="65"/>
      <c r="Y142" s="65"/>
      <c r="Z142" s="65"/>
    </row>
    <row r="143" ht="68.25" customHeight="1">
      <c r="A143" s="298" t="s">
        <v>181</v>
      </c>
      <c r="B143" s="298" t="str">
        <f>VLOOKUP($A143,Questions!$A$3:$X$333,2,0)&amp;""</f>
        <v>Does your staff (or third party) have access to institutional data (e.g., financial, PHI, or other sensitive information) through any means?</v>
      </c>
      <c r="C143" s="298" t="str">
        <f>VLOOKUP($A143,Questions!$A$3:$X$333,18,0)&amp;""</f>
        <v/>
      </c>
      <c r="D143" s="298" t="str">
        <f>VLOOKUP($A143,Questions!$A$3:$X$333,19,0)&amp;""</f>
        <v>Confidentiality is the focus of this question. Based on the capabilities of solution provider administrators, the institution may require additional safeguards to protect the confidentiality of data stored by or shared with a solution provider (e.g., additional layer of encryption, etc.).</v>
      </c>
      <c r="E143" s="65"/>
      <c r="F143" s="65"/>
      <c r="G143" s="65"/>
      <c r="H143" s="65"/>
      <c r="I143" s="65"/>
      <c r="J143" s="65"/>
      <c r="K143" s="65"/>
      <c r="L143" s="65"/>
      <c r="M143" s="65"/>
      <c r="N143" s="65"/>
      <c r="O143" s="65"/>
      <c r="P143" s="65"/>
      <c r="Q143" s="65"/>
      <c r="R143" s="65"/>
      <c r="S143" s="65"/>
      <c r="T143" s="65"/>
      <c r="U143" s="65"/>
      <c r="V143" s="65"/>
      <c r="W143" s="65"/>
      <c r="X143" s="65"/>
      <c r="Y143" s="65"/>
      <c r="Z143" s="65"/>
    </row>
    <row r="144" ht="143.25" customHeight="1">
      <c r="A144" s="298" t="s">
        <v>182</v>
      </c>
      <c r="B144" s="298" t="str">
        <f>VLOOKUP($A144,Questions!$A$3:$X$333,2,0)&amp;""</f>
        <v>Do you have a documented and currently implemented strategy for securing employee workstations when they work remotely (i.e., not in a trusted computing environment)?</v>
      </c>
      <c r="C144" s="298" t="str">
        <f>VLOOKUP($A144,Questions!$A$3:$X$333,18,0)&amp;""</f>
        <v/>
      </c>
      <c r="D144" s="298" t="str">
        <f>VLOOKUP($A144,Questions!$A$3:$X$333,19,0)&amp;""</f>
        <v>Telecommuting in the IT world is the norm, and an institution should know that proper safeguards are in place when remote access is allowed. Solution Provider responses vary greatly, so confirm the context of the response if it is not clear. Many cloud services can only be managed remotely, so there is often a gray area to interpret for this response. In the context of the CIA triad, this question is focused on confidentiality. Printed documents, mobile device use, and remote access are all relevant to this question. A solution provider's response to this question will provide insight into their overall business process. Solution Provider business activity that poses additional security risks should be met with increased concern.</v>
      </c>
      <c r="E144" s="65"/>
      <c r="F144" s="65"/>
      <c r="G144" s="65"/>
      <c r="H144" s="65"/>
      <c r="I144" s="65"/>
      <c r="J144" s="65"/>
      <c r="K144" s="65"/>
      <c r="L144" s="65"/>
      <c r="M144" s="65"/>
      <c r="N144" s="65"/>
      <c r="O144" s="65"/>
      <c r="P144" s="65"/>
      <c r="Q144" s="65"/>
      <c r="R144" s="65"/>
      <c r="S144" s="65"/>
      <c r="T144" s="65"/>
      <c r="U144" s="65"/>
      <c r="V144" s="65"/>
      <c r="W144" s="65"/>
      <c r="X144" s="65"/>
      <c r="Y144" s="65"/>
      <c r="Z144" s="65"/>
    </row>
    <row r="145" ht="97.5" customHeight="1">
      <c r="A145" s="298" t="s">
        <v>184</v>
      </c>
      <c r="B145" s="298" t="str">
        <f>VLOOKUP($A145,Questions!$A$3:$X$333,2,0)&amp;""</f>
        <v>Does the environment provide for dedicated single-tenant capabilities? If not, describe how your solution or environment separates data from different customers (e.g., logically, physically, single tenancy, multi-tenancy).</v>
      </c>
      <c r="C145" s="298" t="str">
        <f>VLOOKUP($A145,Questions!$A$3:$X$333,18,0)&amp;""</f>
        <v/>
      </c>
      <c r="D145" s="298" t="str">
        <f>VLOOKUP($A145,Questions!$A$3:$X$333,19,0)&amp;""</f>
        <v>A solution provider's response to this question can reveal a system's infrastructure quickly. Off-point responses are common here, so general follow-up is often needed. Understanding how a solution provider segments its customers' data (or doesn't) affects various other controls, including network settings, use of encryption, access controls, etc. A solution provider's response here will influence potential follow-up inquiries for other HECVAT questions.</v>
      </c>
      <c r="E145" s="65"/>
      <c r="F145" s="65"/>
      <c r="G145" s="65"/>
      <c r="H145" s="65"/>
      <c r="I145" s="65"/>
      <c r="J145" s="65"/>
      <c r="K145" s="65"/>
      <c r="L145" s="65"/>
      <c r="M145" s="65"/>
      <c r="N145" s="65"/>
      <c r="O145" s="65"/>
      <c r="P145" s="65"/>
      <c r="Q145" s="65"/>
      <c r="R145" s="65"/>
      <c r="S145" s="65"/>
      <c r="T145" s="65"/>
      <c r="U145" s="65"/>
      <c r="V145" s="65"/>
      <c r="W145" s="65"/>
      <c r="X145" s="65"/>
      <c r="Y145" s="65"/>
      <c r="Z145" s="65"/>
    </row>
    <row r="146" ht="68.25" customHeight="1">
      <c r="A146" s="298" t="s">
        <v>186</v>
      </c>
      <c r="B146" s="298" t="str">
        <f>VLOOKUP($A146,Questions!$A$3:$X$333,2,0)&amp;""</f>
        <v>Are ownership rights to all data, inputs, outputs, and metadata retained by the institution?</v>
      </c>
      <c r="C146" s="298" t="str">
        <f>VLOOKUP($A146,Questions!$A$3:$X$333,18,0)&amp;""</f>
        <v/>
      </c>
      <c r="D146" s="298" t="str">
        <f>VLOOKUP($A146,Questions!$A$3:$X$333,19,0)&amp;""</f>
        <v>This question clarifies the operating model of a solution provider and provides insight into the solution provider-customer paradigm of a company. Knowing whether the institution is of value to a solution provider or if the institution's data is of value to a solution provider should weigh heavily in the decision-making process.</v>
      </c>
      <c r="E146" s="65"/>
      <c r="F146" s="65"/>
      <c r="G146" s="65"/>
      <c r="H146" s="65"/>
      <c r="I146" s="65"/>
      <c r="J146" s="65"/>
      <c r="K146" s="65"/>
      <c r="L146" s="65"/>
      <c r="M146" s="65"/>
      <c r="N146" s="65"/>
      <c r="O146" s="65"/>
      <c r="P146" s="65"/>
      <c r="Q146" s="65"/>
      <c r="R146" s="65"/>
      <c r="S146" s="65"/>
      <c r="T146" s="65"/>
      <c r="U146" s="65"/>
      <c r="V146" s="65"/>
      <c r="W146" s="65"/>
      <c r="X146" s="65"/>
      <c r="Y146" s="65"/>
      <c r="Z146" s="65"/>
    </row>
    <row r="147" ht="60.75" customHeight="1">
      <c r="A147" s="298" t="s">
        <v>188</v>
      </c>
      <c r="B147" s="298" t="str">
        <f>VLOOKUP($A147,Questions!$A$3:$X$333,2,0)&amp;""</f>
        <v>In the event of imminent bankruptcy, closing of business, or retirement of service, will you provide 90 days for customers to get their data out of the system and migrate applications?</v>
      </c>
      <c r="C147" s="298" t="str">
        <f>VLOOKUP($A147,Questions!$A$3:$X$333,18,0)&amp;""</f>
        <v/>
      </c>
      <c r="D147" s="298" t="str">
        <f>VLOOKUP($A147,Questions!$A$3:$X$333,19,0)&amp;""</f>
        <v>This question clarifies the position of the institution in the case of acquisition or bankruptcy. Expect clear responses to this question. If they are vague, be sure to follow up based on institutional counsel guidance.</v>
      </c>
      <c r="E147" s="65"/>
      <c r="F147" s="65"/>
      <c r="G147" s="65"/>
      <c r="H147" s="65"/>
      <c r="I147" s="65"/>
      <c r="J147" s="65"/>
      <c r="K147" s="65"/>
      <c r="L147" s="65"/>
      <c r="M147" s="65"/>
      <c r="N147" s="65"/>
      <c r="O147" s="65"/>
      <c r="P147" s="65"/>
      <c r="Q147" s="65"/>
      <c r="R147" s="65"/>
      <c r="S147" s="65"/>
      <c r="T147" s="65"/>
      <c r="U147" s="65"/>
      <c r="V147" s="65"/>
      <c r="W147" s="65"/>
      <c r="X147" s="65"/>
      <c r="Y147" s="65"/>
      <c r="Z147" s="65"/>
    </row>
    <row r="148" ht="74.25" customHeight="1">
      <c r="A148" s="298" t="s">
        <v>190</v>
      </c>
      <c r="B148" s="298" t="str">
        <f>VLOOKUP($A148,Questions!$A$3:$X$333,2,0)&amp;""</f>
        <v>Are involatile backup copies made according to predefined schedules and securely stored and protected?</v>
      </c>
      <c r="C148" s="298" t="str">
        <f>VLOOKUP($A148,Questions!$A$3:$X$333,18,0)&amp;""</f>
        <v/>
      </c>
      <c r="D148" s="298" t="str">
        <f>VLOOKUP($A148,Questions!$A$3:$X$333,19,0)&amp;""</f>
        <v>Restricting system updates to a standard maintenance timeframe is important for ensuring that changes to production systems do not impact operations. It’s also important for troubleshooting any problems that may occur as a result of the changes. Availability is the focus of this question.</v>
      </c>
      <c r="E148" s="65"/>
      <c r="F148" s="65"/>
      <c r="G148" s="65"/>
      <c r="H148" s="65"/>
      <c r="I148" s="65"/>
      <c r="J148" s="65"/>
      <c r="K148" s="65"/>
      <c r="L148" s="65"/>
      <c r="M148" s="65"/>
      <c r="N148" s="65"/>
      <c r="O148" s="65"/>
      <c r="P148" s="65"/>
      <c r="Q148" s="65"/>
      <c r="R148" s="65"/>
      <c r="S148" s="65"/>
      <c r="T148" s="65"/>
      <c r="U148" s="65"/>
      <c r="V148" s="65"/>
      <c r="W148" s="65"/>
      <c r="X148" s="65"/>
      <c r="Y148" s="65"/>
      <c r="Z148" s="65"/>
    </row>
    <row r="149" ht="81.0" customHeight="1">
      <c r="A149" s="298" t="s">
        <v>192</v>
      </c>
      <c r="B149" s="298" t="str">
        <f>VLOOKUP($A149,Questions!$A$3:$X$333,2,0)&amp;""</f>
        <v>Do you have a cryptographic key management process (generation, exchange, storage, safeguards, use, vetting, and replacement) that is documented and currently implemented, for all system components (e.g., database, system, web, etc.)?</v>
      </c>
      <c r="C149" s="298" t="str">
        <f>VLOOKUP($A149,Questions!$A$3:$X$333,18,0)&amp;""</f>
        <v/>
      </c>
      <c r="D149" s="298" t="str">
        <f>VLOOKUP($A149,Questions!$A$3:$X$333,19,0)&amp;""</f>
        <v>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v>
      </c>
      <c r="E149" s="56" t="s">
        <v>687</v>
      </c>
      <c r="F149" s="65"/>
      <c r="G149" s="65"/>
      <c r="H149" s="65"/>
      <c r="I149" s="65"/>
      <c r="J149" s="65"/>
      <c r="K149" s="65"/>
      <c r="L149" s="65"/>
      <c r="M149" s="65"/>
      <c r="N149" s="65"/>
      <c r="O149" s="65"/>
      <c r="P149" s="65"/>
      <c r="Q149" s="65"/>
      <c r="R149" s="65"/>
      <c r="S149" s="65"/>
      <c r="T149" s="65"/>
      <c r="U149" s="65"/>
      <c r="V149" s="65"/>
      <c r="W149" s="65"/>
      <c r="X149" s="65"/>
      <c r="Y149" s="65"/>
      <c r="Z149" s="65"/>
    </row>
    <row r="150" ht="15.75" customHeight="1">
      <c r="A150" s="19" t="str">
        <f>VLOOKUP(LEFT($A151,4),'Auto Responses'!$N$4:$O$38,2,0)&amp;""</f>
        <v> Datacenter</v>
      </c>
      <c r="B150" s="19"/>
      <c r="C150" s="33" t="str">
        <f>Questions!$S$2</f>
        <v>Reason for Question</v>
      </c>
      <c r="D150" s="33" t="str">
        <f>Questions!$T$2</f>
        <v>Follow-Up Inquiries/Responses</v>
      </c>
      <c r="E150" s="65"/>
      <c r="F150" s="65"/>
      <c r="G150" s="65"/>
      <c r="H150" s="65"/>
      <c r="I150" s="65"/>
      <c r="J150" s="65"/>
      <c r="K150" s="65"/>
      <c r="L150" s="65"/>
      <c r="M150" s="65"/>
      <c r="N150" s="65"/>
      <c r="O150" s="65"/>
      <c r="P150" s="65"/>
      <c r="Q150" s="65"/>
      <c r="R150" s="65"/>
      <c r="S150" s="65"/>
      <c r="T150" s="65"/>
      <c r="U150" s="65"/>
      <c r="V150" s="65"/>
      <c r="W150" s="65"/>
      <c r="X150" s="65"/>
      <c r="Y150" s="65"/>
      <c r="Z150" s="65"/>
    </row>
    <row r="151" ht="56.25" customHeight="1">
      <c r="A151" s="298" t="s">
        <v>219</v>
      </c>
      <c r="B151" s="298" t="str">
        <f>VLOOKUP($A151,Questions!$A$3:$X$333,2,0)&amp;""</f>
        <v>Select your hosting option.</v>
      </c>
      <c r="C151" s="298" t="str">
        <f>VLOOKUP($A151,Questions!$A$3:$X$333,18,0)&amp;""</f>
        <v/>
      </c>
      <c r="D151" s="298" t="str">
        <f>VLOOKUP($A151,Questions!$A$3:$X$333,19,0)&amp;""</f>
        <v>Understanding the hosting environment may reveal infrastructure risks that may not be apparent by other means and provides context to the responses provided throughout this HECVAT.</v>
      </c>
      <c r="E151" s="65"/>
      <c r="F151" s="65"/>
      <c r="G151" s="65"/>
      <c r="H151" s="65"/>
      <c r="I151" s="65"/>
      <c r="J151" s="65"/>
      <c r="K151" s="65"/>
      <c r="L151" s="65"/>
      <c r="M151" s="65"/>
      <c r="N151" s="65"/>
      <c r="O151" s="65"/>
      <c r="P151" s="65"/>
      <c r="Q151" s="65"/>
      <c r="R151" s="65"/>
      <c r="S151" s="65"/>
      <c r="T151" s="65"/>
      <c r="U151" s="65"/>
      <c r="V151" s="65"/>
      <c r="W151" s="65"/>
      <c r="X151" s="65"/>
      <c r="Y151" s="65"/>
      <c r="Z151" s="65"/>
    </row>
    <row r="152" ht="131.25" customHeight="1">
      <c r="A152" s="298" t="s">
        <v>220</v>
      </c>
      <c r="B152" s="298" t="str">
        <f>VLOOKUP($A152,Questions!$A$3:$X$333,2,0)&amp;""</f>
        <v>Is a SOC 2 Type 2 report available for the hosting environment?</v>
      </c>
      <c r="C152" s="298" t="str">
        <f>VLOOKUP($A152,Questions!$A$3:$X$333,18,0)&amp;""</f>
        <v/>
      </c>
      <c r="D152" s="298" t="str">
        <f>VLOOKUP($A152,Questions!$A$3:$X$333,19,0)&amp;""</f>
        <v>This question is relative to the response above. Understanding the ownership structure of the facility that will host institutional data is important for setting availability expectations and ensuring that proper contract terms are in place to protect the institution due to use of third parties. If a solution provider uses a third-party solution provider to provide data center solutions, having that solution provider's SOC 2 Type 2 provides additional insight. The ability to assess these "forth-party" solution providers is based on your institution's resources. The solution provider is responsible for providing this information; ensure that they handle their solution providers properly.</v>
      </c>
      <c r="E152" s="65"/>
      <c r="F152" s="65"/>
      <c r="G152" s="65"/>
      <c r="H152" s="65"/>
      <c r="I152" s="65"/>
      <c r="J152" s="65"/>
      <c r="K152" s="65"/>
      <c r="L152" s="65"/>
      <c r="M152" s="65"/>
      <c r="N152" s="65"/>
      <c r="O152" s="65"/>
      <c r="P152" s="65"/>
      <c r="Q152" s="65"/>
      <c r="R152" s="65"/>
      <c r="S152" s="65"/>
      <c r="T152" s="65"/>
      <c r="U152" s="65"/>
      <c r="V152" s="65"/>
      <c r="W152" s="65"/>
      <c r="X152" s="65"/>
      <c r="Y152" s="65"/>
      <c r="Z152" s="65"/>
    </row>
    <row r="153" ht="99.75" customHeight="1">
      <c r="A153" s="298" t="s">
        <v>222</v>
      </c>
      <c r="B153" s="298" t="str">
        <f>VLOOKUP($A153,Questions!$A$3:$X$333,2,0)&amp;""</f>
        <v>Are you generally able to accommodate storing each institution's data within its geographic region?</v>
      </c>
      <c r="C153" s="298" t="str">
        <f>VLOOKUP($A153,Questions!$A$3:$X$333,18,0)&amp;""</f>
        <v/>
      </c>
      <c r="D153" s="298" t="str">
        <f>VLOOKUP($A153,Questions!$A$3:$X$333,19,0)&amp;""</f>
        <v>An institution's location will dictate what laws and regulations apply. Because solution providers may not know where all of their customers reside, it is imperative that solution providers are able to accommodate geographic requirements for their customers. Although it is unfair to expect support for all geographic regions in common infrastructure/platform/software-as-a-service, solution providers are expected to be absolutely clear about the regions they leverage and/or support.</v>
      </c>
      <c r="E153" s="129"/>
      <c r="F153" s="65"/>
      <c r="G153" s="65"/>
      <c r="H153" s="65"/>
      <c r="I153" s="65"/>
      <c r="J153" s="65"/>
      <c r="K153" s="65"/>
      <c r="L153" s="65"/>
      <c r="M153" s="65"/>
      <c r="N153" s="65"/>
      <c r="O153" s="65"/>
      <c r="P153" s="65"/>
      <c r="Q153" s="65"/>
      <c r="R153" s="65"/>
      <c r="S153" s="65"/>
      <c r="T153" s="65"/>
      <c r="U153" s="65"/>
      <c r="V153" s="65"/>
      <c r="W153" s="65"/>
      <c r="X153" s="65"/>
      <c r="Y153" s="65"/>
      <c r="Z153" s="65"/>
    </row>
    <row r="154" ht="64.5" customHeight="1">
      <c r="A154" s="298" t="s">
        <v>224</v>
      </c>
      <c r="B154" s="298" t="str">
        <f>VLOOKUP($A154,Questions!$A$3:$X$333,2,0)&amp;""</f>
        <v>Are the data centers staffed 24 hours a day, seven days a week (i.e., 24 x 7 x 365)?</v>
      </c>
      <c r="C154" s="298" t="str">
        <f>VLOOKUP($A154,Questions!$A$3:$X$333,18,0)&amp;""</f>
        <v/>
      </c>
      <c r="D154" s="298" t="str">
        <f>VLOOKUP($A154,Questions!$A$3:$X$333,19,0)&amp;""</f>
        <v>Solution Providers that operate their own datacenter(s) can implement their own monitoring strategy. Use the solution provider's response to this questions to verify/validate other responses related to ownership/co-location/physical security.</v>
      </c>
      <c r="E154" s="129"/>
      <c r="F154" s="65"/>
      <c r="G154" s="65"/>
      <c r="H154" s="65"/>
      <c r="I154" s="65"/>
      <c r="J154" s="65"/>
      <c r="K154" s="65"/>
      <c r="L154" s="65"/>
      <c r="M154" s="65"/>
      <c r="N154" s="65"/>
      <c r="O154" s="65"/>
      <c r="P154" s="65"/>
      <c r="Q154" s="65"/>
      <c r="R154" s="65"/>
      <c r="S154" s="65"/>
      <c r="T154" s="65"/>
      <c r="U154" s="65"/>
      <c r="V154" s="65"/>
      <c r="W154" s="65"/>
      <c r="X154" s="65"/>
      <c r="Y154" s="65"/>
      <c r="Z154" s="65"/>
    </row>
    <row r="155" ht="72.0" customHeight="1">
      <c r="A155" s="298" t="s">
        <v>225</v>
      </c>
      <c r="B155" s="298" t="str">
        <f>VLOOKUP($A155,Questions!$A$3:$X$333,2,0)&amp;""</f>
        <v>Are your servers separated from other companies via a physical barrier, such as a cage or hard walls?</v>
      </c>
      <c r="C155" s="298" t="str">
        <f>VLOOKUP($A155,Questions!$A$3:$X$333,18,0)&amp;""</f>
        <v/>
      </c>
      <c r="D155" s="298" t="str">
        <f>VLOOKUP($A155,Questions!$A$3:$X$333,19,0)&amp;""</f>
        <v>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v>
      </c>
      <c r="E155" s="65"/>
      <c r="F155" s="65"/>
      <c r="G155" s="65"/>
      <c r="H155" s="65"/>
      <c r="I155" s="65"/>
      <c r="J155" s="65"/>
      <c r="K155" s="65"/>
      <c r="L155" s="65"/>
      <c r="M155" s="65"/>
      <c r="N155" s="65"/>
      <c r="O155" s="65"/>
      <c r="P155" s="65"/>
      <c r="Q155" s="65"/>
      <c r="R155" s="65"/>
      <c r="S155" s="65"/>
      <c r="T155" s="65"/>
      <c r="U155" s="65"/>
      <c r="V155" s="65"/>
      <c r="W155" s="65"/>
      <c r="X155" s="65"/>
      <c r="Y155" s="65"/>
      <c r="Z155" s="65"/>
    </row>
    <row r="156" ht="78.0" customHeight="1">
      <c r="A156" s="298" t="s">
        <v>226</v>
      </c>
      <c r="B156" s="298" t="str">
        <f>VLOOKUP($A156,Questions!$A$3:$X$333,2,0)&amp;""</f>
        <v>Does a physical barrier fully enclose the physical space, preventing unauthorized physical contact with any of your devices?*</v>
      </c>
      <c r="C156" s="298" t="str">
        <f>VLOOKUP($A156,Questions!$A$3:$X$333,18,0)&amp;""</f>
        <v/>
      </c>
      <c r="D156" s="298" t="str">
        <f>VLOOKUP($A156,Questions!$A$3:$X$333,19,0)&amp;""</f>
        <v>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v>
      </c>
      <c r="E156" s="65"/>
      <c r="F156" s="65"/>
      <c r="G156" s="65"/>
      <c r="H156" s="65"/>
      <c r="I156" s="65"/>
      <c r="J156" s="65"/>
      <c r="K156" s="65"/>
      <c r="L156" s="65"/>
      <c r="M156" s="65"/>
      <c r="N156" s="65"/>
      <c r="O156" s="65"/>
      <c r="P156" s="65"/>
      <c r="Q156" s="65"/>
      <c r="R156" s="65"/>
      <c r="S156" s="65"/>
      <c r="T156" s="65"/>
      <c r="U156" s="65"/>
      <c r="V156" s="65"/>
      <c r="W156" s="65"/>
      <c r="X156" s="65"/>
      <c r="Y156" s="65"/>
      <c r="Z156" s="65"/>
    </row>
    <row r="157" ht="68.25" customHeight="1">
      <c r="A157" s="298" t="s">
        <v>227</v>
      </c>
      <c r="B157" s="298" t="str">
        <f>VLOOKUP($A157,Questions!$A$3:$X$333,2,0)&amp;""</f>
        <v>Are your primary and secondary data centers geographically diverse?</v>
      </c>
      <c r="C157" s="298" t="str">
        <f>VLOOKUP($A157,Questions!$A$3:$X$333,18,0)&amp;""</f>
        <v/>
      </c>
      <c r="D157" s="298" t="str">
        <f>VLOOKUP($A157,Questions!$A$3:$X$333,19,0)&amp;""</f>
        <v>When planning for business continuity and disaster recovery, considering geographic diversity of a solution provider's operating environment will help analysts better understand risk due to widespread technical issues as well as weather and environmental considerations.</v>
      </c>
      <c r="E157" s="65"/>
      <c r="F157" s="65"/>
      <c r="G157" s="65"/>
      <c r="H157" s="65"/>
      <c r="I157" s="65"/>
      <c r="J157" s="65"/>
      <c r="K157" s="65"/>
      <c r="L157" s="65"/>
      <c r="M157" s="65"/>
      <c r="N157" s="65"/>
      <c r="O157" s="65"/>
      <c r="P157" s="65"/>
      <c r="Q157" s="65"/>
      <c r="R157" s="65"/>
      <c r="S157" s="65"/>
      <c r="T157" s="65"/>
      <c r="U157" s="65"/>
      <c r="V157" s="65"/>
      <c r="W157" s="65"/>
      <c r="X157" s="65"/>
      <c r="Y157" s="65"/>
      <c r="Z157" s="65"/>
    </row>
    <row r="158" ht="67.5" customHeight="1">
      <c r="A158" s="298" t="s">
        <v>229</v>
      </c>
      <c r="B158" s="298" t="str">
        <f>VLOOKUP($A158,Questions!$A$3:$X$333,2,0)&amp;""</f>
        <v>Is the service hosted in a high-availability environment?</v>
      </c>
      <c r="C158" s="298" t="str">
        <f>VLOOKUP($A158,Questions!$A$3:$X$333,18,0)&amp;""</f>
        <v/>
      </c>
      <c r="D158" s="298" t="str">
        <f>VLOOKUP($A158,Questions!$A$3:$X$333,19,0)&amp;""</f>
        <v>In the context of the CIA triad, this question is focused on the availability of a system (or set of systems).</v>
      </c>
      <c r="E158" s="65"/>
      <c r="F158" s="65"/>
      <c r="G158" s="65"/>
      <c r="H158" s="65"/>
      <c r="I158" s="65"/>
      <c r="J158" s="65"/>
      <c r="K158" s="65"/>
      <c r="L158" s="65"/>
      <c r="M158" s="65"/>
      <c r="N158" s="65"/>
      <c r="O158" s="65"/>
      <c r="P158" s="65"/>
      <c r="Q158" s="65"/>
      <c r="R158" s="65"/>
      <c r="S158" s="65"/>
      <c r="T158" s="65"/>
      <c r="U158" s="65"/>
      <c r="V158" s="65"/>
      <c r="W158" s="65"/>
      <c r="X158" s="65"/>
      <c r="Y158" s="65"/>
      <c r="Z158" s="65"/>
    </row>
    <row r="159" ht="36.0" customHeight="1">
      <c r="A159" s="298" t="s">
        <v>230</v>
      </c>
      <c r="B159" s="298" t="str">
        <f>VLOOKUP($A159,Questions!$A$3:$X$333,2,0)&amp;""</f>
        <v>Is redundant power available for all data centers where institutional data will reside?</v>
      </c>
      <c r="C159" s="298" t="str">
        <f>VLOOKUP($A159,Questions!$A$3:$X$333,18,0)&amp;""</f>
        <v/>
      </c>
      <c r="D159" s="298" t="str">
        <f>VLOOKUP($A159,Questions!$A$3:$X$333,19,0)&amp;""</f>
        <v>In the context of the CIA triad, this question is focused on the availability of a system (or set of systems).</v>
      </c>
      <c r="E159" s="65"/>
      <c r="F159" s="65"/>
      <c r="G159" s="65"/>
      <c r="H159" s="65"/>
      <c r="I159" s="65"/>
      <c r="J159" s="65"/>
      <c r="K159" s="65"/>
      <c r="L159" s="65"/>
      <c r="M159" s="65"/>
      <c r="N159" s="65"/>
      <c r="O159" s="65"/>
      <c r="P159" s="65"/>
      <c r="Q159" s="65"/>
      <c r="R159" s="65"/>
      <c r="S159" s="65"/>
      <c r="T159" s="65"/>
      <c r="U159" s="65"/>
      <c r="V159" s="65"/>
      <c r="W159" s="65"/>
      <c r="X159" s="65"/>
      <c r="Y159" s="65"/>
      <c r="Z159" s="65"/>
    </row>
    <row r="160" ht="71.25" customHeight="1">
      <c r="A160" s="298" t="s">
        <v>231</v>
      </c>
      <c r="B160" s="298" t="str">
        <f>VLOOKUP($A160,Questions!$A$3:$X$333,2,0)&amp;""</f>
        <v>Are redundant power strategies tested?*</v>
      </c>
      <c r="C160" s="298" t="str">
        <f>VLOOKUP($A160,Questions!$A$3:$X$333,18,0)&amp;""</f>
        <v/>
      </c>
      <c r="D160" s="298" t="str">
        <f>VLOOKUP($A160,Questions!$A$3:$X$333,19,0)&amp;""</f>
        <v>Installing (potential) redundant power and regularly testing strategies to ensure they will work when needed are very different. Vague responses to this question should be met with concern and appropriate follow up, based on your institution's risk tolerance.</v>
      </c>
      <c r="E160" s="65"/>
      <c r="F160" s="65"/>
      <c r="G160" s="65"/>
      <c r="H160" s="65"/>
      <c r="I160" s="65"/>
      <c r="J160" s="65"/>
      <c r="K160" s="65"/>
      <c r="L160" s="65"/>
      <c r="M160" s="65"/>
      <c r="N160" s="65"/>
      <c r="O160" s="65"/>
      <c r="P160" s="65"/>
      <c r="Q160" s="65"/>
      <c r="R160" s="65"/>
      <c r="S160" s="65"/>
      <c r="T160" s="65"/>
      <c r="U160" s="65"/>
      <c r="V160" s="65"/>
      <c r="W160" s="65"/>
      <c r="X160" s="65"/>
      <c r="Y160" s="65"/>
      <c r="Z160" s="65"/>
    </row>
    <row r="161" ht="53.25" customHeight="1">
      <c r="A161" s="298" t="s">
        <v>232</v>
      </c>
      <c r="B161" s="298" t="str">
        <f>VLOOKUP($A161,Questions!$A$3:$X$333,2,0)&amp;""</f>
        <v>Does the center where the data will reside have cooling and fire-suppression systems that are active and regularly tested?</v>
      </c>
      <c r="C161" s="298" t="str">
        <f>VLOOKUP($A161,Questions!$A$3:$X$333,18,0)&amp;""</f>
        <v/>
      </c>
      <c r="D161" s="298" t="str">
        <f>VLOOKUP($A161,Questions!$A$3:$X$333,19,0)&amp;""</f>
        <v>Installing appropriate environmental controls is crucial to maintaining the integrity of the hosting site. Vague responses to this question should be met with concern and appropriate follow up, based on your institutions risk tolerance.</v>
      </c>
      <c r="E161" s="65"/>
      <c r="F161" s="65"/>
      <c r="G161" s="65"/>
      <c r="H161" s="65"/>
      <c r="I161" s="65"/>
      <c r="J161" s="65"/>
      <c r="K161" s="65"/>
      <c r="L161" s="65"/>
      <c r="M161" s="65"/>
      <c r="N161" s="65"/>
      <c r="O161" s="65"/>
      <c r="P161" s="65"/>
      <c r="Q161" s="65"/>
      <c r="R161" s="65"/>
      <c r="S161" s="65"/>
      <c r="T161" s="65"/>
      <c r="U161" s="65"/>
      <c r="V161" s="65"/>
      <c r="W161" s="65"/>
      <c r="X161" s="65"/>
      <c r="Y161" s="65"/>
      <c r="Z161" s="65"/>
    </row>
    <row r="162" ht="52.5" customHeight="1">
      <c r="A162" s="298" t="s">
        <v>233</v>
      </c>
      <c r="B162" s="298" t="str">
        <f>VLOOKUP($A162,Questions!$A$3:$X$333,2,0)&amp;""</f>
        <v>Do you have Internet Service Provider (ISP) redundancy?</v>
      </c>
      <c r="C162" s="298" t="str">
        <f>VLOOKUP($A162,Questions!$A$3:$X$333,18,0)&amp;""</f>
        <v/>
      </c>
      <c r="D162" s="298" t="str">
        <f>VLOOKUP($A162,Questions!$A$3:$X$333,19,0)&amp;""</f>
        <v>In the context of the CIA triad, this question is focused on the availability of a system (or set of systems).</v>
      </c>
      <c r="E162" s="65"/>
      <c r="F162" s="65"/>
      <c r="G162" s="65"/>
      <c r="H162" s="65"/>
      <c r="I162" s="65"/>
      <c r="J162" s="65"/>
      <c r="K162" s="65"/>
      <c r="L162" s="65"/>
      <c r="M162" s="65"/>
      <c r="N162" s="65"/>
      <c r="O162" s="65"/>
      <c r="P162" s="65"/>
      <c r="Q162" s="65"/>
      <c r="R162" s="65"/>
      <c r="S162" s="65"/>
      <c r="T162" s="65"/>
      <c r="U162" s="65"/>
      <c r="V162" s="65"/>
      <c r="W162" s="65"/>
      <c r="X162" s="65"/>
      <c r="Y162" s="65"/>
      <c r="Z162" s="65"/>
    </row>
    <row r="163" ht="39.0" customHeight="1">
      <c r="A163" s="298" t="s">
        <v>234</v>
      </c>
      <c r="B163" s="298" t="str">
        <f>VLOOKUP($A163,Questions!$A$3:$X$333,2,0)&amp;""</f>
        <v>Does every data center where the institution's data will reside have multiple telephone company or network provider entrances to the facility?</v>
      </c>
      <c r="C163" s="298" t="str">
        <f>VLOOKUP($A163,Questions!$A$3:$X$333,18,0)&amp;""</f>
        <v/>
      </c>
      <c r="D163" s="298" t="str">
        <f>VLOOKUP($A163,Questions!$A$3:$X$333,19,0)&amp;""</f>
        <v>In the context of the CIA triad, this question is focused on the availability of a system (or set of systems).</v>
      </c>
      <c r="E163" s="65"/>
      <c r="F163" s="65"/>
      <c r="G163" s="65"/>
      <c r="H163" s="65"/>
      <c r="I163" s="65"/>
      <c r="J163" s="65"/>
      <c r="K163" s="65"/>
      <c r="L163" s="65"/>
      <c r="M163" s="65"/>
      <c r="N163" s="65"/>
      <c r="O163" s="65"/>
      <c r="P163" s="65"/>
      <c r="Q163" s="65"/>
      <c r="R163" s="65"/>
      <c r="S163" s="65"/>
      <c r="T163" s="65"/>
      <c r="U163" s="65"/>
      <c r="V163" s="65"/>
      <c r="W163" s="65"/>
      <c r="X163" s="65"/>
      <c r="Y163" s="65"/>
      <c r="Z163" s="65"/>
    </row>
    <row r="164" ht="56.25" customHeight="1">
      <c r="A164" s="298" t="s">
        <v>235</v>
      </c>
      <c r="B164" s="298" t="str">
        <f>VLOOKUP($A164,Questions!$A$3:$X$333,2,0)&amp;""</f>
        <v>Do you require multifactor authentication for all administrative accounts in your environment?</v>
      </c>
      <c r="C164" s="298" t="str">
        <f>VLOOKUP($A164,Questions!$A$3:$X$333,18,0)&amp;""</f>
        <v/>
      </c>
      <c r="D164" s="298" t="str">
        <f>VLOOKUP($A164,Questions!$A$3:$X$333,19,0)&amp;""</f>
        <v>2FA/MFA, implemented correctly, strengthens the security state of a system. 2FA/MFA is commonly implemented and in many use cases is a requirement for account protection purposes.</v>
      </c>
      <c r="E164" s="65"/>
      <c r="F164" s="65"/>
      <c r="G164" s="65"/>
      <c r="H164" s="65"/>
      <c r="I164" s="65"/>
      <c r="J164" s="65"/>
      <c r="K164" s="65"/>
      <c r="L164" s="65"/>
      <c r="M164" s="65"/>
      <c r="N164" s="65"/>
      <c r="O164" s="65"/>
      <c r="P164" s="65"/>
      <c r="Q164" s="65"/>
      <c r="R164" s="65"/>
      <c r="S164" s="65"/>
      <c r="T164" s="65"/>
      <c r="U164" s="65"/>
      <c r="V164" s="65"/>
      <c r="W164" s="65"/>
      <c r="X164" s="65"/>
      <c r="Y164" s="65"/>
      <c r="Z164" s="65"/>
    </row>
    <row r="165" ht="51.0" customHeight="1">
      <c r="A165" s="298" t="s">
        <v>237</v>
      </c>
      <c r="B165" s="298" t="str">
        <f>VLOOKUP($A165,Questions!$A$3:$X$333,2,0)&amp;""</f>
        <v>Are you using your cloud provider's available hardening tools or pre-hardened images?</v>
      </c>
      <c r="C165" s="298" t="str">
        <f>VLOOKUP($A165,Questions!$A$3:$X$333,18,0)&amp;""</f>
        <v/>
      </c>
      <c r="D165" s="298" t="str">
        <f>VLOOKUP($A165,Questions!$A$3:$X$333,19,0)&amp;""</f>
        <v>In the context of the CIA triad, this question is focused on the integrity of a system (or set of systems).</v>
      </c>
      <c r="E165" s="65"/>
      <c r="F165" s="65"/>
      <c r="G165" s="65"/>
      <c r="H165" s="65"/>
      <c r="I165" s="65"/>
      <c r="J165" s="65"/>
      <c r="K165" s="65"/>
      <c r="L165" s="65"/>
      <c r="M165" s="65"/>
      <c r="N165" s="65"/>
      <c r="O165" s="65"/>
      <c r="P165" s="65"/>
      <c r="Q165" s="65"/>
      <c r="R165" s="65"/>
      <c r="S165" s="65"/>
      <c r="T165" s="65"/>
      <c r="U165" s="65"/>
      <c r="V165" s="65"/>
      <c r="W165" s="65"/>
      <c r="X165" s="65"/>
      <c r="Y165" s="65"/>
      <c r="Z165" s="65"/>
    </row>
    <row r="166" ht="83.25" customHeight="1">
      <c r="A166" s="298" t="s">
        <v>239</v>
      </c>
      <c r="B166" s="298" t="str">
        <f>VLOOKUP($A166,Questions!$A$3:$X$333,2,0)&amp;""</f>
        <v>Does your cloud solution provider have access to your encryption keys?</v>
      </c>
      <c r="C166" s="298" t="str">
        <f>VLOOKUP($A166,Questions!$A$3:$X$333,18,0)&amp;""</f>
        <v/>
      </c>
      <c r="D166" s="298" t="str">
        <f>VLOOKUP($A166,Questions!$A$3:$X$333,19,0)&amp;""</f>
        <v>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v>
      </c>
      <c r="E166" s="65"/>
      <c r="F166" s="65"/>
      <c r="G166" s="65"/>
      <c r="H166" s="65"/>
      <c r="I166" s="65"/>
      <c r="J166" s="65"/>
      <c r="K166" s="65"/>
      <c r="L166" s="65"/>
      <c r="M166" s="65"/>
      <c r="N166" s="65"/>
      <c r="O166" s="65"/>
      <c r="P166" s="65"/>
      <c r="Q166" s="65"/>
      <c r="R166" s="65"/>
      <c r="S166" s="65"/>
      <c r="T166" s="65"/>
      <c r="U166" s="65"/>
      <c r="V166" s="65"/>
      <c r="W166" s="65"/>
      <c r="X166" s="65"/>
      <c r="Y166" s="65"/>
      <c r="Z166" s="65"/>
    </row>
    <row r="167" ht="15.75" customHeight="1">
      <c r="A167" s="19" t="str">
        <f>VLOOKUP(LEFT($A168,4),'Auto Responses'!$N$4:$O$38,2,0)&amp;""</f>
        <v> Firewalls, IDS, IPS, and Networking</v>
      </c>
      <c r="B167" s="19"/>
      <c r="C167" s="33" t="str">
        <f>Questions!$S$2</f>
        <v>Reason for Question</v>
      </c>
      <c r="D167" s="33" t="str">
        <f>Questions!$T$2</f>
        <v>Follow-Up Inquiries/Responses</v>
      </c>
      <c r="E167" s="65"/>
      <c r="F167" s="65"/>
      <c r="G167" s="65"/>
      <c r="H167" s="65"/>
      <c r="I167" s="65"/>
      <c r="J167" s="65"/>
      <c r="K167" s="65"/>
      <c r="L167" s="65"/>
      <c r="M167" s="65"/>
      <c r="N167" s="65"/>
      <c r="O167" s="65"/>
      <c r="P167" s="65"/>
      <c r="Q167" s="65"/>
      <c r="R167" s="65"/>
      <c r="S167" s="65"/>
      <c r="T167" s="65"/>
      <c r="U167" s="65"/>
      <c r="V167" s="65"/>
      <c r="W167" s="65"/>
      <c r="X167" s="65"/>
      <c r="Y167" s="65"/>
      <c r="Z167" s="65"/>
    </row>
    <row r="168" ht="15.75" customHeight="1">
      <c r="A168" s="298" t="s">
        <v>240</v>
      </c>
      <c r="B168" s="298" t="str">
        <f>VLOOKUP($A168,Questions!$A$3:$X$333,2,0)&amp;""</f>
        <v>Are you utilizing a stateful packet inspection (SPI) firewall?*</v>
      </c>
      <c r="C168" s="298" t="str">
        <f>VLOOKUP($A168,Questions!$A$3:$X$333,18,0)&amp;""</f>
        <v/>
      </c>
      <c r="D168" s="298" t="str">
        <f>VLOOKUP($A168,Questions!$A$3:$X$333,19,0)&amp;""</f>
        <v>The use case, vendor infrastructure, and types of services offered will greatly affect the need for various firewalling devices. The focus of this question is integrity, ensuring that the systems hosting institutional data are limited in need-only communications.</v>
      </c>
      <c r="E168" s="65"/>
      <c r="F168" s="65"/>
      <c r="G168" s="65"/>
      <c r="H168" s="65"/>
      <c r="I168" s="65"/>
      <c r="J168" s="65"/>
      <c r="K168" s="65"/>
      <c r="L168" s="65"/>
      <c r="M168" s="65"/>
      <c r="N168" s="65"/>
      <c r="O168" s="65"/>
      <c r="P168" s="65"/>
      <c r="Q168" s="65"/>
      <c r="R168" s="65"/>
      <c r="S168" s="65"/>
      <c r="T168" s="65"/>
      <c r="U168" s="65"/>
      <c r="V168" s="65"/>
      <c r="W168" s="65"/>
      <c r="X168" s="65"/>
      <c r="Y168" s="65"/>
      <c r="Z168" s="65"/>
    </row>
    <row r="169" ht="63.75" customHeight="1">
      <c r="A169" s="298" t="s">
        <v>241</v>
      </c>
      <c r="B169" s="298" t="str">
        <f>VLOOKUP($A169,Questions!$A$3:$X$333,2,0)&amp;""</f>
        <v>Do you have a documented policy for firewall change requests?*</v>
      </c>
      <c r="C169" s="298" t="str">
        <f>VLOOKUP($A169,Questions!$A$3:$X$333,18,0)&amp;""</f>
        <v/>
      </c>
      <c r="D169" s="298" t="str">
        <f>VLOOKUP($A169,Questions!$A$3:$X$333,19,0)&amp;""</f>
        <v>In the context of the CIA triad, this question is focused on system integrity, ensuring that system changes are only executed by authorized users. Any change to a verified, known, secure environment should be carefully evaluated by stakeholders in a structured manner.</v>
      </c>
      <c r="E169" s="129"/>
      <c r="F169" s="65"/>
      <c r="G169" s="65"/>
      <c r="H169" s="65"/>
      <c r="I169" s="65"/>
      <c r="J169" s="65"/>
      <c r="K169" s="65"/>
      <c r="L169" s="65"/>
      <c r="M169" s="65"/>
      <c r="N169" s="65"/>
      <c r="O169" s="65"/>
      <c r="P169" s="65"/>
      <c r="Q169" s="65"/>
      <c r="R169" s="65"/>
      <c r="S169" s="65"/>
      <c r="T169" s="65"/>
      <c r="U169" s="65"/>
      <c r="V169" s="65"/>
      <c r="W169" s="65"/>
      <c r="X169" s="65"/>
      <c r="Y169" s="65"/>
      <c r="Z169" s="65"/>
    </row>
    <row r="170" ht="71.25" customHeight="1">
      <c r="A170" s="298" t="s">
        <v>243</v>
      </c>
      <c r="B170" s="298" t="str">
        <f>VLOOKUP($A170,Questions!$A$3:$X$333,2,0)&amp;""</f>
        <v>Have you implemented an intrusion detection system (network-based)?*</v>
      </c>
      <c r="C170" s="298" t="str">
        <f>VLOOKUP($A170,Questions!$A$3:$X$333,18,0)&amp;""</f>
        <v/>
      </c>
      <c r="D170" s="298" t="str">
        <f>VLOOKUP($A170,Questions!$A$3:$X$333,19,0)&amp;""</f>
        <v>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v>
      </c>
      <c r="E170" s="129"/>
      <c r="F170" s="65"/>
      <c r="G170" s="65"/>
      <c r="H170" s="65"/>
      <c r="I170" s="65"/>
      <c r="J170" s="65"/>
      <c r="K170" s="65"/>
      <c r="L170" s="65"/>
      <c r="M170" s="65"/>
      <c r="N170" s="65"/>
      <c r="O170" s="65"/>
      <c r="P170" s="65"/>
      <c r="Q170" s="65"/>
      <c r="R170" s="65"/>
      <c r="S170" s="65"/>
      <c r="T170" s="65"/>
      <c r="U170" s="65"/>
      <c r="V170" s="65"/>
      <c r="W170" s="65"/>
      <c r="X170" s="65"/>
      <c r="Y170" s="65"/>
      <c r="Z170" s="65"/>
    </row>
    <row r="171" ht="72.0" customHeight="1">
      <c r="A171" s="298" t="s">
        <v>245</v>
      </c>
      <c r="B171" s="298" t="str">
        <f>VLOOKUP($A171,Questions!$A$3:$X$333,2,0)&amp;""</f>
        <v>Do you employ host-based intrusion detection?*</v>
      </c>
      <c r="C171" s="298" t="str">
        <f>VLOOKUP($A171,Questions!$A$3:$X$333,18,0)&amp;""</f>
        <v>Please explain why this does not apply to your product or service.</v>
      </c>
      <c r="D171" s="298" t="str">
        <f>VLOOKUP($A171,Questions!$A$3:$X$333,19,0)&amp;""</f>
        <v>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v>
      </c>
      <c r="E171" s="65"/>
      <c r="F171" s="65"/>
      <c r="G171" s="65"/>
      <c r="H171" s="65"/>
      <c r="I171" s="65"/>
      <c r="J171" s="65"/>
      <c r="K171" s="65"/>
      <c r="L171" s="65"/>
      <c r="M171" s="65"/>
      <c r="N171" s="65"/>
      <c r="O171" s="65"/>
      <c r="P171" s="65"/>
      <c r="Q171" s="65"/>
      <c r="R171" s="65"/>
      <c r="S171" s="65"/>
      <c r="T171" s="65"/>
      <c r="U171" s="65"/>
      <c r="V171" s="65"/>
      <c r="W171" s="65"/>
      <c r="X171" s="65"/>
      <c r="Y171" s="65"/>
      <c r="Z171" s="65"/>
    </row>
    <row r="172" ht="57.75" customHeight="1">
      <c r="A172" s="298" t="s">
        <v>246</v>
      </c>
      <c r="B172" s="298" t="str">
        <f>VLOOKUP($A172,Questions!$A$3:$X$333,2,0)&amp;""</f>
        <v>Are audit logs available for all changes to the network, firewall, IDS, and IPS systems?*</v>
      </c>
      <c r="C172" s="298" t="str">
        <f>VLOOKUP($A172,Questions!$A$3:$X$333,18,0)&amp;""</f>
        <v/>
      </c>
      <c r="D172" s="298" t="str">
        <f>VLOOKUP($A172,Questions!$A$3:$X$333,19,0)&amp;""</f>
        <v>Strong logging capabilities are vital to the proper management of a network. Implementing an immature system that lacks sufficient logging capabilities exposes an institution to great risk.</v>
      </c>
      <c r="E172" s="65"/>
      <c r="F172" s="65"/>
      <c r="G172" s="65"/>
      <c r="H172" s="65"/>
      <c r="I172" s="65"/>
      <c r="J172" s="65"/>
      <c r="K172" s="65"/>
      <c r="L172" s="65"/>
      <c r="M172" s="65"/>
      <c r="N172" s="65"/>
      <c r="O172" s="65"/>
      <c r="P172" s="65"/>
      <c r="Q172" s="65"/>
      <c r="R172" s="65"/>
      <c r="S172" s="65"/>
      <c r="T172" s="65"/>
      <c r="U172" s="65"/>
      <c r="V172" s="65"/>
      <c r="W172" s="65"/>
      <c r="X172" s="65"/>
      <c r="Y172" s="65"/>
      <c r="Z172" s="65"/>
    </row>
    <row r="173" ht="51.0" customHeight="1">
      <c r="A173" s="298" t="s">
        <v>248</v>
      </c>
      <c r="B173" s="298" t="str">
        <f>VLOOKUP($A173,Questions!$A$3:$X$333,2,0)&amp;""</f>
        <v>Is authority for firewall change approval documented? Please list approver names or titles in Additional Info.</v>
      </c>
      <c r="C173" s="298" t="str">
        <f>VLOOKUP($A173,Questions!$A$3:$X$333,18,0)&amp;""</f>
        <v/>
      </c>
      <c r="D173" s="298" t="str">
        <f>VLOOKUP($A173,Questions!$A$3:$X$333,19,0)&amp;""</f>
        <v>Modifications to firewall rule sets can have significant repercussions. To ensure the integrity of the rule set, this question targets the individual (or responsible party) for changes and the reasoning behind their authority.</v>
      </c>
      <c r="E173" s="65"/>
      <c r="F173" s="65"/>
      <c r="G173" s="65"/>
      <c r="H173" s="65"/>
      <c r="I173" s="65"/>
      <c r="J173" s="65"/>
      <c r="K173" s="65"/>
      <c r="L173" s="65"/>
      <c r="M173" s="65"/>
      <c r="N173" s="65"/>
      <c r="O173" s="65"/>
      <c r="P173" s="65"/>
      <c r="Q173" s="65"/>
      <c r="R173" s="65"/>
      <c r="S173" s="65"/>
      <c r="T173" s="65"/>
      <c r="U173" s="65"/>
      <c r="V173" s="65"/>
      <c r="W173" s="65"/>
      <c r="X173" s="65"/>
      <c r="Y173" s="65"/>
      <c r="Z173" s="65"/>
    </row>
    <row r="174" ht="72.75" customHeight="1">
      <c r="A174" s="298" t="s">
        <v>249</v>
      </c>
      <c r="B174" s="298" t="str">
        <f>VLOOKUP($A174,Questions!$A$3:$X$333,2,0)&amp;""</f>
        <v>Have you implemented an intrusion prevention system (network-based)?</v>
      </c>
      <c r="C174" s="298" t="str">
        <f>VLOOKUP($A174,Questions!$A$3:$X$333,18,0)&amp;""</f>
        <v/>
      </c>
      <c r="D174" s="298" t="str">
        <f>VLOOKUP($A174,Questions!$A$3:$X$333,19,0)&amp;""</f>
        <v>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v>
      </c>
      <c r="E174" s="65"/>
      <c r="F174" s="65"/>
      <c r="G174" s="65"/>
      <c r="H174" s="65"/>
      <c r="I174" s="65"/>
      <c r="J174" s="65"/>
      <c r="K174" s="65"/>
      <c r="L174" s="65"/>
      <c r="M174" s="65"/>
      <c r="N174" s="65"/>
      <c r="O174" s="65"/>
      <c r="P174" s="65"/>
      <c r="Q174" s="65"/>
      <c r="R174" s="65"/>
      <c r="S174" s="65"/>
      <c r="T174" s="65"/>
      <c r="U174" s="65"/>
      <c r="V174" s="65"/>
      <c r="W174" s="65"/>
      <c r="X174" s="65"/>
      <c r="Y174" s="65"/>
      <c r="Z174" s="65"/>
    </row>
    <row r="175" ht="72.75" customHeight="1">
      <c r="A175" s="298" t="s">
        <v>250</v>
      </c>
      <c r="B175" s="298" t="str">
        <f>VLOOKUP($A175,Questions!$A$3:$X$333,2,0)&amp;""</f>
        <v>Do you employ host-based intrusion prevention?</v>
      </c>
      <c r="C175" s="298" t="str">
        <f>VLOOKUP($A175,Questions!$A$3:$X$333,18,0)&amp;""</f>
        <v>Please explain why this does not apply to your product or service.</v>
      </c>
      <c r="D175" s="298" t="str">
        <f>VLOOKUP($A175,Questions!$A$3:$X$333,19,0)&amp;""</f>
        <v>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v>
      </c>
      <c r="E175" s="65"/>
      <c r="F175" s="65"/>
      <c r="G175" s="65"/>
      <c r="H175" s="65"/>
      <c r="I175" s="65"/>
      <c r="J175" s="65"/>
      <c r="K175" s="65"/>
      <c r="L175" s="65"/>
      <c r="M175" s="65"/>
      <c r="N175" s="65"/>
      <c r="O175" s="65"/>
      <c r="P175" s="65"/>
      <c r="Q175" s="65"/>
      <c r="R175" s="65"/>
      <c r="S175" s="65"/>
      <c r="T175" s="65"/>
      <c r="U175" s="65"/>
      <c r="V175" s="65"/>
      <c r="W175" s="65"/>
      <c r="X175" s="65"/>
      <c r="Y175" s="65"/>
      <c r="Z175" s="65"/>
    </row>
    <row r="176" ht="66.75" customHeight="1">
      <c r="A176" s="298" t="s">
        <v>251</v>
      </c>
      <c r="B176" s="298" t="str">
        <f>VLOOKUP($A176,Questions!$A$3:$X$333,2,0)&amp;""</f>
        <v>Are you employing any next-generation persistent threat (NGPT) monitoring?</v>
      </c>
      <c r="C176" s="298" t="str">
        <f>VLOOKUP($A176,Questions!$A$3:$X$333,18,0)&amp;""</f>
        <v/>
      </c>
      <c r="D176" s="298" t="str">
        <f>VLOOKUP($A176,Questions!$A$3:$X$333,19,0)&amp;""</f>
        <v>This question is primarily focused on determining the maturity of a solution provider's security program and their ability to implement and operate cutting-edge technologies. Investment in advanced technologies may indicate appropriate security program capabilities.</v>
      </c>
      <c r="E176" s="65"/>
      <c r="F176" s="65"/>
      <c r="G176" s="65"/>
      <c r="H176" s="65"/>
      <c r="I176" s="65"/>
      <c r="J176" s="65"/>
      <c r="K176" s="65"/>
      <c r="L176" s="65"/>
      <c r="M176" s="65"/>
      <c r="N176" s="65"/>
      <c r="O176" s="65"/>
      <c r="P176" s="65"/>
      <c r="Q176" s="65"/>
      <c r="R176" s="65"/>
      <c r="S176" s="65"/>
      <c r="T176" s="65"/>
      <c r="U176" s="65"/>
      <c r="V176" s="65"/>
      <c r="W176" s="65"/>
      <c r="X176" s="65"/>
      <c r="Y176" s="65"/>
      <c r="Z176" s="65"/>
    </row>
    <row r="177" ht="70.5" customHeight="1">
      <c r="A177" s="298" t="s">
        <v>252</v>
      </c>
      <c r="B177" s="298" t="str">
        <f>VLOOKUP($A177,Questions!$A$3:$X$333,2,0)&amp;""</f>
        <v>Is intrusion monitoring performed internally or by a third-party service?</v>
      </c>
      <c r="C177" s="298" t="str">
        <f>VLOOKUP($A177,Questions!$A$3:$X$333,18,0)&amp;""</f>
        <v/>
      </c>
      <c r="D177" s="298" t="str">
        <f>VLOOKUP($A177,Questions!$A$3:$X$333,19,0)&amp;""</f>
        <v>This question is primarily focused on the capability of a solution provider's security program. Understanding the size and skillsets of a solution provider (taken from other responses) is needed to determine the appropriateness of the solution provider's response to this question.</v>
      </c>
      <c r="E177" s="65"/>
      <c r="F177" s="65"/>
      <c r="G177" s="65"/>
      <c r="H177" s="65"/>
      <c r="I177" s="65"/>
      <c r="J177" s="65"/>
      <c r="K177" s="65"/>
      <c r="L177" s="65"/>
      <c r="M177" s="65"/>
      <c r="N177" s="65"/>
      <c r="O177" s="65"/>
      <c r="P177" s="65"/>
      <c r="Q177" s="65"/>
      <c r="R177" s="65"/>
      <c r="S177" s="65"/>
      <c r="T177" s="65"/>
      <c r="U177" s="65"/>
      <c r="V177" s="65"/>
      <c r="W177" s="65"/>
      <c r="X177" s="65"/>
      <c r="Y177" s="65"/>
      <c r="Z177" s="65"/>
    </row>
    <row r="178" ht="63.75" customHeight="1">
      <c r="A178" s="298" t="s">
        <v>253</v>
      </c>
      <c r="B178" s="298" t="str">
        <f>VLOOKUP($A178,Questions!$A$3:$X$333,2,0)&amp;""</f>
        <v>Do you monitor for intrusions on a 24 x 7 x 365 basis?</v>
      </c>
      <c r="C178" s="298" t="str">
        <f>VLOOKUP($A178,Questions!$A$3:$X$333,18,0)&amp;""</f>
        <v/>
      </c>
      <c r="D178" s="298" t="str">
        <f>VLOOKUP($A178,Questions!$A$3:$X$333,19,0)&amp;""</f>
        <v>This question is primarily focused on system(s) integrity. If institutional data is stored in a system that is not physically secured from unauthorized access, the need for compensating controls is often higher. Depending on the use case or solution provider infrastructure, this may not be relevant.</v>
      </c>
      <c r="E178" s="56" t="s">
        <v>687</v>
      </c>
      <c r="F178" s="65"/>
      <c r="G178" s="65"/>
      <c r="H178" s="65"/>
      <c r="I178" s="65"/>
      <c r="J178" s="65"/>
      <c r="K178" s="65"/>
      <c r="L178" s="65"/>
      <c r="M178" s="65"/>
      <c r="N178" s="65"/>
      <c r="O178" s="65"/>
      <c r="P178" s="65"/>
      <c r="Q178" s="65"/>
      <c r="R178" s="65"/>
      <c r="S178" s="65"/>
      <c r="T178" s="65"/>
      <c r="U178" s="65"/>
      <c r="V178" s="65"/>
      <c r="W178" s="65"/>
      <c r="X178" s="65"/>
      <c r="Y178" s="65"/>
      <c r="Z178" s="65"/>
    </row>
    <row r="179" ht="15.75" customHeight="1">
      <c r="A179" s="19" t="str">
        <f>VLOOKUP(LEFT($A180,4),'Auto Responses'!$N$4:$O$38,2,0)&amp;""</f>
        <v> Policies, Processes, and Procedures</v>
      </c>
      <c r="B179" s="19"/>
      <c r="C179" s="33" t="str">
        <f>Questions!$S$2</f>
        <v>Reason for Question</v>
      </c>
      <c r="D179" s="33" t="str">
        <f>Questions!$T$2</f>
        <v>Follow-Up Inquiries/Responses</v>
      </c>
      <c r="E179" s="65"/>
      <c r="F179" s="65"/>
      <c r="G179" s="65"/>
      <c r="H179" s="65"/>
      <c r="I179" s="65"/>
      <c r="J179" s="65"/>
      <c r="K179" s="65"/>
      <c r="L179" s="65"/>
      <c r="M179" s="65"/>
      <c r="N179" s="65"/>
      <c r="O179" s="65"/>
      <c r="P179" s="65"/>
      <c r="Q179" s="65"/>
      <c r="R179" s="65"/>
      <c r="S179" s="65"/>
      <c r="T179" s="65"/>
      <c r="U179" s="65"/>
      <c r="V179" s="65"/>
      <c r="W179" s="65"/>
      <c r="X179" s="65"/>
      <c r="Y179" s="65"/>
      <c r="Z179" s="65"/>
    </row>
    <row r="180" ht="69.0" customHeight="1">
      <c r="A180" s="298" t="s">
        <v>102</v>
      </c>
      <c r="B180" s="298" t="str">
        <f>VLOOKUP($A180,Questions!$A$3:$X$333,2,0)&amp;""</f>
        <v>Do you have a documented patch management process?*</v>
      </c>
      <c r="C180" s="298" t="str">
        <f>VLOOKUP($A180,Questions!$A$3:$X$333,18,0)&amp;""</f>
        <v/>
      </c>
      <c r="D180" s="298" t="str">
        <f>VLOOKUP($A180,Questions!$A$3:$X$333,19,0)&amp;""</f>
        <v>In the context of the CIA triad, this question is focused on system integrity, ensuring that system changes are only executed according to policy. Additionally, it is expected that devices used to access the solution provider's systems are properly managed and secured.</v>
      </c>
      <c r="E180" s="65"/>
      <c r="F180" s="65"/>
      <c r="G180" s="65"/>
      <c r="H180" s="65"/>
      <c r="I180" s="65"/>
      <c r="J180" s="65"/>
      <c r="K180" s="65"/>
      <c r="L180" s="65"/>
      <c r="M180" s="65"/>
      <c r="N180" s="65"/>
      <c r="O180" s="65"/>
      <c r="P180" s="65"/>
      <c r="Q180" s="65"/>
      <c r="R180" s="65"/>
      <c r="S180" s="65"/>
      <c r="T180" s="65"/>
      <c r="U180" s="65"/>
      <c r="V180" s="65"/>
      <c r="W180" s="65"/>
      <c r="X180" s="65"/>
      <c r="Y180" s="65"/>
      <c r="Z180" s="65"/>
    </row>
    <row r="181" ht="51.0" customHeight="1">
      <c r="A181" s="298" t="s">
        <v>104</v>
      </c>
      <c r="B181" s="298" t="str">
        <f>VLOOKUP($A181,Questions!$A$3:$X$333,2,0)&amp;""</f>
        <v>Can your organization comply with institutional policies on privacy and data protection with regard to users of institutional systems, if required?*</v>
      </c>
      <c r="C181" s="298" t="str">
        <f>VLOOKUP($A181,Questions!$A$3:$X$333,18,0)&amp;""</f>
        <v/>
      </c>
      <c r="D181" s="298" t="str">
        <f>VLOOKUP($A181,Questions!$A$3:$X$333,19,0)&amp;""</f>
        <v>This is a general inquiry to determine if the solution provider has reviewed the institution's policies and is committed to complying with them.</v>
      </c>
      <c r="E181" s="129"/>
      <c r="F181" s="65"/>
      <c r="G181" s="65"/>
      <c r="H181" s="65"/>
      <c r="I181" s="65"/>
      <c r="J181" s="65"/>
      <c r="K181" s="65"/>
      <c r="L181" s="65"/>
      <c r="M181" s="65"/>
      <c r="N181" s="65"/>
      <c r="O181" s="65"/>
      <c r="P181" s="65"/>
      <c r="Q181" s="65"/>
      <c r="R181" s="65"/>
      <c r="S181" s="65"/>
      <c r="T181" s="65"/>
      <c r="U181" s="65"/>
      <c r="V181" s="65"/>
      <c r="W181" s="65"/>
      <c r="X181" s="65"/>
      <c r="Y181" s="65"/>
      <c r="Z181" s="65"/>
    </row>
    <row r="182" ht="43.5" customHeight="1">
      <c r="A182" s="298" t="s">
        <v>106</v>
      </c>
      <c r="B182" s="298" t="str">
        <f>VLOOKUP($A182,Questions!$A$3:$X$333,2,0)&amp;""</f>
        <v>Is your company subject to the institution's geographic region's laws and regulations?*</v>
      </c>
      <c r="C182" s="298" t="str">
        <f>VLOOKUP($A182,Questions!$A$3:$X$333,18,0)&amp;""</f>
        <v/>
      </c>
      <c r="D182" s="298" t="str">
        <f>VLOOKUP($A182,Questions!$A$3:$X$333,19,0)&amp;""</f>
        <v>This is a general inquiry to determine if the solution provider is well-versed in applicable laws and regulations that apply in the institution's region of business operation.</v>
      </c>
      <c r="E182" s="129"/>
      <c r="F182" s="65"/>
      <c r="G182" s="65"/>
      <c r="H182" s="65"/>
      <c r="I182" s="65"/>
      <c r="J182" s="65"/>
      <c r="K182" s="65"/>
      <c r="L182" s="65"/>
      <c r="M182" s="65"/>
      <c r="N182" s="65"/>
      <c r="O182" s="65"/>
      <c r="P182" s="65"/>
      <c r="Q182" s="65"/>
      <c r="R182" s="65"/>
      <c r="S182" s="65"/>
      <c r="T182" s="65"/>
      <c r="U182" s="65"/>
      <c r="V182" s="65"/>
      <c r="W182" s="65"/>
      <c r="X182" s="65"/>
      <c r="Y182" s="65"/>
      <c r="Z182" s="65"/>
    </row>
    <row r="183" ht="65.25" customHeight="1">
      <c r="A183" s="298" t="s">
        <v>107</v>
      </c>
      <c r="B183" s="298" t="str">
        <f>VLOOKUP($A183,Questions!$A$3:$X$333,2,0)&amp;""</f>
        <v>Can you accommodate encryption requirements using open standards?</v>
      </c>
      <c r="C183" s="298" t="str">
        <f>VLOOKUP($A183,Questions!$A$3:$X$333,18,0)&amp;""</f>
        <v/>
      </c>
      <c r="D183" s="298" t="str">
        <f>VLOOKUP($A183,Questions!$A$3:$X$333,19,0)&amp;""</f>
        <v>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v>
      </c>
      <c r="E183" s="65"/>
      <c r="F183" s="65"/>
      <c r="G183" s="65"/>
      <c r="H183" s="65"/>
      <c r="I183" s="65"/>
      <c r="J183" s="65"/>
      <c r="K183" s="65"/>
      <c r="L183" s="65"/>
      <c r="M183" s="65"/>
      <c r="N183" s="65"/>
      <c r="O183" s="65"/>
      <c r="P183" s="65"/>
      <c r="Q183" s="65"/>
      <c r="R183" s="65"/>
      <c r="S183" s="65"/>
      <c r="T183" s="65"/>
      <c r="U183" s="65"/>
      <c r="V183" s="65"/>
      <c r="W183" s="65"/>
      <c r="X183" s="65"/>
      <c r="Y183" s="65"/>
      <c r="Z183" s="65"/>
    </row>
    <row r="184" ht="58.5" customHeight="1">
      <c r="A184" s="298" t="s">
        <v>108</v>
      </c>
      <c r="B184" s="298" t="str">
        <f>VLOOKUP($A184,Questions!$A$3:$X$333,2,0)&amp;""</f>
        <v>Do you have a documented systems development life cycle (SDLC)?</v>
      </c>
      <c r="C184" s="298" t="str">
        <f>VLOOKUP($A184,Questions!$A$3:$X$333,18,0)&amp;""</f>
        <v/>
      </c>
      <c r="D184" s="298" t="str">
        <f>VLOOKUP($A184,Questions!$A$3:$X$333,19,0)&amp;""</f>
        <v>Mature solution lifecycle management can position a solution provider to sufficiently plan, implement, and manage systems that better protect institutional data.</v>
      </c>
      <c r="E184" s="65"/>
      <c r="F184" s="65"/>
      <c r="G184" s="65"/>
      <c r="H184" s="65"/>
      <c r="I184" s="65"/>
      <c r="J184" s="65"/>
      <c r="K184" s="65"/>
      <c r="L184" s="65"/>
      <c r="M184" s="65"/>
      <c r="N184" s="65"/>
      <c r="O184" s="65"/>
      <c r="P184" s="65"/>
      <c r="Q184" s="65"/>
      <c r="R184" s="65"/>
      <c r="S184" s="65"/>
      <c r="T184" s="65"/>
      <c r="U184" s="65"/>
      <c r="V184" s="65"/>
      <c r="W184" s="65"/>
      <c r="X184" s="65"/>
      <c r="Y184" s="65"/>
      <c r="Z184" s="65"/>
    </row>
    <row r="185" ht="65.25" customHeight="1">
      <c r="A185" s="298" t="s">
        <v>110</v>
      </c>
      <c r="B185" s="298" t="str">
        <f>VLOOKUP($A185,Questions!$A$3:$X$333,2,0)&amp;""</f>
        <v>Do you perform background screenings or multi-state background checks on all employees prior to their first day of work?</v>
      </c>
      <c r="C185" s="298" t="str">
        <f>VLOOKUP($A185,Questions!$A$3:$X$333,18,0)&amp;""</f>
        <v/>
      </c>
      <c r="D185" s="298" t="str">
        <f>VLOOKUP($A185,Questions!$A$3:$X$333,19,0)&amp;""</f>
        <v>The use of detective and preventive controls in the hiring process serves a valuable role in protecting institutional data. As these are often HR documented policies, a solution provider should have their practices well-documented and ready for review, upon request.</v>
      </c>
      <c r="E185" s="65"/>
      <c r="F185" s="65"/>
      <c r="G185" s="65"/>
      <c r="H185" s="65"/>
      <c r="I185" s="65"/>
      <c r="J185" s="65"/>
      <c r="K185" s="65"/>
      <c r="L185" s="65"/>
      <c r="M185" s="65"/>
      <c r="N185" s="65"/>
      <c r="O185" s="65"/>
      <c r="P185" s="65"/>
      <c r="Q185" s="65"/>
      <c r="R185" s="65"/>
      <c r="S185" s="65"/>
      <c r="T185" s="65"/>
      <c r="U185" s="65"/>
      <c r="V185" s="65"/>
      <c r="W185" s="65"/>
      <c r="X185" s="65"/>
      <c r="Y185" s="65"/>
      <c r="Z185" s="65"/>
    </row>
    <row r="186" ht="56.25" customHeight="1">
      <c r="A186" s="298" t="s">
        <v>112</v>
      </c>
      <c r="B186" s="298" t="str">
        <f>VLOOKUP($A186,Questions!$A$3:$X$333,2,0)&amp;""</f>
        <v>Do you require new employees to fill out agreements and review policies?</v>
      </c>
      <c r="C186" s="298" t="str">
        <f>VLOOKUP($A186,Questions!$A$3:$X$333,18,0)&amp;""</f>
        <v/>
      </c>
      <c r="D186" s="298" t="str">
        <f>VLOOKUP($A186,Questions!$A$3:$X$333,19,0)&amp;""</f>
        <v>Setting the expectation of performance and increasing awareness of security-related responsibilities are part of these initial-hiring documents. Oftentimes these agreements and reviews are conducted during orientation for new employees.</v>
      </c>
      <c r="E186" s="65"/>
      <c r="F186" s="65"/>
      <c r="G186" s="65"/>
      <c r="H186" s="65"/>
      <c r="I186" s="65"/>
      <c r="J186" s="65"/>
      <c r="K186" s="65"/>
      <c r="L186" s="65"/>
      <c r="M186" s="65"/>
      <c r="N186" s="65"/>
      <c r="O186" s="65"/>
      <c r="P186" s="65"/>
      <c r="Q186" s="65"/>
      <c r="R186" s="65"/>
      <c r="S186" s="65"/>
      <c r="T186" s="65"/>
      <c r="U186" s="65"/>
      <c r="V186" s="65"/>
      <c r="W186" s="65"/>
      <c r="X186" s="65"/>
      <c r="Y186" s="65"/>
      <c r="Z186" s="65"/>
    </row>
    <row r="187" ht="141.75" customHeight="1">
      <c r="A187" s="298" t="s">
        <v>114</v>
      </c>
      <c r="B187" s="298" t="str">
        <f>VLOOKUP($A187,Questions!$A$3:$X$333,2,0)&amp;""</f>
        <v>Do you have a documented information security policy?</v>
      </c>
      <c r="C187" s="298" t="str">
        <f>VLOOKUP($A187,Questions!$A$3:$X$333,18,0)&amp;""</f>
        <v/>
      </c>
      <c r="D187" s="298" t="str">
        <f>VLOOKUP($A187,Questions!$A$3:$X$333,19,0)&amp;""</f>
        <v>A shared security [responsibility] environment is expected of solution providers in today's world. Security offices alone cannot protect an institution's data. Information security, ingrained in an organization, is the best case scenario for the protection of institutional data. Security awareness and practice start in a solution provider's policies. The ability for the solution provider to respond effectively (and quickly) to a security incident is of the utmost importance. The size of a solution provider's security office will determine its capabilities during a security incident, but the incident response plan will oftentimes determine its effectiveness. Use the knowledge of this response when evaluating other solution provider statements, particularly when discussing degraded operation states.</v>
      </c>
      <c r="E187" s="65"/>
      <c r="F187" s="65"/>
      <c r="G187" s="65"/>
      <c r="H187" s="65"/>
      <c r="I187" s="65"/>
      <c r="J187" s="65"/>
      <c r="K187" s="65"/>
      <c r="L187" s="65"/>
      <c r="M187" s="65"/>
      <c r="N187" s="65"/>
      <c r="O187" s="65"/>
      <c r="P187" s="65"/>
      <c r="Q187" s="65"/>
      <c r="R187" s="65"/>
      <c r="S187" s="65"/>
      <c r="T187" s="65"/>
      <c r="U187" s="65"/>
      <c r="V187" s="65"/>
      <c r="W187" s="65"/>
      <c r="X187" s="65"/>
      <c r="Y187" s="65"/>
      <c r="Z187" s="65"/>
    </row>
    <row r="188" ht="70.5" customHeight="1">
      <c r="A188" s="298" t="s">
        <v>115</v>
      </c>
      <c r="B188" s="298" t="str">
        <f>VLOOKUP($A188,Questions!$A$3:$X$333,2,0)&amp;""</f>
        <v>Are information security principles designed into the product lifecycle?</v>
      </c>
      <c r="C188" s="298" t="str">
        <f>VLOOKUP($A188,Questions!$A$3:$X$333,18,0)&amp;""</f>
        <v/>
      </c>
      <c r="D188" s="298" t="str">
        <f>VLOOKUP($A188,Questions!$A$3:$X$333,19,0)&amp;""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E188" s="65"/>
      <c r="F188" s="65"/>
      <c r="G188" s="65"/>
      <c r="H188" s="65"/>
      <c r="I188" s="65"/>
      <c r="J188" s="65"/>
      <c r="K188" s="65"/>
      <c r="L188" s="65"/>
      <c r="M188" s="65"/>
      <c r="N188" s="65"/>
      <c r="O188" s="65"/>
      <c r="P188" s="65"/>
      <c r="Q188" s="65"/>
      <c r="R188" s="65"/>
      <c r="S188" s="65"/>
      <c r="T188" s="65"/>
      <c r="U188" s="65"/>
      <c r="V188" s="65"/>
      <c r="W188" s="65"/>
      <c r="X188" s="65"/>
      <c r="Y188" s="65"/>
      <c r="Z188" s="65"/>
    </row>
    <row r="189" ht="39.0" customHeight="1">
      <c r="A189" s="298" t="s">
        <v>117</v>
      </c>
      <c r="B189" s="298" t="str">
        <f>VLOOKUP($A189,Questions!$A$3:$X$333,2,0)&amp;""</f>
        <v>Will you comply with applicable breach notification laws?</v>
      </c>
      <c r="C189" s="298" t="str">
        <f>VLOOKUP($A189,Questions!$A$3:$X$333,18,0)&amp;""</f>
        <v/>
      </c>
      <c r="D189" s="298" t="str">
        <f>VLOOKUP($A189,Questions!$A$3:$X$333,19,0)&amp;""</f>
        <v>This is a general inquiry to determine if the solution provider is well-versed in applicable laws and regulations that apply in the institution's region of business operation.</v>
      </c>
      <c r="E189" s="65"/>
      <c r="F189" s="65"/>
      <c r="G189" s="65"/>
      <c r="H189" s="65"/>
      <c r="I189" s="65"/>
      <c r="J189" s="65"/>
      <c r="K189" s="65"/>
      <c r="L189" s="65"/>
      <c r="M189" s="65"/>
      <c r="N189" s="65"/>
      <c r="O189" s="65"/>
      <c r="P189" s="65"/>
      <c r="Q189" s="65"/>
      <c r="R189" s="65"/>
      <c r="S189" s="65"/>
      <c r="T189" s="65"/>
      <c r="U189" s="65"/>
      <c r="V189" s="65"/>
      <c r="W189" s="65"/>
      <c r="X189" s="65"/>
      <c r="Y189" s="65"/>
      <c r="Z189" s="65"/>
    </row>
    <row r="190" ht="68.25" customHeight="1">
      <c r="A190" s="298" t="s">
        <v>119</v>
      </c>
      <c r="B190" s="298" t="str">
        <f>VLOOKUP($A190,Questions!$A$3:$X$333,2,0)&amp;""</f>
        <v>Do you have an information security awareness program?</v>
      </c>
      <c r="C190" s="298" t="str">
        <f>VLOOKUP($A190,Questions!$A$3:$X$333,18,0)&amp;""</f>
        <v/>
      </c>
      <c r="D190" s="298" t="str">
        <f>VLOOKUP($A190,Questions!$A$3:$X$333,19,0)&amp;""</f>
        <v>Setting the expectation of security-related responsibilities throughout an organzation is favored in an information security awareness program. Solution Providers without an information security awareness campaign should be met with scrutiny on how security policies and procedures are implemented in their environment.</v>
      </c>
      <c r="E190" s="65"/>
      <c r="F190" s="65"/>
      <c r="G190" s="65"/>
      <c r="H190" s="65"/>
      <c r="I190" s="65"/>
      <c r="J190" s="65"/>
      <c r="K190" s="65"/>
      <c r="L190" s="65"/>
      <c r="M190" s="65"/>
      <c r="N190" s="65"/>
      <c r="O190" s="65"/>
      <c r="P190" s="65"/>
      <c r="Q190" s="65"/>
      <c r="R190" s="65"/>
      <c r="S190" s="65"/>
      <c r="T190" s="65"/>
      <c r="U190" s="65"/>
      <c r="V190" s="65"/>
      <c r="W190" s="65"/>
      <c r="X190" s="65"/>
      <c r="Y190" s="65"/>
      <c r="Z190" s="65"/>
    </row>
    <row r="191" ht="66.75" customHeight="1">
      <c r="A191" s="298" t="s">
        <v>121</v>
      </c>
      <c r="B191" s="298" t="str">
        <f>VLOOKUP($A191,Questions!$A$3:$X$333,2,0)&amp;""</f>
        <v>Is security awareness training mandatory for all employees?</v>
      </c>
      <c r="C191" s="298" t="str">
        <f>VLOOKUP($A191,Questions!$A$3:$X$333,18,0)&amp;""</f>
        <v/>
      </c>
      <c r="D191" s="298" t="str">
        <f>VLOOKUP($A191,Questions!$A$3:$X$333,19,0)&amp;""</f>
        <v>Setting the expectation of security-related responsibilities throughout an organzation is favored in an information security awareness program. Solution Providers without an information security awareness campaign should be met with scrutiny on how security policies and procedures are implemented in their environment.</v>
      </c>
      <c r="E191" s="65"/>
      <c r="F191" s="65"/>
      <c r="G191" s="65"/>
      <c r="H191" s="65"/>
      <c r="I191" s="65"/>
      <c r="J191" s="65"/>
      <c r="K191" s="65"/>
      <c r="L191" s="65"/>
      <c r="M191" s="65"/>
      <c r="N191" s="65"/>
      <c r="O191" s="65"/>
      <c r="P191" s="65"/>
      <c r="Q191" s="65"/>
      <c r="R191" s="65"/>
      <c r="S191" s="65"/>
      <c r="T191" s="65"/>
      <c r="U191" s="65"/>
      <c r="V191" s="65"/>
      <c r="W191" s="65"/>
      <c r="X191" s="65"/>
      <c r="Y191" s="65"/>
      <c r="Z191" s="65"/>
    </row>
    <row r="192" ht="66.75" customHeight="1">
      <c r="A192" s="298" t="s">
        <v>122</v>
      </c>
      <c r="B192" s="298" t="str">
        <f>VLOOKUP($A192,Questions!$A$3:$X$333,2,0)&amp;""</f>
        <v>Do you have process and procedure(s) documented, and currently followed, that require a review and update of the access list(s) for privileged accounts?</v>
      </c>
      <c r="C192" s="298" t="str">
        <f>VLOOKUP($A192,Questions!$A$3:$X$333,18,0)&amp;""</f>
        <v/>
      </c>
      <c r="D192" s="298" t="str">
        <f>VLOOKUP($A192,Questions!$A$3:$X$333,19,0)&amp;""</f>
        <v>Protecting privileged accounts is crucial to maintaining system integrity in any environment. This question is targeting privilege creep and unmanaged privileged acccounts to determine if the solution provider properly manages access control in their application/system environments.</v>
      </c>
      <c r="E192" s="65"/>
      <c r="F192" s="65"/>
      <c r="G192" s="65"/>
      <c r="H192" s="65"/>
      <c r="I192" s="65"/>
      <c r="J192" s="65"/>
      <c r="K192" s="65"/>
      <c r="L192" s="65"/>
      <c r="M192" s="65"/>
      <c r="N192" s="65"/>
      <c r="O192" s="65"/>
      <c r="P192" s="65"/>
      <c r="Q192" s="65"/>
      <c r="R192" s="65"/>
      <c r="S192" s="65"/>
      <c r="T192" s="65"/>
      <c r="U192" s="65"/>
      <c r="V192" s="65"/>
      <c r="W192" s="65"/>
      <c r="X192" s="65"/>
      <c r="Y192" s="65"/>
      <c r="Z192" s="65"/>
    </row>
    <row r="193" ht="71.25" customHeight="1">
      <c r="A193" s="298" t="s">
        <v>124</v>
      </c>
      <c r="B193" s="298" t="str">
        <f>VLOOKUP($A193,Questions!$A$3:$X$333,2,0)&amp;""</f>
        <v>Do you have documented, and currently implemented, internal audit processes and procedures?</v>
      </c>
      <c r="C193" s="298" t="str">
        <f>VLOOKUP($A193,Questions!$A$3:$X$333,18,0)&amp;""</f>
        <v/>
      </c>
      <c r="D193" s="298" t="str">
        <f>VLOOKUP($A193,Questions!$A$3:$X$333,19,0)&amp;""</f>
        <v>The role of an internal auditor is to verify implemented controls and highlight areas in need of improvement. Solution Providers without internal audit processes and procedures should be met with scrutiny on how security policies and procedures are monitored and verified in their environment.</v>
      </c>
      <c r="E193" s="129"/>
      <c r="F193" s="65"/>
      <c r="G193" s="65"/>
      <c r="H193" s="65"/>
      <c r="I193" s="65"/>
      <c r="J193" s="65"/>
      <c r="K193" s="65"/>
      <c r="L193" s="65"/>
      <c r="M193" s="65"/>
      <c r="N193" s="65"/>
      <c r="O193" s="65"/>
      <c r="P193" s="65"/>
      <c r="Q193" s="65"/>
      <c r="R193" s="65"/>
      <c r="S193" s="65"/>
      <c r="T193" s="65"/>
      <c r="U193" s="65"/>
      <c r="V193" s="65"/>
      <c r="W193" s="65"/>
      <c r="X193" s="65"/>
      <c r="Y193" s="65"/>
      <c r="Z193" s="65"/>
    </row>
    <row r="194" ht="44.25" customHeight="1">
      <c r="A194" s="298" t="s">
        <v>125</v>
      </c>
      <c r="B194" s="298" t="str">
        <f>VLOOKUP($A194,Questions!$A$3:$X$333,2,0)&amp;""</f>
        <v>Does your organization have physical security controls and policies in place?</v>
      </c>
      <c r="C194" s="298" t="str">
        <f>VLOOKUP($A194,Questions!$A$3:$X$333,18,0)&amp;""</f>
        <v>Please explain why this does not apply to your product or service.</v>
      </c>
      <c r="D194" s="298" t="str">
        <f>VLOOKUP($A194,Questions!$A$3:$X$333,19,0)&amp;""</f>
        <v>This question aims to understand the physical security state of the solution provider's operating environment and whether or not physical assets are appropriately protected.</v>
      </c>
      <c r="E194" s="56" t="s">
        <v>687</v>
      </c>
      <c r="F194" s="65"/>
      <c r="G194" s="65"/>
      <c r="H194" s="65"/>
      <c r="I194" s="65"/>
      <c r="J194" s="65"/>
      <c r="K194" s="65"/>
      <c r="L194" s="65"/>
      <c r="M194" s="65"/>
      <c r="N194" s="65"/>
      <c r="O194" s="65"/>
      <c r="P194" s="65"/>
      <c r="Q194" s="65"/>
      <c r="R194" s="65"/>
      <c r="S194" s="65"/>
      <c r="T194" s="65"/>
      <c r="U194" s="65"/>
      <c r="V194" s="65"/>
      <c r="W194" s="65"/>
      <c r="X194" s="65"/>
      <c r="Y194" s="65"/>
      <c r="Z194" s="65"/>
    </row>
    <row r="195" ht="15.75" customHeight="1">
      <c r="A195" s="19" t="str">
        <f>VLOOKUP(LEFT($A196,4),'Auto Responses'!$N$4:$O$38,2,0)&amp;""</f>
        <v> Incident Handling</v>
      </c>
      <c r="B195" s="19"/>
      <c r="C195" s="33" t="str">
        <f>Questions!$S$2</f>
        <v>Reason for Question</v>
      </c>
      <c r="D195" s="33" t="str">
        <f>Questions!$T$2</f>
        <v>Follow-Up Inquiries/Responses</v>
      </c>
      <c r="E195" s="65"/>
      <c r="F195" s="65"/>
      <c r="G195" s="65"/>
      <c r="H195" s="65"/>
      <c r="I195" s="65"/>
      <c r="J195" s="65"/>
      <c r="K195" s="65"/>
      <c r="L195" s="65"/>
      <c r="M195" s="65"/>
      <c r="N195" s="65"/>
      <c r="O195" s="65"/>
      <c r="P195" s="65"/>
      <c r="Q195" s="65"/>
      <c r="R195" s="65"/>
      <c r="S195" s="65"/>
      <c r="T195" s="65"/>
      <c r="U195" s="65"/>
      <c r="V195" s="65"/>
      <c r="W195" s="65"/>
      <c r="X195" s="65"/>
      <c r="Y195" s="65"/>
      <c r="Z195" s="65"/>
    </row>
    <row r="196" ht="96.75" customHeight="1">
      <c r="A196" s="298" t="s">
        <v>254</v>
      </c>
      <c r="B196" s="298" t="str">
        <f>VLOOKUP($A196,Questions!$A$3:$X$333,2,0)&amp;""</f>
        <v>Do you have a formal incident response plan?</v>
      </c>
      <c r="C196" s="298" t="str">
        <f>VLOOKUP($A196,Questions!$A$3:$X$333,18,0)&amp;""</f>
        <v/>
      </c>
      <c r="D196" s="298" t="str">
        <f>VLOOKUP($A196,Questions!$A$3:$X$333,19,0)&amp;""</f>
        <v>The ability for the solution provider to respond effectively (and quickly) to a security incident is of the utmost importance. The size of a solution provider's security office will determine their capabilities during a security incident, but the incident response plan will oftentimes determine their effectiveness. Use the knowledge of this response when evaluating other solution provider statements, particularly when discussing degraded operation states.</v>
      </c>
      <c r="E196" s="65"/>
      <c r="F196" s="65"/>
      <c r="G196" s="65"/>
      <c r="H196" s="65"/>
      <c r="I196" s="65"/>
      <c r="J196" s="65"/>
      <c r="K196" s="65"/>
      <c r="L196" s="65"/>
      <c r="M196" s="65"/>
      <c r="N196" s="65"/>
      <c r="O196" s="65"/>
      <c r="P196" s="65"/>
      <c r="Q196" s="65"/>
      <c r="R196" s="65"/>
      <c r="S196" s="65"/>
      <c r="T196" s="65"/>
      <c r="U196" s="65"/>
      <c r="V196" s="65"/>
      <c r="W196" s="65"/>
      <c r="X196" s="65"/>
      <c r="Y196" s="65"/>
      <c r="Z196" s="65"/>
    </row>
    <row r="197" ht="72.75" customHeight="1">
      <c r="A197" s="298" t="s">
        <v>255</v>
      </c>
      <c r="B197" s="298" t="str">
        <f>VLOOKUP($A197,Questions!$A$3:$X$333,2,0)&amp;""</f>
        <v>Do you either have an internal incident response team or retain an external team?</v>
      </c>
      <c r="C197" s="298" t="str">
        <f>VLOOKUP($A197,Questions!$A$3:$X$333,18,0)&amp;""</f>
        <v/>
      </c>
      <c r="D197" s="298" t="str">
        <f>VLOOKUP($A197,Questions!$A$3:$X$333,19,0)&amp;""</f>
        <v>The ability for the solution provider to investigate security incidents is of the utmost importance. Reviewing alerts but then taking no action is not security, only compliance. Incident reports and indications of compromise must be reviewed by qualified staff, and they must have the capability to investigate further, as needed.</v>
      </c>
      <c r="E197" s="65"/>
      <c r="F197" s="65"/>
      <c r="G197" s="65"/>
      <c r="H197" s="65"/>
      <c r="I197" s="65"/>
      <c r="J197" s="65"/>
      <c r="K197" s="65"/>
      <c r="L197" s="65"/>
      <c r="M197" s="65"/>
      <c r="N197" s="65"/>
      <c r="O197" s="65"/>
      <c r="P197" s="65"/>
      <c r="Q197" s="65"/>
      <c r="R197" s="65"/>
      <c r="S197" s="65"/>
      <c r="T197" s="65"/>
      <c r="U197" s="65"/>
      <c r="V197" s="65"/>
      <c r="W197" s="65"/>
      <c r="X197" s="65"/>
      <c r="Y197" s="65"/>
      <c r="Z197" s="65"/>
    </row>
    <row r="198" ht="74.25" customHeight="1">
      <c r="A198" s="298" t="s">
        <v>257</v>
      </c>
      <c r="B198" s="298" t="str">
        <f>VLOOKUP($A198,Questions!$A$3:$X$333,2,0)&amp;""</f>
        <v>Do you have the capability to respond to incidents on a 24 x 7 x 365 basis?</v>
      </c>
      <c r="C198" s="298" t="str">
        <f>VLOOKUP($A198,Questions!$A$3:$X$333,18,0)&amp;""</f>
        <v/>
      </c>
      <c r="D198" s="298" t="str">
        <f>VLOOKUP($A198,Questions!$A$3:$X$333,19,0)&amp;""</f>
        <v>The incident team structure (internal vs. external), size, and capabilities of a solution provider have a significant impact on their ability to respond to and protect an institution's data. Use the knowledge of this response when evaluating other solution provider statements.</v>
      </c>
      <c r="E198" s="65"/>
      <c r="F198" s="65"/>
      <c r="G198" s="65"/>
      <c r="H198" s="65"/>
      <c r="I198" s="65"/>
      <c r="J198" s="65"/>
      <c r="K198" s="65"/>
      <c r="L198" s="65"/>
      <c r="M198" s="65"/>
      <c r="N198" s="65"/>
      <c r="O198" s="65"/>
      <c r="P198" s="65"/>
      <c r="Q198" s="65"/>
      <c r="R198" s="65"/>
      <c r="S198" s="65"/>
      <c r="T198" s="65"/>
      <c r="U198" s="65"/>
      <c r="V198" s="65"/>
      <c r="W198" s="65"/>
      <c r="X198" s="65"/>
      <c r="Y198" s="65"/>
      <c r="Z198" s="65"/>
    </row>
    <row r="199" ht="81.0" customHeight="1">
      <c r="A199" s="298" t="s">
        <v>258</v>
      </c>
      <c r="B199" s="298" t="str">
        <f>VLOOKUP($A199,Questions!$A$3:$X$333,2,0)&amp;""</f>
        <v>Do you carry cyber-risk insurance to protect against unforeseen service outages, data that is lost or stolen, and security incidents?</v>
      </c>
      <c r="C199" s="298" t="str">
        <f>VLOOKUP($A199,Questions!$A$3:$X$333,18,0)&amp;""</f>
        <v/>
      </c>
      <c r="D199" s="298" t="str">
        <f>VLOOKUP($A199,Questions!$A$3:$X$333,19,0)&amp;""</f>
        <v>The capacity for the solution provider to respond effectively (and quickly) to a security incident is of the utmost importance. The size and talent of a solution provider's incident response team will determine their capabilities during a security incident. Use the knowledge of this response when evaluating other solution provider statements, particularly when discussing degraded operation states.</v>
      </c>
      <c r="E199" s="56" t="s">
        <v>687</v>
      </c>
      <c r="F199" s="65"/>
      <c r="G199" s="65"/>
      <c r="H199" s="65"/>
      <c r="I199" s="65"/>
      <c r="J199" s="65"/>
      <c r="K199" s="65"/>
      <c r="L199" s="65"/>
      <c r="M199" s="65"/>
      <c r="N199" s="65"/>
      <c r="O199" s="65"/>
      <c r="P199" s="65"/>
      <c r="Q199" s="65"/>
      <c r="R199" s="65"/>
      <c r="S199" s="65"/>
      <c r="T199" s="65"/>
      <c r="U199" s="65"/>
      <c r="V199" s="65"/>
      <c r="W199" s="65"/>
      <c r="X199" s="65"/>
      <c r="Y199" s="65"/>
      <c r="Z199" s="65"/>
    </row>
    <row r="200" ht="15.75" customHeight="1">
      <c r="A200" s="19" t="str">
        <f>VLOOKUP(LEFT($A201,4),'Auto Responses'!$N$4:$O$38,2,0)&amp;""</f>
        <v> Vulnerability Management</v>
      </c>
      <c r="B200" s="19"/>
      <c r="C200" s="33" t="str">
        <f>Questions!$S$2</f>
        <v>Reason for Question</v>
      </c>
      <c r="D200" s="33" t="str">
        <f>Questions!$T$2</f>
        <v>Follow-Up Inquiries/Responses</v>
      </c>
      <c r="E200" s="65"/>
      <c r="F200" s="65"/>
      <c r="G200" s="65"/>
      <c r="H200" s="65"/>
      <c r="I200" s="65"/>
      <c r="J200" s="65"/>
      <c r="K200" s="65"/>
      <c r="L200" s="65"/>
      <c r="M200" s="65"/>
      <c r="N200" s="65"/>
      <c r="O200" s="65"/>
      <c r="P200" s="65"/>
      <c r="Q200" s="65"/>
      <c r="R200" s="65"/>
      <c r="S200" s="65"/>
      <c r="T200" s="65"/>
      <c r="U200" s="65"/>
      <c r="V200" s="65"/>
      <c r="W200" s="65"/>
      <c r="X200" s="65"/>
      <c r="Y200" s="65"/>
      <c r="Z200" s="65"/>
    </row>
    <row r="201" ht="15.75" customHeight="1">
      <c r="A201" s="298" t="s">
        <v>260</v>
      </c>
      <c r="B201" s="298" t="str">
        <f>VLOOKUP($A201,Questions!$A$3:$X$333,2,0)&amp;""</f>
        <v>Are your systems and applications scanned with an authenticated user account for vulnerabilities (that are remediated) prior to new releases?*</v>
      </c>
      <c r="C201" s="298" t="str">
        <f>VLOOKUP($A201,Questions!$A$3:$X$333,18,0)&amp;""</f>
        <v/>
      </c>
      <c r="D201" s="298" t="str">
        <f>VLOOKUP($A201,Questions!$A$3:$X$333,19,0)&amp;""</f>
        <v>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v>
      </c>
      <c r="E201" s="65"/>
      <c r="F201" s="65"/>
      <c r="G201" s="65"/>
      <c r="H201" s="65"/>
      <c r="I201" s="65"/>
      <c r="J201" s="65"/>
      <c r="K201" s="65"/>
      <c r="L201" s="65"/>
      <c r="M201" s="65"/>
      <c r="N201" s="65"/>
      <c r="O201" s="65"/>
      <c r="P201" s="65"/>
      <c r="Q201" s="65"/>
      <c r="R201" s="65"/>
      <c r="S201" s="65"/>
      <c r="T201" s="65"/>
      <c r="U201" s="65"/>
      <c r="V201" s="65"/>
      <c r="W201" s="65"/>
      <c r="X201" s="65"/>
      <c r="Y201" s="65"/>
      <c r="Z201" s="65"/>
    </row>
    <row r="202" ht="52.5" customHeight="1">
      <c r="A202" s="298" t="s">
        <v>262</v>
      </c>
      <c r="B202" s="298" t="str">
        <f>VLOOKUP($A202,Questions!$A$3:$X$333,2,0)&amp;""</f>
        <v>Will you provide results of application and system vulnerability scans to the institution?*</v>
      </c>
      <c r="C202" s="298" t="str">
        <f>VLOOKUP($A202,Questions!$A$3:$X$333,18,0)&amp;""</f>
        <v/>
      </c>
      <c r="D202" s="298" t="str">
        <f>VLOOKUP($A202,Questions!$A$3:$X$333,19,0)&amp;""</f>
        <v>If a solution provider is scanning its applications and/or systems, oftentimes an institution will want to review the report, if possible. Preferably, any finding on the reports will have a matching mitigation action.</v>
      </c>
      <c r="E202" s="65"/>
      <c r="F202" s="65"/>
      <c r="G202" s="65"/>
      <c r="H202" s="65"/>
      <c r="I202" s="65"/>
      <c r="J202" s="65"/>
      <c r="K202" s="65"/>
      <c r="L202" s="65"/>
      <c r="M202" s="65"/>
      <c r="N202" s="65"/>
      <c r="O202" s="65"/>
      <c r="P202" s="65"/>
      <c r="Q202" s="65"/>
      <c r="R202" s="65"/>
      <c r="S202" s="65"/>
      <c r="T202" s="65"/>
      <c r="U202" s="65"/>
      <c r="V202" s="65"/>
      <c r="W202" s="65"/>
      <c r="X202" s="65"/>
      <c r="Y202" s="65"/>
      <c r="Z202" s="65"/>
    </row>
    <row r="203" ht="66.0" customHeight="1">
      <c r="A203" s="298" t="s">
        <v>264</v>
      </c>
      <c r="B203" s="298" t="str">
        <f>VLOOKUP($A203,Questions!$A$3:$X$333,2,0)&amp;""</f>
        <v>Will you allow the institution to perform its own vulnerability testing and/or scanning of your systems and/or application, provided that testing is performed at a mutually agreed upon time and date?*</v>
      </c>
      <c r="C203" s="298" t="str">
        <f>VLOOKUP($A203,Questions!$A$3:$X$333,18,0)&amp;""</f>
        <v/>
      </c>
      <c r="D203" s="298" t="str">
        <f>VLOOKUP($A203,Questions!$A$3:$X$333,19,0)&amp;""</f>
        <v>Many higher education institutions are capable of performing vulnerability assessments and/or penetration testing on their solution providers' infrastructures. This question confirms the possibility of conducting these actions against the solution provider's infrastructure.</v>
      </c>
      <c r="E203" s="65"/>
      <c r="F203" s="65"/>
      <c r="G203" s="65"/>
      <c r="H203" s="65"/>
      <c r="I203" s="65"/>
      <c r="J203" s="65"/>
      <c r="K203" s="65"/>
      <c r="L203" s="65"/>
      <c r="M203" s="65"/>
      <c r="N203" s="65"/>
      <c r="O203" s="65"/>
      <c r="P203" s="65"/>
      <c r="Q203" s="65"/>
      <c r="R203" s="65"/>
      <c r="S203" s="65"/>
      <c r="T203" s="65"/>
      <c r="U203" s="65"/>
      <c r="V203" s="65"/>
      <c r="W203" s="65"/>
      <c r="X203" s="65"/>
      <c r="Y203" s="65"/>
      <c r="Z203" s="65"/>
    </row>
    <row r="204" ht="98.25" customHeight="1">
      <c r="A204" s="298" t="s">
        <v>266</v>
      </c>
      <c r="B204" s="298" t="str">
        <f>VLOOKUP($A204,Questions!$A$3:$X$333,2,0)&amp;""</f>
        <v>Have your systems and applications had a third-party security assessment completed in the last year?</v>
      </c>
      <c r="C204" s="298" t="str">
        <f>VLOOKUP($A204,Questions!$A$3:$X$333,18,0)&amp;""</f>
        <v/>
      </c>
      <c r="D204" s="298" t="str">
        <f>VLOOKUP($A204,Questions!$A$3:$X$333,19,0)&amp;""</f>
        <v>External verification of system and application security controls are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v>
      </c>
      <c r="E204" s="65"/>
      <c r="F204" s="65"/>
      <c r="G204" s="65"/>
      <c r="H204" s="65"/>
      <c r="I204" s="65"/>
      <c r="J204" s="65"/>
      <c r="K204" s="65"/>
      <c r="L204" s="65"/>
      <c r="M204" s="65"/>
      <c r="N204" s="65"/>
      <c r="O204" s="65"/>
      <c r="P204" s="65"/>
      <c r="Q204" s="65"/>
      <c r="R204" s="65"/>
      <c r="S204" s="65"/>
      <c r="T204" s="65"/>
      <c r="U204" s="65"/>
      <c r="V204" s="65"/>
      <c r="W204" s="65"/>
      <c r="X204" s="65"/>
      <c r="Y204" s="65"/>
      <c r="Z204" s="65"/>
    </row>
    <row r="205" ht="81.0" customHeight="1">
      <c r="A205" s="298" t="s">
        <v>268</v>
      </c>
      <c r="B205" s="298" t="str">
        <f>VLOOKUP($A205,Questions!$A$3:$X$333,2,0)&amp;""</f>
        <v>Do you regularly scan for common web application security vulnerabilities (e.g., SQL injection, XSS, XSRF, etc.)?</v>
      </c>
      <c r="C205" s="298" t="str">
        <f>VLOOKUP($A205,Questions!$A$3:$X$333,18,0)&amp;""</f>
        <v/>
      </c>
      <c r="D205" s="298" t="str">
        <f>VLOOKUP($A205,Questions!$A$3:$X$333,19,0)&amp;""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 Solution Providers should be monitoring for and addressing these issues in their solutions.</v>
      </c>
      <c r="E205" s="65"/>
      <c r="F205" s="65"/>
      <c r="G205" s="65"/>
      <c r="H205" s="65"/>
      <c r="I205" s="65"/>
      <c r="J205" s="65"/>
      <c r="K205" s="65"/>
      <c r="L205" s="65"/>
      <c r="M205" s="65"/>
      <c r="N205" s="65"/>
      <c r="O205" s="65"/>
      <c r="P205" s="65"/>
      <c r="Q205" s="65"/>
      <c r="R205" s="65"/>
      <c r="S205" s="65"/>
      <c r="T205" s="65"/>
      <c r="U205" s="65"/>
      <c r="V205" s="65"/>
      <c r="W205" s="65"/>
      <c r="X205" s="65"/>
      <c r="Y205" s="65"/>
      <c r="Z205" s="65"/>
    </row>
    <row r="206" ht="89.25" customHeight="1">
      <c r="A206" s="298" t="s">
        <v>270</v>
      </c>
      <c r="B206" s="298" t="str">
        <f>VLOOKUP($A206,Questions!$A$3:$X$333,2,0)&amp;""</f>
        <v>Are your systems and applications regularly scanned externally for vulnerabilities?</v>
      </c>
      <c r="C206" s="298" t="str">
        <f>VLOOKUP($A206,Questions!$A$3:$X$333,18,0)&amp;""</f>
        <v/>
      </c>
      <c r="D206" s="298" t="str">
        <f>VLOOKUP($A206,Questions!$A$3:$X$333,19,0)&amp;""</f>
        <v>External verification of application security controls is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v>
      </c>
      <c r="E206" s="56" t="s">
        <v>687</v>
      </c>
      <c r="F206" s="65"/>
      <c r="G206" s="65"/>
      <c r="H206" s="65"/>
      <c r="I206" s="65"/>
      <c r="J206" s="65"/>
      <c r="K206" s="65"/>
      <c r="L206" s="65"/>
      <c r="M206" s="65"/>
      <c r="N206" s="65"/>
      <c r="O206" s="65"/>
      <c r="P206" s="65"/>
      <c r="Q206" s="65"/>
      <c r="R206" s="65"/>
      <c r="S206" s="65"/>
      <c r="T206" s="65"/>
      <c r="U206" s="65"/>
      <c r="V206" s="65"/>
      <c r="W206" s="65"/>
      <c r="X206" s="65"/>
      <c r="Y206" s="65"/>
      <c r="Z206" s="65"/>
    </row>
    <row r="207" ht="15.75" customHeight="1">
      <c r="A207" s="19" t="str">
        <f>VLOOKUP(LEFT($A208,4),'Auto Responses'!$N$4:$O$38,2,0)&amp;""</f>
        <v>HIPAA Compliance </v>
      </c>
      <c r="B207" s="19"/>
      <c r="C207" s="33" t="str">
        <f>Questions!$S$2</f>
        <v>Reason for Question</v>
      </c>
      <c r="D207" s="33" t="str">
        <f>Questions!$T$2</f>
        <v>Follow-Up Inquiries/Responses</v>
      </c>
      <c r="E207" s="65"/>
      <c r="F207" s="65"/>
      <c r="G207" s="65"/>
      <c r="H207" s="65"/>
      <c r="I207" s="65"/>
      <c r="J207" s="65"/>
      <c r="K207" s="65"/>
      <c r="L207" s="65"/>
      <c r="M207" s="65"/>
      <c r="N207" s="65"/>
      <c r="O207" s="65"/>
      <c r="P207" s="65"/>
      <c r="Q207" s="65"/>
      <c r="R207" s="65"/>
      <c r="S207" s="65"/>
      <c r="T207" s="65"/>
      <c r="U207" s="65"/>
      <c r="V207" s="65"/>
      <c r="W207" s="65"/>
      <c r="X207" s="65"/>
      <c r="Y207" s="65"/>
      <c r="Z207" s="65"/>
    </row>
    <row r="208" ht="50.25" customHeight="1">
      <c r="A208" s="298" t="s">
        <v>316</v>
      </c>
      <c r="B208" s="298" t="str">
        <f>VLOOKUP($A208,Questions!$A$3:$X$333,2,0)&amp;""</f>
        <v>Do your workforce members receive regular training related to the Health Insurance Portability and Accountability Act (HIPAA) Privacy and Security Rules and the HITECH Act?*</v>
      </c>
      <c r="C208" s="298" t="str">
        <f>VLOOKUP($A208,Questions!$A$3:$X$333,18,0)&amp;""</f>
        <v/>
      </c>
      <c r="D208" s="298" t="str">
        <f>VLOOKUP($A208,Questions!$A$3:$X$333,19,0)&amp;""</f>
        <v>HIPAA</v>
      </c>
      <c r="E208" s="65"/>
      <c r="F208" s="65"/>
      <c r="G208" s="65"/>
      <c r="H208" s="65"/>
      <c r="I208" s="65"/>
      <c r="J208" s="65"/>
      <c r="K208" s="65"/>
      <c r="L208" s="65"/>
      <c r="M208" s="65"/>
      <c r="N208" s="65"/>
      <c r="O208" s="65"/>
      <c r="P208" s="65"/>
      <c r="Q208" s="65"/>
      <c r="R208" s="65"/>
      <c r="S208" s="65"/>
      <c r="T208" s="65"/>
      <c r="U208" s="65"/>
      <c r="V208" s="65"/>
      <c r="W208" s="65"/>
      <c r="X208" s="65"/>
      <c r="Y208" s="65"/>
      <c r="Z208" s="65"/>
    </row>
    <row r="209" ht="27.0" customHeight="1">
      <c r="A209" s="298" t="s">
        <v>318</v>
      </c>
      <c r="B209" s="298" t="str">
        <f>VLOOKUP($A209,Questions!$A$3:$X$333,2,0)&amp;""</f>
        <v>Have you identified areas of risk?*</v>
      </c>
      <c r="C209" s="298" t="str">
        <f>VLOOKUP($A209,Questions!$A$3:$X$333,18,0)&amp;""</f>
        <v/>
      </c>
      <c r="D209" s="298" t="str">
        <f>VLOOKUP($A209,Questions!$A$3:$X$333,19,0)&amp;""</f>
        <v>HIPAA</v>
      </c>
      <c r="E209" s="65"/>
      <c r="F209" s="65"/>
      <c r="G209" s="65"/>
      <c r="H209" s="65"/>
      <c r="I209" s="65"/>
      <c r="J209" s="65"/>
      <c r="K209" s="65"/>
      <c r="L209" s="65"/>
      <c r="M209" s="65"/>
      <c r="N209" s="65"/>
      <c r="O209" s="65"/>
      <c r="P209" s="65"/>
      <c r="Q209" s="65"/>
      <c r="R209" s="65"/>
      <c r="S209" s="65"/>
      <c r="T209" s="65"/>
      <c r="U209" s="65"/>
      <c r="V209" s="65"/>
      <c r="W209" s="65"/>
      <c r="X209" s="65"/>
      <c r="Y209" s="65"/>
      <c r="Z209" s="65"/>
    </row>
    <row r="210" ht="26.25" customHeight="1">
      <c r="A210" s="298" t="s">
        <v>319</v>
      </c>
      <c r="B210" s="298" t="str">
        <f>VLOOKUP($A210,Questions!$A$3:$X$333,2,0)&amp;""</f>
        <v>Have the relevant policies/plans been tested?*</v>
      </c>
      <c r="C210" s="298" t="str">
        <f>VLOOKUP($A210,Questions!$A$3:$X$333,18,0)&amp;""</f>
        <v/>
      </c>
      <c r="D210" s="298" t="str">
        <f>VLOOKUP($A210,Questions!$A$3:$X$333,19,0)&amp;""</f>
        <v>HIPAA</v>
      </c>
      <c r="E210" s="129"/>
      <c r="F210" s="65"/>
      <c r="G210" s="65"/>
      <c r="H210" s="65"/>
      <c r="I210" s="65"/>
      <c r="J210" s="65"/>
      <c r="K210" s="65"/>
      <c r="L210" s="65"/>
      <c r="M210" s="65"/>
      <c r="N210" s="65"/>
      <c r="O210" s="65"/>
      <c r="P210" s="65"/>
      <c r="Q210" s="65"/>
      <c r="R210" s="65"/>
      <c r="S210" s="65"/>
      <c r="T210" s="65"/>
      <c r="U210" s="65"/>
      <c r="V210" s="65"/>
      <c r="W210" s="65"/>
      <c r="X210" s="65"/>
      <c r="Y210" s="65"/>
      <c r="Z210" s="65"/>
    </row>
    <row r="211" ht="50.25" customHeight="1">
      <c r="A211" s="298" t="s">
        <v>320</v>
      </c>
      <c r="B211" s="298" t="str">
        <f>VLOOKUP($A211,Questions!$A$3:$X$333,2,0)&amp;""</f>
        <v>Have you entered into a Business Associate Agreements with all subcontractors who may have access to protected health information (PHI)?*</v>
      </c>
      <c r="C211" s="298" t="str">
        <f>VLOOKUP($A211,Questions!$A$3:$X$333,18,0)&amp;""</f>
        <v/>
      </c>
      <c r="D211" s="298" t="str">
        <f>VLOOKUP($A211,Questions!$A$3:$X$333,19,0)&amp;""</f>
        <v>HIPAA</v>
      </c>
      <c r="E211" s="65"/>
      <c r="F211" s="65"/>
      <c r="G211" s="65"/>
      <c r="H211" s="65"/>
      <c r="I211" s="65"/>
      <c r="J211" s="65"/>
      <c r="K211" s="65"/>
      <c r="L211" s="65"/>
      <c r="M211" s="65"/>
      <c r="N211" s="65"/>
      <c r="O211" s="65"/>
      <c r="P211" s="65"/>
      <c r="Q211" s="65"/>
      <c r="R211" s="65"/>
      <c r="S211" s="65"/>
      <c r="T211" s="65"/>
      <c r="U211" s="65"/>
      <c r="V211" s="65"/>
      <c r="W211" s="65"/>
      <c r="X211" s="65"/>
      <c r="Y211" s="65"/>
      <c r="Z211" s="65"/>
    </row>
    <row r="212" ht="36.0" customHeight="1">
      <c r="A212" s="298" t="s">
        <v>321</v>
      </c>
      <c r="B212" s="298" t="str">
        <f>VLOOKUP($A212,Questions!$A$3:$X$333,2,0)&amp;""</f>
        <v>Do you monitor or receive information regarding changes in HIPAA regulations?</v>
      </c>
      <c r="C212" s="298" t="str">
        <f>VLOOKUP($A212,Questions!$A$3:$X$333,18,0)&amp;""</f>
        <v/>
      </c>
      <c r="D212" s="298" t="str">
        <f>VLOOKUP($A212,Questions!$A$3:$X$333,19,0)&amp;""</f>
        <v>HIPAA</v>
      </c>
      <c r="E212" s="65"/>
      <c r="F212" s="65"/>
      <c r="G212" s="65"/>
      <c r="H212" s="65"/>
      <c r="I212" s="65"/>
      <c r="J212" s="65"/>
      <c r="K212" s="65"/>
      <c r="L212" s="65"/>
      <c r="M212" s="65"/>
      <c r="N212" s="65"/>
      <c r="O212" s="65"/>
      <c r="P212" s="65"/>
      <c r="Q212" s="65"/>
      <c r="R212" s="65"/>
      <c r="S212" s="65"/>
      <c r="T212" s="65"/>
      <c r="U212" s="65"/>
      <c r="V212" s="65"/>
      <c r="W212" s="65"/>
      <c r="X212" s="65"/>
      <c r="Y212" s="65"/>
      <c r="Z212" s="65"/>
    </row>
    <row r="213" ht="36.75" customHeight="1">
      <c r="A213" s="298" t="s">
        <v>322</v>
      </c>
      <c r="B213" s="298" t="str">
        <f>VLOOKUP($A213,Questions!$A$3:$X$333,2,0)&amp;""</f>
        <v>Has your organization designated HIPAA Privacy and Security officers as required by the rules?</v>
      </c>
      <c r="C213" s="298" t="str">
        <f>VLOOKUP($A213,Questions!$A$3:$X$333,18,0)&amp;""</f>
        <v/>
      </c>
      <c r="D213" s="298" t="str">
        <f>VLOOKUP($A213,Questions!$A$3:$X$333,19,0)&amp;""</f>
        <v>HIPAA</v>
      </c>
      <c r="E213" s="65"/>
      <c r="F213" s="65"/>
      <c r="G213" s="65"/>
      <c r="H213" s="65"/>
      <c r="I213" s="65"/>
      <c r="J213" s="65"/>
      <c r="K213" s="65"/>
      <c r="L213" s="65"/>
      <c r="M213" s="65"/>
      <c r="N213" s="65"/>
      <c r="O213" s="65"/>
      <c r="P213" s="65"/>
      <c r="Q213" s="65"/>
      <c r="R213" s="65"/>
      <c r="S213" s="65"/>
      <c r="T213" s="65"/>
      <c r="U213" s="65"/>
      <c r="V213" s="65"/>
      <c r="W213" s="65"/>
      <c r="X213" s="65"/>
      <c r="Y213" s="65"/>
      <c r="Z213" s="65"/>
    </row>
    <row r="214" ht="42.0" customHeight="1">
      <c r="A214" s="298" t="s">
        <v>323</v>
      </c>
      <c r="B214" s="298" t="str">
        <f>VLOOKUP($A214,Questions!$A$3:$X$333,2,0)&amp;""</f>
        <v>Do you comply with the requirements of the Health Information Technology for Economic and Clinical Health Act (HITECH)?</v>
      </c>
      <c r="C214" s="298" t="str">
        <f>VLOOKUP($A214,Questions!$A$3:$X$333,18,0)&amp;""</f>
        <v/>
      </c>
      <c r="D214" s="298" t="str">
        <f>VLOOKUP($A214,Questions!$A$3:$X$333,19,0)&amp;""</f>
        <v>HIPAA</v>
      </c>
      <c r="E214" s="65"/>
      <c r="F214" s="65"/>
      <c r="G214" s="65"/>
      <c r="H214" s="65"/>
      <c r="I214" s="65"/>
      <c r="J214" s="65"/>
      <c r="K214" s="65"/>
      <c r="L214" s="65"/>
      <c r="M214" s="65"/>
      <c r="N214" s="65"/>
      <c r="O214" s="65"/>
      <c r="P214" s="65"/>
      <c r="Q214" s="65"/>
      <c r="R214" s="65"/>
      <c r="S214" s="65"/>
      <c r="T214" s="65"/>
      <c r="U214" s="65"/>
      <c r="V214" s="65"/>
      <c r="W214" s="65"/>
      <c r="X214" s="65"/>
      <c r="Y214" s="65"/>
      <c r="Z214" s="65"/>
    </row>
    <row r="215" ht="40.5" customHeight="1">
      <c r="A215" s="298" t="s">
        <v>324</v>
      </c>
      <c r="B215" s="298" t="str">
        <f>VLOOKUP($A215,Questions!$A$3:$X$333,2,0)&amp;""</f>
        <v>Have you conducted a risk analysis as required under the HIPAA Security Rule?</v>
      </c>
      <c r="C215" s="298" t="str">
        <f>VLOOKUP($A215,Questions!$A$3:$X$333,18,0)&amp;""</f>
        <v/>
      </c>
      <c r="D215" s="298" t="str">
        <f>VLOOKUP($A215,Questions!$A$3:$X$333,19,0)&amp;""</f>
        <v>HIPAA</v>
      </c>
      <c r="E215" s="129"/>
      <c r="F215" s="65"/>
      <c r="G215" s="65"/>
      <c r="H215" s="65"/>
      <c r="I215" s="65"/>
      <c r="J215" s="65"/>
      <c r="K215" s="65"/>
      <c r="L215" s="65"/>
      <c r="M215" s="65"/>
      <c r="N215" s="65"/>
      <c r="O215" s="65"/>
      <c r="P215" s="65"/>
      <c r="Q215" s="65"/>
      <c r="R215" s="65"/>
      <c r="S215" s="65"/>
      <c r="T215" s="65"/>
      <c r="U215" s="65"/>
      <c r="V215" s="65"/>
      <c r="W215" s="65"/>
      <c r="X215" s="65"/>
      <c r="Y215" s="65"/>
      <c r="Z215" s="65"/>
    </row>
    <row r="216" ht="25.5" customHeight="1">
      <c r="A216" s="298" t="s">
        <v>325</v>
      </c>
      <c r="B216" s="298" t="str">
        <f>VLOOKUP($A216,Questions!$A$3:$X$333,2,0)&amp;""</f>
        <v>Have you taken actions to mitigate the identified risks?</v>
      </c>
      <c r="C216" s="298" t="str">
        <f>VLOOKUP($A216,Questions!$A$3:$X$333,18,0)&amp;""</f>
        <v/>
      </c>
      <c r="D216" s="298" t="str">
        <f>VLOOKUP($A216,Questions!$A$3:$X$333,19,0)&amp;""</f>
        <v>HIPAA</v>
      </c>
      <c r="E216" s="65"/>
      <c r="F216" s="65"/>
      <c r="G216" s="65"/>
      <c r="H216" s="65"/>
      <c r="I216" s="65"/>
      <c r="J216" s="65"/>
      <c r="K216" s="65"/>
      <c r="L216" s="65"/>
      <c r="M216" s="65"/>
      <c r="N216" s="65"/>
      <c r="O216" s="65"/>
      <c r="P216" s="65"/>
      <c r="Q216" s="65"/>
      <c r="R216" s="65"/>
      <c r="S216" s="65"/>
      <c r="T216" s="65"/>
      <c r="U216" s="65"/>
      <c r="V216" s="65"/>
      <c r="W216" s="65"/>
      <c r="X216" s="65"/>
      <c r="Y216" s="65"/>
      <c r="Z216" s="65"/>
    </row>
    <row r="217" ht="39.75" customHeight="1">
      <c r="A217" s="298" t="s">
        <v>326</v>
      </c>
      <c r="B217" s="298" t="str">
        <f>VLOOKUP($A217,Questions!$A$3:$X$333,2,0)&amp;""</f>
        <v>Does your application require user and system administrator password changes at a frequency no greater than 90 days?</v>
      </c>
      <c r="C217" s="298" t="str">
        <f>VLOOKUP($A217,Questions!$A$3:$X$333,18,0)&amp;""</f>
        <v/>
      </c>
      <c r="D217" s="298" t="str">
        <f>VLOOKUP($A217,Questions!$A$3:$X$333,19,0)&amp;""</f>
        <v>HIPAA</v>
      </c>
      <c r="E217" s="65"/>
      <c r="F217" s="65"/>
      <c r="G217" s="65"/>
      <c r="H217" s="65"/>
      <c r="I217" s="65"/>
      <c r="J217" s="65"/>
      <c r="K217" s="65"/>
      <c r="L217" s="65"/>
      <c r="M217" s="65"/>
      <c r="N217" s="65"/>
      <c r="O217" s="65"/>
      <c r="P217" s="65"/>
      <c r="Q217" s="65"/>
      <c r="R217" s="65"/>
      <c r="S217" s="65"/>
      <c r="T217" s="65"/>
      <c r="U217" s="65"/>
      <c r="V217" s="65"/>
      <c r="W217" s="65"/>
      <c r="X217" s="65"/>
      <c r="Y217" s="65"/>
      <c r="Z217" s="65"/>
    </row>
    <row r="218" ht="42.75" customHeight="1">
      <c r="A218" s="298" t="s">
        <v>327</v>
      </c>
      <c r="B218" s="298" t="str">
        <f>VLOOKUP($A218,Questions!$A$3:$X$333,2,0)&amp;""</f>
        <v>Does your application require users to set their own password after an administrator reset or on first use of the account?</v>
      </c>
      <c r="C218" s="298" t="str">
        <f>VLOOKUP($A218,Questions!$A$3:$X$333,18,0)&amp;""</f>
        <v/>
      </c>
      <c r="D218" s="298" t="str">
        <f>VLOOKUP($A218,Questions!$A$3:$X$333,19,0)&amp;""</f>
        <v>HIPAA</v>
      </c>
      <c r="E218" s="65"/>
      <c r="F218" s="65"/>
      <c r="G218" s="65"/>
      <c r="H218" s="65"/>
      <c r="I218" s="65"/>
      <c r="J218" s="65"/>
      <c r="K218" s="65"/>
      <c r="L218" s="65"/>
      <c r="M218" s="65"/>
      <c r="N218" s="65"/>
      <c r="O218" s="65"/>
      <c r="P218" s="65"/>
      <c r="Q218" s="65"/>
      <c r="R218" s="65"/>
      <c r="S218" s="65"/>
      <c r="T218" s="65"/>
      <c r="U218" s="65"/>
      <c r="V218" s="65"/>
      <c r="W218" s="65"/>
      <c r="X218" s="65"/>
      <c r="Y218" s="65"/>
      <c r="Z218" s="65"/>
    </row>
    <row r="219" ht="39.75" customHeight="1">
      <c r="A219" s="298" t="s">
        <v>328</v>
      </c>
      <c r="B219" s="298" t="str">
        <f>VLOOKUP($A219,Questions!$A$3:$X$333,2,0)&amp;""</f>
        <v>Does your application lock out an account after a number of failed login attempts?</v>
      </c>
      <c r="C219" s="298" t="str">
        <f>VLOOKUP($A219,Questions!$A$3:$X$333,18,0)&amp;""</f>
        <v/>
      </c>
      <c r="D219" s="298" t="str">
        <f>VLOOKUP($A219,Questions!$A$3:$X$333,19,0)&amp;""</f>
        <v>HIPAA</v>
      </c>
      <c r="E219" s="65"/>
      <c r="F219" s="65"/>
      <c r="G219" s="65"/>
      <c r="H219" s="65"/>
      <c r="I219" s="65"/>
      <c r="J219" s="65"/>
      <c r="K219" s="65"/>
      <c r="L219" s="65"/>
      <c r="M219" s="65"/>
      <c r="N219" s="65"/>
      <c r="O219" s="65"/>
      <c r="P219" s="65"/>
      <c r="Q219" s="65"/>
      <c r="R219" s="65"/>
      <c r="S219" s="65"/>
      <c r="T219" s="65"/>
      <c r="U219" s="65"/>
      <c r="V219" s="65"/>
      <c r="W219" s="65"/>
      <c r="X219" s="65"/>
      <c r="Y219" s="65"/>
      <c r="Z219" s="65"/>
    </row>
    <row r="220" ht="39.75" customHeight="1">
      <c r="A220" s="298" t="s">
        <v>329</v>
      </c>
      <c r="B220" s="298" t="str">
        <f>VLOOKUP($A220,Questions!$A$3:$X$333,2,0)&amp;""</f>
        <v>Does your application automatically lock or log-out an account after a period of inactivity?</v>
      </c>
      <c r="C220" s="298" t="str">
        <f>VLOOKUP($A220,Questions!$A$3:$X$333,18,0)&amp;""</f>
        <v/>
      </c>
      <c r="D220" s="298" t="str">
        <f>VLOOKUP($A220,Questions!$A$3:$X$333,19,0)&amp;""</f>
        <v>HIPAA</v>
      </c>
      <c r="E220" s="65"/>
      <c r="F220" s="65"/>
      <c r="G220" s="65"/>
      <c r="H220" s="65"/>
      <c r="I220" s="65"/>
      <c r="J220" s="65"/>
      <c r="K220" s="65"/>
      <c r="L220" s="65"/>
      <c r="M220" s="65"/>
      <c r="N220" s="65"/>
      <c r="O220" s="65"/>
      <c r="P220" s="65"/>
      <c r="Q220" s="65"/>
      <c r="R220" s="65"/>
      <c r="S220" s="65"/>
      <c r="T220" s="65"/>
      <c r="U220" s="65"/>
      <c r="V220" s="65"/>
      <c r="W220" s="65"/>
      <c r="X220" s="65"/>
      <c r="Y220" s="65"/>
      <c r="Z220" s="65"/>
    </row>
    <row r="221" ht="40.5" customHeight="1">
      <c r="A221" s="298" t="s">
        <v>330</v>
      </c>
      <c r="B221" s="298" t="str">
        <f>VLOOKUP($A221,Questions!$A$3:$X$333,2,0)&amp;""</f>
        <v>Are passwords visible in plain text, whether when stored or entered, including service level accounts (i.e., database accounts, etc.)?</v>
      </c>
      <c r="C221" s="298" t="str">
        <f>VLOOKUP($A221,Questions!$A$3:$X$333,18,0)&amp;""</f>
        <v/>
      </c>
      <c r="D221" s="298" t="str">
        <f>VLOOKUP($A221,Questions!$A$3:$X$333,19,0)&amp;""</f>
        <v>HIPAA</v>
      </c>
      <c r="E221" s="129"/>
      <c r="F221" s="65"/>
      <c r="G221" s="65"/>
      <c r="H221" s="65"/>
      <c r="I221" s="65"/>
      <c r="J221" s="65"/>
      <c r="K221" s="65"/>
      <c r="L221" s="65"/>
      <c r="M221" s="65"/>
      <c r="N221" s="65"/>
      <c r="O221" s="65"/>
      <c r="P221" s="65"/>
      <c r="Q221" s="65"/>
      <c r="R221" s="65"/>
      <c r="S221" s="65"/>
      <c r="T221" s="65"/>
      <c r="U221" s="65"/>
      <c r="V221" s="65"/>
      <c r="W221" s="65"/>
      <c r="X221" s="65"/>
      <c r="Y221" s="65"/>
      <c r="Z221" s="65"/>
    </row>
    <row r="222" ht="39.0" customHeight="1">
      <c r="A222" s="298" t="s">
        <v>331</v>
      </c>
      <c r="B222" s="298" t="str">
        <f>VLOOKUP($A222,Questions!$A$3:$X$333,2,0)&amp;""</f>
        <v>If the application is institution-hosted, can all service level and administrative account passwords be changed by the institution?</v>
      </c>
      <c r="C222" s="298" t="str">
        <f>VLOOKUP($A222,Questions!$A$3:$X$333,18,0)&amp;""</f>
        <v/>
      </c>
      <c r="D222" s="298" t="str">
        <f>VLOOKUP($A222,Questions!$A$3:$X$333,19,0)&amp;""</f>
        <v>HIPAA</v>
      </c>
      <c r="E222" s="65"/>
      <c r="F222" s="65"/>
      <c r="G222" s="65"/>
      <c r="H222" s="65"/>
      <c r="I222" s="65"/>
      <c r="J222" s="65"/>
      <c r="K222" s="65"/>
      <c r="L222" s="65"/>
      <c r="M222" s="65"/>
      <c r="N222" s="65"/>
      <c r="O222" s="65"/>
      <c r="P222" s="65"/>
      <c r="Q222" s="65"/>
      <c r="R222" s="65"/>
      <c r="S222" s="65"/>
      <c r="T222" s="65"/>
      <c r="U222" s="65"/>
      <c r="V222" s="65"/>
      <c r="W222" s="65"/>
      <c r="X222" s="65"/>
      <c r="Y222" s="65"/>
      <c r="Z222" s="65"/>
    </row>
    <row r="223" ht="23.25" customHeight="1">
      <c r="A223" s="298" t="s">
        <v>332</v>
      </c>
      <c r="B223" s="298" t="str">
        <f>VLOOKUP($A223,Questions!$A$3:$X$333,2,0)&amp;""</f>
        <v>Does your application provide the ability to define user access levels?</v>
      </c>
      <c r="C223" s="298" t="str">
        <f>VLOOKUP($A223,Questions!$A$3:$X$333,18,0)&amp;""</f>
        <v/>
      </c>
      <c r="D223" s="298" t="str">
        <f>VLOOKUP($A223,Questions!$A$3:$X$333,19,0)&amp;""</f>
        <v>HIPAA</v>
      </c>
      <c r="E223" s="65"/>
      <c r="F223" s="65"/>
      <c r="G223" s="65"/>
      <c r="H223" s="65"/>
      <c r="I223" s="65"/>
      <c r="J223" s="65"/>
      <c r="K223" s="65"/>
      <c r="L223" s="65"/>
      <c r="M223" s="65"/>
      <c r="N223" s="65"/>
      <c r="O223" s="65"/>
      <c r="P223" s="65"/>
      <c r="Q223" s="65"/>
      <c r="R223" s="65"/>
      <c r="S223" s="65"/>
      <c r="T223" s="65"/>
      <c r="U223" s="65"/>
      <c r="V223" s="65"/>
      <c r="W223" s="65"/>
      <c r="X223" s="65"/>
      <c r="Y223" s="65"/>
      <c r="Z223" s="65"/>
    </row>
    <row r="224" ht="39.75" customHeight="1">
      <c r="A224" s="298" t="s">
        <v>333</v>
      </c>
      <c r="B224" s="298" t="str">
        <f>VLOOKUP($A224,Questions!$A$3:$X$333,2,0)&amp;""</f>
        <v>Does your application support varying levels of access to administrative tasks defined individually per user?</v>
      </c>
      <c r="C224" s="298" t="str">
        <f>VLOOKUP($A224,Questions!$A$3:$X$333,18,0)&amp;""</f>
        <v/>
      </c>
      <c r="D224" s="298" t="str">
        <f>VLOOKUP($A224,Questions!$A$3:$X$333,19,0)&amp;""</f>
        <v>HIPAA</v>
      </c>
      <c r="E224" s="65"/>
      <c r="F224" s="65"/>
      <c r="G224" s="65"/>
      <c r="H224" s="65"/>
      <c r="I224" s="65"/>
      <c r="J224" s="65"/>
      <c r="K224" s="65"/>
      <c r="L224" s="65"/>
      <c r="M224" s="65"/>
      <c r="N224" s="65"/>
      <c r="O224" s="65"/>
      <c r="P224" s="65"/>
      <c r="Q224" s="65"/>
      <c r="R224" s="65"/>
      <c r="S224" s="65"/>
      <c r="T224" s="65"/>
      <c r="U224" s="65"/>
      <c r="V224" s="65"/>
      <c r="W224" s="65"/>
      <c r="X224" s="65"/>
      <c r="Y224" s="65"/>
      <c r="Z224" s="65"/>
    </row>
    <row r="225" ht="38.25" customHeight="1">
      <c r="A225" s="298" t="s">
        <v>334</v>
      </c>
      <c r="B225" s="298" t="str">
        <f>VLOOKUP($A225,Questions!$A$3:$X$333,2,0)&amp;""</f>
        <v>Does your application support varying levels of access to records based on user ID?</v>
      </c>
      <c r="C225" s="298" t="str">
        <f>VLOOKUP($A225,Questions!$A$3:$X$333,18,0)&amp;""</f>
        <v/>
      </c>
      <c r="D225" s="298" t="str">
        <f>VLOOKUP($A225,Questions!$A$3:$X$333,19,0)&amp;""</f>
        <v>HIPAA</v>
      </c>
      <c r="E225" s="65"/>
      <c r="F225" s="65"/>
      <c r="G225" s="65"/>
      <c r="H225" s="65"/>
      <c r="I225" s="65"/>
      <c r="J225" s="65"/>
      <c r="K225" s="65"/>
      <c r="L225" s="65"/>
      <c r="M225" s="65"/>
      <c r="N225" s="65"/>
      <c r="O225" s="65"/>
      <c r="P225" s="65"/>
      <c r="Q225" s="65"/>
      <c r="R225" s="65"/>
      <c r="S225" s="65"/>
      <c r="T225" s="65"/>
      <c r="U225" s="65"/>
      <c r="V225" s="65"/>
      <c r="W225" s="65"/>
      <c r="X225" s="65"/>
      <c r="Y225" s="65"/>
      <c r="Z225" s="65"/>
    </row>
    <row r="226" ht="36.0" customHeight="1">
      <c r="A226" s="298" t="s">
        <v>335</v>
      </c>
      <c r="B226" s="298" t="str">
        <f>VLOOKUP($A226,Questions!$A$3:$X$333,2,0)&amp;""</f>
        <v>Is there a limit to the number of groups to which a user can be assigned?</v>
      </c>
      <c r="C226" s="298" t="str">
        <f>VLOOKUP($A226,Questions!$A$3:$X$333,18,0)&amp;""</f>
        <v/>
      </c>
      <c r="D226" s="298" t="str">
        <f>VLOOKUP($A226,Questions!$A$3:$X$333,19,0)&amp;""</f>
        <v>HIPAA</v>
      </c>
      <c r="E226" s="65"/>
      <c r="F226" s="65"/>
      <c r="G226" s="65"/>
      <c r="H226" s="65"/>
      <c r="I226" s="65"/>
      <c r="J226" s="65"/>
      <c r="K226" s="65"/>
      <c r="L226" s="65"/>
      <c r="M226" s="65"/>
      <c r="N226" s="65"/>
      <c r="O226" s="65"/>
      <c r="P226" s="65"/>
      <c r="Q226" s="65"/>
      <c r="R226" s="65"/>
      <c r="S226" s="65"/>
      <c r="T226" s="65"/>
      <c r="U226" s="65"/>
      <c r="V226" s="65"/>
      <c r="W226" s="65"/>
      <c r="X226" s="65"/>
      <c r="Y226" s="65"/>
      <c r="Z226" s="65"/>
    </row>
    <row r="227" ht="15.75" customHeight="1">
      <c r="A227" s="298" t="s">
        <v>336</v>
      </c>
      <c r="B227" s="298" t="str">
        <f>VLOOKUP($A227,Questions!$A$3:$X$333,2,0)&amp;""</f>
        <v>Do accounts used for solution provider-supplied remote support abide by the same authentication policies and access logging as the rest of the system?</v>
      </c>
      <c r="C227" s="298" t="str">
        <f>VLOOKUP($A227,Questions!$A$3:$X$333,18,0)&amp;""</f>
        <v/>
      </c>
      <c r="D227" s="298" t="str">
        <f>VLOOKUP($A227,Questions!$A$3:$X$333,19,0)&amp;""</f>
        <v>HIPAA</v>
      </c>
      <c r="E227" s="65"/>
      <c r="F227" s="65"/>
      <c r="G227" s="65"/>
      <c r="H227" s="65"/>
      <c r="I227" s="65"/>
      <c r="J227" s="65"/>
      <c r="K227" s="65"/>
      <c r="L227" s="65"/>
      <c r="M227" s="65"/>
      <c r="N227" s="65"/>
      <c r="O227" s="65"/>
      <c r="P227" s="65"/>
      <c r="Q227" s="65"/>
      <c r="R227" s="65"/>
      <c r="S227" s="65"/>
      <c r="T227" s="65"/>
      <c r="U227" s="65"/>
      <c r="V227" s="65"/>
      <c r="W227" s="65"/>
      <c r="X227" s="65"/>
      <c r="Y227" s="65"/>
      <c r="Z227" s="65"/>
    </row>
    <row r="228" ht="34.5" customHeight="1">
      <c r="A228" s="298" t="s">
        <v>337</v>
      </c>
      <c r="B228" s="298" t="str">
        <f>VLOOKUP($A228,Questions!$A$3:$X$333,2,0)&amp;""</f>
        <v>Does the application log record access including specific user, date/time of access, and originating IP or device?</v>
      </c>
      <c r="C228" s="298" t="str">
        <f>VLOOKUP($A228,Questions!$A$3:$X$333,18,0)&amp;""</f>
        <v/>
      </c>
      <c r="D228" s="298" t="str">
        <f>VLOOKUP($A228,Questions!$A$3:$X$333,19,0)&amp;""</f>
        <v>HIPAA</v>
      </c>
      <c r="E228" s="129"/>
      <c r="F228" s="65"/>
      <c r="G228" s="65"/>
      <c r="H228" s="65"/>
      <c r="I228" s="65"/>
      <c r="J228" s="65"/>
      <c r="K228" s="65"/>
      <c r="L228" s="65"/>
      <c r="M228" s="65"/>
      <c r="N228" s="65"/>
      <c r="O228" s="65"/>
      <c r="P228" s="65"/>
      <c r="Q228" s="65"/>
      <c r="R228" s="65"/>
      <c r="S228" s="65"/>
      <c r="T228" s="65"/>
      <c r="U228" s="65"/>
      <c r="V228" s="65"/>
      <c r="W228" s="65"/>
      <c r="X228" s="65"/>
      <c r="Y228" s="65"/>
      <c r="Z228" s="65"/>
    </row>
    <row r="229" ht="52.5" customHeight="1">
      <c r="A229" s="298" t="s">
        <v>338</v>
      </c>
      <c r="B229" s="298" t="str">
        <f>VLOOKUP($A229,Questions!$A$3:$X$333,2,0)&amp;""</f>
        <v>Does the application log administrative activity, such as user account access changes and password changes, including specific user, date/time of changes, and originating IP or device?</v>
      </c>
      <c r="C229" s="298" t="str">
        <f>VLOOKUP($A229,Questions!$A$3:$X$333,18,0)&amp;""</f>
        <v/>
      </c>
      <c r="D229" s="298" t="str">
        <f>VLOOKUP($A229,Questions!$A$3:$X$333,19,0)&amp;""</f>
        <v>HIPAA</v>
      </c>
      <c r="E229" s="65"/>
      <c r="F229" s="65"/>
      <c r="G229" s="65"/>
      <c r="H229" s="65"/>
      <c r="I229" s="65"/>
      <c r="J229" s="65"/>
      <c r="K229" s="65"/>
      <c r="L229" s="65"/>
      <c r="M229" s="65"/>
      <c r="N229" s="65"/>
      <c r="O229" s="65"/>
      <c r="P229" s="65"/>
      <c r="Q229" s="65"/>
      <c r="R229" s="65"/>
      <c r="S229" s="65"/>
      <c r="T229" s="65"/>
      <c r="U229" s="65"/>
      <c r="V229" s="65"/>
      <c r="W229" s="65"/>
      <c r="X229" s="65"/>
      <c r="Y229" s="65"/>
      <c r="Z229" s="65"/>
    </row>
    <row r="230" ht="21.0" customHeight="1">
      <c r="A230" s="298" t="s">
        <v>339</v>
      </c>
      <c r="B230" s="298" t="str">
        <f>VLOOKUP($A230,Questions!$A$3:$X$333,2,0)&amp;""</f>
        <v>How long does the application keep access/change logs?</v>
      </c>
      <c r="C230" s="298" t="str">
        <f>VLOOKUP($A230,Questions!$A$3:$X$333,18,0)&amp;""</f>
        <v/>
      </c>
      <c r="D230" s="298" t="str">
        <f>VLOOKUP($A230,Questions!$A$3:$X$333,19,0)&amp;""</f>
        <v>HIPAA</v>
      </c>
      <c r="E230" s="65"/>
      <c r="F230" s="65"/>
      <c r="G230" s="65"/>
      <c r="H230" s="65"/>
      <c r="I230" s="65"/>
      <c r="J230" s="65"/>
      <c r="K230" s="65"/>
      <c r="L230" s="65"/>
      <c r="M230" s="65"/>
      <c r="N230" s="65"/>
      <c r="O230" s="65"/>
      <c r="P230" s="65"/>
      <c r="Q230" s="65"/>
      <c r="R230" s="65"/>
      <c r="S230" s="65"/>
      <c r="T230" s="65"/>
      <c r="U230" s="65"/>
      <c r="V230" s="65"/>
      <c r="W230" s="65"/>
      <c r="X230" s="65"/>
      <c r="Y230" s="65"/>
      <c r="Z230" s="65"/>
    </row>
    <row r="231" ht="23.25" customHeight="1">
      <c r="A231" s="298" t="s">
        <v>340</v>
      </c>
      <c r="B231" s="298" t="str">
        <f>VLOOKUP($A231,Questions!$A$3:$X$333,2,0)&amp;""</f>
        <v>Can the application logs be archived?</v>
      </c>
      <c r="C231" s="298" t="str">
        <f>VLOOKUP($A231,Questions!$A$3:$X$333,18,0)&amp;""</f>
        <v/>
      </c>
      <c r="D231" s="298" t="str">
        <f>VLOOKUP($A231,Questions!$A$3:$X$333,19,0)&amp;""</f>
        <v>HIPAA</v>
      </c>
      <c r="E231" s="65"/>
      <c r="F231" s="65"/>
      <c r="G231" s="65"/>
      <c r="H231" s="65"/>
      <c r="I231" s="65"/>
      <c r="J231" s="65"/>
      <c r="K231" s="65"/>
      <c r="L231" s="65"/>
      <c r="M231" s="65"/>
      <c r="N231" s="65"/>
      <c r="O231" s="65"/>
      <c r="P231" s="65"/>
      <c r="Q231" s="65"/>
      <c r="R231" s="65"/>
      <c r="S231" s="65"/>
      <c r="T231" s="65"/>
      <c r="U231" s="65"/>
      <c r="V231" s="65"/>
      <c r="W231" s="65"/>
      <c r="X231" s="65"/>
      <c r="Y231" s="65"/>
      <c r="Z231" s="65"/>
    </row>
    <row r="232" ht="24.75" customHeight="1">
      <c r="A232" s="298" t="s">
        <v>341</v>
      </c>
      <c r="B232" s="298" t="str">
        <f>VLOOKUP($A232,Questions!$A$3:$X$333,2,0)&amp;""</f>
        <v>Can the application logs be saved externally?</v>
      </c>
      <c r="C232" s="298" t="str">
        <f>VLOOKUP($A232,Questions!$A$3:$X$333,18,0)&amp;""</f>
        <v/>
      </c>
      <c r="D232" s="298" t="str">
        <f>VLOOKUP($A232,Questions!$A$3:$X$333,19,0)&amp;""</f>
        <v>HIPAA</v>
      </c>
      <c r="E232" s="65"/>
      <c r="F232" s="65"/>
      <c r="G232" s="65"/>
      <c r="H232" s="65"/>
      <c r="I232" s="65"/>
      <c r="J232" s="65"/>
      <c r="K232" s="65"/>
      <c r="L232" s="65"/>
      <c r="M232" s="65"/>
      <c r="N232" s="65"/>
      <c r="O232" s="65"/>
      <c r="P232" s="65"/>
      <c r="Q232" s="65"/>
      <c r="R232" s="65"/>
      <c r="S232" s="65"/>
      <c r="T232" s="65"/>
      <c r="U232" s="65"/>
      <c r="V232" s="65"/>
      <c r="W232" s="65"/>
      <c r="X232" s="65"/>
      <c r="Y232" s="65"/>
      <c r="Z232" s="65"/>
    </row>
    <row r="233" ht="39.0" customHeight="1">
      <c r="A233" s="298" t="s">
        <v>342</v>
      </c>
      <c r="B233" s="298" t="str">
        <f>VLOOKUP($A233,Questions!$A$3:$X$333,2,0)&amp;""</f>
        <v>Do you have a disaster recovery plan and emergency mode operation plan?</v>
      </c>
      <c r="C233" s="298" t="str">
        <f>VLOOKUP($A233,Questions!$A$3:$X$333,18,0)&amp;""</f>
        <v/>
      </c>
      <c r="D233" s="298" t="str">
        <f>VLOOKUP($A233,Questions!$A$3:$X$333,19,0)&amp;""</f>
        <v>HIPAA</v>
      </c>
      <c r="E233" s="65"/>
      <c r="F233" s="65"/>
      <c r="G233" s="65"/>
      <c r="H233" s="65"/>
      <c r="I233" s="65"/>
      <c r="J233" s="65"/>
      <c r="K233" s="65"/>
      <c r="L233" s="65"/>
      <c r="M233" s="65"/>
      <c r="N233" s="65"/>
      <c r="O233" s="65"/>
      <c r="P233" s="65"/>
      <c r="Q233" s="65"/>
      <c r="R233" s="65"/>
      <c r="S233" s="65"/>
      <c r="T233" s="65"/>
      <c r="U233" s="65"/>
      <c r="V233" s="65"/>
      <c r="W233" s="65"/>
      <c r="X233" s="65"/>
      <c r="Y233" s="65"/>
      <c r="Z233" s="65"/>
    </row>
    <row r="234" ht="23.25" customHeight="1">
      <c r="A234" s="298" t="s">
        <v>343</v>
      </c>
      <c r="B234" s="298" t="str">
        <f>VLOOKUP($A234,Questions!$A$3:$X$333,2,0)&amp;""</f>
        <v>Can you provide a HIPAA compliance attestation document?</v>
      </c>
      <c r="C234" s="298" t="str">
        <f>VLOOKUP($A234,Questions!$A$3:$X$333,18,0)&amp;""</f>
        <v/>
      </c>
      <c r="D234" s="298" t="str">
        <f>VLOOKUP($A234,Questions!$A$3:$X$333,19,0)&amp;""</f>
        <v>HIPAA</v>
      </c>
      <c r="E234" s="65"/>
      <c r="F234" s="65"/>
      <c r="G234" s="65"/>
      <c r="H234" s="65"/>
      <c r="I234" s="65"/>
      <c r="J234" s="65"/>
      <c r="K234" s="65"/>
      <c r="L234" s="65"/>
      <c r="M234" s="65"/>
      <c r="N234" s="65"/>
      <c r="O234" s="65"/>
      <c r="P234" s="65"/>
      <c r="Q234" s="65"/>
      <c r="R234" s="65"/>
      <c r="S234" s="65"/>
      <c r="T234" s="65"/>
      <c r="U234" s="65"/>
      <c r="V234" s="65"/>
      <c r="W234" s="65"/>
      <c r="X234" s="65"/>
      <c r="Y234" s="65"/>
      <c r="Z234" s="65"/>
    </row>
    <row r="235" ht="22.5" customHeight="1">
      <c r="A235" s="298" t="s">
        <v>344</v>
      </c>
      <c r="B235" s="298" t="str">
        <f>VLOOKUP($A235,Questions!$A$3:$X$333,2,0)&amp;""</f>
        <v>Are you willing to enter into a Business Associate Agreement (BAA)?</v>
      </c>
      <c r="C235" s="298" t="str">
        <f>VLOOKUP($A235,Questions!$A$3:$X$333,18,0)&amp;""</f>
        <v/>
      </c>
      <c r="D235" s="298" t="str">
        <f>VLOOKUP($A235,Questions!$A$3:$X$333,19,0)&amp;""</f>
        <v>HIPAA</v>
      </c>
      <c r="E235" s="65"/>
      <c r="F235" s="65"/>
      <c r="G235" s="65"/>
      <c r="H235" s="65"/>
      <c r="I235" s="65"/>
      <c r="J235" s="65"/>
      <c r="K235" s="65"/>
      <c r="L235" s="65"/>
      <c r="M235" s="65"/>
      <c r="N235" s="65"/>
      <c r="O235" s="65"/>
      <c r="P235" s="65"/>
      <c r="Q235" s="65"/>
      <c r="R235" s="65"/>
      <c r="S235" s="65"/>
      <c r="T235" s="65"/>
      <c r="U235" s="65"/>
      <c r="V235" s="65"/>
      <c r="W235" s="65"/>
      <c r="X235" s="65"/>
      <c r="Y235" s="65"/>
      <c r="Z235" s="65"/>
    </row>
    <row r="236" ht="33.0" customHeight="1">
      <c r="A236" s="298" t="s">
        <v>345</v>
      </c>
      <c r="B236" s="298" t="str">
        <f>VLOOKUP($A236,Questions!$A$3:$X$333,2,0)&amp;""</f>
        <v>Do your data backup and retention policies and practices meet HIPAA requirements?</v>
      </c>
      <c r="C236" s="298" t="str">
        <f>VLOOKUP($A236,Questions!$A$3:$X$333,18,0)&amp;""</f>
        <v/>
      </c>
      <c r="D236" s="298" t="str">
        <f>VLOOKUP($A236,Questions!$A$3:$X$333,19,0)&amp;""</f>
        <v>HIPAA</v>
      </c>
      <c r="E236" s="56" t="s">
        <v>687</v>
      </c>
      <c r="F236" s="65"/>
      <c r="G236" s="65"/>
      <c r="H236" s="65"/>
      <c r="I236" s="65"/>
      <c r="J236" s="65"/>
      <c r="K236" s="65"/>
      <c r="L236" s="65"/>
      <c r="M236" s="65"/>
      <c r="N236" s="65"/>
      <c r="O236" s="65"/>
      <c r="P236" s="65"/>
      <c r="Q236" s="65"/>
      <c r="R236" s="65"/>
      <c r="S236" s="65"/>
      <c r="T236" s="65"/>
      <c r="U236" s="65"/>
      <c r="V236" s="65"/>
      <c r="W236" s="65"/>
      <c r="X236" s="65"/>
      <c r="Y236" s="65"/>
      <c r="Z236" s="65"/>
    </row>
    <row r="237" ht="15.75" customHeight="1">
      <c r="A237" s="19" t="str">
        <f>VLOOKUP(LEFT($A238,4),'Auto Responses'!$N$4:$O$38,2,0)&amp;""</f>
        <v> Payment Card Industry Data Security Standard (PCI DSS)</v>
      </c>
      <c r="B237" s="19"/>
      <c r="C237" s="33" t="str">
        <f>Questions!$S$2</f>
        <v>Reason for Question</v>
      </c>
      <c r="D237" s="33" t="str">
        <f>Questions!$T$2</f>
        <v>Follow-Up Inquiries/Responses</v>
      </c>
      <c r="E237" s="65"/>
      <c r="F237" s="65"/>
      <c r="G237" s="65"/>
      <c r="H237" s="65"/>
      <c r="I237" s="65"/>
      <c r="J237" s="65"/>
      <c r="K237" s="65"/>
      <c r="L237" s="65"/>
      <c r="M237" s="65"/>
      <c r="N237" s="65"/>
      <c r="O237" s="65"/>
      <c r="P237" s="65"/>
      <c r="Q237" s="65"/>
      <c r="R237" s="65"/>
      <c r="S237" s="65"/>
      <c r="T237" s="65"/>
      <c r="U237" s="65"/>
      <c r="V237" s="65"/>
      <c r="W237" s="65"/>
      <c r="X237" s="65"/>
      <c r="Y237" s="65"/>
      <c r="Z237" s="65"/>
    </row>
    <row r="238" ht="36.0" customHeight="1">
      <c r="A238" s="298" t="s">
        <v>346</v>
      </c>
      <c r="B238" s="298" t="str">
        <f>VLOOKUP($A238,Questions!$A$3:$X$333,2,0)&amp;""</f>
        <v>Do you have a current, executed within the past year, Attestation of Compliance (AoC) or Report on Compliance (RoC)?*</v>
      </c>
      <c r="C238" s="298" t="str">
        <f>VLOOKUP($A238,Questions!$A$3:$X$333,18,0)&amp;""</f>
        <v/>
      </c>
      <c r="D238" s="298" t="str">
        <f>VLOOKUP($A238,Questions!$A$3:$X$333,19,0)&amp;""</f>
        <v>PCI DSS</v>
      </c>
      <c r="E238" s="65"/>
      <c r="F238" s="65"/>
      <c r="G238" s="65"/>
      <c r="H238" s="65"/>
      <c r="I238" s="65"/>
      <c r="J238" s="65"/>
      <c r="K238" s="65"/>
      <c r="L238" s="65"/>
      <c r="M238" s="65"/>
      <c r="N238" s="65"/>
      <c r="O238" s="65"/>
      <c r="P238" s="65"/>
      <c r="Q238" s="65"/>
      <c r="R238" s="65"/>
      <c r="S238" s="65"/>
      <c r="T238" s="65"/>
      <c r="U238" s="65"/>
      <c r="V238" s="65"/>
      <c r="W238" s="65"/>
      <c r="X238" s="65"/>
      <c r="Y238" s="65"/>
      <c r="Z238" s="65"/>
    </row>
    <row r="239" ht="36.75" customHeight="1">
      <c r="A239" s="298" t="s">
        <v>348</v>
      </c>
      <c r="B239" s="298" t="str">
        <f>VLOOKUP($A239,Questions!$A$3:$X$333,2,0)&amp;""</f>
        <v>Is the application listed as an approved Payment Application Data Security Standard (PA-DSS) application?*</v>
      </c>
      <c r="C239" s="298" t="str">
        <f>VLOOKUP($A239,Questions!$A$3:$X$333,18,0)&amp;""</f>
        <v/>
      </c>
      <c r="D239" s="298" t="str">
        <f>VLOOKUP($A239,Questions!$A$3:$X$333,19,0)&amp;""</f>
        <v>PCI DSS</v>
      </c>
      <c r="E239" s="65"/>
      <c r="F239" s="65"/>
      <c r="G239" s="65"/>
      <c r="H239" s="65"/>
      <c r="I239" s="65"/>
      <c r="J239" s="65"/>
      <c r="K239" s="65"/>
      <c r="L239" s="65"/>
      <c r="M239" s="65"/>
      <c r="N239" s="65"/>
      <c r="O239" s="65"/>
      <c r="P239" s="65"/>
      <c r="Q239" s="65"/>
      <c r="R239" s="65"/>
      <c r="S239" s="65"/>
      <c r="T239" s="65"/>
      <c r="U239" s="65"/>
      <c r="V239" s="65"/>
      <c r="W239" s="65"/>
      <c r="X239" s="65"/>
      <c r="Y239" s="65"/>
      <c r="Z239" s="65"/>
    </row>
    <row r="240" ht="40.5" customHeight="1">
      <c r="A240" s="298" t="s">
        <v>349</v>
      </c>
      <c r="B240" s="298" t="str">
        <f>VLOOKUP($A240,Questions!$A$3:$X$333,2,0)&amp;""</f>
        <v>Does the system or solutions use a third party to collect, store, process, or transmit cardholder (payment/credit/debt card) data?*</v>
      </c>
      <c r="C240" s="298" t="str">
        <f>VLOOKUP($A240,Questions!$A$3:$X$333,18,0)&amp;""</f>
        <v/>
      </c>
      <c r="D240" s="298" t="str">
        <f>VLOOKUP($A240,Questions!$A$3:$X$333,19,0)&amp;""</f>
        <v>PCI DSS</v>
      </c>
      <c r="E240" s="65"/>
      <c r="F240" s="65"/>
      <c r="G240" s="65"/>
      <c r="H240" s="65"/>
      <c r="I240" s="65"/>
      <c r="J240" s="65"/>
      <c r="K240" s="65"/>
      <c r="L240" s="65"/>
      <c r="M240" s="65"/>
      <c r="N240" s="65"/>
      <c r="O240" s="65"/>
      <c r="P240" s="65"/>
      <c r="Q240" s="65"/>
      <c r="R240" s="65"/>
      <c r="S240" s="65"/>
      <c r="T240" s="65"/>
      <c r="U240" s="65"/>
      <c r="V240" s="65"/>
      <c r="W240" s="65"/>
      <c r="X240" s="65"/>
      <c r="Y240" s="65"/>
      <c r="Z240" s="65"/>
    </row>
    <row r="241" ht="39.0" customHeight="1">
      <c r="A241" s="298" t="s">
        <v>350</v>
      </c>
      <c r="B241" s="298" t="str">
        <f>VLOOKUP($A241,Questions!$A$3:$X$333,2,0)&amp;""</f>
        <v>Do your systems or solutions store, process, or transmit cardholder (payment/credit/debt card) data?</v>
      </c>
      <c r="C241" s="298" t="str">
        <f>VLOOKUP($A241,Questions!$A$3:$X$333,18,0)&amp;""</f>
        <v/>
      </c>
      <c r="D241" s="298" t="str">
        <f>VLOOKUP($A241,Questions!$A$3:$X$333,19,0)&amp;""</f>
        <v>PCI DSS</v>
      </c>
      <c r="E241" s="65"/>
      <c r="F241" s="65"/>
      <c r="G241" s="65"/>
      <c r="H241" s="65"/>
      <c r="I241" s="65"/>
      <c r="J241" s="65"/>
      <c r="K241" s="65"/>
      <c r="L241" s="65"/>
      <c r="M241" s="65"/>
      <c r="N241" s="65"/>
      <c r="O241" s="65"/>
      <c r="P241" s="65"/>
      <c r="Q241" s="65"/>
      <c r="R241" s="65"/>
      <c r="S241" s="65"/>
      <c r="T241" s="65"/>
      <c r="U241" s="65"/>
      <c r="V241" s="65"/>
      <c r="W241" s="65"/>
      <c r="X241" s="65"/>
      <c r="Y241" s="65"/>
      <c r="Z241" s="65"/>
    </row>
    <row r="242" ht="38.25" customHeight="1">
      <c r="A242" s="298" t="s">
        <v>351</v>
      </c>
      <c r="B242" s="298" t="str">
        <f>VLOOKUP($A242,Questions!$A$3:$X$333,2,0)&amp;""</f>
        <v>Are you compliant with the Payment Card Industry Data Security Standard (PCI DSS)?</v>
      </c>
      <c r="C242" s="298" t="str">
        <f>VLOOKUP($A242,Questions!$A$3:$X$333,18,0)&amp;""</f>
        <v/>
      </c>
      <c r="D242" s="298" t="str">
        <f>VLOOKUP($A242,Questions!$A$3:$X$333,19,0)&amp;""</f>
        <v>PCI DSS</v>
      </c>
      <c r="E242" s="65"/>
      <c r="F242" s="65"/>
      <c r="G242" s="65"/>
      <c r="H242" s="65"/>
      <c r="I242" s="65"/>
      <c r="J242" s="65"/>
      <c r="K242" s="65"/>
      <c r="L242" s="65"/>
      <c r="M242" s="65"/>
      <c r="N242" s="65"/>
      <c r="O242" s="65"/>
      <c r="P242" s="65"/>
      <c r="Q242" s="65"/>
      <c r="R242" s="65"/>
      <c r="S242" s="65"/>
      <c r="T242" s="65"/>
      <c r="U242" s="65"/>
      <c r="V242" s="65"/>
      <c r="W242" s="65"/>
      <c r="X242" s="65"/>
      <c r="Y242" s="65"/>
      <c r="Z242" s="65"/>
    </row>
    <row r="243" ht="28.5" customHeight="1">
      <c r="A243" s="298" t="s">
        <v>352</v>
      </c>
      <c r="B243" s="298" t="str">
        <f>VLOOKUP($A243,Questions!$A$3:$X$333,2,0)&amp;""</f>
        <v>Are you classified as a service provider?</v>
      </c>
      <c r="C243" s="298" t="str">
        <f>VLOOKUP($A243,Questions!$A$3:$X$333,18,0)&amp;""</f>
        <v/>
      </c>
      <c r="D243" s="298" t="str">
        <f>VLOOKUP($A243,Questions!$A$3:$X$333,19,0)&amp;""</f>
        <v>PCI DSS</v>
      </c>
      <c r="E243" s="65"/>
      <c r="F243" s="65"/>
      <c r="G243" s="65"/>
      <c r="H243" s="65"/>
      <c r="I243" s="65"/>
      <c r="J243" s="65"/>
      <c r="K243" s="65"/>
      <c r="L243" s="65"/>
      <c r="M243" s="65"/>
      <c r="N243" s="65"/>
      <c r="O243" s="65"/>
      <c r="P243" s="65"/>
      <c r="Q243" s="65"/>
      <c r="R243" s="65"/>
      <c r="S243" s="65"/>
      <c r="T243" s="65"/>
      <c r="U243" s="65"/>
      <c r="V243" s="65"/>
      <c r="W243" s="65"/>
      <c r="X243" s="65"/>
      <c r="Y243" s="65"/>
      <c r="Z243" s="65"/>
    </row>
    <row r="244" ht="29.25" customHeight="1">
      <c r="A244" s="298" t="s">
        <v>353</v>
      </c>
      <c r="B244" s="298" t="str">
        <f>VLOOKUP($A244,Questions!$A$3:$X$333,2,0)&amp;""</f>
        <v>Are you on the list of Visa approved service providers?</v>
      </c>
      <c r="C244" s="298" t="str">
        <f>VLOOKUP($A244,Questions!$A$3:$X$333,18,0)&amp;""</f>
        <v/>
      </c>
      <c r="D244" s="298" t="str">
        <f>VLOOKUP($A244,Questions!$A$3:$X$333,19,0)&amp;""</f>
        <v>PCI DSS</v>
      </c>
      <c r="E244" s="65"/>
      <c r="F244" s="65"/>
      <c r="G244" s="65"/>
      <c r="H244" s="65"/>
      <c r="I244" s="65"/>
      <c r="J244" s="65"/>
      <c r="K244" s="65"/>
      <c r="L244" s="65"/>
      <c r="M244" s="65"/>
      <c r="N244" s="65"/>
      <c r="O244" s="65"/>
      <c r="P244" s="65"/>
      <c r="Q244" s="65"/>
      <c r="R244" s="65"/>
      <c r="S244" s="65"/>
      <c r="T244" s="65"/>
      <c r="U244" s="65"/>
      <c r="V244" s="65"/>
      <c r="W244" s="65"/>
      <c r="X244" s="65"/>
      <c r="Y244" s="65"/>
      <c r="Z244" s="65"/>
    </row>
    <row r="245" ht="26.25" customHeight="1">
      <c r="A245" s="298" t="s">
        <v>354</v>
      </c>
      <c r="B245" s="298" t="str">
        <f>VLOOKUP($A245,Questions!$A$3:$X$333,2,0)&amp;""</f>
        <v>Are you classified as a merchant? If so, what level (1, 2, 3, 4)?</v>
      </c>
      <c r="C245" s="298" t="str">
        <f>VLOOKUP($A245,Questions!$A$3:$X$333,18,0)&amp;""</f>
        <v/>
      </c>
      <c r="D245" s="298" t="str">
        <f>VLOOKUP($A245,Questions!$A$3:$X$333,19,0)&amp;""</f>
        <v>PCI DSS</v>
      </c>
      <c r="E245" s="65"/>
      <c r="F245" s="65"/>
      <c r="G245" s="65"/>
      <c r="H245" s="65"/>
      <c r="I245" s="65"/>
      <c r="J245" s="65"/>
      <c r="K245" s="65"/>
      <c r="L245" s="65"/>
      <c r="M245" s="65"/>
      <c r="N245" s="65"/>
      <c r="O245" s="65"/>
      <c r="P245" s="65"/>
      <c r="Q245" s="65"/>
      <c r="R245" s="65"/>
      <c r="S245" s="65"/>
      <c r="T245" s="65"/>
      <c r="U245" s="65"/>
      <c r="V245" s="65"/>
      <c r="W245" s="65"/>
      <c r="X245" s="65"/>
      <c r="Y245" s="65"/>
      <c r="Z245" s="65"/>
    </row>
    <row r="246" ht="36.75" customHeight="1">
      <c r="A246" s="298" t="s">
        <v>355</v>
      </c>
      <c r="B246" s="298" t="str">
        <f>VLOOKUP($A246,Questions!$A$3:$X$333,2,0)&amp;""</f>
        <v>Describe the architecture employed by the system to verify and authorize credit card transactions.</v>
      </c>
      <c r="C246" s="298" t="str">
        <f>VLOOKUP($A246,Questions!$A$3:$X$333,18,0)&amp;""</f>
        <v/>
      </c>
      <c r="D246" s="298" t="str">
        <f>VLOOKUP($A246,Questions!$A$3:$X$333,19,0)&amp;""</f>
        <v>PCI DSS</v>
      </c>
      <c r="E246" s="65"/>
      <c r="F246" s="65"/>
      <c r="G246" s="65"/>
      <c r="H246" s="65"/>
      <c r="I246" s="65"/>
      <c r="J246" s="65"/>
      <c r="K246" s="65"/>
      <c r="L246" s="65"/>
      <c r="M246" s="65"/>
      <c r="N246" s="65"/>
      <c r="O246" s="65"/>
      <c r="P246" s="65"/>
      <c r="Q246" s="65"/>
      <c r="R246" s="65"/>
      <c r="S246" s="65"/>
      <c r="T246" s="65"/>
      <c r="U246" s="65"/>
      <c r="V246" s="65"/>
      <c r="W246" s="65"/>
      <c r="X246" s="65"/>
      <c r="Y246" s="65"/>
      <c r="Z246" s="65"/>
    </row>
    <row r="247" ht="22.5" customHeight="1">
      <c r="A247" s="298" t="s">
        <v>356</v>
      </c>
      <c r="B247" s="298" t="str">
        <f>VLOOKUP($A247,Questions!$A$3:$X$333,2,0)&amp;""</f>
        <v>What payment processors/gateways does the system support?</v>
      </c>
      <c r="C247" s="298" t="str">
        <f>VLOOKUP($A247,Questions!$A$3:$X$333,18,0)&amp;""</f>
        <v/>
      </c>
      <c r="D247" s="298" t="str">
        <f>VLOOKUP($A247,Questions!$A$3:$X$333,19,0)&amp;""</f>
        <v>PCI DSS</v>
      </c>
      <c r="E247" s="65"/>
      <c r="F247" s="65"/>
      <c r="G247" s="65"/>
      <c r="H247" s="65"/>
      <c r="I247" s="65"/>
      <c r="J247" s="65"/>
      <c r="K247" s="65"/>
      <c r="L247" s="65"/>
      <c r="M247" s="65"/>
      <c r="N247" s="65"/>
      <c r="O247" s="65"/>
      <c r="P247" s="65"/>
      <c r="Q247" s="65"/>
      <c r="R247" s="65"/>
      <c r="S247" s="65"/>
      <c r="T247" s="65"/>
      <c r="U247" s="65"/>
      <c r="V247" s="65"/>
      <c r="W247" s="65"/>
      <c r="X247" s="65"/>
      <c r="Y247" s="65"/>
      <c r="Z247" s="65"/>
    </row>
    <row r="248" ht="24.75" customHeight="1">
      <c r="A248" s="298" t="s">
        <v>357</v>
      </c>
      <c r="B248" s="298" t="str">
        <f>VLOOKUP($A248,Questions!$A$3:$X$333,2,0)&amp;""</f>
        <v>Can the application be installed in a PCI DSS–compliant manner?</v>
      </c>
      <c r="C248" s="298" t="str">
        <f>VLOOKUP($A248,Questions!$A$3:$X$333,18,0)&amp;""</f>
        <v/>
      </c>
      <c r="D248" s="298" t="str">
        <f>VLOOKUP($A248,Questions!$A$3:$X$333,19,0)&amp;""</f>
        <v>PCI DSS</v>
      </c>
      <c r="E248" s="65"/>
      <c r="F248" s="65"/>
      <c r="G248" s="65"/>
      <c r="H248" s="65"/>
      <c r="I248" s="65"/>
      <c r="J248" s="65"/>
      <c r="K248" s="65"/>
      <c r="L248" s="65"/>
      <c r="M248" s="65"/>
      <c r="N248" s="65"/>
      <c r="O248" s="65"/>
      <c r="P248" s="65"/>
      <c r="Q248" s="65"/>
      <c r="R248" s="65"/>
      <c r="S248" s="65"/>
      <c r="T248" s="65"/>
      <c r="U248" s="65"/>
      <c r="V248" s="65"/>
      <c r="W248" s="65"/>
      <c r="X248" s="65"/>
      <c r="Y248" s="65"/>
      <c r="Z248" s="65"/>
    </row>
    <row r="249" ht="51.0" customHeight="1">
      <c r="A249" s="298" t="s">
        <v>358</v>
      </c>
      <c r="B249" s="298" t="str">
        <f>VLOOKUP($A249,Questions!$A$3:$X$333,2,0)&amp;""</f>
        <v>Include documentation describing the system's abilities to comply with the PCI DSS and any features or capabilities of the system that must be added or changed in order to operate in compliance with the standards.</v>
      </c>
      <c r="C249" s="298" t="str">
        <f>VLOOKUP($A249,Questions!$A$3:$X$333,18,0)&amp;""</f>
        <v/>
      </c>
      <c r="D249" s="298" t="str">
        <f>VLOOKUP($A249,Questions!$A$3:$X$333,19,0)&amp;""</f>
        <v>PCI DSS</v>
      </c>
      <c r="E249" s="56" t="s">
        <v>687</v>
      </c>
      <c r="F249" s="65"/>
      <c r="G249" s="65"/>
      <c r="H249" s="65"/>
      <c r="I249" s="65"/>
      <c r="J249" s="65"/>
      <c r="K249" s="65"/>
      <c r="L249" s="65"/>
      <c r="M249" s="65"/>
      <c r="N249" s="65"/>
      <c r="O249" s="65"/>
      <c r="P249" s="65"/>
      <c r="Q249" s="65"/>
      <c r="R249" s="65"/>
      <c r="S249" s="65"/>
      <c r="T249" s="65"/>
      <c r="U249" s="65"/>
      <c r="V249" s="65"/>
      <c r="W249" s="65"/>
      <c r="X249" s="65"/>
      <c r="Y249" s="65"/>
      <c r="Z249" s="65"/>
    </row>
    <row r="250" ht="15.75" customHeight="1">
      <c r="A250" s="19" t="str">
        <f>VLOOKUP(LEFT($A251,4),'Auto Responses'!$N$4:$O$38,2,0)&amp;""</f>
        <v> On-Premises Data Solutions</v>
      </c>
      <c r="B250" s="19"/>
      <c r="C250" s="33" t="str">
        <f>Questions!$S$2</f>
        <v>Reason for Question</v>
      </c>
      <c r="D250" s="33" t="str">
        <f>Questions!$T$2</f>
        <v>Follow-Up Inquiries/Responses</v>
      </c>
      <c r="E250" s="65"/>
      <c r="F250" s="65"/>
      <c r="G250" s="65"/>
      <c r="H250" s="65"/>
      <c r="I250" s="65"/>
      <c r="J250" s="65"/>
      <c r="K250" s="65"/>
      <c r="L250" s="65"/>
      <c r="M250" s="65"/>
      <c r="N250" s="65"/>
      <c r="O250" s="65"/>
      <c r="P250" s="65"/>
      <c r="Q250" s="65"/>
      <c r="R250" s="65"/>
      <c r="S250" s="65"/>
      <c r="T250" s="65"/>
      <c r="U250" s="65"/>
      <c r="V250" s="65"/>
      <c r="W250" s="65"/>
      <c r="X250" s="65"/>
      <c r="Y250" s="65"/>
      <c r="Z250" s="65"/>
    </row>
    <row r="251" ht="68.25" customHeight="1">
      <c r="A251" s="298" t="s">
        <v>359</v>
      </c>
      <c r="B251" s="298" t="str">
        <f>VLOOKUP($A251,Questions!$A$3:$X$333,2,0)&amp;""</f>
        <v>Do you support role-based access control (RBAC) for system administrators?</v>
      </c>
      <c r="C251" s="298" t="str">
        <f>VLOOKUP($A251,Questions!$A$3:$X$333,18,0)&amp;""</f>
        <v/>
      </c>
      <c r="D251" s="298" t="str">
        <f>VLOOKUP($A251,Questions!$A$3:$X$333,19,0)&amp;""</f>
        <v>Managing a solution may rely on various professionals to administer a system. This question is focused on how administration, and the segregation of functions, can be implemented within the system. Securing the administration portion of a system has additional implications (e.g., logging, administration, etc.) beyond that of end users.</v>
      </c>
      <c r="E251" s="65"/>
      <c r="F251" s="65"/>
      <c r="G251" s="65"/>
      <c r="H251" s="65"/>
      <c r="I251" s="65"/>
      <c r="J251" s="65"/>
      <c r="K251" s="65"/>
      <c r="L251" s="65"/>
      <c r="M251" s="65"/>
      <c r="N251" s="65"/>
      <c r="O251" s="65"/>
      <c r="P251" s="65"/>
      <c r="Q251" s="65"/>
      <c r="R251" s="65"/>
      <c r="S251" s="65"/>
      <c r="T251" s="65"/>
      <c r="U251" s="65"/>
      <c r="V251" s="65"/>
      <c r="W251" s="65"/>
      <c r="X251" s="65"/>
      <c r="Y251" s="65"/>
      <c r="Z251" s="65"/>
    </row>
    <row r="252" ht="71.25" customHeight="1">
      <c r="A252" s="298" t="s">
        <v>361</v>
      </c>
      <c r="B252" s="298" t="str">
        <f>VLOOKUP($A252,Questions!$A$3:$X$333,2,0)&amp;""</f>
        <v>Can your employees access customer systems remotely?</v>
      </c>
      <c r="C252" s="298" t="str">
        <f>VLOOKUP($A252,Questions!$A$3:$X$333,18,0)&amp;""</f>
        <v/>
      </c>
      <c r="D252" s="298" t="str">
        <f>VLOOKUP($A252,Questions!$A$3:$X$333,19,0)&amp;""</f>
        <v>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v>
      </c>
      <c r="E252" s="65"/>
      <c r="F252" s="65"/>
      <c r="G252" s="65"/>
      <c r="H252" s="65"/>
      <c r="I252" s="65"/>
      <c r="J252" s="65"/>
      <c r="K252" s="65"/>
      <c r="L252" s="65"/>
      <c r="M252" s="65"/>
      <c r="N252" s="65"/>
      <c r="O252" s="65"/>
      <c r="P252" s="65"/>
      <c r="Q252" s="65"/>
      <c r="R252" s="65"/>
      <c r="S252" s="65"/>
      <c r="T252" s="65"/>
      <c r="U252" s="65"/>
      <c r="V252" s="65"/>
      <c r="W252" s="65"/>
      <c r="X252" s="65"/>
      <c r="Y252" s="65"/>
      <c r="Z252" s="65"/>
    </row>
    <row r="253" ht="68.25" customHeight="1">
      <c r="A253" s="298" t="s">
        <v>362</v>
      </c>
      <c r="B253" s="298" t="str">
        <f>VLOOKUP($A253,Questions!$A$3:$X$333,2,0)&amp;""</f>
        <v>Can you provide overall system and/or application architecture diagrams including a full description of the data communications architecture for all components of the system?</v>
      </c>
      <c r="C253" s="298" t="str">
        <f>VLOOKUP($A253,Questions!$A$3:$X$333,18,0)&amp;""</f>
        <v/>
      </c>
      <c r="D253" s="298" t="str">
        <f>VLOOKUP($A253,Questions!$A$3:$X$333,19,0)&amp;""</f>
        <v>Many systems can be used a variety of ways. We want these implementation type diagrams so that we can understand the "real" use of the solution.</v>
      </c>
      <c r="E253" s="65"/>
      <c r="F253" s="65"/>
      <c r="G253" s="65"/>
      <c r="H253" s="65"/>
      <c r="I253" s="65"/>
      <c r="J253" s="65"/>
      <c r="K253" s="65"/>
      <c r="L253" s="65"/>
      <c r="M253" s="65"/>
      <c r="N253" s="65"/>
      <c r="O253" s="65"/>
      <c r="P253" s="65"/>
      <c r="Q253" s="65"/>
      <c r="R253" s="65"/>
      <c r="S253" s="65"/>
      <c r="T253" s="65"/>
      <c r="U253" s="65"/>
      <c r="V253" s="65"/>
      <c r="W253" s="65"/>
      <c r="X253" s="65"/>
      <c r="Y253" s="65"/>
      <c r="Z253" s="65"/>
    </row>
    <row r="254" ht="76.5" customHeight="1">
      <c r="A254" s="298" t="s">
        <v>363</v>
      </c>
      <c r="B254" s="298" t="str">
        <f>VLOOKUP($A254,Questions!$A$3:$X$333,2,0)&amp;""</f>
        <v>Do you require remote management of the system?</v>
      </c>
      <c r="C254" s="298" t="str">
        <f>VLOOKUP($A254,Questions!$A$3:$X$333,18,0)&amp;""</f>
        <v/>
      </c>
      <c r="D254" s="298" t="str">
        <f>VLOOKUP($A254,Questions!$A$3:$X$333,19,0)&amp;""</f>
        <v>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v>
      </c>
      <c r="E254" s="65"/>
      <c r="F254" s="65"/>
      <c r="G254" s="65"/>
      <c r="H254" s="65"/>
      <c r="I254" s="65"/>
      <c r="J254" s="65"/>
      <c r="K254" s="65"/>
      <c r="L254" s="65"/>
      <c r="M254" s="65"/>
      <c r="N254" s="65"/>
      <c r="O254" s="65"/>
      <c r="P254" s="65"/>
      <c r="Q254" s="65"/>
      <c r="R254" s="65"/>
      <c r="S254" s="65"/>
      <c r="T254" s="65"/>
      <c r="U254" s="65"/>
      <c r="V254" s="65"/>
      <c r="W254" s="65"/>
      <c r="X254" s="65"/>
      <c r="Y254" s="65"/>
      <c r="Z254" s="65"/>
    </row>
    <row r="255" ht="81.0" customHeight="1">
      <c r="A255" s="298" t="s">
        <v>364</v>
      </c>
      <c r="B255" s="298" t="str">
        <f>VLOOKUP($A255,Questions!$A$3:$X$333,2,0)&amp;""</f>
        <v>Are your remote actions and changes logged or otherwise visible to the campus? (IF YES to OPAP-06)</v>
      </c>
      <c r="C255" s="298" t="str">
        <f>VLOOKUP($A255,Questions!$A$3:$X$333,18,0)&amp;""</f>
        <v/>
      </c>
      <c r="D255" s="298" t="str">
        <f>VLOOKUP($A255,Questions!$A$3:$X$333,19,0)&amp;""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remote access logging.</v>
      </c>
      <c r="E255" s="65"/>
      <c r="F255" s="65"/>
      <c r="G255" s="65"/>
      <c r="H255" s="65"/>
      <c r="I255" s="65"/>
      <c r="J255" s="65"/>
      <c r="K255" s="65"/>
      <c r="L255" s="65"/>
      <c r="M255" s="65"/>
      <c r="N255" s="65"/>
      <c r="O255" s="65"/>
      <c r="P255" s="65"/>
      <c r="Q255" s="65"/>
      <c r="R255" s="65"/>
      <c r="S255" s="65"/>
      <c r="T255" s="65"/>
      <c r="U255" s="65"/>
      <c r="V255" s="65"/>
      <c r="W255" s="65"/>
      <c r="X255" s="65"/>
      <c r="Y255" s="65"/>
      <c r="Z255" s="65"/>
    </row>
    <row r="256" ht="38.25" customHeight="1">
      <c r="A256" s="298" t="s">
        <v>365</v>
      </c>
      <c r="B256" s="298" t="str">
        <f>VLOOKUP($A256,Questions!$A$3:$X$333,2,0)&amp;""</f>
        <v>If you maintain remote access to the system, will you handle data in a FERPA-compliant manner?</v>
      </c>
      <c r="C256" s="298" t="str">
        <f>VLOOKUP($A256,Questions!$A$3:$X$333,18,0)&amp;""</f>
        <v/>
      </c>
      <c r="D256" s="298" t="str">
        <f>VLOOKUP($A256,Questions!$A$3:$X$333,19,0)&amp;""</f>
        <v>This is standard documentation, relevant to institution implementations requiring FERPA compliance.</v>
      </c>
      <c r="E256" s="65"/>
      <c r="F256" s="65"/>
      <c r="G256" s="65"/>
      <c r="H256" s="65"/>
      <c r="I256" s="65"/>
      <c r="J256" s="65"/>
      <c r="K256" s="65"/>
      <c r="L256" s="65"/>
      <c r="M256" s="65"/>
      <c r="N256" s="65"/>
      <c r="O256" s="65"/>
      <c r="P256" s="65"/>
      <c r="Q256" s="65"/>
      <c r="R256" s="65"/>
      <c r="S256" s="65"/>
      <c r="T256" s="65"/>
      <c r="U256" s="65"/>
      <c r="V256" s="65"/>
      <c r="W256" s="65"/>
      <c r="X256" s="65"/>
      <c r="Y256" s="65"/>
      <c r="Z256" s="65"/>
    </row>
    <row r="257" ht="61.5" customHeight="1">
      <c r="A257" s="298" t="s">
        <v>366</v>
      </c>
      <c r="B257" s="298" t="str">
        <f>VLOOKUP($A257,Questions!$A$3:$X$333,2,0)&amp;""</f>
        <v>Do you support campus status monitoring through SNMPv3 or other means?</v>
      </c>
      <c r="C257" s="298" t="str">
        <f>VLOOKUP($A257,Questions!$A$3:$X$333,18,0)&amp;""</f>
        <v/>
      </c>
      <c r="D257" s="298" t="str">
        <f>VLOOKUP($A257,Questions!$A$3:$X$333,19,0)&amp;""</f>
        <v>Standard documentation question. With an on-premise device, the possibility to tie-in with existing monitoring/management systems is beneficial. The solution provider's response should be clear and concise.</v>
      </c>
      <c r="E257" s="65"/>
      <c r="F257" s="65"/>
      <c r="G257" s="65"/>
      <c r="H257" s="65"/>
      <c r="I257" s="65"/>
      <c r="J257" s="65"/>
      <c r="K257" s="65"/>
      <c r="L257" s="65"/>
      <c r="M257" s="65"/>
      <c r="N257" s="65"/>
      <c r="O257" s="65"/>
      <c r="P257" s="65"/>
      <c r="Q257" s="65"/>
      <c r="R257" s="65"/>
      <c r="S257" s="65"/>
      <c r="T257" s="65"/>
      <c r="U257" s="65"/>
      <c r="V257" s="65"/>
      <c r="W257" s="65"/>
      <c r="X257" s="65"/>
      <c r="Y257" s="65"/>
      <c r="Z257" s="65"/>
    </row>
    <row r="258" ht="54.0" customHeight="1">
      <c r="A258" s="298" t="s">
        <v>367</v>
      </c>
      <c r="B258" s="298" t="str">
        <f>VLOOKUP($A258,Questions!$A$3:$X$333,2,0)&amp;""</f>
        <v>Describe or provide a reference to any other safeguards used to monitor for malicious activity.</v>
      </c>
      <c r="C258" s="298" t="str">
        <f>VLOOKUP($A258,Questions!$A$3:$X$333,18,0)&amp;""</f>
        <v/>
      </c>
      <c r="D258" s="298" t="str">
        <f>VLOOKUP($A258,Questions!$A$3:$X$333,19,0)&amp;""</f>
        <v>This question is primarily focused on system(s) integrity and confidentiality. The solution provider's response should clearly state the system(s) capabilities to properly monitor for (and alert for) malicious activity.</v>
      </c>
      <c r="E258" s="129"/>
      <c r="F258" s="65"/>
      <c r="G258" s="65"/>
      <c r="H258" s="65"/>
      <c r="I258" s="65"/>
      <c r="J258" s="65"/>
      <c r="K258" s="65"/>
      <c r="L258" s="65"/>
      <c r="M258" s="65"/>
      <c r="N258" s="65"/>
      <c r="O258" s="65"/>
      <c r="P258" s="65"/>
      <c r="Q258" s="65"/>
      <c r="R258" s="65"/>
      <c r="S258" s="65"/>
      <c r="T258" s="65"/>
      <c r="U258" s="65"/>
      <c r="V258" s="65"/>
      <c r="W258" s="65"/>
      <c r="X258" s="65"/>
      <c r="Y258" s="65"/>
      <c r="Z258" s="65"/>
    </row>
    <row r="259" ht="15.75" customHeight="1">
      <c r="A259" s="298" t="s">
        <v>368</v>
      </c>
      <c r="B259" s="298" t="str">
        <f>VLOOKUP($A259,Questions!$A$3:$X$333,2,0)&amp;""</f>
        <v>Describe how long your organization has conducted business in this area.</v>
      </c>
      <c r="C259" s="298" t="str">
        <f>VLOOKUP($A259,Questions!$A$3:$X$333,18,0)&amp;""</f>
        <v/>
      </c>
      <c r="D259" s="298" t="str">
        <f>VLOOKUP($A259,Questions!$A$3:$X$333,19,0)&amp;""</f>
        <v>We want to establish longevity of a solution and whether or not a solution provider is new to the higher education space.</v>
      </c>
      <c r="E259" s="129"/>
      <c r="F259" s="65"/>
      <c r="G259" s="65"/>
      <c r="H259" s="65"/>
      <c r="I259" s="65"/>
      <c r="J259" s="65"/>
      <c r="K259" s="65"/>
      <c r="L259" s="65"/>
      <c r="M259" s="65"/>
      <c r="N259" s="65"/>
      <c r="O259" s="65"/>
      <c r="P259" s="65"/>
      <c r="Q259" s="65"/>
      <c r="R259" s="65"/>
      <c r="S259" s="65"/>
      <c r="T259" s="65"/>
      <c r="U259" s="65"/>
      <c r="V259" s="65"/>
      <c r="W259" s="65"/>
      <c r="X259" s="65"/>
      <c r="Y259" s="65"/>
      <c r="Z259" s="65"/>
    </row>
    <row r="260" ht="60.75" customHeight="1">
      <c r="A260" s="298" t="s">
        <v>369</v>
      </c>
      <c r="B260" s="298" t="str">
        <f>VLOOKUP($A260,Questions!$A$3:$X$333,2,0)&amp;""</f>
        <v>Do you have existing higher education customers?</v>
      </c>
      <c r="C260" s="298" t="str">
        <f>VLOOKUP($A260,Questions!$A$3:$X$333,18,0)&amp;""</f>
        <v/>
      </c>
      <c r="D260" s="298" t="str">
        <f>VLOOKUP($A260,Questions!$A$3:$X$333,19,0)&amp;""</f>
        <v>Higher education is a unique vertical. A solution provider's response to this question can help an analyst set the context for all solution provider responses. Established and/or mature solutions are more likely to have current higher education customers, and therefore understand the environment that we operate in.</v>
      </c>
      <c r="E260" s="56" t="s">
        <v>687</v>
      </c>
      <c r="F260" s="65"/>
      <c r="G260" s="65"/>
      <c r="H260" s="65"/>
      <c r="I260" s="65"/>
      <c r="J260" s="65"/>
      <c r="K260" s="65"/>
      <c r="L260" s="65"/>
      <c r="M260" s="65"/>
      <c r="N260" s="65"/>
      <c r="O260" s="65"/>
      <c r="P260" s="65"/>
      <c r="Q260" s="65"/>
      <c r="R260" s="65"/>
      <c r="S260" s="65"/>
      <c r="T260" s="65"/>
      <c r="U260" s="65"/>
      <c r="V260" s="65"/>
      <c r="W260" s="65"/>
      <c r="X260" s="65"/>
      <c r="Y260" s="65"/>
      <c r="Z260" s="65"/>
    </row>
    <row r="261" ht="15.75" customHeight="1">
      <c r="A261" s="19" t="str">
        <f>VLOOKUP(LEFT($A262,4),'Auto Responses'!$N$4:$O$38,2,0)&amp;""</f>
        <v> General Privacy</v>
      </c>
      <c r="B261" s="19"/>
      <c r="C261" s="33" t="str">
        <f>Questions!$S$2</f>
        <v>Reason for Question</v>
      </c>
      <c r="D261" s="33" t="str">
        <f>Questions!$T$2</f>
        <v>Follow-Up Inquiries/Responses</v>
      </c>
      <c r="E261" s="65"/>
      <c r="F261" s="65"/>
      <c r="G261" s="65"/>
      <c r="H261" s="65"/>
      <c r="I261" s="65"/>
      <c r="J261" s="65"/>
      <c r="K261" s="65"/>
      <c r="L261" s="65"/>
      <c r="M261" s="65"/>
      <c r="N261" s="65"/>
      <c r="O261" s="65"/>
      <c r="P261" s="65"/>
      <c r="Q261" s="65"/>
      <c r="R261" s="65"/>
      <c r="S261" s="65"/>
      <c r="T261" s="65"/>
      <c r="U261" s="65"/>
      <c r="V261" s="65"/>
      <c r="W261" s="65"/>
      <c r="X261" s="65"/>
      <c r="Y261" s="65"/>
      <c r="Z261" s="65"/>
    </row>
    <row r="262" ht="21.0" customHeight="1">
      <c r="A262" s="298" t="s">
        <v>503</v>
      </c>
      <c r="B262" s="298" t="str">
        <f>VLOOKUP($A262,Questions!$A$3:$X$333,2,0)&amp;""</f>
        <v>Does your solution process FERPA-related data?</v>
      </c>
      <c r="C262" s="298" t="str">
        <f>VLOOKUP($A262,Questions!$A$3:$X$333,18,0)&amp;""</f>
        <v/>
      </c>
      <c r="D262" s="298" t="str">
        <f>VLOOKUP($A263,Questions!$A$3:$X$333,19,0)&amp;""</f>
        <v>To be added in a later version</v>
      </c>
      <c r="E262" s="65"/>
      <c r="F262" s="65"/>
      <c r="G262" s="65"/>
      <c r="H262" s="65"/>
      <c r="I262" s="65"/>
      <c r="J262" s="65"/>
      <c r="K262" s="65"/>
      <c r="L262" s="65"/>
      <c r="M262" s="65"/>
      <c r="N262" s="65"/>
      <c r="O262" s="65"/>
      <c r="P262" s="65"/>
      <c r="Q262" s="65"/>
      <c r="R262" s="65"/>
      <c r="S262" s="65"/>
      <c r="T262" s="65"/>
      <c r="U262" s="65"/>
      <c r="V262" s="65"/>
      <c r="W262" s="65"/>
      <c r="X262" s="65"/>
      <c r="Y262" s="65"/>
      <c r="Z262" s="65"/>
    </row>
    <row r="263" ht="25.5" customHeight="1">
      <c r="A263" s="298" t="s">
        <v>504</v>
      </c>
      <c r="B263" s="298" t="str">
        <f>VLOOKUP($A263,Questions!$A$3:$X$333,2,0)&amp;""</f>
        <v>Does your solution process GDPR-related or PIPL-related data?</v>
      </c>
      <c r="C263" s="298" t="str">
        <f>VLOOKUP($A263,Questions!$A$3:$X$333,18,0)&amp;""</f>
        <v/>
      </c>
      <c r="D263" s="305"/>
      <c r="E263" s="65"/>
      <c r="F263" s="65"/>
      <c r="G263" s="65"/>
      <c r="H263" s="65"/>
      <c r="I263" s="65"/>
      <c r="J263" s="65"/>
      <c r="K263" s="65"/>
      <c r="L263" s="65"/>
      <c r="M263" s="65"/>
      <c r="N263" s="65"/>
      <c r="O263" s="65"/>
      <c r="P263" s="65"/>
      <c r="Q263" s="65"/>
      <c r="R263" s="65"/>
      <c r="S263" s="65"/>
      <c r="T263" s="65"/>
      <c r="U263" s="65"/>
      <c r="V263" s="65"/>
      <c r="W263" s="65"/>
      <c r="X263" s="65"/>
      <c r="Y263" s="65"/>
      <c r="Z263" s="65"/>
    </row>
    <row r="264" ht="34.5" customHeight="1">
      <c r="A264" s="298" t="s">
        <v>505</v>
      </c>
      <c r="B264" s="298" t="str">
        <f>VLOOKUP($A264,Questions!$A$3:$X$333,2,0)&amp;""</f>
        <v>Does your solution process personal data regulated by state law(s) (e.g., CCPA)?</v>
      </c>
      <c r="C264" s="298" t="str">
        <f>VLOOKUP($A264,Questions!$A$3:$X$333,18,0)&amp;""</f>
        <v/>
      </c>
      <c r="D264" s="298" t="str">
        <f>VLOOKUP($A264,Questions!$A$3:$X$333,19,0)&amp;""</f>
        <v/>
      </c>
      <c r="E264" s="65"/>
      <c r="F264" s="65"/>
      <c r="G264" s="65"/>
      <c r="H264" s="65"/>
      <c r="I264" s="65"/>
      <c r="J264" s="65"/>
      <c r="K264" s="65"/>
      <c r="L264" s="65"/>
      <c r="M264" s="65"/>
      <c r="N264" s="65"/>
      <c r="O264" s="65"/>
      <c r="P264" s="65"/>
      <c r="Q264" s="65"/>
      <c r="R264" s="65"/>
      <c r="S264" s="65"/>
      <c r="T264" s="65"/>
      <c r="U264" s="65"/>
      <c r="V264" s="65"/>
      <c r="W264" s="65"/>
      <c r="X264" s="65"/>
      <c r="Y264" s="65"/>
      <c r="Z264" s="65"/>
    </row>
    <row r="265" ht="33.0" customHeight="1">
      <c r="A265" s="298" t="s">
        <v>506</v>
      </c>
      <c r="B265" s="298" t="str">
        <f>VLOOKUP($A265,Questions!$A$3:$X$333,2,0)&amp;""</f>
        <v>Does your solution process user-provided data that may contain regulated information?</v>
      </c>
      <c r="C265" s="298" t="str">
        <f>VLOOKUP($A265,Questions!$A$3:$X$333,18,0)&amp;""</f>
        <v/>
      </c>
      <c r="D265" s="298" t="str">
        <f>VLOOKUP($A265,Questions!$A$3:$X$333,19,0)&amp;""</f>
        <v/>
      </c>
      <c r="E265" s="65"/>
      <c r="F265" s="65"/>
      <c r="G265" s="65"/>
      <c r="H265" s="65"/>
      <c r="I265" s="65"/>
      <c r="J265" s="65"/>
      <c r="K265" s="65"/>
      <c r="L265" s="65"/>
      <c r="M265" s="65"/>
      <c r="N265" s="65"/>
      <c r="O265" s="65"/>
      <c r="P265" s="65"/>
      <c r="Q265" s="65"/>
      <c r="R265" s="65"/>
      <c r="S265" s="65"/>
      <c r="T265" s="65"/>
      <c r="U265" s="65"/>
      <c r="V265" s="65"/>
      <c r="W265" s="65"/>
      <c r="X265" s="65"/>
      <c r="Y265" s="65"/>
      <c r="Z265" s="65"/>
    </row>
    <row r="266" ht="24.75" customHeight="1">
      <c r="A266" s="298" t="s">
        <v>507</v>
      </c>
      <c r="B266" s="298" t="str">
        <f>VLOOKUP($A266,Questions!$A$3:$X$333,2,0)&amp;""</f>
        <v>Web Link to Product/Service Privacy Notice</v>
      </c>
      <c r="C266" s="298" t="str">
        <f>VLOOKUP($A266,Questions!$A$3:$X$333,18,0)&amp;""</f>
        <v/>
      </c>
      <c r="D266" s="298" t="str">
        <f>VLOOKUP($A266,Questions!$A$3:$X$333,19,0)&amp;""</f>
        <v/>
      </c>
      <c r="E266" s="56" t="s">
        <v>687</v>
      </c>
      <c r="F266" s="65"/>
      <c r="G266" s="65"/>
      <c r="H266" s="65"/>
      <c r="I266" s="65"/>
      <c r="J266" s="65"/>
      <c r="K266" s="65"/>
      <c r="L266" s="65"/>
      <c r="M266" s="65"/>
      <c r="N266" s="65"/>
      <c r="O266" s="65"/>
      <c r="P266" s="65"/>
      <c r="Q266" s="65"/>
      <c r="R266" s="65"/>
      <c r="S266" s="65"/>
      <c r="T266" s="65"/>
      <c r="U266" s="65"/>
      <c r="V266" s="65"/>
      <c r="W266" s="65"/>
      <c r="X266" s="65"/>
      <c r="Y266" s="65"/>
      <c r="Z266" s="65"/>
    </row>
    <row r="267" ht="15.75" customHeight="1">
      <c r="A267" s="19" t="str">
        <f>VLOOKUP(LEFT($A268,4),'Auto Responses'!$N$4:$O$38,2,0)&amp;""</f>
        <v> Privacy-Specific Company Details</v>
      </c>
      <c r="B267" s="19"/>
      <c r="C267" s="33" t="str">
        <f>Questions!$S$2</f>
        <v>Reason for Question</v>
      </c>
      <c r="D267" s="33" t="str">
        <f>Questions!$T$2</f>
        <v>Follow-Up Inquiries/Responses</v>
      </c>
      <c r="E267" s="65"/>
      <c r="F267" s="65"/>
      <c r="G267" s="65"/>
      <c r="H267" s="65"/>
      <c r="I267" s="65"/>
      <c r="J267" s="65"/>
      <c r="K267" s="65"/>
      <c r="L267" s="65"/>
      <c r="M267" s="65"/>
      <c r="N267" s="65"/>
      <c r="O267" s="65"/>
      <c r="P267" s="65"/>
      <c r="Q267" s="65"/>
      <c r="R267" s="65"/>
      <c r="S267" s="65"/>
      <c r="T267" s="65"/>
      <c r="U267" s="65"/>
      <c r="V267" s="65"/>
      <c r="W267" s="65"/>
      <c r="X267" s="65"/>
      <c r="Y267" s="65"/>
      <c r="Z267" s="65"/>
    </row>
    <row r="268" ht="60.0" customHeight="1">
      <c r="A268" s="298" t="s">
        <v>508</v>
      </c>
      <c r="B268" s="298" t="str">
        <f>VLOOKUP($A268,Questions!$A$3:$X$333,2,0)&amp;""</f>
        <v>Have you had a personal data breach in the past three years that involved reporting to a governmental agency, notice to individuals (including voluntary notice), or notice to another organization or institution?*</v>
      </c>
      <c r="C268" s="298" t="str">
        <f>VLOOKUP($A268,Questions!$A$3:$X$333,18,0)&amp;""</f>
        <v/>
      </c>
      <c r="D268" s="298" t="str">
        <f>VLOOKUP($A268,Questions!$A$3:$X$333,19,0)&amp;""</f>
        <v>To be added in a later version</v>
      </c>
      <c r="E268" s="65"/>
      <c r="F268" s="65"/>
      <c r="G268" s="65"/>
      <c r="H268" s="65"/>
      <c r="I268" s="65"/>
      <c r="J268" s="65"/>
      <c r="K268" s="65"/>
      <c r="L268" s="65"/>
      <c r="M268" s="65"/>
      <c r="N268" s="65"/>
      <c r="O268" s="65"/>
      <c r="P268" s="65"/>
      <c r="Q268" s="65"/>
      <c r="R268" s="65"/>
      <c r="S268" s="65"/>
      <c r="T268" s="65"/>
      <c r="U268" s="65"/>
      <c r="V268" s="65"/>
      <c r="W268" s="65"/>
      <c r="X268" s="65"/>
      <c r="Y268" s="65"/>
      <c r="Z268" s="65"/>
    </row>
    <row r="269" ht="36.75" customHeight="1">
      <c r="A269" s="298" t="s">
        <v>509</v>
      </c>
      <c r="B269" s="298" t="str">
        <f>VLOOKUP($A269,Questions!$A$3:$X$333,2,0)&amp;""</f>
        <v>Use this area to share information about your privacy practices that will assist those who are assessing your company data privacy program.*</v>
      </c>
      <c r="C269" s="298" t="str">
        <f>VLOOKUP($A269,Questions!$A$3:$X$333,18,0)&amp;""</f>
        <v/>
      </c>
      <c r="D269" s="298" t="str">
        <f>VLOOKUP($A269,Questions!$A$3:$X$333,19,0)&amp;""</f>
        <v/>
      </c>
      <c r="E269" s="65"/>
      <c r="F269" s="65"/>
      <c r="G269" s="65"/>
      <c r="H269" s="65"/>
      <c r="I269" s="65"/>
      <c r="J269" s="65"/>
      <c r="K269" s="65"/>
      <c r="L269" s="65"/>
      <c r="M269" s="65"/>
      <c r="N269" s="65"/>
      <c r="O269" s="65"/>
      <c r="P269" s="65"/>
      <c r="Q269" s="65"/>
      <c r="R269" s="65"/>
      <c r="S269" s="65"/>
      <c r="T269" s="65"/>
      <c r="U269" s="65"/>
      <c r="V269" s="65"/>
      <c r="W269" s="65"/>
      <c r="X269" s="65"/>
      <c r="Y269" s="65"/>
      <c r="Z269" s="65"/>
    </row>
    <row r="270" ht="35.25" customHeight="1">
      <c r="A270" s="298" t="s">
        <v>510</v>
      </c>
      <c r="B270" s="298" t="str">
        <f>VLOOKUP($A270,Questions!$A$3:$X$333,2,0)&amp;""</f>
        <v>Have you had any data privacy policy or law violations in the past 36 months?</v>
      </c>
      <c r="C270" s="298" t="str">
        <f>VLOOKUP($A270,Questions!$A$3:$X$333,18,0)&amp;""</f>
        <v/>
      </c>
      <c r="D270" s="298" t="str">
        <f>VLOOKUP($A270,Questions!$A$3:$X$333,19,0)&amp;""</f>
        <v/>
      </c>
      <c r="E270" s="65"/>
      <c r="F270" s="65"/>
      <c r="G270" s="65"/>
      <c r="H270" s="65"/>
      <c r="I270" s="65"/>
      <c r="J270" s="65"/>
      <c r="K270" s="65"/>
      <c r="L270" s="65"/>
      <c r="M270" s="65"/>
      <c r="N270" s="65"/>
      <c r="O270" s="65"/>
      <c r="P270" s="65"/>
      <c r="Q270" s="65"/>
      <c r="R270" s="65"/>
      <c r="S270" s="65"/>
      <c r="T270" s="65"/>
      <c r="U270" s="65"/>
      <c r="V270" s="65"/>
      <c r="W270" s="65"/>
      <c r="X270" s="65"/>
      <c r="Y270" s="65"/>
      <c r="Z270" s="65"/>
    </row>
    <row r="271" ht="21.75" customHeight="1">
      <c r="A271" s="298" t="s">
        <v>511</v>
      </c>
      <c r="B271" s="298" t="str">
        <f>VLOOKUP($A271,Questions!$A$3:$X$333,2,0)&amp;""</f>
        <v>Do you have a dedicated data privacy staff or office?</v>
      </c>
      <c r="C271" s="298" t="str">
        <f>VLOOKUP($A271,Questions!$A$3:$X$333,18,0)&amp;""</f>
        <v/>
      </c>
      <c r="D271" s="298" t="str">
        <f>VLOOKUP($A271,Questions!$A$3:$X$333,19,0)&amp;""</f>
        <v/>
      </c>
      <c r="E271" s="56" t="s">
        <v>687</v>
      </c>
      <c r="F271" s="65"/>
      <c r="G271" s="65"/>
      <c r="H271" s="65"/>
      <c r="I271" s="65"/>
      <c r="J271" s="65"/>
      <c r="K271" s="65"/>
      <c r="L271" s="65"/>
      <c r="M271" s="65"/>
      <c r="N271" s="65"/>
      <c r="O271" s="65"/>
      <c r="P271" s="65"/>
      <c r="Q271" s="65"/>
      <c r="R271" s="65"/>
      <c r="S271" s="65"/>
      <c r="T271" s="65"/>
      <c r="U271" s="65"/>
      <c r="V271" s="65"/>
      <c r="W271" s="65"/>
      <c r="X271" s="65"/>
      <c r="Y271" s="65"/>
      <c r="Z271" s="65"/>
    </row>
    <row r="272" ht="15.75" customHeight="1">
      <c r="A272" s="19" t="str">
        <f>VLOOKUP(LEFT($A273,4),'Auto Responses'!$N$4:$O$38,2,0)&amp;""</f>
        <v> Privacy-Specific Documentation</v>
      </c>
      <c r="B272" s="19"/>
      <c r="C272" s="33" t="str">
        <f>Questions!$S$2</f>
        <v>Reason for Question</v>
      </c>
      <c r="D272" s="33" t="str">
        <f>Questions!$T$2</f>
        <v>Follow-Up Inquiries/Responses</v>
      </c>
      <c r="E272" s="65"/>
      <c r="F272" s="65"/>
      <c r="G272" s="65"/>
      <c r="H272" s="65"/>
      <c r="I272" s="65"/>
      <c r="J272" s="65"/>
      <c r="K272" s="65"/>
      <c r="L272" s="65"/>
      <c r="M272" s="65"/>
      <c r="N272" s="65"/>
      <c r="O272" s="65"/>
      <c r="P272" s="65"/>
      <c r="Q272" s="65"/>
      <c r="R272" s="65"/>
      <c r="S272" s="65"/>
      <c r="T272" s="65"/>
      <c r="U272" s="65"/>
      <c r="V272" s="65"/>
      <c r="W272" s="65"/>
      <c r="X272" s="65"/>
      <c r="Y272" s="65"/>
      <c r="Z272" s="65"/>
    </row>
    <row r="273" ht="36.0" customHeight="1">
      <c r="A273" s="298" t="s">
        <v>513</v>
      </c>
      <c r="B273" s="298" t="str">
        <f>VLOOKUP($A273,Questions!$A$3:$X$333,2,0)&amp;""</f>
        <v>If you have completed a SOC 2 audit, does it include the Privacy Trust Service Principle?</v>
      </c>
      <c r="C273" s="298" t="str">
        <f>VLOOKUP($A273,Questions!$A$3:$X$333,18,0)&amp;""</f>
        <v>Please explain why this does not apply to your product or service.</v>
      </c>
      <c r="D273" s="298" t="str">
        <f>VLOOKUP($A273,Questions!$A$3:$X$333,19,0)&amp;""</f>
        <v>To be added in a later version</v>
      </c>
      <c r="E273" s="65"/>
      <c r="F273" s="65"/>
      <c r="G273" s="65"/>
      <c r="H273" s="65"/>
      <c r="I273" s="65"/>
      <c r="J273" s="65"/>
      <c r="K273" s="65"/>
      <c r="L273" s="65"/>
      <c r="M273" s="65"/>
      <c r="N273" s="65"/>
      <c r="O273" s="65"/>
      <c r="P273" s="65"/>
      <c r="Q273" s="65"/>
      <c r="R273" s="65"/>
      <c r="S273" s="65"/>
      <c r="T273" s="65"/>
      <c r="U273" s="65"/>
      <c r="V273" s="65"/>
      <c r="W273" s="65"/>
      <c r="X273" s="65"/>
      <c r="Y273" s="65"/>
      <c r="Z273" s="65"/>
    </row>
    <row r="274" ht="38.25" customHeight="1">
      <c r="A274" s="298" t="s">
        <v>514</v>
      </c>
      <c r="B274" s="298" t="str">
        <f>VLOOKUP($A274,Questions!$A$3:$X$333,2,0)&amp;""</f>
        <v>Do you conform with a specific industry-standard privacy framework (e.g., NIST Privacy Framework, GDPR, ISO 27701)?</v>
      </c>
      <c r="C274" s="298" t="str">
        <f>VLOOKUP($A274,Questions!$A$3:$X$333,18,0)&amp;""</f>
        <v/>
      </c>
      <c r="D274" s="298" t="str">
        <f>VLOOKUP($A274,Questions!$A$3:$X$333,19,0)&amp;""</f>
        <v/>
      </c>
      <c r="E274" s="65"/>
      <c r="F274" s="65"/>
      <c r="G274" s="65"/>
      <c r="H274" s="65"/>
      <c r="I274" s="65"/>
      <c r="J274" s="65"/>
      <c r="K274" s="65"/>
      <c r="L274" s="65"/>
      <c r="M274" s="65"/>
      <c r="N274" s="65"/>
      <c r="O274" s="65"/>
      <c r="P274" s="65"/>
      <c r="Q274" s="65"/>
      <c r="R274" s="65"/>
      <c r="S274" s="65"/>
      <c r="T274" s="65"/>
      <c r="U274" s="65"/>
      <c r="V274" s="65"/>
      <c r="W274" s="65"/>
      <c r="X274" s="65"/>
      <c r="Y274" s="65"/>
      <c r="Z274" s="65"/>
    </row>
    <row r="275" ht="39.0" customHeight="1">
      <c r="A275" s="298" t="s">
        <v>515</v>
      </c>
      <c r="B275" s="298" t="str">
        <f>VLOOKUP($A275,Questions!$A$3:$X$333,2,0)&amp;""</f>
        <v>Does your employee onboarding and offboarding policy include training of employees on information security and data privacy?</v>
      </c>
      <c r="C275" s="298" t="str">
        <f>VLOOKUP($A275,Questions!$A$3:$X$333,18,0)&amp;""</f>
        <v/>
      </c>
      <c r="D275" s="298" t="str">
        <f>VLOOKUP($A275,Questions!$A$3:$X$333,19,0)&amp;""</f>
        <v/>
      </c>
      <c r="E275" s="56" t="s">
        <v>687</v>
      </c>
      <c r="F275" s="65"/>
      <c r="G275" s="65"/>
      <c r="H275" s="65"/>
      <c r="I275" s="65"/>
      <c r="J275" s="65"/>
      <c r="K275" s="65"/>
      <c r="L275" s="65"/>
      <c r="M275" s="65"/>
      <c r="N275" s="65"/>
      <c r="O275" s="65"/>
      <c r="P275" s="65"/>
      <c r="Q275" s="65"/>
      <c r="R275" s="65"/>
      <c r="S275" s="65"/>
      <c r="T275" s="65"/>
      <c r="U275" s="65"/>
      <c r="V275" s="65"/>
      <c r="W275" s="65"/>
      <c r="X275" s="65"/>
      <c r="Y275" s="65"/>
      <c r="Z275" s="65"/>
    </row>
    <row r="276" ht="15.75" customHeight="1">
      <c r="A276" s="19" t="str">
        <f>VLOOKUP(LEFT($A277,4),'Auto Responses'!$N$4:$O$38,2,0)&amp;""</f>
        <v> Privacy of Third Parties</v>
      </c>
      <c r="B276" s="19"/>
      <c r="C276" s="33" t="str">
        <f>Questions!$S$2</f>
        <v>Reason for Question</v>
      </c>
      <c r="D276" s="33" t="str">
        <f>Questions!$T$2</f>
        <v>Follow-Up Inquiries/Responses</v>
      </c>
      <c r="E276" s="65"/>
      <c r="F276" s="65"/>
      <c r="G276" s="65"/>
      <c r="H276" s="65"/>
      <c r="I276" s="65"/>
      <c r="J276" s="65"/>
      <c r="K276" s="65"/>
      <c r="L276" s="65"/>
      <c r="M276" s="65"/>
      <c r="N276" s="65"/>
      <c r="O276" s="65"/>
      <c r="P276" s="65"/>
      <c r="Q276" s="65"/>
      <c r="R276" s="65"/>
      <c r="S276" s="65"/>
      <c r="T276" s="65"/>
      <c r="U276" s="65"/>
      <c r="V276" s="65"/>
      <c r="W276" s="65"/>
      <c r="X276" s="65"/>
      <c r="Y276" s="65"/>
      <c r="Z276" s="65"/>
    </row>
    <row r="277" ht="50.25" customHeight="1">
      <c r="A277" s="298" t="s">
        <v>517</v>
      </c>
      <c r="B277" s="298" t="str">
        <f>VLOOKUP($A277,Questions!$A$3:$X$333,2,0)&amp;""</f>
        <v>Do you have contractual agreements with third parties that require them to maintain standards and to comply with all regulatory requirements?*</v>
      </c>
      <c r="C277" s="298" t="str">
        <f>VLOOKUP($A277,Questions!$A$3:$X$333,18,0)&amp;""</f>
        <v/>
      </c>
      <c r="D277" s="298" t="str">
        <f>VLOOKUP($A277,Questions!$A$3:$X$333,19,0)&amp;""</f>
        <v>To be added in a later version</v>
      </c>
      <c r="E277" s="65"/>
      <c r="F277" s="65"/>
      <c r="G277" s="65"/>
      <c r="H277" s="65"/>
      <c r="I277" s="65"/>
      <c r="J277" s="65"/>
      <c r="K277" s="65"/>
      <c r="L277" s="65"/>
      <c r="M277" s="65"/>
      <c r="N277" s="65"/>
      <c r="O277" s="65"/>
      <c r="P277" s="65"/>
      <c r="Q277" s="65"/>
      <c r="R277" s="65"/>
      <c r="S277" s="65"/>
      <c r="T277" s="65"/>
      <c r="U277" s="65"/>
      <c r="V277" s="65"/>
      <c r="W277" s="65"/>
      <c r="X277" s="65"/>
      <c r="Y277" s="65"/>
      <c r="Z277" s="65"/>
    </row>
    <row r="278" ht="60.75" customHeight="1">
      <c r="A278" s="298" t="s">
        <v>518</v>
      </c>
      <c r="B278" s="298" t="str">
        <f>VLOOKUP($A278,Questions!$A$3:$X$333,2,0)&amp;""</f>
        <v>Do you perform privacy impact assesments of third parties that collect, process, or have access to personal data to ensure they meet industry and regulatory standards and to mitigate harmful, unethical, or discriminatory impacts on data subjects? </v>
      </c>
      <c r="C278" s="298" t="str">
        <f>VLOOKUP($A278,Questions!$A$3:$X$333,18,0)&amp;""</f>
        <v/>
      </c>
      <c r="D278" s="298" t="str">
        <f>VLOOKUP($A278,Questions!$A$3:$X$333,19,0)&amp;""</f>
        <v/>
      </c>
      <c r="E278" s="56" t="s">
        <v>687</v>
      </c>
      <c r="F278" s="65"/>
      <c r="G278" s="65"/>
      <c r="H278" s="65"/>
      <c r="I278" s="65"/>
      <c r="J278" s="65"/>
      <c r="K278" s="65"/>
      <c r="L278" s="65"/>
      <c r="M278" s="65"/>
      <c r="N278" s="65"/>
      <c r="O278" s="65"/>
      <c r="P278" s="65"/>
      <c r="Q278" s="65"/>
      <c r="R278" s="65"/>
      <c r="S278" s="65"/>
      <c r="T278" s="65"/>
      <c r="U278" s="65"/>
      <c r="V278" s="65"/>
      <c r="W278" s="65"/>
      <c r="X278" s="65"/>
      <c r="Y278" s="65"/>
      <c r="Z278" s="65"/>
    </row>
    <row r="279" ht="15.75" customHeight="1">
      <c r="A279" s="19" t="str">
        <f>VLOOKUP(LEFT($A280,4),'Auto Responses'!$N$4:$O$38,2,0)&amp;""</f>
        <v> Privacy Change Management</v>
      </c>
      <c r="B279" s="19"/>
      <c r="C279" s="33" t="str">
        <f>Questions!$S$2</f>
        <v>Reason for Question</v>
      </c>
      <c r="D279" s="33" t="str">
        <f>Questions!$T$2</f>
        <v>Follow-Up Inquiries/Responses</v>
      </c>
      <c r="E279" s="65"/>
      <c r="F279" s="65"/>
      <c r="G279" s="65"/>
      <c r="H279" s="65"/>
      <c r="I279" s="65"/>
      <c r="J279" s="65"/>
      <c r="K279" s="65"/>
      <c r="L279" s="65"/>
      <c r="M279" s="65"/>
      <c r="N279" s="65"/>
      <c r="O279" s="65"/>
      <c r="P279" s="65"/>
      <c r="Q279" s="65"/>
      <c r="R279" s="65"/>
      <c r="S279" s="65"/>
      <c r="T279" s="65"/>
      <c r="U279" s="65"/>
      <c r="V279" s="65"/>
      <c r="W279" s="65"/>
      <c r="X279" s="65"/>
      <c r="Y279" s="65"/>
      <c r="Z279" s="65"/>
    </row>
    <row r="280" ht="39.0" customHeight="1">
      <c r="A280" s="298" t="s">
        <v>519</v>
      </c>
      <c r="B280" s="298" t="str">
        <f>VLOOKUP($A280,Questions!$A$3:$X$333,2,0)&amp;""</f>
        <v>Does your change management process include privacy review and approval?</v>
      </c>
      <c r="C280" s="298" t="str">
        <f>VLOOKUP($A280,Questions!$A$3:$X$333,18,0)&amp;""</f>
        <v/>
      </c>
      <c r="D280" s="298" t="str">
        <f>VLOOKUP($A280,Questions!$A$3:$X$333,19,0)&amp;""</f>
        <v>To be added in a later version</v>
      </c>
      <c r="E280" s="65"/>
      <c r="F280" s="65"/>
      <c r="G280" s="65"/>
      <c r="H280" s="65"/>
      <c r="I280" s="65"/>
      <c r="J280" s="65"/>
      <c r="K280" s="65"/>
      <c r="L280" s="65"/>
      <c r="M280" s="65"/>
      <c r="N280" s="65"/>
      <c r="O280" s="65"/>
      <c r="P280" s="65"/>
      <c r="Q280" s="65"/>
      <c r="R280" s="65"/>
      <c r="S280" s="65"/>
      <c r="T280" s="65"/>
      <c r="U280" s="65"/>
      <c r="V280" s="65"/>
      <c r="W280" s="65"/>
      <c r="X280" s="65"/>
      <c r="Y280" s="65"/>
      <c r="Z280" s="65"/>
    </row>
    <row r="281" ht="38.25" customHeight="1">
      <c r="A281" s="298" t="s">
        <v>520</v>
      </c>
      <c r="B281" s="298" t="str">
        <f>VLOOKUP($A281,Questions!$A$3:$X$333,2,0)&amp;""</f>
        <v>Do you have policy and procedure, currently implemented, guiding how privacy risks are mitigated until they can be resolved?</v>
      </c>
      <c r="C281" s="298" t="str">
        <f>VLOOKUP($A281,Questions!$A$3:$X$333,18,0)&amp;""</f>
        <v/>
      </c>
      <c r="D281" s="298" t="str">
        <f>VLOOKUP($A281,Questions!$A$3:$X$333,19,0)&amp;""</f>
        <v/>
      </c>
      <c r="E281" s="56" t="s">
        <v>687</v>
      </c>
      <c r="F281" s="65"/>
      <c r="G281" s="65"/>
      <c r="H281" s="65"/>
      <c r="I281" s="65"/>
      <c r="J281" s="65"/>
      <c r="K281" s="65"/>
      <c r="L281" s="65"/>
      <c r="M281" s="65"/>
      <c r="N281" s="65"/>
      <c r="O281" s="65"/>
      <c r="P281" s="65"/>
      <c r="Q281" s="65"/>
      <c r="R281" s="65"/>
      <c r="S281" s="65"/>
      <c r="T281" s="65"/>
      <c r="U281" s="65"/>
      <c r="V281" s="65"/>
      <c r="W281" s="65"/>
      <c r="X281" s="65"/>
      <c r="Y281" s="65"/>
      <c r="Z281" s="65"/>
    </row>
    <row r="282" ht="15.75" customHeight="1">
      <c r="A282" s="19" t="str">
        <f>VLOOKUP(LEFT($A283,4),'Auto Responses'!$N$4:$O$38,2,0)&amp;""</f>
        <v> Privacy of Sensitive Data</v>
      </c>
      <c r="B282" s="19"/>
      <c r="C282" s="33" t="str">
        <f>Questions!$S$2</f>
        <v>Reason for Question</v>
      </c>
      <c r="D282" s="33" t="str">
        <f>Questions!$T$2</f>
        <v>Follow-Up Inquiries/Responses</v>
      </c>
      <c r="E282" s="65"/>
      <c r="F282" s="65"/>
      <c r="G282" s="65"/>
      <c r="H282" s="65"/>
      <c r="I282" s="65"/>
      <c r="J282" s="65"/>
      <c r="K282" s="65"/>
      <c r="L282" s="65"/>
      <c r="M282" s="65"/>
      <c r="N282" s="65"/>
      <c r="O282" s="65"/>
      <c r="P282" s="65"/>
      <c r="Q282" s="65"/>
      <c r="R282" s="65"/>
      <c r="S282" s="65"/>
      <c r="T282" s="65"/>
      <c r="U282" s="65"/>
      <c r="V282" s="65"/>
      <c r="W282" s="65"/>
      <c r="X282" s="65"/>
      <c r="Y282" s="65"/>
      <c r="Z282" s="65"/>
    </row>
    <row r="283" ht="40.5" customHeight="1">
      <c r="A283" s="298" t="s">
        <v>521</v>
      </c>
      <c r="B283" s="298" t="str">
        <f>VLOOKUP($A283,Questions!$A$3:$X$333,2,0)&amp;""</f>
        <v>Do you collect, process, or store demographic information?*</v>
      </c>
      <c r="C283" s="298" t="str">
        <f>VLOOKUP($A283,Questions!$A$3:$X$333,18,0)&amp;""</f>
        <v/>
      </c>
      <c r="D283" s="298" t="str">
        <f>VLOOKUP($A283,Questions!$A$3:$X$333,19,0)&amp;""</f>
        <v>To be added in a later version</v>
      </c>
      <c r="E283" s="65"/>
      <c r="F283" s="65"/>
      <c r="G283" s="65"/>
      <c r="H283" s="65"/>
      <c r="I283" s="65"/>
      <c r="J283" s="65"/>
      <c r="K283" s="65"/>
      <c r="L283" s="65"/>
      <c r="M283" s="65"/>
      <c r="N283" s="65"/>
      <c r="O283" s="65"/>
      <c r="P283" s="65"/>
      <c r="Q283" s="65"/>
      <c r="R283" s="65"/>
      <c r="S283" s="65"/>
      <c r="T283" s="65"/>
      <c r="U283" s="65"/>
      <c r="V283" s="65"/>
      <c r="W283" s="65"/>
      <c r="X283" s="65"/>
      <c r="Y283" s="65"/>
      <c r="Z283" s="65"/>
    </row>
    <row r="284" ht="39.0" customHeight="1">
      <c r="A284" s="298" t="s">
        <v>522</v>
      </c>
      <c r="B284" s="298" t="str">
        <f>VLOOKUP($A284,Questions!$A$3:$X$333,2,0)&amp;""</f>
        <v>Do you capture or create genetic, biometric, or behaviometric information (e.g.,  facial recognition or fingerprints)?*</v>
      </c>
      <c r="C284" s="298" t="str">
        <f>VLOOKUP($A284,Questions!$A$3:$X$333,18,0)&amp;""</f>
        <v/>
      </c>
      <c r="D284" s="298" t="str">
        <f>VLOOKUP($A284,Questions!$A$3:$X$333,19,0)&amp;""</f>
        <v/>
      </c>
      <c r="E284" s="65"/>
      <c r="F284" s="65"/>
      <c r="G284" s="65"/>
      <c r="H284" s="65"/>
      <c r="I284" s="65"/>
      <c r="J284" s="65"/>
      <c r="K284" s="65"/>
      <c r="L284" s="65"/>
      <c r="M284" s="65"/>
      <c r="N284" s="65"/>
      <c r="O284" s="65"/>
      <c r="P284" s="65"/>
      <c r="Q284" s="65"/>
      <c r="R284" s="65"/>
      <c r="S284" s="65"/>
      <c r="T284" s="65"/>
      <c r="U284" s="65"/>
      <c r="V284" s="65"/>
      <c r="W284" s="65"/>
      <c r="X284" s="65"/>
      <c r="Y284" s="65"/>
      <c r="Z284" s="65"/>
    </row>
    <row r="285" ht="50.25" customHeight="1">
      <c r="A285" s="298" t="s">
        <v>523</v>
      </c>
      <c r="B285" s="298" t="str">
        <f>VLOOKUP($A285,Questions!$A$3:$X$333,2,0)&amp;""</f>
        <v>Do you combine institutional data (including "de-identified," "anonymized," or otherwise masked data) with personal data from any other sources?*</v>
      </c>
      <c r="C285" s="298" t="str">
        <f>VLOOKUP($A285,Questions!$A$3:$X$333,18,0)&amp;""</f>
        <v/>
      </c>
      <c r="D285" s="298" t="str">
        <f>VLOOKUP($A285,Questions!$A$3:$X$333,19,0)&amp;""</f>
        <v/>
      </c>
      <c r="E285" s="65"/>
      <c r="F285" s="65"/>
      <c r="G285" s="65"/>
      <c r="H285" s="65"/>
      <c r="I285" s="65"/>
      <c r="J285" s="65"/>
      <c r="K285" s="65"/>
      <c r="L285" s="65"/>
      <c r="M285" s="65"/>
      <c r="N285" s="65"/>
      <c r="O285" s="65"/>
      <c r="P285" s="65"/>
      <c r="Q285" s="65"/>
      <c r="R285" s="65"/>
      <c r="S285" s="65"/>
      <c r="T285" s="65"/>
      <c r="U285" s="65"/>
      <c r="V285" s="65"/>
      <c r="W285" s="65"/>
      <c r="X285" s="65"/>
      <c r="Y285" s="65"/>
      <c r="Z285" s="65"/>
    </row>
    <row r="286" ht="36.0" customHeight="1">
      <c r="A286" s="298" t="s">
        <v>524</v>
      </c>
      <c r="B286" s="298" t="str">
        <f>VLOOKUP($A286,Questions!$A$3:$X$333,2,0)&amp;""</f>
        <v>Is institutional data coming into or going out of the United States at any point during collection, processing, storage, or archiving?</v>
      </c>
      <c r="C286" s="298" t="str">
        <f>VLOOKUP($A286,Questions!$A$3:$X$333,18,0)&amp;""</f>
        <v/>
      </c>
      <c r="D286" s="298" t="str">
        <f>VLOOKUP($A286,Questions!$A$3:$X$333,19,0)&amp;""</f>
        <v/>
      </c>
      <c r="E286" s="65"/>
      <c r="F286" s="65"/>
      <c r="G286" s="65"/>
      <c r="H286" s="65"/>
      <c r="I286" s="65"/>
      <c r="J286" s="65"/>
      <c r="K286" s="65"/>
      <c r="L286" s="65"/>
      <c r="M286" s="65"/>
      <c r="N286" s="65"/>
      <c r="O286" s="65"/>
      <c r="P286" s="65"/>
      <c r="Q286" s="65"/>
      <c r="R286" s="65"/>
      <c r="S286" s="65"/>
      <c r="T286" s="65"/>
      <c r="U286" s="65"/>
      <c r="V286" s="65"/>
      <c r="W286" s="65"/>
      <c r="X286" s="65"/>
      <c r="Y286" s="65"/>
      <c r="Z286" s="65"/>
    </row>
    <row r="287" ht="18.75" customHeight="1">
      <c r="A287" s="298" t="s">
        <v>525</v>
      </c>
      <c r="B287" s="298" t="str">
        <f>VLOOKUP($A287,Questions!$A$3:$X$333,2,0)&amp;""</f>
        <v>Do you capture device information (e.g., IP address, MAC address)?</v>
      </c>
      <c r="C287" s="298" t="str">
        <f>VLOOKUP($A287,Questions!$A$3:$X$333,18,0)&amp;""</f>
        <v/>
      </c>
      <c r="D287" s="298" t="str">
        <f>VLOOKUP($A287,Questions!$A$3:$X$333,19,0)&amp;""</f>
        <v/>
      </c>
      <c r="E287" s="298"/>
      <c r="F287" s="298"/>
      <c r="G287" s="298"/>
      <c r="H287" s="298"/>
      <c r="I287" s="298"/>
      <c r="J287" s="298"/>
      <c r="K287" s="298"/>
      <c r="L287" s="298"/>
      <c r="M287" s="298"/>
      <c r="N287" s="298"/>
      <c r="O287" s="298"/>
      <c r="P287" s="298"/>
      <c r="Q287" s="298"/>
      <c r="R287" s="298"/>
      <c r="S287" s="298"/>
      <c r="T287" s="298"/>
      <c r="U287" s="298"/>
      <c r="V287" s="298"/>
      <c r="W287" s="298"/>
      <c r="X287" s="298"/>
      <c r="Y287" s="298"/>
      <c r="Z287" s="298"/>
    </row>
    <row r="288" ht="34.5" customHeight="1">
      <c r="A288" s="298" t="s">
        <v>526</v>
      </c>
      <c r="B288" s="298" t="str">
        <f>VLOOKUP($A288,Questions!$A$3:$X$333,2,0)&amp;""</f>
        <v>Does any part of this service/project involve a web/app tracking component (e.g., use of web-tracking pixels, cookies)?</v>
      </c>
      <c r="C288" s="298" t="str">
        <f>VLOOKUP($A288,Questions!$A$3:$X$333,18,0)&amp;""</f>
        <v/>
      </c>
      <c r="D288" s="298" t="str">
        <f>VLOOKUP($A288,Questions!$A$3:$X$333,19,0)&amp;""</f>
        <v/>
      </c>
      <c r="E288" s="298"/>
      <c r="F288" s="298"/>
      <c r="G288" s="298"/>
      <c r="H288" s="298"/>
      <c r="I288" s="298"/>
      <c r="J288" s="298"/>
      <c r="K288" s="298"/>
      <c r="L288" s="298"/>
      <c r="M288" s="298"/>
      <c r="N288" s="298"/>
      <c r="O288" s="298"/>
      <c r="P288" s="298"/>
      <c r="Q288" s="298"/>
      <c r="R288" s="298"/>
      <c r="S288" s="298"/>
      <c r="T288" s="298"/>
      <c r="U288" s="298"/>
      <c r="V288" s="298"/>
      <c r="W288" s="298"/>
      <c r="X288" s="298"/>
      <c r="Y288" s="298"/>
      <c r="Z288" s="298"/>
    </row>
    <row r="289" ht="36.75" customHeight="1">
      <c r="A289" s="298" t="s">
        <v>527</v>
      </c>
      <c r="B289" s="298" t="str">
        <f>VLOOKUP($A289,Questions!$A$3:$X$333,2,0)&amp;""</f>
        <v>Does your staff (or a third party) have access to institutional data (e.g., financial, PHI, or other sensitive information) through any means?</v>
      </c>
      <c r="C289" s="298" t="str">
        <f>VLOOKUP($A289,Questions!$A$3:$X$333,18,0)&amp;""</f>
        <v/>
      </c>
      <c r="D289" s="298" t="str">
        <f>VLOOKUP($A289,Questions!$A$3:$X$333,19,0)&amp;""</f>
        <v/>
      </c>
      <c r="E289" s="65"/>
      <c r="F289" s="65"/>
      <c r="G289" s="65"/>
      <c r="H289" s="65"/>
      <c r="I289" s="65"/>
      <c r="J289" s="65"/>
      <c r="K289" s="65"/>
      <c r="L289" s="65"/>
      <c r="M289" s="65"/>
      <c r="N289" s="65"/>
      <c r="O289" s="65"/>
      <c r="P289" s="65"/>
      <c r="Q289" s="65"/>
      <c r="R289" s="65"/>
      <c r="S289" s="65"/>
      <c r="T289" s="65"/>
      <c r="U289" s="65"/>
      <c r="V289" s="65"/>
      <c r="W289" s="65"/>
      <c r="X289" s="65"/>
      <c r="Y289" s="65"/>
      <c r="Z289" s="65"/>
    </row>
    <row r="290" ht="36.75" customHeight="1">
      <c r="A290" s="298" t="s">
        <v>529</v>
      </c>
      <c r="B290" s="298" t="str">
        <f>VLOOKUP($A290,Questions!$A$3:$X$333,2,0)&amp;""</f>
        <v>Will you handle personal data in a manner compliant with all relevant laws, regulations, and applicable institution policies?</v>
      </c>
      <c r="C290" s="298" t="str">
        <f>VLOOKUP($A290,Questions!$A$3:$X$333,18,0)&amp;""</f>
        <v/>
      </c>
      <c r="D290" s="298" t="str">
        <f>VLOOKUP($A290,Questions!$A$3:$X$333,19,0)&amp;""</f>
        <v/>
      </c>
      <c r="E290" s="56" t="s">
        <v>687</v>
      </c>
      <c r="F290" s="65"/>
      <c r="G290" s="65"/>
      <c r="H290" s="65"/>
      <c r="I290" s="65"/>
      <c r="J290" s="65"/>
      <c r="K290" s="65"/>
      <c r="L290" s="65"/>
      <c r="M290" s="65"/>
      <c r="N290" s="65"/>
      <c r="O290" s="65"/>
      <c r="P290" s="65"/>
      <c r="Q290" s="65"/>
      <c r="R290" s="65"/>
      <c r="S290" s="65"/>
      <c r="T290" s="65"/>
      <c r="U290" s="65"/>
      <c r="V290" s="65"/>
      <c r="W290" s="65"/>
      <c r="X290" s="65"/>
      <c r="Y290" s="65"/>
      <c r="Z290" s="65"/>
    </row>
    <row r="291" ht="15.75" customHeight="1">
      <c r="A291" s="19" t="str">
        <f>VLOOKUP(LEFT($A292,4),'Auto Responses'!$N$4:$O$38,2,0)&amp;""</f>
        <v> Privacy Policies and Procedures</v>
      </c>
      <c r="B291" s="19"/>
      <c r="C291" s="33" t="str">
        <f>Questions!$S$2</f>
        <v>Reason for Question</v>
      </c>
      <c r="D291" s="33" t="str">
        <f>Questions!$T$2</f>
        <v>Follow-Up Inquiries/Responses</v>
      </c>
      <c r="E291" s="65"/>
      <c r="F291" s="65"/>
      <c r="G291" s="65"/>
      <c r="H291" s="65"/>
      <c r="I291" s="65"/>
      <c r="J291" s="65"/>
      <c r="K291" s="65"/>
      <c r="L291" s="65"/>
      <c r="M291" s="65"/>
      <c r="N291" s="65"/>
      <c r="O291" s="65"/>
      <c r="P291" s="65"/>
      <c r="Q291" s="65"/>
      <c r="R291" s="65"/>
      <c r="S291" s="65"/>
      <c r="T291" s="65"/>
      <c r="U291" s="65"/>
      <c r="V291" s="65"/>
      <c r="W291" s="65"/>
      <c r="X291" s="65"/>
      <c r="Y291" s="65"/>
      <c r="Z291" s="65"/>
    </row>
    <row r="292" ht="19.5" customHeight="1">
      <c r="A292" s="298" t="s">
        <v>530</v>
      </c>
      <c r="B292" s="298" t="str">
        <f>VLOOKUP($A292,Questions!$A$3:$X$333,2,0)&amp;""</f>
        <v>Do you have a documented privacy management process?</v>
      </c>
      <c r="C292" s="298" t="str">
        <f>VLOOKUP($A292,Questions!$A$3:$X$333,18,0)&amp;""</f>
        <v/>
      </c>
      <c r="D292" s="298" t="str">
        <f>VLOOKUP($A292,Questions!$A$3:$X$333,19,0)&amp;""</f>
        <v>To be added in a later version</v>
      </c>
      <c r="E292" s="65"/>
      <c r="F292" s="65"/>
      <c r="G292" s="65"/>
      <c r="H292" s="65"/>
      <c r="I292" s="65"/>
      <c r="J292" s="65"/>
      <c r="K292" s="65"/>
      <c r="L292" s="65"/>
      <c r="M292" s="65"/>
      <c r="N292" s="65"/>
      <c r="O292" s="65"/>
      <c r="P292" s="65"/>
      <c r="Q292" s="65"/>
      <c r="R292" s="65"/>
      <c r="S292" s="65"/>
      <c r="T292" s="65"/>
      <c r="U292" s="65"/>
      <c r="V292" s="65"/>
      <c r="W292" s="65"/>
      <c r="X292" s="65"/>
      <c r="Y292" s="65"/>
      <c r="Z292" s="65"/>
    </row>
    <row r="293" ht="36.75" customHeight="1">
      <c r="A293" s="298" t="s">
        <v>531</v>
      </c>
      <c r="B293" s="298" t="str">
        <f>VLOOKUP($A293,Questions!$A$3:$X$333,2,0)&amp;""</f>
        <v>Are privacy principles designed into the product lifecycle (i.e., privacy-by-design)?</v>
      </c>
      <c r="C293" s="298" t="str">
        <f>VLOOKUP($A293,Questions!$A$3:$X$333,18,0)&amp;""</f>
        <v/>
      </c>
      <c r="D293" s="298" t="str">
        <f>VLOOKUP($A293,Questions!$A$3:$X$333,19,0)&amp;""</f>
        <v/>
      </c>
      <c r="E293" s="65"/>
      <c r="F293" s="65"/>
      <c r="G293" s="65"/>
      <c r="H293" s="65"/>
      <c r="I293" s="65"/>
      <c r="J293" s="65"/>
      <c r="K293" s="65"/>
      <c r="L293" s="65"/>
      <c r="M293" s="65"/>
      <c r="N293" s="65"/>
      <c r="O293" s="65"/>
      <c r="P293" s="65"/>
      <c r="Q293" s="65"/>
      <c r="R293" s="65"/>
      <c r="S293" s="65"/>
      <c r="T293" s="65"/>
      <c r="U293" s="65"/>
      <c r="V293" s="65"/>
      <c r="W293" s="65"/>
      <c r="X293" s="65"/>
      <c r="Y293" s="65"/>
      <c r="Z293" s="65"/>
    </row>
    <row r="294" ht="21.0" customHeight="1">
      <c r="A294" s="298" t="s">
        <v>532</v>
      </c>
      <c r="B294" s="298" t="str">
        <f>VLOOKUP($A294,Questions!$A$3:$X$333,2,0)&amp;""</f>
        <v>Will you comply with applicable breach notification laws?</v>
      </c>
      <c r="C294" s="298" t="str">
        <f>VLOOKUP($A294,Questions!$A$3:$X$333,18,0)&amp;""</f>
        <v/>
      </c>
      <c r="D294" s="298" t="str">
        <f>VLOOKUP($A294,Questions!$A$3:$X$333,19,0)&amp;""</f>
        <v/>
      </c>
      <c r="E294" s="65"/>
      <c r="F294" s="65"/>
      <c r="G294" s="65"/>
      <c r="H294" s="65"/>
      <c r="I294" s="65"/>
      <c r="J294" s="65"/>
      <c r="K294" s="65"/>
      <c r="L294" s="65"/>
      <c r="M294" s="65"/>
      <c r="N294" s="65"/>
      <c r="O294" s="65"/>
      <c r="P294" s="65"/>
      <c r="Q294" s="65"/>
      <c r="R294" s="65"/>
      <c r="S294" s="65"/>
      <c r="T294" s="65"/>
      <c r="U294" s="65"/>
      <c r="V294" s="65"/>
      <c r="W294" s="65"/>
      <c r="X294" s="65"/>
      <c r="Y294" s="65"/>
      <c r="Z294" s="65"/>
    </row>
    <row r="295" ht="34.5" customHeight="1">
      <c r="A295" s="298" t="s">
        <v>533</v>
      </c>
      <c r="B295" s="298" t="str">
        <f>VLOOKUP($A295,Questions!$A$3:$X$333,2,0)&amp;""</f>
        <v>Will you comply with the institution's policies regarding user privacy and data protection?</v>
      </c>
      <c r="C295" s="298" t="str">
        <f>VLOOKUP($A295,Questions!$A$3:$X$333,18,0)&amp;""</f>
        <v/>
      </c>
      <c r="D295" s="298" t="str">
        <f>VLOOKUP($A295,Questions!$A$3:$X$333,19,0)&amp;""</f>
        <v/>
      </c>
      <c r="E295" s="65"/>
      <c r="F295" s="65"/>
      <c r="G295" s="65"/>
      <c r="H295" s="65"/>
      <c r="I295" s="65"/>
      <c r="J295" s="65"/>
      <c r="K295" s="65"/>
      <c r="L295" s="65"/>
      <c r="M295" s="65"/>
      <c r="N295" s="65"/>
      <c r="O295" s="65"/>
      <c r="P295" s="65"/>
      <c r="Q295" s="65"/>
      <c r="R295" s="65"/>
      <c r="S295" s="65"/>
      <c r="T295" s="65"/>
      <c r="U295" s="65"/>
      <c r="V295" s="65"/>
      <c r="W295" s="65"/>
      <c r="X295" s="65"/>
      <c r="Y295" s="65"/>
      <c r="Z295" s="65"/>
    </row>
    <row r="296" ht="40.5" customHeight="1">
      <c r="A296" s="298" t="s">
        <v>534</v>
      </c>
      <c r="B296" s="298" t="str">
        <f>VLOOKUP($A296,Questions!$A$3:$X$333,2,0)&amp;""</f>
        <v>Is your company subject to the laws and regulations of the institution's geographic region?</v>
      </c>
      <c r="C296" s="298" t="str">
        <f>VLOOKUP($A296,Questions!$A$3:$X$333,18,0)&amp;""</f>
        <v/>
      </c>
      <c r="D296" s="298" t="str">
        <f>VLOOKUP($A296,Questions!$A$3:$X$333,19,0)&amp;""</f>
        <v/>
      </c>
      <c r="E296" s="65"/>
      <c r="F296" s="65"/>
      <c r="G296" s="65"/>
      <c r="H296" s="65"/>
      <c r="I296" s="65"/>
      <c r="J296" s="65"/>
      <c r="K296" s="65"/>
      <c r="L296" s="65"/>
      <c r="M296" s="65"/>
      <c r="N296" s="65"/>
      <c r="O296" s="65"/>
      <c r="P296" s="65"/>
      <c r="Q296" s="65"/>
      <c r="R296" s="65"/>
      <c r="S296" s="65"/>
      <c r="T296" s="65"/>
      <c r="U296" s="65"/>
      <c r="V296" s="65"/>
      <c r="W296" s="65"/>
      <c r="X296" s="65"/>
      <c r="Y296" s="65"/>
      <c r="Z296" s="65"/>
    </row>
    <row r="297" ht="21.75" customHeight="1">
      <c r="A297" s="298" t="s">
        <v>535</v>
      </c>
      <c r="B297" s="298" t="str">
        <f>VLOOKUP($A297,Questions!$A$3:$X$333,2,0)&amp;""</f>
        <v>Do you have a privacy awareness/training program?*</v>
      </c>
      <c r="C297" s="298" t="str">
        <f>VLOOKUP($A297,Questions!$A$3:$X$333,18,0)&amp;""</f>
        <v/>
      </c>
      <c r="D297" s="298" t="str">
        <f>VLOOKUP($A297,Questions!$A$3:$X$333,19,0)&amp;""</f>
        <v/>
      </c>
      <c r="E297" s="65"/>
      <c r="F297" s="65"/>
      <c r="G297" s="65"/>
      <c r="H297" s="65"/>
      <c r="I297" s="65"/>
      <c r="J297" s="65"/>
      <c r="K297" s="65"/>
      <c r="L297" s="65"/>
      <c r="M297" s="65"/>
      <c r="N297" s="65"/>
      <c r="O297" s="65"/>
      <c r="P297" s="65"/>
      <c r="Q297" s="65"/>
      <c r="R297" s="65"/>
      <c r="S297" s="65"/>
      <c r="T297" s="65"/>
      <c r="U297" s="65"/>
      <c r="V297" s="65"/>
      <c r="W297" s="65"/>
      <c r="X297" s="65"/>
      <c r="Y297" s="65"/>
      <c r="Z297" s="65"/>
    </row>
    <row r="298" ht="27.75" customHeight="1">
      <c r="A298" s="298" t="s">
        <v>536</v>
      </c>
      <c r="B298" s="298" t="str">
        <f>VLOOKUP($A298,Questions!$A$3:$X$333,2,0)&amp;""</f>
        <v>Is privacy awareness training mandatory for all employees?</v>
      </c>
      <c r="C298" s="298" t="str">
        <f>VLOOKUP($A298,Questions!$A$3:$X$333,18,0)&amp;""</f>
        <v/>
      </c>
      <c r="D298" s="298" t="str">
        <f>VLOOKUP($A298,Questions!$A$3:$X$333,19,0)&amp;""</f>
        <v/>
      </c>
      <c r="E298" s="65"/>
      <c r="F298" s="65"/>
      <c r="G298" s="65"/>
      <c r="H298" s="65"/>
      <c r="I298" s="65"/>
      <c r="J298" s="65"/>
      <c r="K298" s="65"/>
      <c r="L298" s="65"/>
      <c r="M298" s="65"/>
      <c r="N298" s="65"/>
      <c r="O298" s="65"/>
      <c r="P298" s="65"/>
      <c r="Q298" s="65"/>
      <c r="R298" s="65"/>
      <c r="S298" s="65"/>
      <c r="T298" s="65"/>
      <c r="U298" s="65"/>
      <c r="V298" s="65"/>
      <c r="W298" s="65"/>
      <c r="X298" s="65"/>
      <c r="Y298" s="65"/>
      <c r="Z298" s="65"/>
    </row>
    <row r="299" ht="36.0" customHeight="1">
      <c r="A299" s="298" t="s">
        <v>537</v>
      </c>
      <c r="B299" s="298" t="str">
        <f>VLOOKUP($A299,Questions!$A$3:$X$333,2,0)&amp;""</f>
        <v>Is AI privacy and ethics awareness/training required for all employees who work with AI?</v>
      </c>
      <c r="C299" s="298" t="str">
        <f>VLOOKUP($A299,Questions!$A$3:$X$333,18,0)&amp;""</f>
        <v/>
      </c>
      <c r="D299" s="298" t="str">
        <f>VLOOKUP($A299,Questions!$A$3:$X$333,19,0)&amp;""</f>
        <v/>
      </c>
      <c r="E299" s="65"/>
      <c r="F299" s="65"/>
      <c r="G299" s="65"/>
      <c r="H299" s="65"/>
      <c r="I299" s="65"/>
      <c r="J299" s="65"/>
      <c r="K299" s="65"/>
      <c r="L299" s="65"/>
      <c r="M299" s="65"/>
      <c r="N299" s="65"/>
      <c r="O299" s="65"/>
      <c r="P299" s="65"/>
      <c r="Q299" s="65"/>
      <c r="R299" s="65"/>
      <c r="S299" s="65"/>
      <c r="T299" s="65"/>
      <c r="U299" s="65"/>
      <c r="V299" s="65"/>
      <c r="W299" s="65"/>
      <c r="X299" s="65"/>
      <c r="Y299" s="65"/>
      <c r="Z299" s="65"/>
    </row>
    <row r="300" ht="32.25" customHeight="1">
      <c r="A300" s="298" t="s">
        <v>538</v>
      </c>
      <c r="B300" s="298" t="str">
        <f>VLOOKUP($A300,Questions!$A$3:$X$333,2,0)&amp;""</f>
        <v>Do you have any decision-making processes that are completely automated (i.e., there is no human involvement)?</v>
      </c>
      <c r="C300" s="298" t="str">
        <f>VLOOKUP($A300,Questions!$A$3:$X$333,18,0)&amp;""</f>
        <v/>
      </c>
      <c r="D300" s="298" t="str">
        <f>VLOOKUP($A300,Questions!$A$3:$X$333,19,0)&amp;""</f>
        <v/>
      </c>
      <c r="E300" s="65"/>
      <c r="F300" s="65"/>
      <c r="G300" s="65"/>
      <c r="H300" s="65"/>
      <c r="I300" s="65"/>
      <c r="J300" s="65"/>
      <c r="K300" s="65"/>
      <c r="L300" s="65"/>
      <c r="M300" s="65"/>
      <c r="N300" s="65"/>
      <c r="O300" s="65"/>
      <c r="P300" s="65"/>
      <c r="Q300" s="65"/>
      <c r="R300" s="65"/>
      <c r="S300" s="65"/>
      <c r="T300" s="65"/>
      <c r="U300" s="65"/>
      <c r="V300" s="65"/>
      <c r="W300" s="65"/>
      <c r="X300" s="65"/>
      <c r="Y300" s="65"/>
      <c r="Z300" s="65"/>
    </row>
    <row r="301" ht="48.0" customHeight="1">
      <c r="A301" s="298" t="s">
        <v>539</v>
      </c>
      <c r="B301" s="298" t="str">
        <f>VLOOKUP($A301,Questions!$A$3:$X$333,2,0)&amp;""</f>
        <v>Do you have a documented process for managing automated processing, including validations, monitoring, and data subject requests?</v>
      </c>
      <c r="C301" s="298" t="str">
        <f>VLOOKUP($A301,Questions!$A$3:$X$333,18,0)&amp;""</f>
        <v/>
      </c>
      <c r="D301" s="298" t="str">
        <f>VLOOKUP($A301,Questions!$A$3:$X$333,19,0)&amp;""</f>
        <v/>
      </c>
      <c r="E301" s="65"/>
      <c r="F301" s="65"/>
      <c r="G301" s="65"/>
      <c r="H301" s="65"/>
      <c r="I301" s="65"/>
      <c r="J301" s="65"/>
      <c r="K301" s="65"/>
      <c r="L301" s="65"/>
      <c r="M301" s="65"/>
      <c r="N301" s="65"/>
      <c r="O301" s="65"/>
      <c r="P301" s="65"/>
      <c r="Q301" s="65"/>
      <c r="R301" s="65"/>
      <c r="S301" s="65"/>
      <c r="T301" s="65"/>
      <c r="U301" s="65"/>
      <c r="V301" s="65"/>
      <c r="W301" s="65"/>
      <c r="X301" s="65"/>
      <c r="Y301" s="65"/>
      <c r="Z301" s="65"/>
    </row>
    <row r="302" ht="39.0" customHeight="1">
      <c r="A302" s="298" t="s">
        <v>541</v>
      </c>
      <c r="B302" s="298" t="str">
        <f>VLOOKUP($A302,Questions!$A$3:$X$333,2,0)&amp;""</f>
        <v>Do you have a documented policy for sharing information with law enforcement?</v>
      </c>
      <c r="C302" s="298" t="str">
        <f>VLOOKUP($A302,Questions!$A$3:$X$333,18,0)&amp;""</f>
        <v/>
      </c>
      <c r="D302" s="298" t="str">
        <f>VLOOKUP($A302,Questions!$A$3:$X$333,19,0)&amp;""</f>
        <v/>
      </c>
      <c r="E302" s="65"/>
      <c r="F302" s="65"/>
      <c r="G302" s="65"/>
      <c r="H302" s="65"/>
      <c r="I302" s="65"/>
      <c r="J302" s="65"/>
      <c r="K302" s="65"/>
      <c r="L302" s="65"/>
      <c r="M302" s="65"/>
      <c r="N302" s="65"/>
      <c r="O302" s="65"/>
      <c r="P302" s="65"/>
      <c r="Q302" s="65"/>
      <c r="R302" s="65"/>
      <c r="S302" s="65"/>
      <c r="T302" s="65"/>
      <c r="U302" s="65"/>
      <c r="V302" s="65"/>
      <c r="W302" s="65"/>
      <c r="X302" s="65"/>
      <c r="Y302" s="65"/>
      <c r="Z302" s="65"/>
    </row>
    <row r="303" ht="33.0" customHeight="1">
      <c r="A303" s="298" t="s">
        <v>542</v>
      </c>
      <c r="B303" s="298" t="str">
        <f>VLOOKUP($A303,Questions!$A$3:$X$333,2,0)&amp;""</f>
        <v>Do you share any institutional data with law enforcement without a valid warrant?*</v>
      </c>
      <c r="C303" s="298" t="str">
        <f>VLOOKUP($A303,Questions!$A$3:$X$333,18,0)&amp;""</f>
        <v/>
      </c>
      <c r="D303" s="298" t="str">
        <f>VLOOKUP($A303,Questions!$A$3:$X$333,19,0)&amp;""</f>
        <v/>
      </c>
      <c r="E303" s="65"/>
      <c r="F303" s="65"/>
      <c r="G303" s="65"/>
      <c r="H303" s="65"/>
      <c r="I303" s="65"/>
      <c r="J303" s="65"/>
      <c r="K303" s="65"/>
      <c r="L303" s="65"/>
      <c r="M303" s="65"/>
      <c r="N303" s="65"/>
      <c r="O303" s="65"/>
      <c r="P303" s="65"/>
      <c r="Q303" s="65"/>
      <c r="R303" s="65"/>
      <c r="S303" s="65"/>
      <c r="T303" s="65"/>
      <c r="U303" s="65"/>
      <c r="V303" s="65"/>
      <c r="W303" s="65"/>
      <c r="X303" s="65"/>
      <c r="Y303" s="65"/>
      <c r="Z303" s="65"/>
    </row>
    <row r="304" ht="24.75" customHeight="1">
      <c r="A304" s="298" t="s">
        <v>543</v>
      </c>
      <c r="B304" s="298" t="str">
        <f>VLOOKUP($A304,Questions!$A$3:$X$333,2,0)&amp;""</f>
        <v>Does your incident response team include a privacy analyst/officer?</v>
      </c>
      <c r="C304" s="298" t="str">
        <f>VLOOKUP($A304,Questions!$A$3:$X$333,18,0)&amp;""</f>
        <v/>
      </c>
      <c r="D304" s="298" t="str">
        <f>VLOOKUP($A304,Questions!$A$3:$X$333,19,0)&amp;""</f>
        <v/>
      </c>
      <c r="E304" s="56" t="s">
        <v>687</v>
      </c>
      <c r="F304" s="65"/>
      <c r="G304" s="65"/>
      <c r="H304" s="65"/>
      <c r="I304" s="65"/>
      <c r="J304" s="65"/>
      <c r="K304" s="65"/>
      <c r="L304" s="65"/>
      <c r="M304" s="65"/>
      <c r="N304" s="65"/>
      <c r="O304" s="65"/>
      <c r="P304" s="65"/>
      <c r="Q304" s="65"/>
      <c r="R304" s="65"/>
      <c r="S304" s="65"/>
      <c r="T304" s="65"/>
      <c r="U304" s="65"/>
      <c r="V304" s="65"/>
      <c r="W304" s="65"/>
      <c r="X304" s="65"/>
      <c r="Y304" s="65"/>
      <c r="Z304" s="65"/>
    </row>
    <row r="305" ht="15.75" customHeight="1">
      <c r="A305" s="19" t="str">
        <f>VLOOKUP(LEFT($A306,4),'Auto Responses'!$N$4:$O$38,2,0)&amp;""</f>
        <v> International Privacy</v>
      </c>
      <c r="B305" s="19"/>
      <c r="C305" s="33" t="str">
        <f>Questions!$S$2</f>
        <v>Reason for Question</v>
      </c>
      <c r="D305" s="33" t="str">
        <f>Questions!$T$2</f>
        <v>Follow-Up Inquiries/Responses</v>
      </c>
      <c r="E305" s="65"/>
      <c r="F305" s="65"/>
      <c r="G305" s="65"/>
      <c r="H305" s="65"/>
      <c r="I305" s="65"/>
      <c r="J305" s="65"/>
      <c r="K305" s="65"/>
      <c r="L305" s="65"/>
      <c r="M305" s="65"/>
      <c r="N305" s="65"/>
      <c r="O305" s="65"/>
      <c r="P305" s="65"/>
      <c r="Q305" s="65"/>
      <c r="R305" s="65"/>
      <c r="S305" s="65"/>
      <c r="T305" s="65"/>
      <c r="U305" s="65"/>
      <c r="V305" s="65"/>
      <c r="W305" s="65"/>
      <c r="X305" s="65"/>
      <c r="Y305" s="65"/>
      <c r="Z305" s="65"/>
    </row>
    <row r="306" ht="31.5" customHeight="1">
      <c r="A306" s="298" t="s">
        <v>544</v>
      </c>
      <c r="B306" s="298" t="str">
        <f>VLOOKUP($A306,Questions!$A$3:$X$333,2,0)&amp;""</f>
        <v>Will data be collected from or processed in or stored in the European Economic Area (EEA)?</v>
      </c>
      <c r="C306" s="298" t="str">
        <f>VLOOKUP($A306,Questions!$A$3:$X$333,18,0)&amp;""</f>
        <v/>
      </c>
      <c r="D306" s="298" t="str">
        <f>VLOOKUP($A306,Questions!$A$3:$X$333,19,0)&amp;""</f>
        <v>To be added in a later version</v>
      </c>
      <c r="E306" s="65"/>
      <c r="F306" s="65"/>
      <c r="G306" s="65"/>
      <c r="H306" s="65"/>
      <c r="I306" s="65"/>
      <c r="J306" s="65"/>
      <c r="K306" s="65"/>
      <c r="L306" s="65"/>
      <c r="M306" s="65"/>
      <c r="N306" s="65"/>
      <c r="O306" s="65"/>
      <c r="P306" s="65"/>
      <c r="Q306" s="65"/>
      <c r="R306" s="65"/>
      <c r="S306" s="65"/>
      <c r="T306" s="65"/>
      <c r="U306" s="65"/>
      <c r="V306" s="65"/>
      <c r="W306" s="65"/>
      <c r="X306" s="65"/>
      <c r="Y306" s="65"/>
      <c r="Z306" s="65"/>
    </row>
    <row r="307" ht="24.75" customHeight="1">
      <c r="A307" s="298" t="s">
        <v>545</v>
      </c>
      <c r="B307" s="298" t="str">
        <f>VLOOKUP($A307,Questions!$A$3:$X$333,2,0)&amp;""</f>
        <v>Do you have a data protection officer (DPO)?</v>
      </c>
      <c r="C307" s="298" t="str">
        <f>VLOOKUP($A307,Questions!$A$3:$X$333,18,0)&amp;""</f>
        <v/>
      </c>
      <c r="D307" s="298" t="str">
        <f>VLOOKUP($A307,Questions!$A$3:$X$333,19,0)&amp;""</f>
        <v/>
      </c>
      <c r="E307" s="65"/>
      <c r="F307" s="65"/>
      <c r="G307" s="65"/>
      <c r="H307" s="65"/>
      <c r="I307" s="65"/>
      <c r="J307" s="65"/>
      <c r="K307" s="65"/>
      <c r="L307" s="65"/>
      <c r="M307" s="65"/>
      <c r="N307" s="65"/>
      <c r="O307" s="65"/>
      <c r="P307" s="65"/>
      <c r="Q307" s="65"/>
      <c r="R307" s="65"/>
      <c r="S307" s="65"/>
      <c r="T307" s="65"/>
      <c r="U307" s="65"/>
      <c r="V307" s="65"/>
      <c r="W307" s="65"/>
      <c r="X307" s="65"/>
      <c r="Y307" s="65"/>
      <c r="Z307" s="65"/>
    </row>
    <row r="308" ht="33.0" customHeight="1">
      <c r="A308" s="298" t="s">
        <v>546</v>
      </c>
      <c r="B308" s="298" t="str">
        <f>VLOOKUP($A308,Questions!$A$3:$X$333,2,0)&amp;""</f>
        <v>Will you sign appropriate GDPR Standard Contractual Clauses (SCCs) with the institution?</v>
      </c>
      <c r="C308" s="298" t="str">
        <f>VLOOKUP($A308,Questions!$A$3:$X$333,18,0)&amp;""</f>
        <v/>
      </c>
      <c r="D308" s="298" t="str">
        <f>VLOOKUP($A308,Questions!$A$3:$X$333,19,0)&amp;""</f>
        <v/>
      </c>
      <c r="E308" s="65"/>
      <c r="F308" s="65"/>
      <c r="G308" s="65"/>
      <c r="H308" s="65"/>
      <c r="I308" s="65"/>
      <c r="J308" s="65"/>
      <c r="K308" s="65"/>
      <c r="L308" s="65"/>
      <c r="M308" s="65"/>
      <c r="N308" s="65"/>
      <c r="O308" s="65"/>
      <c r="P308" s="65"/>
      <c r="Q308" s="65"/>
      <c r="R308" s="65"/>
      <c r="S308" s="65"/>
      <c r="T308" s="65"/>
      <c r="U308" s="65"/>
      <c r="V308" s="65"/>
      <c r="W308" s="65"/>
      <c r="X308" s="65"/>
      <c r="Y308" s="65"/>
      <c r="Z308" s="65"/>
    </row>
    <row r="309" ht="22.5" customHeight="1">
      <c r="A309" s="298" t="s">
        <v>548</v>
      </c>
      <c r="B309" s="298" t="str">
        <f>VLOOKUP($A309,Questions!$A$3:$X$333,2,0)&amp;""</f>
        <v>Will data be collected from or processed in or stored in China?</v>
      </c>
      <c r="C309" s="298" t="str">
        <f>VLOOKUP($A309,Questions!$A$3:$X$333,18,0)&amp;""</f>
        <v/>
      </c>
      <c r="D309" s="298" t="str">
        <f>VLOOKUP($A309,Questions!$A$3:$X$333,19,0)&amp;""</f>
        <v/>
      </c>
      <c r="E309" s="65"/>
      <c r="F309" s="65"/>
      <c r="G309" s="65"/>
      <c r="H309" s="65"/>
      <c r="I309" s="65"/>
      <c r="J309" s="65"/>
      <c r="K309" s="65"/>
      <c r="L309" s="65"/>
      <c r="M309" s="65"/>
      <c r="N309" s="65"/>
      <c r="O309" s="65"/>
      <c r="P309" s="65"/>
      <c r="Q309" s="65"/>
      <c r="R309" s="65"/>
      <c r="S309" s="65"/>
      <c r="T309" s="65"/>
      <c r="U309" s="65"/>
      <c r="V309" s="65"/>
      <c r="W309" s="65"/>
      <c r="X309" s="65"/>
      <c r="Y309" s="65"/>
      <c r="Z309" s="65"/>
    </row>
    <row r="310" ht="34.5" customHeight="1">
      <c r="A310" s="298" t="s">
        <v>549</v>
      </c>
      <c r="B310" s="298" t="str">
        <f>VLOOKUP($A310,Questions!$A$3:$X$333,2,0)&amp;""</f>
        <v>Do you comply with PIPL security, privacy, and data localization requirements?</v>
      </c>
      <c r="C310" s="298" t="str">
        <f>VLOOKUP($A310,Questions!$A$3:$X$333,18,0)&amp;""</f>
        <v>Please explain why this does not apply to your product or service.</v>
      </c>
      <c r="D310" s="298" t="str">
        <f>VLOOKUP($A310,Questions!$A$3:$X$333,19,0)&amp;""</f>
        <v/>
      </c>
      <c r="E310" s="56" t="s">
        <v>687</v>
      </c>
      <c r="F310" s="65"/>
      <c r="G310" s="65"/>
      <c r="H310" s="65"/>
      <c r="I310" s="65"/>
      <c r="J310" s="65"/>
      <c r="K310" s="65"/>
      <c r="L310" s="65"/>
      <c r="M310" s="65"/>
      <c r="N310" s="65"/>
      <c r="O310" s="65"/>
      <c r="P310" s="65"/>
      <c r="Q310" s="65"/>
      <c r="R310" s="65"/>
      <c r="S310" s="65"/>
      <c r="T310" s="65"/>
      <c r="U310" s="65"/>
      <c r="V310" s="65"/>
      <c r="W310" s="65"/>
      <c r="X310" s="65"/>
      <c r="Y310" s="65"/>
      <c r="Z310" s="65"/>
    </row>
    <row r="311" ht="15.75" customHeight="1">
      <c r="A311" s="19" t="str">
        <f>VLOOKUP(LEFT($A312,4),'Auto Responses'!$N$4:$O$38,2,0)&amp;""</f>
        <v> Data Privacy</v>
      </c>
      <c r="B311" s="19"/>
      <c r="C311" s="33" t="str">
        <f>Questions!$S$2</f>
        <v>Reason for Question</v>
      </c>
      <c r="D311" s="33" t="str">
        <f>Questions!$T$2</f>
        <v>Follow-Up Inquiries/Responses</v>
      </c>
      <c r="E311" s="65"/>
      <c r="F311" s="65"/>
      <c r="G311" s="65"/>
      <c r="H311" s="65"/>
      <c r="I311" s="65"/>
      <c r="J311" s="65"/>
      <c r="K311" s="65"/>
      <c r="L311" s="65"/>
      <c r="M311" s="65"/>
      <c r="N311" s="65"/>
      <c r="O311" s="65"/>
      <c r="P311" s="65"/>
      <c r="Q311" s="65"/>
      <c r="R311" s="65"/>
      <c r="S311" s="65"/>
      <c r="T311" s="65"/>
      <c r="U311" s="65"/>
      <c r="V311" s="65"/>
      <c r="W311" s="65"/>
      <c r="X311" s="65"/>
      <c r="Y311" s="65"/>
      <c r="Z311" s="65"/>
    </row>
    <row r="312" ht="15.75" customHeight="1">
      <c r="A312" s="298" t="s">
        <v>550</v>
      </c>
      <c r="B312" s="298" t="str">
        <f>VLOOKUP($A312,Questions!$A$3:$X$333,2,0)&amp;""</f>
        <v>Have you performed a Data Privacy Impact Assesssment for the solution/project?</v>
      </c>
      <c r="C312" s="298" t="str">
        <f>VLOOKUP($A312,Questions!$A$3:$X$333,18,0)&amp;""</f>
        <v/>
      </c>
      <c r="D312" s="298" t="str">
        <f>VLOOKUP($A312,Questions!$A$3:$X$333,19,0)&amp;""</f>
        <v>To be added in a later version</v>
      </c>
      <c r="E312" s="65"/>
      <c r="F312" s="65"/>
      <c r="G312" s="65"/>
      <c r="H312" s="65"/>
      <c r="I312" s="65"/>
      <c r="J312" s="65"/>
      <c r="K312" s="65"/>
      <c r="L312" s="65"/>
      <c r="M312" s="65"/>
      <c r="N312" s="65"/>
      <c r="O312" s="65"/>
      <c r="P312" s="65"/>
      <c r="Q312" s="65"/>
      <c r="R312" s="65"/>
      <c r="S312" s="65"/>
      <c r="T312" s="65"/>
      <c r="U312" s="65"/>
      <c r="V312" s="65"/>
      <c r="W312" s="65"/>
      <c r="X312" s="65"/>
      <c r="Y312" s="65"/>
      <c r="Z312" s="65"/>
    </row>
    <row r="313" ht="15.75" customHeight="1">
      <c r="A313" s="298" t="s">
        <v>551</v>
      </c>
      <c r="B313" s="298" t="str">
        <f>VLOOKUP($A313,Questions!$A$3:$X$333,2,0)&amp;""</f>
        <v>Do you provide an end-user privacy notice about privacy policies and procedures that identify the purpose(s) for which personal information is collected, used, retained, and disclosed?</v>
      </c>
      <c r="C313" s="298" t="str">
        <f>VLOOKUP($A313,Questions!$A$3:$X$333,18,0)&amp;""</f>
        <v/>
      </c>
      <c r="D313" s="298" t="str">
        <f>VLOOKUP($A313,Questions!$A$3:$X$333,19,0)&amp;""</f>
        <v/>
      </c>
      <c r="E313" s="65"/>
      <c r="F313" s="65"/>
      <c r="G313" s="65"/>
      <c r="H313" s="65"/>
      <c r="I313" s="65"/>
      <c r="J313" s="65"/>
      <c r="K313" s="65"/>
      <c r="L313" s="65"/>
      <c r="M313" s="65"/>
      <c r="N313" s="65"/>
      <c r="O313" s="65"/>
      <c r="P313" s="65"/>
      <c r="Q313" s="65"/>
      <c r="R313" s="65"/>
      <c r="S313" s="65"/>
      <c r="T313" s="65"/>
      <c r="U313" s="65"/>
      <c r="V313" s="65"/>
      <c r="W313" s="65"/>
      <c r="X313" s="65"/>
      <c r="Y313" s="65"/>
      <c r="Z313" s="65"/>
    </row>
    <row r="314" ht="15.75" customHeight="1">
      <c r="A314" s="298" t="s">
        <v>552</v>
      </c>
      <c r="B314" s="298" t="str">
        <f>VLOOKUP($A314,Questions!$A$3:$X$333,2,0)&amp;""</f>
        <v>Do you describe the choices available to the individual and obtain implicit or explicit consent with respect to the collection, use, and disclosure of personal information?</v>
      </c>
      <c r="C314" s="298" t="str">
        <f>VLOOKUP($A314,Questions!$A$3:$X$333,18,0)&amp;""</f>
        <v/>
      </c>
      <c r="D314" s="298" t="str">
        <f>VLOOKUP($A314,Questions!$A$3:$X$333,19,0)&amp;""</f>
        <v/>
      </c>
      <c r="E314" s="65"/>
      <c r="F314" s="65"/>
      <c r="G314" s="65"/>
      <c r="H314" s="65"/>
      <c r="I314" s="65"/>
      <c r="J314" s="65"/>
      <c r="K314" s="65"/>
      <c r="L314" s="65"/>
      <c r="M314" s="65"/>
      <c r="N314" s="65"/>
      <c r="O314" s="65"/>
      <c r="P314" s="65"/>
      <c r="Q314" s="65"/>
      <c r="R314" s="65"/>
      <c r="S314" s="65"/>
      <c r="T314" s="65"/>
      <c r="U314" s="65"/>
      <c r="V314" s="65"/>
      <c r="W314" s="65"/>
      <c r="X314" s="65"/>
      <c r="Y314" s="65"/>
      <c r="Z314" s="65"/>
    </row>
    <row r="315" ht="15.75" customHeight="1">
      <c r="A315" s="298" t="s">
        <v>554</v>
      </c>
      <c r="B315" s="298" t="str">
        <f>VLOOKUP($A315,Questions!$A$3:$X$333,2,0)&amp;""</f>
        <v>Do you collect personal information only for the purpose(s) identified in the agreement with an institution or, if there is none, the purpose(s) identified in the privacy notice?</v>
      </c>
      <c r="C315" s="298" t="str">
        <f>VLOOKUP($A315,Questions!$A$3:$X$333,18,0)&amp;""</f>
        <v/>
      </c>
      <c r="D315" s="298" t="str">
        <f>VLOOKUP($A315,Questions!$A$3:$X$333,19,0)&amp;""</f>
        <v/>
      </c>
      <c r="E315" s="65"/>
      <c r="F315" s="65"/>
      <c r="G315" s="65"/>
      <c r="H315" s="65"/>
      <c r="I315" s="65"/>
      <c r="J315" s="65"/>
      <c r="K315" s="65"/>
      <c r="L315" s="65"/>
      <c r="M315" s="65"/>
      <c r="N315" s="65"/>
      <c r="O315" s="65"/>
      <c r="P315" s="65"/>
      <c r="Q315" s="65"/>
      <c r="R315" s="65"/>
      <c r="S315" s="65"/>
      <c r="T315" s="65"/>
      <c r="U315" s="65"/>
      <c r="V315" s="65"/>
      <c r="W315" s="65"/>
      <c r="X315" s="65"/>
      <c r="Y315" s="65"/>
      <c r="Z315" s="65"/>
    </row>
    <row r="316" ht="24.75" customHeight="1">
      <c r="A316" s="298" t="s">
        <v>555</v>
      </c>
      <c r="B316" s="298" t="str">
        <f>VLOOKUP($A316,Questions!$A$3:$X$333,2,0)&amp;""</f>
        <v>Do you have a documented list of personal data your service maintains?</v>
      </c>
      <c r="C316" s="298" t="str">
        <f>VLOOKUP($A316,Questions!$A$3:$X$333,18,0)&amp;""</f>
        <v/>
      </c>
      <c r="D316" s="298" t="str">
        <f>VLOOKUP($A316,Questions!$A$3:$X$333,19,0)&amp;""</f>
        <v/>
      </c>
      <c r="E316" s="65"/>
      <c r="F316" s="65"/>
      <c r="G316" s="65"/>
      <c r="H316" s="65"/>
      <c r="I316" s="65"/>
      <c r="J316" s="65"/>
      <c r="K316" s="65"/>
      <c r="L316" s="65"/>
      <c r="M316" s="65"/>
      <c r="N316" s="65"/>
      <c r="O316" s="65"/>
      <c r="P316" s="65"/>
      <c r="Q316" s="65"/>
      <c r="R316" s="65"/>
      <c r="S316" s="65"/>
      <c r="T316" s="65"/>
      <c r="U316" s="65"/>
      <c r="V316" s="65"/>
      <c r="W316" s="65"/>
      <c r="X316" s="65"/>
      <c r="Y316" s="65"/>
      <c r="Z316" s="65"/>
    </row>
    <row r="317" ht="15.75" customHeight="1">
      <c r="A317" s="298" t="s">
        <v>556</v>
      </c>
      <c r="B317" s="298" t="str">
        <f>VLOOKUP($A317,Questions!$A$3:$X$333,2,0)&amp;""</f>
        <v>Do you retain personal information for only as long as necessary to fulfill the stated purpose(s) or as required by law or regulation and thereafter appropriately dispose of such information?</v>
      </c>
      <c r="C317" s="298" t="str">
        <f>VLOOKUP($A317,Questions!$A$3:$X$333,18,0)&amp;""</f>
        <v/>
      </c>
      <c r="D317" s="298" t="str">
        <f>VLOOKUP($A317,Questions!$A$3:$X$333,19,0)&amp;""</f>
        <v/>
      </c>
      <c r="E317" s="65"/>
      <c r="F317" s="65"/>
      <c r="G317" s="65"/>
      <c r="H317" s="65"/>
      <c r="I317" s="65"/>
      <c r="J317" s="65"/>
      <c r="K317" s="65"/>
      <c r="L317" s="65"/>
      <c r="M317" s="65"/>
      <c r="N317" s="65"/>
      <c r="O317" s="65"/>
      <c r="P317" s="65"/>
      <c r="Q317" s="65"/>
      <c r="R317" s="65"/>
      <c r="S317" s="65"/>
      <c r="T317" s="65"/>
      <c r="U317" s="65"/>
      <c r="V317" s="65"/>
      <c r="W317" s="65"/>
      <c r="X317" s="65"/>
      <c r="Y317" s="65"/>
      <c r="Z317" s="65"/>
    </row>
    <row r="318" ht="15.75" customHeight="1">
      <c r="A318" s="298" t="s">
        <v>557</v>
      </c>
      <c r="B318" s="298" t="str">
        <f>VLOOKUP($A318,Questions!$A$3:$X$333,2,0)&amp;""</f>
        <v>Do you provide individuals with access to their personal information for review and update (i.e., data subject rights)?</v>
      </c>
      <c r="C318" s="298" t="str">
        <f>VLOOKUP($A318,Questions!$A$3:$X$333,18,0)&amp;""</f>
        <v/>
      </c>
      <c r="D318" s="298" t="str">
        <f>VLOOKUP($A318,Questions!$A$3:$X$333,19,0)&amp;""</f>
        <v/>
      </c>
      <c r="E318" s="65"/>
      <c r="F318" s="65"/>
      <c r="G318" s="65"/>
      <c r="H318" s="65"/>
      <c r="I318" s="65"/>
      <c r="J318" s="65"/>
      <c r="K318" s="65"/>
      <c r="L318" s="65"/>
      <c r="M318" s="65"/>
      <c r="N318" s="65"/>
      <c r="O318" s="65"/>
      <c r="P318" s="65"/>
      <c r="Q318" s="65"/>
      <c r="R318" s="65"/>
      <c r="S318" s="65"/>
      <c r="T318" s="65"/>
      <c r="U318" s="65"/>
      <c r="V318" s="65"/>
      <c r="W318" s="65"/>
      <c r="X318" s="65"/>
      <c r="Y318" s="65"/>
      <c r="Z318" s="65"/>
    </row>
    <row r="319" ht="15.75" customHeight="1">
      <c r="A319" s="298" t="s">
        <v>558</v>
      </c>
      <c r="B319" s="298" t="str">
        <f>VLOOKUP($A319,Questions!$A$3:$X$333,2,0)&amp;""</f>
        <v>Do you disclose personal information to third parties only for the purpose(s) identified in the privacy notice or with the implicit or explicit consent of the individual?</v>
      </c>
      <c r="C319" s="298" t="str">
        <f>VLOOKUP($A319,Questions!$A$3:$X$333,18,0)&amp;""</f>
        <v/>
      </c>
      <c r="D319" s="298" t="str">
        <f>VLOOKUP($A319,Questions!$A$3:$X$333,19,0)&amp;""</f>
        <v/>
      </c>
      <c r="E319" s="65"/>
      <c r="F319" s="65"/>
      <c r="G319" s="65"/>
      <c r="H319" s="65"/>
      <c r="I319" s="65"/>
      <c r="J319" s="65"/>
      <c r="K319" s="65"/>
      <c r="L319" s="65"/>
      <c r="M319" s="65"/>
      <c r="N319" s="65"/>
      <c r="O319" s="65"/>
      <c r="P319" s="65"/>
      <c r="Q319" s="65"/>
      <c r="R319" s="65"/>
      <c r="S319" s="65"/>
      <c r="T319" s="65"/>
      <c r="U319" s="65"/>
      <c r="V319" s="65"/>
      <c r="W319" s="65"/>
      <c r="X319" s="65"/>
      <c r="Y319" s="65"/>
      <c r="Z319" s="65"/>
    </row>
    <row r="320" ht="15.75" customHeight="1">
      <c r="A320" s="298" t="s">
        <v>559</v>
      </c>
      <c r="B320" s="298" t="str">
        <f>VLOOKUP($A320,Questions!$A$3:$X$333,2,0)&amp;""</f>
        <v>Do you protect personal information against unauthorized access (both physical and logical)?</v>
      </c>
      <c r="C320" s="298" t="str">
        <f>VLOOKUP($A320,Questions!$A$3:$X$333,18,0)&amp;""</f>
        <v/>
      </c>
      <c r="D320" s="298" t="str">
        <f>VLOOKUP($A320,Questions!$A$3:$X$333,19,0)&amp;""</f>
        <v/>
      </c>
      <c r="E320" s="65"/>
      <c r="F320" s="65"/>
      <c r="G320" s="65"/>
      <c r="H320" s="65"/>
      <c r="I320" s="65"/>
      <c r="J320" s="65"/>
      <c r="K320" s="65"/>
      <c r="L320" s="65"/>
      <c r="M320" s="65"/>
      <c r="N320" s="65"/>
      <c r="O320" s="65"/>
      <c r="P320" s="65"/>
      <c r="Q320" s="65"/>
      <c r="R320" s="65"/>
      <c r="S320" s="65"/>
      <c r="T320" s="65"/>
      <c r="U320" s="65"/>
      <c r="V320" s="65"/>
      <c r="W320" s="65"/>
      <c r="X320" s="65"/>
      <c r="Y320" s="65"/>
      <c r="Z320" s="65"/>
    </row>
    <row r="321" ht="40.5" customHeight="1">
      <c r="A321" s="298" t="s">
        <v>560</v>
      </c>
      <c r="B321" s="298" t="str">
        <f>VLOOKUP($A321,Questions!$A$3:$X$333,2,0)&amp;""</f>
        <v>Do you maintain accurate, complete, and relevant personal information for the purposes identified in the privacy notice?</v>
      </c>
      <c r="C321" s="298" t="str">
        <f>VLOOKUP($A321,Questions!$A$3:$X$333,18,0)&amp;""</f>
        <v/>
      </c>
      <c r="D321" s="298" t="str">
        <f>VLOOKUP($A321,Questions!$A$3:$X$333,19,0)&amp;""</f>
        <v/>
      </c>
      <c r="E321" s="65"/>
      <c r="F321" s="65"/>
      <c r="G321" s="65"/>
      <c r="H321" s="65"/>
      <c r="I321" s="65"/>
      <c r="J321" s="65"/>
      <c r="K321" s="65"/>
      <c r="L321" s="65"/>
      <c r="M321" s="65"/>
      <c r="N321" s="65"/>
      <c r="O321" s="65"/>
      <c r="P321" s="65"/>
      <c r="Q321" s="65"/>
      <c r="R321" s="65"/>
      <c r="S321" s="65"/>
      <c r="T321" s="65"/>
      <c r="U321" s="65"/>
      <c r="V321" s="65"/>
      <c r="W321" s="65"/>
      <c r="X321" s="65"/>
      <c r="Y321" s="65"/>
      <c r="Z321" s="65"/>
    </row>
    <row r="322" ht="35.25" customHeight="1">
      <c r="A322" s="298" t="s">
        <v>561</v>
      </c>
      <c r="B322" s="298" t="str">
        <f>VLOOKUP($A322,Questions!$A$3:$X$333,2,0)&amp;""</f>
        <v>Do you have procedures to address privacy-related noncompliance complaints and disputes?</v>
      </c>
      <c r="C322" s="298" t="str">
        <f>VLOOKUP($A322,Questions!$A$3:$X$333,18,0)&amp;""</f>
        <v/>
      </c>
      <c r="D322" s="298" t="str">
        <f>VLOOKUP($A322,Questions!$A$3:$X$333,19,0)&amp;""</f>
        <v/>
      </c>
      <c r="E322" s="65"/>
      <c r="F322" s="65"/>
      <c r="G322" s="65"/>
      <c r="H322" s="65"/>
      <c r="I322" s="65"/>
      <c r="J322" s="65"/>
      <c r="K322" s="65"/>
      <c r="L322" s="65"/>
      <c r="M322" s="65"/>
      <c r="N322" s="65"/>
      <c r="O322" s="65"/>
      <c r="P322" s="65"/>
      <c r="Q322" s="65"/>
      <c r="R322" s="65"/>
      <c r="S322" s="65"/>
      <c r="T322" s="65"/>
      <c r="U322" s="65"/>
      <c r="V322" s="65"/>
      <c r="W322" s="65"/>
      <c r="X322" s="65"/>
      <c r="Y322" s="65"/>
      <c r="Z322" s="65"/>
    </row>
    <row r="323" ht="22.5" customHeight="1">
      <c r="A323" s="298" t="s">
        <v>562</v>
      </c>
      <c r="B323" s="298" t="str">
        <f>VLOOKUP($A323,Questions!$A$3:$X$333,2,0)&amp;""</f>
        <v>Do you "anonymize," "de-identify," or otherwise mask personal data?</v>
      </c>
      <c r="C323" s="298" t="str">
        <f>VLOOKUP($A323,Questions!$A$3:$X$333,18,0)&amp;""</f>
        <v/>
      </c>
      <c r="D323" s="298" t="str">
        <f>VLOOKUP($A323,Questions!$A$3:$X$333,19,0)&amp;""</f>
        <v/>
      </c>
      <c r="E323" s="65"/>
      <c r="F323" s="65"/>
      <c r="G323" s="65"/>
      <c r="H323" s="65"/>
      <c r="I323" s="65"/>
      <c r="J323" s="65"/>
      <c r="K323" s="65"/>
      <c r="L323" s="65"/>
      <c r="M323" s="65"/>
      <c r="N323" s="65"/>
      <c r="O323" s="65"/>
      <c r="P323" s="65"/>
      <c r="Q323" s="65"/>
      <c r="R323" s="65"/>
      <c r="S323" s="65"/>
      <c r="T323" s="65"/>
      <c r="U323" s="65"/>
      <c r="V323" s="65"/>
      <c r="W323" s="65"/>
      <c r="X323" s="65"/>
      <c r="Y323" s="65"/>
      <c r="Z323" s="65"/>
    </row>
    <row r="324" ht="78.0" customHeight="1">
      <c r="A324" s="298" t="s">
        <v>563</v>
      </c>
      <c r="B324" s="298" t="str">
        <f>VLOOKUP($A324,Questions!$A$3:$X$333,2,0)&amp;""</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 </v>
      </c>
      <c r="C324" s="298" t="str">
        <f>VLOOKUP($A324,Questions!$A$3:$X$333,18,0)&amp;""</f>
        <v/>
      </c>
      <c r="D324" s="298" t="str">
        <f>VLOOKUP($A324,Questions!$A$3:$X$333,19,0)&amp;""</f>
        <v/>
      </c>
      <c r="E324" s="65"/>
      <c r="F324" s="65"/>
      <c r="G324" s="65"/>
      <c r="H324" s="65"/>
      <c r="I324" s="65"/>
      <c r="J324" s="65"/>
      <c r="K324" s="65"/>
      <c r="L324" s="65"/>
      <c r="M324" s="65"/>
      <c r="N324" s="65"/>
      <c r="O324" s="65"/>
      <c r="P324" s="65"/>
      <c r="Q324" s="65"/>
      <c r="R324" s="65"/>
      <c r="S324" s="65"/>
      <c r="T324" s="65"/>
      <c r="U324" s="65"/>
      <c r="V324" s="65"/>
      <c r="W324" s="65"/>
      <c r="X324" s="65"/>
      <c r="Y324" s="65"/>
      <c r="Z324" s="65"/>
    </row>
    <row r="325" ht="35.25" customHeight="1">
      <c r="A325" s="298" t="s">
        <v>564</v>
      </c>
      <c r="B325" s="298" t="str">
        <f>VLOOKUP($A325,Questions!$A$3:$X$333,2,0)&amp;""</f>
        <v>Do you certify stop-processing requests, including any data that is processed by a third party on your behalf?</v>
      </c>
      <c r="C325" s="298" t="str">
        <f>VLOOKUP($A325,Questions!$A$3:$X$333,18,0)&amp;""</f>
        <v/>
      </c>
      <c r="D325" s="298" t="str">
        <f>VLOOKUP($A325,Questions!$A$3:$X$333,19,0)&amp;""</f>
        <v/>
      </c>
      <c r="E325" s="65"/>
      <c r="F325" s="65"/>
      <c r="G325" s="65"/>
      <c r="H325" s="65"/>
      <c r="I325" s="65"/>
      <c r="J325" s="65"/>
      <c r="K325" s="65"/>
      <c r="L325" s="65"/>
      <c r="M325" s="65"/>
      <c r="N325" s="65"/>
      <c r="O325" s="65"/>
      <c r="P325" s="65"/>
      <c r="Q325" s="65"/>
      <c r="R325" s="65"/>
      <c r="S325" s="65"/>
      <c r="T325" s="65"/>
      <c r="U325" s="65"/>
      <c r="V325" s="65"/>
      <c r="W325" s="65"/>
      <c r="X325" s="65"/>
      <c r="Y325" s="65"/>
      <c r="Z325" s="65"/>
    </row>
    <row r="326" ht="21.0" customHeight="1">
      <c r="A326" s="298" t="s">
        <v>565</v>
      </c>
      <c r="B326" s="298" t="str">
        <f>VLOOKUP($A326,Questions!$A$3:$X$333,2,0)&amp;""</f>
        <v>Do you have a process to review code for ethical considerations?</v>
      </c>
      <c r="C326" s="298" t="str">
        <f>VLOOKUP($A326,Questions!$A$3:$X$333,18,0)&amp;""</f>
        <v/>
      </c>
      <c r="D326" s="298" t="str">
        <f>VLOOKUP($A326,Questions!$A$3:$X$333,19,0)&amp;""</f>
        <v/>
      </c>
      <c r="E326" s="56" t="s">
        <v>687</v>
      </c>
      <c r="F326" s="65"/>
      <c r="G326" s="65"/>
      <c r="H326" s="65"/>
      <c r="I326" s="65"/>
      <c r="J326" s="65"/>
      <c r="K326" s="65"/>
      <c r="L326" s="65"/>
      <c r="M326" s="65"/>
      <c r="N326" s="65"/>
      <c r="O326" s="65"/>
      <c r="P326" s="65"/>
      <c r="Q326" s="65"/>
      <c r="R326" s="65"/>
      <c r="S326" s="65"/>
      <c r="T326" s="65"/>
      <c r="U326" s="65"/>
      <c r="V326" s="65"/>
      <c r="W326" s="65"/>
      <c r="X326" s="65"/>
      <c r="Y326" s="65"/>
      <c r="Z326" s="65"/>
    </row>
    <row r="327" ht="15.75" customHeight="1">
      <c r="A327" s="19" t="str">
        <f>VLOOKUP(LEFT($A328,4),'Auto Responses'!$N$4:$O$38,2,0)&amp;""</f>
        <v> Privacy and AI</v>
      </c>
      <c r="B327" s="19"/>
      <c r="C327" s="33" t="str">
        <f>Questions!$S$2</f>
        <v>Reason for Question</v>
      </c>
      <c r="D327" s="33" t="str">
        <f>Questions!$T$2</f>
        <v>Follow-Up Inquiries/Responses</v>
      </c>
      <c r="E327" s="65"/>
      <c r="F327" s="65"/>
      <c r="G327" s="65"/>
      <c r="H327" s="65"/>
      <c r="I327" s="65"/>
      <c r="J327" s="65"/>
      <c r="K327" s="65"/>
      <c r="L327" s="65"/>
      <c r="M327" s="65"/>
      <c r="N327" s="65"/>
      <c r="O327" s="65"/>
      <c r="P327" s="65"/>
      <c r="Q327" s="65"/>
      <c r="R327" s="65"/>
      <c r="S327" s="65"/>
      <c r="T327" s="65"/>
      <c r="U327" s="65"/>
      <c r="V327" s="65"/>
      <c r="W327" s="65"/>
      <c r="X327" s="65"/>
      <c r="Y327" s="65"/>
      <c r="Z327" s="65"/>
    </row>
    <row r="328" ht="42.75" customHeight="1">
      <c r="A328" s="298" t="s">
        <v>566</v>
      </c>
      <c r="B328" s="298" t="str">
        <f>VLOOKUP($A328,Questions!$A$3:$X$333,2,0)&amp;""</f>
        <v>Does your service use AI for the processing of institutional data?</v>
      </c>
      <c r="C328" s="298" t="str">
        <f>VLOOKUP($A328,Questions!$A$3:$X$333,18,0)&amp;""</f>
        <v/>
      </c>
      <c r="D328" s="298" t="str">
        <f>VLOOKUP($A328,Questions!$A$3:$X$333,19,0)&amp;""</f>
        <v>To be added in a later version</v>
      </c>
      <c r="E328" s="65"/>
      <c r="F328" s="65"/>
      <c r="G328" s="65"/>
      <c r="H328" s="65"/>
      <c r="I328" s="65"/>
      <c r="J328" s="65"/>
      <c r="K328" s="65"/>
      <c r="L328" s="65"/>
      <c r="M328" s="65"/>
      <c r="N328" s="65"/>
      <c r="O328" s="65"/>
      <c r="P328" s="65"/>
      <c r="Q328" s="65"/>
      <c r="R328" s="65"/>
      <c r="S328" s="65"/>
      <c r="T328" s="65"/>
      <c r="U328" s="65"/>
      <c r="V328" s="65"/>
      <c r="W328" s="65"/>
      <c r="X328" s="65"/>
      <c r="Y328" s="65"/>
      <c r="Z328" s="65"/>
    </row>
    <row r="329" ht="42.75" customHeight="1">
      <c r="A329" s="298" t="s">
        <v>568</v>
      </c>
      <c r="B329" s="298" t="str">
        <f>VLOOKUP($A329,Questions!$A$3:$X$333,2,0)&amp;""</f>
        <v>Is any institutional data retained in AI processing?*</v>
      </c>
      <c r="C329" s="298" t="str">
        <f>VLOOKUP($A329,Questions!$A$3:$X$333,18,0)&amp;""</f>
        <v>Please explain why this does not apply to your product or service.</v>
      </c>
      <c r="D329" s="298" t="str">
        <f>VLOOKUP($A329,Questions!$A$3:$X$333,19,0)&amp;""</f>
        <v/>
      </c>
      <c r="E329" s="65"/>
      <c r="F329" s="65"/>
      <c r="G329" s="65"/>
      <c r="H329" s="65"/>
      <c r="I329" s="65"/>
      <c r="J329" s="65"/>
      <c r="K329" s="65"/>
      <c r="L329" s="65"/>
      <c r="M329" s="65"/>
      <c r="N329" s="65"/>
      <c r="O329" s="65"/>
      <c r="P329" s="65"/>
      <c r="Q329" s="65"/>
      <c r="R329" s="65"/>
      <c r="S329" s="65"/>
      <c r="T329" s="65"/>
      <c r="U329" s="65"/>
      <c r="V329" s="65"/>
      <c r="W329" s="65"/>
      <c r="X329" s="65"/>
      <c r="Y329" s="65"/>
      <c r="Z329" s="65"/>
    </row>
    <row r="330" ht="42.75" customHeight="1">
      <c r="A330" s="298" t="s">
        <v>570</v>
      </c>
      <c r="B330" s="298" t="str">
        <f>VLOOKUP($A330,Questions!$A$3:$X$333,2,0)&amp;""</f>
        <v>Do you have agreements in place with third parties or subprocessors regarding the protection of customer data and use of AI?*</v>
      </c>
      <c r="C330" s="298" t="str">
        <f>VLOOKUP($A330,Questions!$A$3:$X$333,18,0)&amp;""</f>
        <v>Please explain why this does not apply to your product or service.</v>
      </c>
      <c r="D330" s="298" t="str">
        <f>VLOOKUP($A330,Questions!$A$3:$X$333,19,0)&amp;""</f>
        <v/>
      </c>
      <c r="E330" s="65"/>
      <c r="F330" s="65"/>
      <c r="G330" s="65"/>
      <c r="H330" s="65"/>
      <c r="I330" s="65"/>
      <c r="J330" s="65"/>
      <c r="K330" s="65"/>
      <c r="L330" s="65"/>
      <c r="M330" s="65"/>
      <c r="N330" s="65"/>
      <c r="O330" s="65"/>
      <c r="P330" s="65"/>
      <c r="Q330" s="65"/>
      <c r="R330" s="65"/>
      <c r="S330" s="65"/>
      <c r="T330" s="65"/>
      <c r="U330" s="65"/>
      <c r="V330" s="65"/>
      <c r="W330" s="65"/>
      <c r="X330" s="65"/>
      <c r="Y330" s="65"/>
      <c r="Z330" s="65"/>
    </row>
    <row r="331" ht="42.75" customHeight="1">
      <c r="A331" s="298" t="s">
        <v>572</v>
      </c>
      <c r="B331" s="298" t="str">
        <f>VLOOKUP($A331,Questions!$A$3:$X$333,2,0)&amp;""</f>
        <v>Will institutional data be processed through a third party or subprocessor that also uses AI?</v>
      </c>
      <c r="C331" s="298" t="str">
        <f>VLOOKUP($A331,Questions!$A$3:$X$333,18,0)&amp;""</f>
        <v/>
      </c>
      <c r="D331" s="298" t="str">
        <f>VLOOKUP($A331,Questions!$A$3:$X$333,19,0)&amp;""</f>
        <v/>
      </c>
      <c r="E331" s="65"/>
      <c r="F331" s="65"/>
      <c r="G331" s="65"/>
      <c r="H331" s="65"/>
      <c r="I331" s="65"/>
      <c r="J331" s="65"/>
      <c r="K331" s="65"/>
      <c r="L331" s="65"/>
      <c r="M331" s="65"/>
      <c r="N331" s="65"/>
      <c r="O331" s="65"/>
      <c r="P331" s="65"/>
      <c r="Q331" s="65"/>
      <c r="R331" s="65"/>
      <c r="S331" s="65"/>
      <c r="T331" s="65"/>
      <c r="U331" s="65"/>
      <c r="V331" s="65"/>
      <c r="W331" s="65"/>
      <c r="X331" s="65"/>
      <c r="Y331" s="65"/>
      <c r="Z331" s="65"/>
    </row>
    <row r="332" ht="42.75" customHeight="1">
      <c r="A332" s="298" t="s">
        <v>574</v>
      </c>
      <c r="B332" s="298" t="str">
        <f>VLOOKUP($A332,Questions!$A$3:$X$333,2,0)&amp;""</f>
        <v>Is AI processing limited to fully licensed commercial enterprise AI services?</v>
      </c>
      <c r="C332" s="298" t="str">
        <f>VLOOKUP($A332,Questions!$A$3:$X$333,18,0)&amp;""</f>
        <v>Please explain why this does not apply to your product or service.</v>
      </c>
      <c r="D332" s="298" t="str">
        <f>VLOOKUP($A332,Questions!$A$3:$X$333,19,0)&amp;""</f>
        <v/>
      </c>
      <c r="E332" s="65"/>
      <c r="F332" s="65"/>
      <c r="G332" s="65"/>
      <c r="H332" s="65"/>
      <c r="I332" s="65"/>
      <c r="J332" s="65"/>
      <c r="K332" s="65"/>
      <c r="L332" s="65"/>
      <c r="M332" s="65"/>
      <c r="N332" s="65"/>
      <c r="O332" s="65"/>
      <c r="P332" s="65"/>
      <c r="Q332" s="65"/>
      <c r="R332" s="65"/>
      <c r="S332" s="65"/>
      <c r="T332" s="65"/>
      <c r="U332" s="65"/>
      <c r="V332" s="65"/>
      <c r="W332" s="65"/>
      <c r="X332" s="65"/>
      <c r="Y332" s="65"/>
      <c r="Z332" s="65"/>
    </row>
    <row r="333" ht="42.75" customHeight="1">
      <c r="A333" s="298" t="s">
        <v>576</v>
      </c>
      <c r="B333" s="298" t="str">
        <f>VLOOKUP($A333,Questions!$A$3:$X$333,2,0)&amp;""</f>
        <v>Will institutional data be used or processed by any shared AI services?</v>
      </c>
      <c r="C333" s="298" t="str">
        <f>VLOOKUP($A333,Questions!$A$3:$X$333,18,0)&amp;""</f>
        <v/>
      </c>
      <c r="D333" s="298" t="str">
        <f>VLOOKUP($A333,Questions!$A$3:$X$333,19,0)&amp;""</f>
        <v/>
      </c>
      <c r="E333" s="65"/>
      <c r="F333" s="65"/>
      <c r="G333" s="65"/>
      <c r="H333" s="65"/>
      <c r="I333" s="65"/>
      <c r="J333" s="65"/>
      <c r="K333" s="65"/>
      <c r="L333" s="65"/>
      <c r="M333" s="65"/>
      <c r="N333" s="65"/>
      <c r="O333" s="65"/>
      <c r="P333" s="65"/>
      <c r="Q333" s="65"/>
      <c r="R333" s="65"/>
      <c r="S333" s="65"/>
      <c r="T333" s="65"/>
      <c r="U333" s="65"/>
      <c r="V333" s="65"/>
      <c r="W333" s="65"/>
      <c r="X333" s="65"/>
      <c r="Y333" s="65"/>
      <c r="Z333" s="65"/>
    </row>
    <row r="334" ht="42.75" customHeight="1">
      <c r="A334" s="298" t="s">
        <v>578</v>
      </c>
      <c r="B334" s="298" t="str">
        <f>VLOOKUP($A334,Questions!$A$3:$X$333,2,0)&amp;""</f>
        <v>Do you have safeguards in place to protect institutional data and data privacy from unintended AI queries or processing?</v>
      </c>
      <c r="C334" s="298" t="str">
        <f>VLOOKUP($A334,Questions!$A$3:$X$333,18,0)&amp;""</f>
        <v/>
      </c>
      <c r="D334" s="298" t="str">
        <f>VLOOKUP($A334,Questions!$A$3:$X$333,19,0)&amp;""</f>
        <v/>
      </c>
      <c r="E334" s="65"/>
      <c r="F334" s="65"/>
      <c r="G334" s="65"/>
      <c r="H334" s="65"/>
      <c r="I334" s="65"/>
      <c r="J334" s="65"/>
      <c r="K334" s="65"/>
      <c r="L334" s="65"/>
      <c r="M334" s="65"/>
      <c r="N334" s="65"/>
      <c r="O334" s="65"/>
      <c r="P334" s="65"/>
      <c r="Q334" s="65"/>
      <c r="R334" s="65"/>
      <c r="S334" s="65"/>
      <c r="T334" s="65"/>
      <c r="U334" s="65"/>
      <c r="V334" s="65"/>
      <c r="W334" s="65"/>
      <c r="X334" s="65"/>
      <c r="Y334" s="65"/>
      <c r="Z334" s="65"/>
    </row>
    <row r="335" ht="42.75" customHeight="1">
      <c r="A335" s="298" t="s">
        <v>580</v>
      </c>
      <c r="B335" s="298" t="str">
        <f>VLOOKUP($A335,Questions!$A$3:$X$333,2,0)&amp;""</f>
        <v>Do you provide choice to the user to opt out of AI use?</v>
      </c>
      <c r="C335" s="298" t="str">
        <f>VLOOKUP($A335,Questions!$A$3:$X$333,18,0)&amp;""</f>
        <v>Please explain why this does not apply to your product or service.</v>
      </c>
      <c r="D335" s="298" t="str">
        <f>VLOOKUP($A335,Questions!$A$3:$X$333,19,0)&amp;""</f>
        <v/>
      </c>
      <c r="E335" s="65"/>
      <c r="F335" s="65"/>
      <c r="G335" s="65"/>
      <c r="H335" s="65"/>
      <c r="I335" s="65"/>
      <c r="J335" s="65"/>
      <c r="K335" s="65"/>
      <c r="L335" s="65"/>
      <c r="M335" s="65"/>
      <c r="N335" s="65"/>
      <c r="O335" s="65"/>
      <c r="P335" s="65"/>
      <c r="Q335" s="65"/>
      <c r="R335" s="65"/>
      <c r="S335" s="65"/>
      <c r="T335" s="65"/>
      <c r="U335" s="65"/>
      <c r="V335" s="65"/>
      <c r="W335" s="65"/>
      <c r="X335" s="65"/>
      <c r="Y335" s="65"/>
      <c r="Z335" s="65"/>
    </row>
    <row r="336" ht="42.75" customHeight="1">
      <c r="A336" s="19" t="str">
        <f>VLOOKUP(LEFT($A337,4),'Auto Responses'!$N$4:$O$38,2,0)&amp;""</f>
        <v> AI Qualifying Questions</v>
      </c>
      <c r="B336" s="19"/>
      <c r="C336" s="33" t="str">
        <f>Questions!$S$2</f>
        <v>Reason for Question</v>
      </c>
      <c r="D336" s="33" t="str">
        <f>Questions!$T$2</f>
        <v>Follow-Up Inquiries/Responses</v>
      </c>
      <c r="E336" s="65"/>
      <c r="F336" s="65"/>
      <c r="G336" s="65"/>
      <c r="H336" s="65"/>
      <c r="I336" s="65"/>
      <c r="J336" s="65"/>
      <c r="K336" s="65"/>
      <c r="L336" s="65"/>
      <c r="M336" s="65"/>
      <c r="N336" s="65"/>
      <c r="O336" s="65"/>
      <c r="P336" s="65"/>
      <c r="Q336" s="65"/>
      <c r="R336" s="65"/>
      <c r="S336" s="65"/>
      <c r="T336" s="65"/>
      <c r="U336" s="65"/>
      <c r="V336" s="65"/>
      <c r="W336" s="65"/>
      <c r="X336" s="65"/>
      <c r="Y336" s="65"/>
      <c r="Z336" s="65"/>
    </row>
    <row r="337" ht="42.75" customHeight="1">
      <c r="A337" s="298" t="s">
        <v>380</v>
      </c>
      <c r="B337" s="298" t="str">
        <f>VLOOKUP($A337,Questions!$A$3:$X$333,2,0)&amp;""</f>
        <v>Does your solution leverage machine learning (ML) or do you plan to do so in the next 12 months?</v>
      </c>
      <c r="C337" s="298" t="str">
        <f>VLOOKUP($A337,Questions!$A$3:$X$333,18,0)&amp;""</f>
        <v/>
      </c>
      <c r="D337" s="298" t="str">
        <f>VLOOKUP($A337,Questions!$A$3:$X$333,19,0)&amp;""</f>
        <v>To be added in a later version</v>
      </c>
      <c r="E337" s="65"/>
      <c r="F337" s="65"/>
      <c r="G337" s="65"/>
      <c r="H337" s="65"/>
      <c r="I337" s="65"/>
      <c r="J337" s="65"/>
      <c r="K337" s="65"/>
      <c r="L337" s="65"/>
      <c r="M337" s="65"/>
      <c r="N337" s="65"/>
      <c r="O337" s="65"/>
      <c r="P337" s="65"/>
      <c r="Q337" s="65"/>
      <c r="R337" s="65"/>
      <c r="S337" s="65"/>
      <c r="T337" s="65"/>
      <c r="U337" s="65"/>
      <c r="V337" s="65"/>
      <c r="W337" s="65"/>
      <c r="X337" s="65"/>
      <c r="Y337" s="65"/>
      <c r="Z337" s="65"/>
    </row>
    <row r="338" ht="42.75" customHeight="1">
      <c r="A338" s="298" t="s">
        <v>383</v>
      </c>
      <c r="B338" s="298" t="str">
        <f>VLOOKUP($A338,Questions!$A$3:$X$333,2,0)&amp;""</f>
        <v>Does your solution leverage a large language model (LLM) or do you plan to do so in the next 12 months?</v>
      </c>
      <c r="C338" s="298" t="str">
        <f>VLOOKUP($A338,Questions!$A$3:$X$333,18,0)&amp;""</f>
        <v/>
      </c>
      <c r="D338" s="298" t="str">
        <f>VLOOKUP($A338,Questions!$A$3:$X$333,19,0)&amp;""</f>
        <v/>
      </c>
      <c r="E338" s="56" t="s">
        <v>687</v>
      </c>
      <c r="F338" s="65"/>
      <c r="G338" s="65"/>
      <c r="H338" s="65"/>
      <c r="I338" s="65"/>
      <c r="J338" s="65"/>
      <c r="K338" s="65"/>
      <c r="L338" s="65"/>
      <c r="M338" s="65"/>
      <c r="N338" s="65"/>
      <c r="O338" s="65"/>
      <c r="P338" s="65"/>
      <c r="Q338" s="65"/>
      <c r="R338" s="65"/>
      <c r="S338" s="65"/>
      <c r="T338" s="65"/>
      <c r="U338" s="65"/>
      <c r="V338" s="65"/>
      <c r="W338" s="65"/>
      <c r="X338" s="65"/>
      <c r="Y338" s="65"/>
      <c r="Z338" s="65"/>
    </row>
    <row r="339" ht="42.75" customHeight="1">
      <c r="A339" s="19" t="str">
        <f>VLOOKUP(LEFT($A340,4),'Auto Responses'!$N$4:$O$38,2,0)&amp;""</f>
        <v> General AI Questions</v>
      </c>
      <c r="B339" s="19"/>
      <c r="C339" s="33" t="str">
        <f>Questions!$S$2</f>
        <v>Reason for Question</v>
      </c>
      <c r="D339" s="33" t="str">
        <f>Questions!$T$2</f>
        <v>Follow-Up Inquiries/Responses</v>
      </c>
      <c r="E339" s="65"/>
      <c r="F339" s="65"/>
      <c r="G339" s="65"/>
      <c r="H339" s="65"/>
      <c r="I339" s="65"/>
      <c r="J339" s="65"/>
      <c r="K339" s="65"/>
      <c r="L339" s="65"/>
      <c r="M339" s="65"/>
      <c r="N339" s="65"/>
      <c r="O339" s="65"/>
      <c r="P339" s="65"/>
      <c r="Q339" s="65"/>
      <c r="R339" s="65"/>
      <c r="S339" s="65"/>
      <c r="T339" s="65"/>
      <c r="U339" s="65"/>
      <c r="V339" s="65"/>
      <c r="W339" s="65"/>
      <c r="X339" s="65"/>
      <c r="Y339" s="65"/>
      <c r="Z339" s="65"/>
    </row>
    <row r="340" ht="42.75" customHeight="1">
      <c r="A340" s="298" t="s">
        <v>387</v>
      </c>
      <c r="B340" s="298" t="str">
        <f>VLOOKUP($A340,Questions!$A$3:$X$333,2,0)&amp;""</f>
        <v>Does your solution have an AI risk model when developing or implementing your solution's AI model?*</v>
      </c>
      <c r="C340" s="298" t="str">
        <f>VLOOKUP($A340,Questions!$A$3:$X$333,18,0)&amp;""</f>
        <v/>
      </c>
      <c r="D340" s="298" t="str">
        <f>VLOOKUP($A340,Questions!$A$3:$X$333,19,0)&amp;""</f>
        <v>To be added in a later version</v>
      </c>
      <c r="E340" s="65"/>
      <c r="F340" s="65"/>
      <c r="G340" s="65"/>
      <c r="H340" s="65"/>
      <c r="I340" s="65"/>
      <c r="J340" s="65"/>
      <c r="K340" s="65"/>
      <c r="L340" s="65"/>
      <c r="M340" s="65"/>
      <c r="N340" s="65"/>
      <c r="O340" s="65"/>
      <c r="P340" s="65"/>
      <c r="Q340" s="65"/>
      <c r="R340" s="65"/>
      <c r="S340" s="65"/>
      <c r="T340" s="65"/>
      <c r="U340" s="65"/>
      <c r="V340" s="65"/>
      <c r="W340" s="65"/>
      <c r="X340" s="65"/>
      <c r="Y340" s="65"/>
      <c r="Z340" s="65"/>
    </row>
    <row r="341" ht="42.75" customHeight="1">
      <c r="A341" s="298" t="s">
        <v>390</v>
      </c>
      <c r="B341" s="298" t="str">
        <f>VLOOKUP($A341,Questions!$A$3:$X$333,2,0)&amp;""</f>
        <v>Can your solution's AI features be disabled by tenant and/or user?*</v>
      </c>
      <c r="C341" s="298" t="str">
        <f>VLOOKUP($A341,Questions!$A$3:$X$333,18,0)&amp;""</f>
        <v/>
      </c>
      <c r="D341" s="298" t="str">
        <f>VLOOKUP($A341,Questions!$A$3:$X$333,19,0)&amp;""</f>
        <v/>
      </c>
      <c r="E341" s="65"/>
      <c r="F341" s="65"/>
      <c r="G341" s="65"/>
      <c r="H341" s="65"/>
      <c r="I341" s="65"/>
      <c r="J341" s="65"/>
      <c r="K341" s="65"/>
      <c r="L341" s="65"/>
      <c r="M341" s="65"/>
      <c r="N341" s="65"/>
      <c r="O341" s="65"/>
      <c r="P341" s="65"/>
      <c r="Q341" s="65"/>
      <c r="R341" s="65"/>
      <c r="S341" s="65"/>
      <c r="T341" s="65"/>
      <c r="U341" s="65"/>
      <c r="V341" s="65"/>
      <c r="W341" s="65"/>
      <c r="X341" s="65"/>
      <c r="Y341" s="65"/>
      <c r="Z341" s="65"/>
    </row>
    <row r="342" ht="42.75" customHeight="1">
      <c r="A342" s="298" t="s">
        <v>393</v>
      </c>
      <c r="B342" s="298" t="str">
        <f>VLOOKUP($A342,Questions!$A$3:$X$333,2,0)&amp;""</f>
        <v>Have your staff completed responsible AI training?*</v>
      </c>
      <c r="C342" s="298" t="str">
        <f>VLOOKUP($A342,Questions!$A$3:$X$333,18,0)&amp;""</f>
        <v/>
      </c>
      <c r="D342" s="298" t="str">
        <f>VLOOKUP($A342,Questions!$A$3:$X$333,19,0)&amp;""</f>
        <v/>
      </c>
      <c r="E342" s="65"/>
      <c r="F342" s="65"/>
      <c r="G342" s="65"/>
      <c r="H342" s="65"/>
      <c r="I342" s="65"/>
      <c r="J342" s="65"/>
      <c r="K342" s="65"/>
      <c r="L342" s="65"/>
      <c r="M342" s="65"/>
      <c r="N342" s="65"/>
      <c r="O342" s="65"/>
      <c r="P342" s="65"/>
      <c r="Q342" s="65"/>
      <c r="R342" s="65"/>
      <c r="S342" s="65"/>
      <c r="T342" s="65"/>
      <c r="U342" s="65"/>
      <c r="V342" s="65"/>
      <c r="W342" s="65"/>
      <c r="X342" s="65"/>
      <c r="Y342" s="65"/>
      <c r="Z342" s="65"/>
    </row>
    <row r="343" ht="42.75" customHeight="1">
      <c r="A343" s="298" t="s">
        <v>396</v>
      </c>
      <c r="B343" s="298" t="str">
        <f>VLOOKUP($A343,Questions!$A$3:$X$333,2,0)&amp;""</f>
        <v>Please describe the capabilities of your solution's AI features.</v>
      </c>
      <c r="C343" s="298" t="str">
        <f>VLOOKUP($A343,Questions!$A$3:$X$333,18,0)&amp;""</f>
        <v/>
      </c>
      <c r="D343" s="298" t="str">
        <f>VLOOKUP($A343,Questions!$A$3:$X$333,19,0)&amp;""</f>
        <v/>
      </c>
      <c r="E343" s="65"/>
      <c r="F343" s="65"/>
      <c r="G343" s="65"/>
      <c r="H343" s="65"/>
      <c r="I343" s="65"/>
      <c r="J343" s="65"/>
      <c r="K343" s="65"/>
      <c r="L343" s="65"/>
      <c r="M343" s="65"/>
      <c r="N343" s="65"/>
      <c r="O343" s="65"/>
      <c r="P343" s="65"/>
      <c r="Q343" s="65"/>
      <c r="R343" s="65"/>
      <c r="S343" s="65"/>
      <c r="T343" s="65"/>
      <c r="U343" s="65"/>
      <c r="V343" s="65"/>
      <c r="W343" s="65"/>
      <c r="X343" s="65"/>
      <c r="Y343" s="65"/>
      <c r="Z343" s="65"/>
    </row>
    <row r="344" ht="42.75" customHeight="1">
      <c r="A344" s="298" t="s">
        <v>399</v>
      </c>
      <c r="B344" s="298" t="str">
        <f>VLOOKUP($A344,Questions!$A$3:$X$333,2,0)&amp;""</f>
        <v>Does your solution support business rules to protect sensitive data from being ingested by the AI model?</v>
      </c>
      <c r="C344" s="298" t="str">
        <f>VLOOKUP($A344,Questions!$A$3:$X$333,18,0)&amp;""</f>
        <v/>
      </c>
      <c r="D344" s="298" t="str">
        <f>VLOOKUP($A344,Questions!$A$3:$X$333,19,0)&amp;""</f>
        <v/>
      </c>
      <c r="E344" s="56" t="s">
        <v>687</v>
      </c>
      <c r="F344" s="65"/>
      <c r="G344" s="65"/>
      <c r="H344" s="65"/>
      <c r="I344" s="65"/>
      <c r="J344" s="65"/>
      <c r="K344" s="65"/>
      <c r="L344" s="65"/>
      <c r="M344" s="65"/>
      <c r="N344" s="65"/>
      <c r="O344" s="65"/>
      <c r="P344" s="65"/>
      <c r="Q344" s="65"/>
      <c r="R344" s="65"/>
      <c r="S344" s="65"/>
      <c r="T344" s="65"/>
      <c r="U344" s="65"/>
      <c r="V344" s="65"/>
      <c r="W344" s="65"/>
      <c r="X344" s="65"/>
      <c r="Y344" s="65"/>
      <c r="Z344" s="65"/>
    </row>
    <row r="345" ht="42.75" customHeight="1">
      <c r="A345" s="19" t="str">
        <f>VLOOKUP(LEFT($A346,4),'Auto Responses'!$N$4:$O$38,2,0)&amp;""</f>
        <v> AI Policy</v>
      </c>
      <c r="B345" s="19"/>
      <c r="C345" s="33" t="str">
        <f>Questions!$S$2</f>
        <v>Reason for Question</v>
      </c>
      <c r="D345" s="33" t="str">
        <f>Questions!$T$2</f>
        <v>Follow-Up Inquiries/Responses</v>
      </c>
      <c r="E345" s="65"/>
      <c r="F345" s="65"/>
      <c r="G345" s="65"/>
      <c r="H345" s="65"/>
      <c r="I345" s="65"/>
      <c r="J345" s="65"/>
      <c r="K345" s="65"/>
      <c r="L345" s="65"/>
      <c r="M345" s="65"/>
      <c r="N345" s="65"/>
      <c r="O345" s="65"/>
      <c r="P345" s="65"/>
      <c r="Q345" s="65"/>
      <c r="R345" s="65"/>
      <c r="S345" s="65"/>
      <c r="T345" s="65"/>
      <c r="U345" s="65"/>
      <c r="V345" s="65"/>
      <c r="W345" s="65"/>
      <c r="X345" s="65"/>
      <c r="Y345" s="65"/>
      <c r="Z345" s="65"/>
    </row>
    <row r="346" ht="65.25" customHeight="1">
      <c r="A346" s="298" t="s">
        <v>403</v>
      </c>
      <c r="B346" s="298" t="str">
        <f>VLOOKUP($A346,Questions!$A$3:$X$333,2,0)&amp;""</f>
        <v>Are your AI developer's policies, processes, procedures, and practices across the organization related to the mapping, measuring, and managing of AI risks conspicuously posted, unambiguous, and implemented effectively?*</v>
      </c>
      <c r="C346" s="298" t="str">
        <f>VLOOKUP($A346,Questions!$A$3:$X$333,18,0)&amp;""</f>
        <v/>
      </c>
      <c r="D346" s="298" t="str">
        <f>VLOOKUP($A346,Questions!$A$3:$X$333,19,0)&amp;""</f>
        <v>To be added in a later version</v>
      </c>
      <c r="E346" s="65"/>
      <c r="F346" s="65"/>
      <c r="G346" s="65"/>
      <c r="H346" s="65"/>
      <c r="I346" s="65"/>
      <c r="J346" s="65"/>
      <c r="K346" s="65"/>
      <c r="L346" s="65"/>
      <c r="M346" s="65"/>
      <c r="N346" s="65"/>
      <c r="O346" s="65"/>
      <c r="P346" s="65"/>
      <c r="Q346" s="65"/>
      <c r="R346" s="65"/>
      <c r="S346" s="65"/>
      <c r="T346" s="65"/>
      <c r="U346" s="65"/>
      <c r="V346" s="65"/>
      <c r="W346" s="65"/>
      <c r="X346" s="65"/>
      <c r="Y346" s="65"/>
      <c r="Z346" s="65"/>
    </row>
    <row r="347" ht="42.75" customHeight="1">
      <c r="A347" s="298" t="s">
        <v>407</v>
      </c>
      <c r="B347" s="298" t="str">
        <f>VLOOKUP($A347,Questions!$A$3:$X$333,2,0)&amp;""</f>
        <v>Have you identified and measured AI risks?*</v>
      </c>
      <c r="C347" s="298" t="str">
        <f>VLOOKUP($A347,Questions!$A$3:$X$333,18,0)&amp;""</f>
        <v/>
      </c>
      <c r="D347" s="298" t="str">
        <f>VLOOKUP($A347,Questions!$A$3:$X$333,19,0)&amp;""</f>
        <v/>
      </c>
      <c r="E347" s="65"/>
      <c r="F347" s="65"/>
      <c r="G347" s="65"/>
      <c r="H347" s="65"/>
      <c r="I347" s="65"/>
      <c r="J347" s="65"/>
      <c r="K347" s="65"/>
      <c r="L347" s="65"/>
      <c r="M347" s="65"/>
      <c r="N347" s="65"/>
      <c r="O347" s="65"/>
      <c r="P347" s="65"/>
      <c r="Q347" s="65"/>
      <c r="R347" s="65"/>
      <c r="S347" s="65"/>
      <c r="T347" s="65"/>
      <c r="U347" s="65"/>
      <c r="V347" s="65"/>
      <c r="W347" s="65"/>
      <c r="X347" s="65"/>
      <c r="Y347" s="65"/>
      <c r="Z347" s="65"/>
    </row>
    <row r="348" ht="42.75" customHeight="1">
      <c r="A348" s="298" t="s">
        <v>411</v>
      </c>
      <c r="B348" s="298" t="str">
        <f>VLOOKUP($A348,Questions!$A$3:$X$333,2,0)&amp;""</f>
        <v>In the event of an incident, can your solution's AI features be disabled in a timely manner?*</v>
      </c>
      <c r="C348" s="298" t="str">
        <f>VLOOKUP($A348,Questions!$A$3:$X$333,18,0)&amp;""</f>
        <v/>
      </c>
      <c r="D348" s="298" t="str">
        <f>VLOOKUP($A348,Questions!$A$3:$X$333,19,0)&amp;""</f>
        <v/>
      </c>
      <c r="E348" s="65"/>
      <c r="F348" s="65"/>
      <c r="G348" s="65"/>
      <c r="H348" s="65"/>
      <c r="I348" s="65"/>
      <c r="J348" s="65"/>
      <c r="K348" s="65"/>
      <c r="L348" s="65"/>
      <c r="M348" s="65"/>
      <c r="N348" s="65"/>
      <c r="O348" s="65"/>
      <c r="P348" s="65"/>
      <c r="Q348" s="65"/>
      <c r="R348" s="65"/>
      <c r="S348" s="65"/>
      <c r="T348" s="65"/>
      <c r="U348" s="65"/>
      <c r="V348" s="65"/>
      <c r="W348" s="65"/>
      <c r="X348" s="65"/>
      <c r="Y348" s="65"/>
      <c r="Z348" s="65"/>
    </row>
    <row r="349" ht="42.75" customHeight="1">
      <c r="A349" s="298" t="s">
        <v>415</v>
      </c>
      <c r="B349" s="298" t="str">
        <f>VLOOKUP($A349,Questions!$A$3:$X$333,2,0)&amp;""</f>
        <v>If disabled because of an incident, can your solution's AI features be re-enabled in a timely manner?*</v>
      </c>
      <c r="C349" s="298" t="str">
        <f>VLOOKUP($A349,Questions!$A$3:$X$333,18,0)&amp;""</f>
        <v>Please explain why this does not apply to your product or service.</v>
      </c>
      <c r="D349" s="298" t="str">
        <f>VLOOKUP($A349,Questions!$A$3:$X$333,19,0)&amp;""</f>
        <v/>
      </c>
      <c r="E349" s="65"/>
      <c r="F349" s="65"/>
      <c r="G349" s="65"/>
      <c r="H349" s="65"/>
      <c r="I349" s="65"/>
      <c r="J349" s="65"/>
      <c r="K349" s="65"/>
      <c r="L349" s="65"/>
      <c r="M349" s="65"/>
      <c r="N349" s="65"/>
      <c r="O349" s="65"/>
      <c r="P349" s="65"/>
      <c r="Q349" s="65"/>
      <c r="R349" s="65"/>
      <c r="S349" s="65"/>
      <c r="T349" s="65"/>
      <c r="U349" s="65"/>
      <c r="V349" s="65"/>
      <c r="W349" s="65"/>
      <c r="X349" s="65"/>
      <c r="Y349" s="65"/>
      <c r="Z349" s="65"/>
    </row>
    <row r="350" ht="42.75" customHeight="1">
      <c r="A350" s="298" t="s">
        <v>419</v>
      </c>
      <c r="B350" s="298" t="str">
        <f>VLOOKUP($A350,Questions!$A$3:$X$333,2,0)&amp;""</f>
        <v>Do you have documented technical and procedural processes to address potential negative impacts of AI as described by the AI Risk Management Framework (RMF)?</v>
      </c>
      <c r="C350" s="298" t="str">
        <f>VLOOKUP($A350,Questions!$A$3:$X$333,18,0)&amp;""</f>
        <v/>
      </c>
      <c r="D350" s="298" t="str">
        <f>VLOOKUP($A350,Questions!$A$3:$X$333,19,0)&amp;""</f>
        <v/>
      </c>
      <c r="E350" s="56" t="s">
        <v>687</v>
      </c>
      <c r="F350" s="65"/>
      <c r="G350" s="65"/>
      <c r="H350" s="65"/>
      <c r="I350" s="65"/>
      <c r="J350" s="65"/>
      <c r="K350" s="65"/>
      <c r="L350" s="65"/>
      <c r="M350" s="65"/>
      <c r="N350" s="65"/>
      <c r="O350" s="65"/>
      <c r="P350" s="65"/>
      <c r="Q350" s="65"/>
      <c r="R350" s="65"/>
      <c r="S350" s="65"/>
      <c r="T350" s="65"/>
      <c r="U350" s="65"/>
      <c r="V350" s="65"/>
      <c r="W350" s="65"/>
      <c r="X350" s="65"/>
      <c r="Y350" s="65"/>
      <c r="Z350" s="65"/>
    </row>
    <row r="351" ht="42.75" customHeight="1">
      <c r="A351" s="19" t="str">
        <f>VLOOKUP(LEFT($A352,4),'Auto Responses'!$N$4:$O$38,2,0)&amp;""</f>
        <v> AI Data Security</v>
      </c>
      <c r="B351" s="19"/>
      <c r="C351" s="33" t="str">
        <f>Questions!$S$2</f>
        <v>Reason for Question</v>
      </c>
      <c r="D351" s="33" t="str">
        <f>Questions!$T$2</f>
        <v>Follow-Up Inquiries/Responses</v>
      </c>
      <c r="E351" s="65"/>
      <c r="F351" s="65"/>
      <c r="G351" s="65"/>
      <c r="H351" s="65"/>
      <c r="I351" s="65"/>
      <c r="J351" s="65"/>
      <c r="K351" s="65"/>
      <c r="L351" s="65"/>
      <c r="M351" s="65"/>
      <c r="N351" s="65"/>
      <c r="O351" s="65"/>
      <c r="P351" s="65"/>
      <c r="Q351" s="65"/>
      <c r="R351" s="65"/>
      <c r="S351" s="65"/>
      <c r="T351" s="65"/>
      <c r="U351" s="65"/>
      <c r="V351" s="65"/>
      <c r="W351" s="65"/>
      <c r="X351" s="65"/>
      <c r="Y351" s="65"/>
      <c r="Z351" s="65"/>
    </row>
    <row r="352" ht="42.75" customHeight="1">
      <c r="A352" s="298" t="s">
        <v>424</v>
      </c>
      <c r="B352" s="298" t="str">
        <f>VLOOKUP($A352,Questions!$A$3:$X$333,2,0)&amp;""</f>
        <v>If sensitive data is introduced to your solution's AI model, can the data be removed from the AI model by request?*</v>
      </c>
      <c r="C352" s="298" t="str">
        <f>VLOOKUP($A352,Questions!$A$3:$X$333,18,0)&amp;""</f>
        <v/>
      </c>
      <c r="D352" s="298" t="str">
        <f>VLOOKUP($A352,Questions!$A$3:$X$333,19,0)&amp;""</f>
        <v>To be added in a later version</v>
      </c>
      <c r="E352" s="65"/>
      <c r="F352" s="65"/>
      <c r="G352" s="65"/>
      <c r="H352" s="65"/>
      <c r="I352" s="65"/>
      <c r="J352" s="65"/>
      <c r="K352" s="65"/>
      <c r="L352" s="65"/>
      <c r="M352" s="65"/>
      <c r="N352" s="65"/>
      <c r="O352" s="65"/>
      <c r="P352" s="65"/>
      <c r="Q352" s="65"/>
      <c r="R352" s="65"/>
      <c r="S352" s="65"/>
      <c r="T352" s="65"/>
      <c r="U352" s="65"/>
      <c r="V352" s="65"/>
      <c r="W352" s="65"/>
      <c r="X352" s="65"/>
      <c r="Y352" s="65"/>
      <c r="Z352" s="65"/>
    </row>
    <row r="353" ht="42.75" customHeight="1">
      <c r="A353" s="298" t="s">
        <v>428</v>
      </c>
      <c r="B353" s="298" t="str">
        <f>VLOOKUP($A353,Questions!$A$3:$X$333,2,0)&amp;""</f>
        <v>Is user input data used to influence your solution's AI model?*</v>
      </c>
      <c r="C353" s="298" t="str">
        <f>VLOOKUP($A353,Questions!$A$3:$X$333,18,0)&amp;""</f>
        <v/>
      </c>
      <c r="D353" s="298" t="str">
        <f>VLOOKUP($A353,Questions!$A$3:$X$333,19,0)&amp;""</f>
        <v/>
      </c>
      <c r="E353" s="65"/>
      <c r="F353" s="65"/>
      <c r="G353" s="65"/>
      <c r="H353" s="65"/>
      <c r="I353" s="65"/>
      <c r="J353" s="65"/>
      <c r="K353" s="65"/>
      <c r="L353" s="65"/>
      <c r="M353" s="65"/>
      <c r="N353" s="65"/>
      <c r="O353" s="65"/>
      <c r="P353" s="65"/>
      <c r="Q353" s="65"/>
      <c r="R353" s="65"/>
      <c r="S353" s="65"/>
      <c r="T353" s="65"/>
      <c r="U353" s="65"/>
      <c r="V353" s="65"/>
      <c r="W353" s="65"/>
      <c r="X353" s="65"/>
      <c r="Y353" s="65"/>
      <c r="Z353" s="65"/>
    </row>
    <row r="354" ht="42.75" customHeight="1">
      <c r="A354" s="298" t="s">
        <v>432</v>
      </c>
      <c r="B354" s="298" t="str">
        <f>VLOOKUP($A354,Questions!$A$3:$X$333,2,0)&amp;""</f>
        <v>Do you provide logging for your solution's AI feature(s) that includes user, date, and action taken?*</v>
      </c>
      <c r="C354" s="298" t="str">
        <f>VLOOKUP($A354,Questions!$A$3:$X$333,18,0)&amp;""</f>
        <v/>
      </c>
      <c r="D354" s="298" t="str">
        <f>VLOOKUP($A354,Questions!$A$3:$X$333,19,0)&amp;""</f>
        <v/>
      </c>
      <c r="E354" s="65"/>
      <c r="F354" s="65"/>
      <c r="G354" s="65"/>
      <c r="H354" s="65"/>
      <c r="I354" s="65"/>
      <c r="J354" s="65"/>
      <c r="K354" s="65"/>
      <c r="L354" s="65"/>
      <c r="M354" s="65"/>
      <c r="N354" s="65"/>
      <c r="O354" s="65"/>
      <c r="P354" s="65"/>
      <c r="Q354" s="65"/>
      <c r="R354" s="65"/>
      <c r="S354" s="65"/>
      <c r="T354" s="65"/>
      <c r="U354" s="65"/>
      <c r="V354" s="65"/>
      <c r="W354" s="65"/>
      <c r="X354" s="65"/>
      <c r="Y354" s="65"/>
      <c r="Z354" s="65"/>
    </row>
    <row r="355" ht="42.75" customHeight="1">
      <c r="A355" s="298" t="s">
        <v>436</v>
      </c>
      <c r="B355" s="298" t="str">
        <f>VLOOKUP($A355,Questions!$A$3:$X$333,2,0)&amp;""</f>
        <v>Please describe how you validate user inputs.</v>
      </c>
      <c r="C355" s="298" t="str">
        <f>VLOOKUP($A355,Questions!$A$3:$X$333,18,0)&amp;""</f>
        <v/>
      </c>
      <c r="D355" s="298" t="str">
        <f>VLOOKUP($A355,Questions!$A$3:$X$333,19,0)&amp;""</f>
        <v/>
      </c>
      <c r="E355" s="65"/>
      <c r="F355" s="65"/>
      <c r="G355" s="65"/>
      <c r="H355" s="65"/>
      <c r="I355" s="65"/>
      <c r="J355" s="65"/>
      <c r="K355" s="65"/>
      <c r="L355" s="65"/>
      <c r="M355" s="65"/>
      <c r="N355" s="65"/>
      <c r="O355" s="65"/>
      <c r="P355" s="65"/>
      <c r="Q355" s="65"/>
      <c r="R355" s="65"/>
      <c r="S355" s="65"/>
      <c r="T355" s="65"/>
      <c r="U355" s="65"/>
      <c r="V355" s="65"/>
      <c r="W355" s="65"/>
      <c r="X355" s="65"/>
      <c r="Y355" s="65"/>
      <c r="Z355" s="65"/>
    </row>
    <row r="356" ht="42.75" customHeight="1">
      <c r="A356" s="298" t="s">
        <v>440</v>
      </c>
      <c r="B356" s="298" t="str">
        <f>VLOOKUP($A356,Questions!$A$3:$X$333,2,0)&amp;""</f>
        <v>Do you plan for and mitigate supply-chain risk related to your AI features?</v>
      </c>
      <c r="C356" s="298" t="str">
        <f>VLOOKUP($A356,Questions!$A$3:$X$333,18,0)&amp;""</f>
        <v/>
      </c>
      <c r="D356" s="298" t="str">
        <f>VLOOKUP($A356,Questions!$A$3:$X$333,19,0)&amp;""</f>
        <v/>
      </c>
      <c r="E356" s="56" t="s">
        <v>687</v>
      </c>
      <c r="F356" s="65"/>
      <c r="G356" s="65"/>
      <c r="H356" s="65"/>
      <c r="I356" s="65"/>
      <c r="J356" s="65"/>
      <c r="K356" s="65"/>
      <c r="L356" s="65"/>
      <c r="M356" s="65"/>
      <c r="N356" s="65"/>
      <c r="O356" s="65"/>
      <c r="P356" s="65"/>
      <c r="Q356" s="65"/>
      <c r="R356" s="65"/>
      <c r="S356" s="65"/>
      <c r="T356" s="65"/>
      <c r="U356" s="65"/>
      <c r="V356" s="65"/>
      <c r="W356" s="65"/>
      <c r="X356" s="65"/>
      <c r="Y356" s="65"/>
      <c r="Z356" s="65"/>
    </row>
    <row r="357" ht="42.75" customHeight="1">
      <c r="A357" s="19" t="str">
        <f>VLOOKUP(LEFT($A358,4),'Auto Responses'!$N$4:$O$38,2,0)&amp;""</f>
        <v> AI Machine Learning</v>
      </c>
      <c r="B357" s="19"/>
      <c r="C357" s="33" t="str">
        <f>Questions!$S$2</f>
        <v>Reason for Question</v>
      </c>
      <c r="D357" s="33" t="str">
        <f>Questions!$T$2</f>
        <v>Follow-Up Inquiries/Responses</v>
      </c>
      <c r="E357" s="65"/>
      <c r="F357" s="65"/>
      <c r="G357" s="65"/>
      <c r="H357" s="65"/>
      <c r="I357" s="65"/>
      <c r="J357" s="65"/>
      <c r="K357" s="65"/>
      <c r="L357" s="65"/>
      <c r="M357" s="65"/>
      <c r="N357" s="65"/>
      <c r="O357" s="65"/>
      <c r="P357" s="65"/>
      <c r="Q357" s="65"/>
      <c r="R357" s="65"/>
      <c r="S357" s="65"/>
      <c r="T357" s="65"/>
      <c r="U357" s="65"/>
      <c r="V357" s="65"/>
      <c r="W357" s="65"/>
      <c r="X357" s="65"/>
      <c r="Y357" s="65"/>
      <c r="Z357" s="65"/>
    </row>
    <row r="358" ht="42.75" customHeight="1">
      <c r="A358" s="298" t="s">
        <v>445</v>
      </c>
      <c r="B358" s="298" t="str">
        <f>VLOOKUP($A358,Questions!$A$3:$X$333,2,0)&amp;""</f>
        <v>Do you separate ML training data from your ML solution data?*</v>
      </c>
      <c r="C358" s="298" t="str">
        <f>VLOOKUP($A358,Questions!$A$3:$X$333,18,0)&amp;""</f>
        <v/>
      </c>
      <c r="D358" s="298" t="str">
        <f>VLOOKUP($A358,Questions!$A$3:$X$333,19,0)&amp;""</f>
        <v>To be added in a later version</v>
      </c>
      <c r="E358" s="65"/>
      <c r="F358" s="65"/>
      <c r="G358" s="65"/>
      <c r="H358" s="65"/>
      <c r="I358" s="65"/>
      <c r="J358" s="65"/>
      <c r="K358" s="65"/>
      <c r="L358" s="65"/>
      <c r="M358" s="65"/>
      <c r="N358" s="65"/>
      <c r="O358" s="65"/>
      <c r="P358" s="65"/>
      <c r="Q358" s="65"/>
      <c r="R358" s="65"/>
      <c r="S358" s="65"/>
      <c r="T358" s="65"/>
      <c r="U358" s="65"/>
      <c r="V358" s="65"/>
      <c r="W358" s="65"/>
      <c r="X358" s="65"/>
      <c r="Y358" s="65"/>
      <c r="Z358" s="65"/>
    </row>
    <row r="359" ht="42.75" customHeight="1">
      <c r="A359" s="298" t="s">
        <v>449</v>
      </c>
      <c r="B359" s="298" t="str">
        <f>VLOOKUP($A359,Questions!$A$3:$X$333,2,0)&amp;""</f>
        <v>Do you authenticate and verify your ML model's feedback?*</v>
      </c>
      <c r="C359" s="298" t="str">
        <f>VLOOKUP($A359,Questions!$A$3:$X$333,18,0)&amp;""</f>
        <v/>
      </c>
      <c r="D359" s="298" t="str">
        <f>VLOOKUP($A359,Questions!$A$3:$X$333,19,0)&amp;""</f>
        <v/>
      </c>
      <c r="E359" s="65"/>
      <c r="F359" s="65"/>
      <c r="G359" s="65"/>
      <c r="H359" s="65"/>
      <c r="I359" s="65"/>
      <c r="J359" s="65"/>
      <c r="K359" s="65"/>
      <c r="L359" s="65"/>
      <c r="M359" s="65"/>
      <c r="N359" s="65"/>
      <c r="O359" s="65"/>
      <c r="P359" s="65"/>
      <c r="Q359" s="65"/>
      <c r="R359" s="65"/>
      <c r="S359" s="65"/>
      <c r="T359" s="65"/>
      <c r="U359" s="65"/>
      <c r="V359" s="65"/>
      <c r="W359" s="65"/>
      <c r="X359" s="65"/>
      <c r="Y359" s="65"/>
      <c r="Z359" s="65"/>
    </row>
    <row r="360" ht="42.75" customHeight="1">
      <c r="A360" s="298" t="s">
        <v>453</v>
      </c>
      <c r="B360" s="298" t="str">
        <f>VLOOKUP($A360,Questions!$A$3:$X$333,2,0)&amp;""</f>
        <v>Is your ML training data vetted, validated, and verified before training the solution's AI model?</v>
      </c>
      <c r="C360" s="298" t="str">
        <f>VLOOKUP($A360,Questions!$A$3:$X$333,18,0)&amp;""</f>
        <v/>
      </c>
      <c r="D360" s="298" t="str">
        <f>VLOOKUP($A360,Questions!$A$3:$X$333,19,0)&amp;""</f>
        <v/>
      </c>
      <c r="E360" s="65"/>
      <c r="F360" s="65"/>
      <c r="G360" s="65"/>
      <c r="H360" s="65"/>
      <c r="I360" s="65"/>
      <c r="J360" s="65"/>
      <c r="K360" s="65"/>
      <c r="L360" s="65"/>
      <c r="M360" s="65"/>
      <c r="N360" s="65"/>
      <c r="O360" s="65"/>
      <c r="P360" s="65"/>
      <c r="Q360" s="65"/>
      <c r="R360" s="65"/>
      <c r="S360" s="65"/>
      <c r="T360" s="65"/>
      <c r="U360" s="65"/>
      <c r="V360" s="65"/>
      <c r="W360" s="65"/>
      <c r="X360" s="65"/>
      <c r="Y360" s="65"/>
      <c r="Z360" s="65"/>
    </row>
    <row r="361" ht="42.75" customHeight="1">
      <c r="A361" s="298" t="s">
        <v>457</v>
      </c>
      <c r="B361" s="298" t="str">
        <f>VLOOKUP($A361,Questions!$A$3:$X$333,2,0)&amp;""</f>
        <v>Is your ML training data monitored and audited?</v>
      </c>
      <c r="C361" s="298" t="str">
        <f>VLOOKUP($A361,Questions!$A$3:$X$333,18,0)&amp;""</f>
        <v/>
      </c>
      <c r="D361" s="298" t="str">
        <f>VLOOKUP($A361,Questions!$A$3:$X$333,19,0)&amp;""</f>
        <v/>
      </c>
      <c r="E361" s="65"/>
      <c r="F361" s="65"/>
      <c r="G361" s="65"/>
      <c r="H361" s="65"/>
      <c r="I361" s="65"/>
      <c r="J361" s="65"/>
      <c r="K361" s="65"/>
      <c r="L361" s="65"/>
      <c r="M361" s="65"/>
      <c r="N361" s="65"/>
      <c r="O361" s="65"/>
      <c r="P361" s="65"/>
      <c r="Q361" s="65"/>
      <c r="R361" s="65"/>
      <c r="S361" s="65"/>
      <c r="T361" s="65"/>
      <c r="U361" s="65"/>
      <c r="V361" s="65"/>
      <c r="W361" s="65"/>
      <c r="X361" s="65"/>
      <c r="Y361" s="65"/>
      <c r="Z361" s="65"/>
    </row>
    <row r="362" ht="42.75" customHeight="1">
      <c r="A362" s="298" t="s">
        <v>461</v>
      </c>
      <c r="B362" s="298" t="str">
        <f>VLOOKUP($A362,Questions!$A$3:$X$333,2,0)&amp;""</f>
        <v>Have you limited access to your ML training data to only staff with an explicit business need?</v>
      </c>
      <c r="C362" s="298" t="str">
        <f>VLOOKUP($A362,Questions!$A$3:$X$333,18,0)&amp;""</f>
        <v/>
      </c>
      <c r="D362" s="298" t="str">
        <f>VLOOKUP($A362,Questions!$A$3:$X$333,19,0)&amp;""</f>
        <v/>
      </c>
      <c r="E362" s="65"/>
      <c r="F362" s="65"/>
      <c r="G362" s="65"/>
      <c r="H362" s="65"/>
      <c r="I362" s="65"/>
      <c r="J362" s="65"/>
      <c r="K362" s="65"/>
      <c r="L362" s="65"/>
      <c r="M362" s="65"/>
      <c r="N362" s="65"/>
      <c r="O362" s="65"/>
      <c r="P362" s="65"/>
      <c r="Q362" s="65"/>
      <c r="R362" s="65"/>
      <c r="S362" s="65"/>
      <c r="T362" s="65"/>
      <c r="U362" s="65"/>
      <c r="V362" s="65"/>
      <c r="W362" s="65"/>
      <c r="X362" s="65"/>
      <c r="Y362" s="65"/>
      <c r="Z362" s="65"/>
    </row>
    <row r="363" ht="42.75" customHeight="1">
      <c r="A363" s="298" t="s">
        <v>465</v>
      </c>
      <c r="B363" s="298" t="str">
        <f>VLOOKUP($A363,Questions!$A$3:$X$333,2,0)&amp;""</f>
        <v>Have you implemented adversarial training or other model defense mechanisms to protect your ML-related features?</v>
      </c>
      <c r="C363" s="298" t="str">
        <f>VLOOKUP($A363,Questions!$A$3:$X$333,18,0)&amp;""</f>
        <v/>
      </c>
      <c r="D363" s="298" t="str">
        <f>VLOOKUP($A363,Questions!$A$3:$X$333,19,0)&amp;""</f>
        <v/>
      </c>
      <c r="E363" s="65"/>
      <c r="F363" s="65"/>
      <c r="G363" s="65"/>
      <c r="H363" s="65"/>
      <c r="I363" s="65"/>
      <c r="J363" s="65"/>
      <c r="K363" s="65"/>
      <c r="L363" s="65"/>
      <c r="M363" s="65"/>
      <c r="N363" s="65"/>
      <c r="O363" s="65"/>
      <c r="P363" s="65"/>
      <c r="Q363" s="65"/>
      <c r="R363" s="65"/>
      <c r="S363" s="65"/>
      <c r="T363" s="65"/>
      <c r="U363" s="65"/>
      <c r="V363" s="65"/>
      <c r="W363" s="65"/>
      <c r="X363" s="65"/>
      <c r="Y363" s="65"/>
      <c r="Z363" s="65"/>
    </row>
    <row r="364" ht="42.75" customHeight="1">
      <c r="A364" s="298" t="s">
        <v>469</v>
      </c>
      <c r="B364" s="298" t="str">
        <f>VLOOKUP($A364,Questions!$A$3:$X$333,2,0)&amp;""</f>
        <v>Do you make your ML model transparent through documentation and log inputs and outputs?</v>
      </c>
      <c r="C364" s="298" t="str">
        <f>VLOOKUP($A364,Questions!$A$3:$X$333,18,0)&amp;""</f>
        <v/>
      </c>
      <c r="D364" s="298" t="str">
        <f>VLOOKUP($A364,Questions!$A$3:$X$333,19,0)&amp;""</f>
        <v/>
      </c>
      <c r="E364" s="65"/>
      <c r="F364" s="65"/>
      <c r="G364" s="65"/>
      <c r="H364" s="65"/>
      <c r="I364" s="65"/>
      <c r="J364" s="65"/>
      <c r="K364" s="65"/>
      <c r="L364" s="65"/>
      <c r="M364" s="65"/>
      <c r="N364" s="65"/>
      <c r="O364" s="65"/>
      <c r="P364" s="65"/>
      <c r="Q364" s="65"/>
      <c r="R364" s="65"/>
      <c r="S364" s="65"/>
      <c r="T364" s="65"/>
      <c r="U364" s="65"/>
      <c r="V364" s="65"/>
      <c r="W364" s="65"/>
      <c r="X364" s="65"/>
      <c r="Y364" s="65"/>
      <c r="Z364" s="65"/>
    </row>
    <row r="365" ht="42.75" customHeight="1">
      <c r="A365" s="298" t="s">
        <v>473</v>
      </c>
      <c r="B365" s="298" t="str">
        <f>VLOOKUP($A365,Questions!$A$3:$X$333,2,0)&amp;""</f>
        <v>Do you watermark your ML training data?</v>
      </c>
      <c r="C365" s="298" t="str">
        <f>VLOOKUP($A365,Questions!$A$3:$X$333,18,0)&amp;""</f>
        <v/>
      </c>
      <c r="D365" s="298" t="str">
        <f>VLOOKUP($A365,Questions!$A$3:$X$333,19,0)&amp;""</f>
        <v/>
      </c>
      <c r="E365" s="56" t="s">
        <v>687</v>
      </c>
      <c r="F365" s="65"/>
      <c r="G365" s="65"/>
      <c r="H365" s="65"/>
      <c r="I365" s="65"/>
      <c r="J365" s="65"/>
      <c r="K365" s="65"/>
      <c r="L365" s="65"/>
      <c r="M365" s="65"/>
      <c r="N365" s="65"/>
      <c r="O365" s="65"/>
      <c r="P365" s="65"/>
      <c r="Q365" s="65"/>
      <c r="R365" s="65"/>
      <c r="S365" s="65"/>
      <c r="T365" s="65"/>
      <c r="U365" s="65"/>
      <c r="V365" s="65"/>
      <c r="W365" s="65"/>
      <c r="X365" s="65"/>
      <c r="Y365" s="65"/>
      <c r="Z365" s="65"/>
    </row>
    <row r="366" ht="42.75" customHeight="1">
      <c r="A366" s="19" t="str">
        <f>VLOOKUP(LEFT($A367,4),'Auto Responses'!$N$4:$O$38,2,0)&amp;""</f>
        <v> AI Large Language Model (LLM)</v>
      </c>
      <c r="B366" s="19"/>
      <c r="C366" s="33" t="str">
        <f>Questions!$S$2</f>
        <v>Reason for Question</v>
      </c>
      <c r="D366" s="33" t="str">
        <f>Questions!$T$2</f>
        <v>Follow-Up Inquiries/Responses</v>
      </c>
      <c r="E366" s="65"/>
      <c r="F366" s="65"/>
      <c r="G366" s="65"/>
      <c r="H366" s="65"/>
      <c r="I366" s="65"/>
      <c r="J366" s="65"/>
      <c r="K366" s="65"/>
      <c r="L366" s="65"/>
      <c r="M366" s="65"/>
      <c r="N366" s="65"/>
      <c r="O366" s="65"/>
      <c r="P366" s="65"/>
      <c r="Q366" s="65"/>
      <c r="R366" s="65"/>
      <c r="S366" s="65"/>
      <c r="T366" s="65"/>
      <c r="U366" s="65"/>
      <c r="V366" s="65"/>
      <c r="W366" s="65"/>
      <c r="X366" s="65"/>
      <c r="Y366" s="65"/>
      <c r="Z366" s="65"/>
    </row>
    <row r="367" ht="42.75" customHeight="1">
      <c r="A367" s="298" t="s">
        <v>478</v>
      </c>
      <c r="B367" s="298" t="str">
        <f>VLOOKUP($A367,Questions!$A$3:$X$333,2,0)&amp;""</f>
        <v>Do you limit your solution's LLM privileges by default?*</v>
      </c>
      <c r="C367" s="298" t="str">
        <f>VLOOKUP($A367,Questions!$A$3:$X$333,18,0)&amp;""</f>
        <v/>
      </c>
      <c r="D367" s="298" t="str">
        <f>VLOOKUP($A367,Questions!$A$3:$X$333,19,0)&amp;""</f>
        <v>To be added in a later version</v>
      </c>
      <c r="E367" s="65"/>
      <c r="F367" s="65"/>
      <c r="G367" s="65"/>
      <c r="H367" s="65"/>
      <c r="I367" s="65"/>
      <c r="J367" s="65"/>
      <c r="K367" s="65"/>
      <c r="L367" s="65"/>
      <c r="M367" s="65"/>
      <c r="N367" s="65"/>
      <c r="O367" s="65"/>
      <c r="P367" s="65"/>
      <c r="Q367" s="65"/>
      <c r="R367" s="65"/>
      <c r="S367" s="65"/>
      <c r="T367" s="65"/>
      <c r="U367" s="65"/>
      <c r="V367" s="65"/>
      <c r="W367" s="65"/>
      <c r="X367" s="65"/>
      <c r="Y367" s="65"/>
      <c r="Z367" s="65"/>
    </row>
    <row r="368" ht="42.75" customHeight="1">
      <c r="A368" s="298" t="s">
        <v>482</v>
      </c>
      <c r="B368" s="298" t="str">
        <f>VLOOKUP($A368,Questions!$A$3:$X$333,2,0)&amp;""</f>
        <v>Is your LLM training data vetted, validated, and verified before training the solution's AI model?*</v>
      </c>
      <c r="C368" s="298" t="str">
        <f>VLOOKUP($A368,Questions!$A$3:$X$333,18,0)&amp;""</f>
        <v/>
      </c>
      <c r="D368" s="298" t="str">
        <f>VLOOKUP($A368,Questions!$A$3:$X$333,19,0)&amp;""</f>
        <v/>
      </c>
      <c r="E368" s="65"/>
      <c r="F368" s="65"/>
      <c r="G368" s="65"/>
      <c r="H368" s="65"/>
      <c r="I368" s="65"/>
      <c r="J368" s="65"/>
      <c r="K368" s="65"/>
      <c r="L368" s="65"/>
      <c r="M368" s="65"/>
      <c r="N368" s="65"/>
      <c r="O368" s="65"/>
      <c r="P368" s="65"/>
      <c r="Q368" s="65"/>
      <c r="R368" s="65"/>
      <c r="S368" s="65"/>
      <c r="T368" s="65"/>
      <c r="U368" s="65"/>
      <c r="V368" s="65"/>
      <c r="W368" s="65"/>
      <c r="X368" s="65"/>
      <c r="Y368" s="65"/>
      <c r="Z368" s="65"/>
    </row>
    <row r="369" ht="42.75" customHeight="1">
      <c r="A369" s="298" t="s">
        <v>485</v>
      </c>
      <c r="B369" s="298" t="str">
        <f>VLOOKUP($A369,Questions!$A$3:$X$333,2,0)&amp;""</f>
        <v>Do any actions taken by your solution's LLM features or plugins require human intervention?*</v>
      </c>
      <c r="C369" s="298" t="str">
        <f>VLOOKUP($A369,Questions!$A$3:$X$333,18,0)&amp;""</f>
        <v/>
      </c>
      <c r="D369" s="298" t="str">
        <f>VLOOKUP($A369,Questions!$A$3:$X$333,19,0)&amp;""</f>
        <v/>
      </c>
      <c r="E369" s="65"/>
      <c r="F369" s="65"/>
      <c r="G369" s="65"/>
      <c r="H369" s="65"/>
      <c r="I369" s="65"/>
      <c r="J369" s="65"/>
      <c r="K369" s="65"/>
      <c r="L369" s="65"/>
      <c r="M369" s="65"/>
      <c r="N369" s="65"/>
      <c r="O369" s="65"/>
      <c r="P369" s="65"/>
      <c r="Q369" s="65"/>
      <c r="R369" s="65"/>
      <c r="S369" s="65"/>
      <c r="T369" s="65"/>
      <c r="U369" s="65"/>
      <c r="V369" s="65"/>
      <c r="W369" s="65"/>
      <c r="X369" s="65"/>
      <c r="Y369" s="65"/>
      <c r="Z369" s="65"/>
    </row>
    <row r="370" ht="42.75" customHeight="1">
      <c r="A370" s="298" t="s">
        <v>488</v>
      </c>
      <c r="B370" s="298" t="str">
        <f>VLOOKUP($A370,Questions!$A$3:$X$333,2,0)&amp;""</f>
        <v>Do you limit multiple LLM model plugins being called as part of a single input?*</v>
      </c>
      <c r="C370" s="298" t="str">
        <f>VLOOKUP($A370,Questions!$A$3:$X$333,18,0)&amp;""</f>
        <v/>
      </c>
      <c r="D370" s="298" t="str">
        <f>VLOOKUP($A370,Questions!$A$3:$X$333,19,0)&amp;""</f>
        <v/>
      </c>
      <c r="E370" s="65"/>
      <c r="F370" s="65"/>
      <c r="G370" s="65"/>
      <c r="H370" s="65"/>
      <c r="I370" s="65"/>
      <c r="J370" s="65"/>
      <c r="K370" s="65"/>
      <c r="L370" s="65"/>
      <c r="M370" s="65"/>
      <c r="N370" s="65"/>
      <c r="O370" s="65"/>
      <c r="P370" s="65"/>
      <c r="Q370" s="65"/>
      <c r="R370" s="65"/>
      <c r="S370" s="65"/>
      <c r="T370" s="65"/>
      <c r="U370" s="65"/>
      <c r="V370" s="65"/>
      <c r="W370" s="65"/>
      <c r="X370" s="65"/>
      <c r="Y370" s="65"/>
      <c r="Z370" s="65"/>
    </row>
    <row r="371" ht="42.75" customHeight="1">
      <c r="A371" s="298" t="s">
        <v>491</v>
      </c>
      <c r="B371" s="298" t="str">
        <f>VLOOKUP($A371,Questions!$A$3:$X$333,2,0)&amp;""</f>
        <v>Do you limit your solution's LLM resource use per request, per step, and per action?</v>
      </c>
      <c r="C371" s="298" t="str">
        <f>VLOOKUP($A371,Questions!$A$3:$X$333,18,0)&amp;""</f>
        <v/>
      </c>
      <c r="D371" s="298" t="str">
        <f>VLOOKUP($A371,Questions!$A$3:$X$333,19,0)&amp;""</f>
        <v/>
      </c>
      <c r="E371" s="65"/>
      <c r="F371" s="65"/>
      <c r="G371" s="65"/>
      <c r="H371" s="65"/>
      <c r="I371" s="65"/>
      <c r="J371" s="65"/>
      <c r="K371" s="65"/>
      <c r="L371" s="65"/>
      <c r="M371" s="65"/>
      <c r="N371" s="65"/>
      <c r="O371" s="65"/>
      <c r="P371" s="65"/>
      <c r="Q371" s="65"/>
      <c r="R371" s="65"/>
      <c r="S371" s="65"/>
      <c r="T371" s="65"/>
      <c r="U371" s="65"/>
      <c r="V371" s="65"/>
      <c r="W371" s="65"/>
      <c r="X371" s="65"/>
      <c r="Y371" s="65"/>
      <c r="Z371" s="65"/>
    </row>
    <row r="372" ht="42.75" customHeight="1">
      <c r="A372" s="298" t="s">
        <v>494</v>
      </c>
      <c r="B372" s="298" t="str">
        <f>VLOOKUP($A372,Questions!$A$3:$X$333,2,0)&amp;""</f>
        <v>Do you leverage LLM model tuning or other model validation mechanisms?</v>
      </c>
      <c r="C372" s="298" t="str">
        <f>VLOOKUP($A372,Questions!$A$3:$X$333,18,0)&amp;""</f>
        <v/>
      </c>
      <c r="D372" s="298" t="str">
        <f>VLOOKUP($A372,Questions!$A$3:$X$333,19,0)&amp;""</f>
        <v/>
      </c>
      <c r="E372" s="56" t="s">
        <v>687</v>
      </c>
      <c r="F372" s="65"/>
      <c r="G372" s="65"/>
      <c r="H372" s="65"/>
      <c r="I372" s="65"/>
      <c r="J372" s="65"/>
      <c r="K372" s="65"/>
      <c r="L372" s="65"/>
      <c r="M372" s="65"/>
      <c r="N372" s="65"/>
      <c r="O372" s="65"/>
      <c r="P372" s="65"/>
      <c r="Q372" s="65"/>
      <c r="R372" s="65"/>
      <c r="S372" s="65"/>
      <c r="T372" s="65"/>
      <c r="U372" s="65"/>
      <c r="V372" s="65"/>
      <c r="W372" s="65"/>
      <c r="X372" s="65"/>
      <c r="Y372" s="65"/>
      <c r="Z372" s="65"/>
    </row>
    <row r="373" ht="15.75" customHeight="1">
      <c r="A373" s="129" t="s">
        <v>497</v>
      </c>
      <c r="B373" s="2"/>
      <c r="C373" s="3"/>
      <c r="D373" s="4"/>
      <c r="E373" s="65"/>
      <c r="F373" s="65"/>
      <c r="G373" s="65"/>
      <c r="H373" s="65"/>
      <c r="I373" s="65"/>
      <c r="J373" s="65"/>
      <c r="K373" s="65"/>
      <c r="L373" s="65"/>
      <c r="M373" s="65"/>
      <c r="N373" s="65"/>
      <c r="O373" s="65"/>
      <c r="P373" s="65"/>
      <c r="Q373" s="65"/>
      <c r="R373" s="65"/>
      <c r="S373" s="65"/>
      <c r="T373" s="65"/>
      <c r="U373" s="65"/>
      <c r="V373" s="65"/>
      <c r="W373" s="65"/>
      <c r="X373" s="65"/>
      <c r="Y373" s="65"/>
      <c r="Z373" s="65"/>
    </row>
    <row r="374" ht="15.75" customHeight="1">
      <c r="A374" s="65"/>
      <c r="B374" s="2"/>
      <c r="C374" s="3"/>
      <c r="D374" s="4"/>
      <c r="E374" s="65"/>
      <c r="F374" s="65"/>
      <c r="G374" s="65"/>
      <c r="H374" s="65"/>
      <c r="I374" s="65"/>
      <c r="J374" s="65"/>
      <c r="K374" s="65"/>
      <c r="L374" s="65"/>
      <c r="M374" s="65"/>
      <c r="N374" s="65"/>
      <c r="O374" s="65"/>
      <c r="P374" s="65"/>
      <c r="Q374" s="65"/>
      <c r="R374" s="65"/>
      <c r="S374" s="65"/>
      <c r="T374" s="65"/>
      <c r="U374" s="65"/>
      <c r="V374" s="65"/>
      <c r="W374" s="65"/>
      <c r="X374" s="65"/>
      <c r="Y374" s="65"/>
      <c r="Z374" s="65"/>
    </row>
    <row r="375" ht="15.75" customHeight="1">
      <c r="A375" s="65"/>
      <c r="B375" s="2"/>
      <c r="C375" s="3"/>
      <c r="D375" s="4"/>
      <c r="E375" s="65"/>
      <c r="F375" s="65"/>
      <c r="G375" s="65"/>
      <c r="H375" s="65"/>
      <c r="I375" s="65"/>
      <c r="J375" s="65"/>
      <c r="K375" s="65"/>
      <c r="L375" s="65"/>
      <c r="M375" s="65"/>
      <c r="N375" s="65"/>
      <c r="O375" s="65"/>
      <c r="P375" s="65"/>
      <c r="Q375" s="65"/>
      <c r="R375" s="65"/>
      <c r="S375" s="65"/>
      <c r="T375" s="65"/>
      <c r="U375" s="65"/>
      <c r="V375" s="65"/>
      <c r="W375" s="65"/>
      <c r="X375" s="65"/>
      <c r="Y375" s="65"/>
      <c r="Z375" s="65"/>
    </row>
    <row r="376" ht="15.75" customHeight="1">
      <c r="A376" s="65"/>
      <c r="B376" s="2"/>
      <c r="C376" s="3"/>
      <c r="D376" s="4"/>
      <c r="E376" s="65"/>
      <c r="F376" s="65"/>
      <c r="G376" s="65"/>
      <c r="H376" s="65"/>
      <c r="I376" s="65"/>
      <c r="J376" s="65"/>
      <c r="K376" s="65"/>
      <c r="L376" s="65"/>
      <c r="M376" s="65"/>
      <c r="N376" s="65"/>
      <c r="O376" s="65"/>
      <c r="P376" s="65"/>
      <c r="Q376" s="65"/>
      <c r="R376" s="65"/>
      <c r="S376" s="65"/>
      <c r="T376" s="65"/>
      <c r="U376" s="65"/>
      <c r="V376" s="65"/>
      <c r="W376" s="65"/>
      <c r="X376" s="65"/>
      <c r="Y376" s="65"/>
      <c r="Z376" s="65"/>
    </row>
    <row r="377" ht="15.75" customHeight="1">
      <c r="A377" s="65"/>
      <c r="B377" s="2"/>
      <c r="C377" s="3"/>
      <c r="D377" s="4"/>
      <c r="E377" s="65"/>
      <c r="F377" s="65"/>
      <c r="G377" s="65"/>
      <c r="H377" s="65"/>
      <c r="I377" s="65"/>
      <c r="J377" s="65"/>
      <c r="K377" s="65"/>
      <c r="L377" s="65"/>
      <c r="M377" s="65"/>
      <c r="N377" s="65"/>
      <c r="O377" s="65"/>
      <c r="P377" s="65"/>
      <c r="Q377" s="65"/>
      <c r="R377" s="65"/>
      <c r="S377" s="65"/>
      <c r="T377" s="65"/>
      <c r="U377" s="65"/>
      <c r="V377" s="65"/>
      <c r="W377" s="65"/>
      <c r="X377" s="65"/>
      <c r="Y377" s="65"/>
      <c r="Z377" s="65"/>
    </row>
    <row r="378" ht="15.75" customHeight="1">
      <c r="A378" s="65"/>
      <c r="B378" s="2"/>
      <c r="C378" s="3"/>
      <c r="D378" s="4"/>
      <c r="E378" s="65"/>
      <c r="F378" s="65"/>
      <c r="G378" s="65"/>
      <c r="H378" s="65"/>
      <c r="I378" s="65"/>
      <c r="J378" s="65"/>
      <c r="K378" s="65"/>
      <c r="L378" s="65"/>
      <c r="M378" s="65"/>
      <c r="N378" s="65"/>
      <c r="O378" s="65"/>
      <c r="P378" s="65"/>
      <c r="Q378" s="65"/>
      <c r="R378" s="65"/>
      <c r="S378" s="65"/>
      <c r="T378" s="65"/>
      <c r="U378" s="65"/>
      <c r="V378" s="65"/>
      <c r="W378" s="65"/>
      <c r="X378" s="65"/>
      <c r="Y378" s="65"/>
      <c r="Z378" s="65"/>
    </row>
    <row r="379" ht="15.75" customHeight="1">
      <c r="A379" s="65"/>
      <c r="B379" s="2"/>
      <c r="C379" s="3"/>
      <c r="D379" s="4"/>
      <c r="E379" s="65"/>
      <c r="F379" s="65"/>
      <c r="G379" s="65"/>
      <c r="H379" s="65"/>
      <c r="I379" s="65"/>
      <c r="J379" s="65"/>
      <c r="K379" s="65"/>
      <c r="L379" s="65"/>
      <c r="M379" s="65"/>
      <c r="N379" s="65"/>
      <c r="O379" s="65"/>
      <c r="P379" s="65"/>
      <c r="Q379" s="65"/>
      <c r="R379" s="65"/>
      <c r="S379" s="65"/>
      <c r="T379" s="65"/>
      <c r="U379" s="65"/>
      <c r="V379" s="65"/>
      <c r="W379" s="65"/>
      <c r="X379" s="65"/>
      <c r="Y379" s="65"/>
      <c r="Z379" s="65"/>
    </row>
    <row r="380" ht="15.75" customHeight="1">
      <c r="A380" s="65"/>
      <c r="B380" s="2"/>
      <c r="C380" s="3"/>
      <c r="D380" s="4"/>
      <c r="E380" s="65"/>
      <c r="F380" s="65"/>
      <c r="G380" s="65"/>
      <c r="H380" s="65"/>
      <c r="I380" s="65"/>
      <c r="J380" s="65"/>
      <c r="K380" s="65"/>
      <c r="L380" s="65"/>
      <c r="M380" s="65"/>
      <c r="N380" s="65"/>
      <c r="O380" s="65"/>
      <c r="P380" s="65"/>
      <c r="Q380" s="65"/>
      <c r="R380" s="65"/>
      <c r="S380" s="65"/>
      <c r="T380" s="65"/>
      <c r="U380" s="65"/>
      <c r="V380" s="65"/>
      <c r="W380" s="65"/>
      <c r="X380" s="65"/>
      <c r="Y380" s="65"/>
      <c r="Z380" s="65"/>
    </row>
    <row r="381" ht="15.75" customHeight="1">
      <c r="A381" s="65"/>
      <c r="B381" s="2"/>
      <c r="C381" s="3"/>
      <c r="D381" s="4"/>
      <c r="E381" s="65"/>
      <c r="F381" s="65"/>
      <c r="G381" s="65"/>
      <c r="H381" s="65"/>
      <c r="I381" s="65"/>
      <c r="J381" s="65"/>
      <c r="K381" s="65"/>
      <c r="L381" s="65"/>
      <c r="M381" s="65"/>
      <c r="N381" s="65"/>
      <c r="O381" s="65"/>
      <c r="P381" s="65"/>
      <c r="Q381" s="65"/>
      <c r="R381" s="65"/>
      <c r="S381" s="65"/>
      <c r="T381" s="65"/>
      <c r="U381" s="65"/>
      <c r="V381" s="65"/>
      <c r="W381" s="65"/>
      <c r="X381" s="65"/>
      <c r="Y381" s="65"/>
      <c r="Z381" s="65"/>
    </row>
    <row r="382" ht="15.75" customHeight="1">
      <c r="A382" s="65"/>
      <c r="B382" s="2"/>
      <c r="C382" s="3"/>
      <c r="D382" s="4"/>
      <c r="E382" s="65"/>
      <c r="F382" s="65"/>
      <c r="G382" s="65"/>
      <c r="H382" s="65"/>
      <c r="I382" s="65"/>
      <c r="J382" s="65"/>
      <c r="K382" s="65"/>
      <c r="L382" s="65"/>
      <c r="M382" s="65"/>
      <c r="N382" s="65"/>
      <c r="O382" s="65"/>
      <c r="P382" s="65"/>
      <c r="Q382" s="65"/>
      <c r="R382" s="65"/>
      <c r="S382" s="65"/>
      <c r="T382" s="65"/>
      <c r="U382" s="65"/>
      <c r="V382" s="65"/>
      <c r="W382" s="65"/>
      <c r="X382" s="65"/>
      <c r="Y382" s="65"/>
      <c r="Z382" s="65"/>
    </row>
    <row r="383" ht="15.75" customHeight="1">
      <c r="A383" s="65"/>
      <c r="B383" s="2"/>
      <c r="C383" s="3"/>
      <c r="D383" s="4"/>
      <c r="E383" s="65"/>
      <c r="F383" s="65"/>
      <c r="G383" s="65"/>
      <c r="H383" s="65"/>
      <c r="I383" s="65"/>
      <c r="J383" s="65"/>
      <c r="K383" s="65"/>
      <c r="L383" s="65"/>
      <c r="M383" s="65"/>
      <c r="N383" s="65"/>
      <c r="O383" s="65"/>
      <c r="P383" s="65"/>
      <c r="Q383" s="65"/>
      <c r="R383" s="65"/>
      <c r="S383" s="65"/>
      <c r="T383" s="65"/>
      <c r="U383" s="65"/>
      <c r="V383" s="65"/>
      <c r="W383" s="65"/>
      <c r="X383" s="65"/>
      <c r="Y383" s="65"/>
      <c r="Z383" s="65"/>
    </row>
    <row r="384" ht="15.75" customHeight="1">
      <c r="A384" s="65"/>
      <c r="B384" s="2"/>
      <c r="C384" s="3"/>
      <c r="D384" s="4"/>
      <c r="E384" s="65"/>
      <c r="F384" s="65"/>
      <c r="G384" s="65"/>
      <c r="H384" s="65"/>
      <c r="I384" s="65"/>
      <c r="J384" s="65"/>
      <c r="K384" s="65"/>
      <c r="L384" s="65"/>
      <c r="M384" s="65"/>
      <c r="N384" s="65"/>
      <c r="O384" s="65"/>
      <c r="P384" s="65"/>
      <c r="Q384" s="65"/>
      <c r="R384" s="65"/>
      <c r="S384" s="65"/>
      <c r="T384" s="65"/>
      <c r="U384" s="65"/>
      <c r="V384" s="65"/>
      <c r="W384" s="65"/>
      <c r="X384" s="65"/>
      <c r="Y384" s="65"/>
      <c r="Z384" s="65"/>
    </row>
    <row r="385" ht="15.75" customHeight="1">
      <c r="A385" s="65"/>
      <c r="B385" s="2"/>
      <c r="C385" s="3"/>
      <c r="D385" s="4"/>
      <c r="E385" s="65"/>
      <c r="F385" s="65"/>
      <c r="G385" s="65"/>
      <c r="H385" s="65"/>
      <c r="I385" s="65"/>
      <c r="J385" s="65"/>
      <c r="K385" s="65"/>
      <c r="L385" s="65"/>
      <c r="M385" s="65"/>
      <c r="N385" s="65"/>
      <c r="O385" s="65"/>
      <c r="P385" s="65"/>
      <c r="Q385" s="65"/>
      <c r="R385" s="65"/>
      <c r="S385" s="65"/>
      <c r="T385" s="65"/>
      <c r="U385" s="65"/>
      <c r="V385" s="65"/>
      <c r="W385" s="65"/>
      <c r="X385" s="65"/>
      <c r="Y385" s="65"/>
      <c r="Z385" s="65"/>
    </row>
    <row r="386" ht="15.75" customHeight="1">
      <c r="A386" s="65"/>
      <c r="B386" s="2"/>
      <c r="C386" s="3"/>
      <c r="D386" s="4"/>
      <c r="E386" s="65"/>
      <c r="F386" s="65"/>
      <c r="G386" s="65"/>
      <c r="H386" s="65"/>
      <c r="I386" s="65"/>
      <c r="J386" s="65"/>
      <c r="K386" s="65"/>
      <c r="L386" s="65"/>
      <c r="M386" s="65"/>
      <c r="N386" s="65"/>
      <c r="O386" s="65"/>
      <c r="P386" s="65"/>
      <c r="Q386" s="65"/>
      <c r="R386" s="65"/>
      <c r="S386" s="65"/>
      <c r="T386" s="65"/>
      <c r="U386" s="65"/>
      <c r="V386" s="65"/>
      <c r="W386" s="65"/>
      <c r="X386" s="65"/>
      <c r="Y386" s="65"/>
      <c r="Z386" s="65"/>
    </row>
    <row r="387" ht="15.75" customHeight="1">
      <c r="A387" s="65"/>
      <c r="B387" s="2"/>
      <c r="C387" s="3"/>
      <c r="D387" s="4"/>
      <c r="E387" s="65"/>
      <c r="F387" s="65"/>
      <c r="G387" s="65"/>
      <c r="H387" s="65"/>
      <c r="I387" s="65"/>
      <c r="J387" s="65"/>
      <c r="K387" s="65"/>
      <c r="L387" s="65"/>
      <c r="M387" s="65"/>
      <c r="N387" s="65"/>
      <c r="O387" s="65"/>
      <c r="P387" s="65"/>
      <c r="Q387" s="65"/>
      <c r="R387" s="65"/>
      <c r="S387" s="65"/>
      <c r="T387" s="65"/>
      <c r="U387" s="65"/>
      <c r="V387" s="65"/>
      <c r="W387" s="65"/>
      <c r="X387" s="65"/>
      <c r="Y387" s="65"/>
      <c r="Z387" s="65"/>
    </row>
    <row r="388" ht="15.75" customHeight="1">
      <c r="A388" s="65"/>
      <c r="B388" s="2"/>
      <c r="C388" s="3"/>
      <c r="D388" s="4"/>
      <c r="E388" s="65"/>
      <c r="F388" s="65"/>
      <c r="G388" s="65"/>
      <c r="H388" s="65"/>
      <c r="I388" s="65"/>
      <c r="J388" s="65"/>
      <c r="K388" s="65"/>
      <c r="L388" s="65"/>
      <c r="M388" s="65"/>
      <c r="N388" s="65"/>
      <c r="O388" s="65"/>
      <c r="P388" s="65"/>
      <c r="Q388" s="65"/>
      <c r="R388" s="65"/>
      <c r="S388" s="65"/>
      <c r="T388" s="65"/>
      <c r="U388" s="65"/>
      <c r="V388" s="65"/>
      <c r="W388" s="65"/>
      <c r="X388" s="65"/>
      <c r="Y388" s="65"/>
      <c r="Z388" s="65"/>
    </row>
    <row r="389" ht="15.75" customHeight="1">
      <c r="A389" s="65"/>
      <c r="B389" s="2"/>
      <c r="C389" s="3"/>
      <c r="D389" s="4"/>
      <c r="E389" s="65"/>
      <c r="F389" s="65"/>
      <c r="G389" s="65"/>
      <c r="H389" s="65"/>
      <c r="I389" s="65"/>
      <c r="J389" s="65"/>
      <c r="K389" s="65"/>
      <c r="L389" s="65"/>
      <c r="M389" s="65"/>
      <c r="N389" s="65"/>
      <c r="O389" s="65"/>
      <c r="P389" s="65"/>
      <c r="Q389" s="65"/>
      <c r="R389" s="65"/>
      <c r="S389" s="65"/>
      <c r="T389" s="65"/>
      <c r="U389" s="65"/>
      <c r="V389" s="65"/>
      <c r="W389" s="65"/>
      <c r="X389" s="65"/>
      <c r="Y389" s="65"/>
      <c r="Z389" s="65"/>
    </row>
    <row r="390" ht="15.75" customHeight="1">
      <c r="A390" s="65"/>
      <c r="B390" s="2"/>
      <c r="C390" s="3"/>
      <c r="D390" s="4"/>
      <c r="E390" s="65"/>
      <c r="F390" s="65"/>
      <c r="G390" s="65"/>
      <c r="H390" s="65"/>
      <c r="I390" s="65"/>
      <c r="J390" s="65"/>
      <c r="K390" s="65"/>
      <c r="L390" s="65"/>
      <c r="M390" s="65"/>
      <c r="N390" s="65"/>
      <c r="O390" s="65"/>
      <c r="P390" s="65"/>
      <c r="Q390" s="65"/>
      <c r="R390" s="65"/>
      <c r="S390" s="65"/>
      <c r="T390" s="65"/>
      <c r="U390" s="65"/>
      <c r="V390" s="65"/>
      <c r="W390" s="65"/>
      <c r="X390" s="65"/>
      <c r="Y390" s="65"/>
      <c r="Z390" s="65"/>
    </row>
    <row r="391" ht="15.75" customHeight="1">
      <c r="A391" s="65"/>
      <c r="B391" s="2"/>
      <c r="C391" s="3"/>
      <c r="D391" s="4"/>
      <c r="E391" s="65"/>
      <c r="F391" s="65"/>
      <c r="G391" s="65"/>
      <c r="H391" s="65"/>
      <c r="I391" s="65"/>
      <c r="J391" s="65"/>
      <c r="K391" s="65"/>
      <c r="L391" s="65"/>
      <c r="M391" s="65"/>
      <c r="N391" s="65"/>
      <c r="O391" s="65"/>
      <c r="P391" s="65"/>
      <c r="Q391" s="65"/>
      <c r="R391" s="65"/>
      <c r="S391" s="65"/>
      <c r="T391" s="65"/>
      <c r="U391" s="65"/>
      <c r="V391" s="65"/>
      <c r="W391" s="65"/>
      <c r="X391" s="65"/>
      <c r="Y391" s="65"/>
      <c r="Z391" s="65"/>
    </row>
    <row r="392" ht="15.75" customHeight="1">
      <c r="A392" s="65"/>
      <c r="B392" s="2"/>
      <c r="C392" s="3"/>
      <c r="D392" s="4"/>
      <c r="E392" s="65"/>
      <c r="F392" s="65"/>
      <c r="G392" s="65"/>
      <c r="H392" s="65"/>
      <c r="I392" s="65"/>
      <c r="J392" s="65"/>
      <c r="K392" s="65"/>
      <c r="L392" s="65"/>
      <c r="M392" s="65"/>
      <c r="N392" s="65"/>
      <c r="O392" s="65"/>
      <c r="P392" s="65"/>
      <c r="Q392" s="65"/>
      <c r="R392" s="65"/>
      <c r="S392" s="65"/>
      <c r="T392" s="65"/>
      <c r="U392" s="65"/>
      <c r="V392" s="65"/>
      <c r="W392" s="65"/>
      <c r="X392" s="65"/>
      <c r="Y392" s="65"/>
      <c r="Z392" s="65"/>
    </row>
    <row r="393" ht="15.75" customHeight="1">
      <c r="A393" s="65"/>
      <c r="B393" s="2"/>
      <c r="C393" s="3"/>
      <c r="D393" s="4"/>
      <c r="E393" s="65"/>
      <c r="F393" s="65"/>
      <c r="G393" s="65"/>
      <c r="H393" s="65"/>
      <c r="I393" s="65"/>
      <c r="J393" s="65"/>
      <c r="K393" s="65"/>
      <c r="L393" s="65"/>
      <c r="M393" s="65"/>
      <c r="N393" s="65"/>
      <c r="O393" s="65"/>
      <c r="P393" s="65"/>
      <c r="Q393" s="65"/>
      <c r="R393" s="65"/>
      <c r="S393" s="65"/>
      <c r="T393" s="65"/>
      <c r="U393" s="65"/>
      <c r="V393" s="65"/>
      <c r="W393" s="65"/>
      <c r="X393" s="65"/>
      <c r="Y393" s="65"/>
      <c r="Z393" s="65"/>
    </row>
    <row r="394" ht="15.75" customHeight="1">
      <c r="A394" s="65"/>
      <c r="B394" s="2"/>
      <c r="C394" s="3"/>
      <c r="D394" s="4"/>
      <c r="E394" s="65"/>
      <c r="F394" s="65"/>
      <c r="G394" s="65"/>
      <c r="H394" s="65"/>
      <c r="I394" s="65"/>
      <c r="J394" s="65"/>
      <c r="K394" s="65"/>
      <c r="L394" s="65"/>
      <c r="M394" s="65"/>
      <c r="N394" s="65"/>
      <c r="O394" s="65"/>
      <c r="P394" s="65"/>
      <c r="Q394" s="65"/>
      <c r="R394" s="65"/>
      <c r="S394" s="65"/>
      <c r="T394" s="65"/>
      <c r="U394" s="65"/>
      <c r="V394" s="65"/>
      <c r="W394" s="65"/>
      <c r="X394" s="65"/>
      <c r="Y394" s="65"/>
      <c r="Z394" s="65"/>
    </row>
    <row r="395" ht="15.75" customHeight="1">
      <c r="A395" s="65"/>
      <c r="B395" s="2"/>
      <c r="C395" s="3"/>
      <c r="D395" s="4"/>
      <c r="E395" s="65"/>
      <c r="F395" s="65"/>
      <c r="G395" s="65"/>
      <c r="H395" s="65"/>
      <c r="I395" s="65"/>
      <c r="J395" s="65"/>
      <c r="K395" s="65"/>
      <c r="L395" s="65"/>
      <c r="M395" s="65"/>
      <c r="N395" s="65"/>
      <c r="O395" s="65"/>
      <c r="P395" s="65"/>
      <c r="Q395" s="65"/>
      <c r="R395" s="65"/>
      <c r="S395" s="65"/>
      <c r="T395" s="65"/>
      <c r="U395" s="65"/>
      <c r="V395" s="65"/>
      <c r="W395" s="65"/>
      <c r="X395" s="65"/>
      <c r="Y395" s="65"/>
      <c r="Z395" s="65"/>
    </row>
    <row r="396" ht="15.75" customHeight="1">
      <c r="A396" s="65"/>
      <c r="B396" s="2"/>
      <c r="C396" s="3"/>
      <c r="D396" s="4"/>
      <c r="E396" s="65"/>
      <c r="F396" s="65"/>
      <c r="G396" s="65"/>
      <c r="H396" s="65"/>
      <c r="I396" s="65"/>
      <c r="J396" s="65"/>
      <c r="K396" s="65"/>
      <c r="L396" s="65"/>
      <c r="M396" s="65"/>
      <c r="N396" s="65"/>
      <c r="O396" s="65"/>
      <c r="P396" s="65"/>
      <c r="Q396" s="65"/>
      <c r="R396" s="65"/>
      <c r="S396" s="65"/>
      <c r="T396" s="65"/>
      <c r="U396" s="65"/>
      <c r="V396" s="65"/>
      <c r="W396" s="65"/>
      <c r="X396" s="65"/>
      <c r="Y396" s="65"/>
      <c r="Z396" s="65"/>
    </row>
    <row r="397" ht="15.75" customHeight="1">
      <c r="A397" s="65"/>
      <c r="B397" s="2"/>
      <c r="C397" s="3"/>
      <c r="D397" s="4"/>
      <c r="E397" s="65"/>
      <c r="F397" s="65"/>
      <c r="G397" s="65"/>
      <c r="H397" s="65"/>
      <c r="I397" s="65"/>
      <c r="J397" s="65"/>
      <c r="K397" s="65"/>
      <c r="L397" s="65"/>
      <c r="M397" s="65"/>
      <c r="N397" s="65"/>
      <c r="O397" s="65"/>
      <c r="P397" s="65"/>
      <c r="Q397" s="65"/>
      <c r="R397" s="65"/>
      <c r="S397" s="65"/>
      <c r="T397" s="65"/>
      <c r="U397" s="65"/>
      <c r="V397" s="65"/>
      <c r="W397" s="65"/>
      <c r="X397" s="65"/>
      <c r="Y397" s="65"/>
      <c r="Z397" s="65"/>
    </row>
    <row r="398" ht="15.75" customHeight="1">
      <c r="A398" s="65"/>
      <c r="B398" s="2"/>
      <c r="C398" s="3"/>
      <c r="D398" s="4"/>
      <c r="E398" s="65"/>
      <c r="F398" s="65"/>
      <c r="G398" s="65"/>
      <c r="H398" s="65"/>
      <c r="I398" s="65"/>
      <c r="J398" s="65"/>
      <c r="K398" s="65"/>
      <c r="L398" s="65"/>
      <c r="M398" s="65"/>
      <c r="N398" s="65"/>
      <c r="O398" s="65"/>
      <c r="P398" s="65"/>
      <c r="Q398" s="65"/>
      <c r="R398" s="65"/>
      <c r="S398" s="65"/>
      <c r="T398" s="65"/>
      <c r="U398" s="65"/>
      <c r="V398" s="65"/>
      <c r="W398" s="65"/>
      <c r="X398" s="65"/>
      <c r="Y398" s="65"/>
      <c r="Z398" s="65"/>
    </row>
    <row r="399" ht="15.75" customHeight="1">
      <c r="A399" s="65"/>
      <c r="B399" s="2"/>
      <c r="C399" s="3"/>
      <c r="D399" s="4"/>
      <c r="E399" s="65"/>
      <c r="F399" s="65"/>
      <c r="G399" s="65"/>
      <c r="H399" s="65"/>
      <c r="I399" s="65"/>
      <c r="J399" s="65"/>
      <c r="K399" s="65"/>
      <c r="L399" s="65"/>
      <c r="M399" s="65"/>
      <c r="N399" s="65"/>
      <c r="O399" s="65"/>
      <c r="P399" s="65"/>
      <c r="Q399" s="65"/>
      <c r="R399" s="65"/>
      <c r="S399" s="65"/>
      <c r="T399" s="65"/>
      <c r="U399" s="65"/>
      <c r="V399" s="65"/>
      <c r="W399" s="65"/>
      <c r="X399" s="65"/>
      <c r="Y399" s="65"/>
      <c r="Z399" s="65"/>
    </row>
    <row r="400" ht="15.75" customHeight="1">
      <c r="A400" s="65"/>
      <c r="B400" s="2"/>
      <c r="C400" s="3"/>
      <c r="D400" s="4"/>
      <c r="E400" s="65"/>
      <c r="F400" s="65"/>
      <c r="G400" s="65"/>
      <c r="H400" s="65"/>
      <c r="I400" s="65"/>
      <c r="J400" s="65"/>
      <c r="K400" s="65"/>
      <c r="L400" s="65"/>
      <c r="M400" s="65"/>
      <c r="N400" s="65"/>
      <c r="O400" s="65"/>
      <c r="P400" s="65"/>
      <c r="Q400" s="65"/>
      <c r="R400" s="65"/>
      <c r="S400" s="65"/>
      <c r="T400" s="65"/>
      <c r="U400" s="65"/>
      <c r="V400" s="65"/>
      <c r="W400" s="65"/>
      <c r="X400" s="65"/>
      <c r="Y400" s="65"/>
      <c r="Z400" s="65"/>
    </row>
    <row r="401" ht="15.75" customHeight="1">
      <c r="A401" s="65"/>
      <c r="B401" s="2"/>
      <c r="C401" s="3"/>
      <c r="D401" s="4"/>
      <c r="E401" s="65"/>
      <c r="F401" s="65"/>
      <c r="G401" s="65"/>
      <c r="H401" s="65"/>
      <c r="I401" s="65"/>
      <c r="J401" s="65"/>
      <c r="K401" s="65"/>
      <c r="L401" s="65"/>
      <c r="M401" s="65"/>
      <c r="N401" s="65"/>
      <c r="O401" s="65"/>
      <c r="P401" s="65"/>
      <c r="Q401" s="65"/>
      <c r="R401" s="65"/>
      <c r="S401" s="65"/>
      <c r="T401" s="65"/>
      <c r="U401" s="65"/>
      <c r="V401" s="65"/>
      <c r="W401" s="65"/>
      <c r="X401" s="65"/>
      <c r="Y401" s="65"/>
      <c r="Z401" s="65"/>
    </row>
    <row r="402" ht="15.75" customHeight="1">
      <c r="A402" s="65"/>
      <c r="B402" s="2"/>
      <c r="C402" s="3"/>
      <c r="D402" s="4"/>
      <c r="E402" s="65"/>
      <c r="F402" s="65"/>
      <c r="G402" s="65"/>
      <c r="H402" s="65"/>
      <c r="I402" s="65"/>
      <c r="J402" s="65"/>
      <c r="K402" s="65"/>
      <c r="L402" s="65"/>
      <c r="M402" s="65"/>
      <c r="N402" s="65"/>
      <c r="O402" s="65"/>
      <c r="P402" s="65"/>
      <c r="Q402" s="65"/>
      <c r="R402" s="65"/>
      <c r="S402" s="65"/>
      <c r="T402" s="65"/>
      <c r="U402" s="65"/>
      <c r="V402" s="65"/>
      <c r="W402" s="65"/>
      <c r="X402" s="65"/>
      <c r="Y402" s="65"/>
      <c r="Z402" s="65"/>
    </row>
    <row r="403" ht="15.75" customHeight="1">
      <c r="A403" s="65"/>
      <c r="B403" s="2"/>
      <c r="C403" s="3"/>
      <c r="D403" s="4"/>
      <c r="E403" s="65"/>
      <c r="F403" s="65"/>
      <c r="G403" s="65"/>
      <c r="H403" s="65"/>
      <c r="I403" s="65"/>
      <c r="J403" s="65"/>
      <c r="K403" s="65"/>
      <c r="L403" s="65"/>
      <c r="M403" s="65"/>
      <c r="N403" s="65"/>
      <c r="O403" s="65"/>
      <c r="P403" s="65"/>
      <c r="Q403" s="65"/>
      <c r="R403" s="65"/>
      <c r="S403" s="65"/>
      <c r="T403" s="65"/>
      <c r="U403" s="65"/>
      <c r="V403" s="65"/>
      <c r="W403" s="65"/>
      <c r="X403" s="65"/>
      <c r="Y403" s="65"/>
      <c r="Z403" s="65"/>
    </row>
    <row r="404" ht="15.75" customHeight="1">
      <c r="A404" s="65"/>
      <c r="B404" s="2"/>
      <c r="C404" s="3"/>
      <c r="D404" s="4"/>
      <c r="E404" s="65"/>
      <c r="F404" s="65"/>
      <c r="G404" s="65"/>
      <c r="H404" s="65"/>
      <c r="I404" s="65"/>
      <c r="J404" s="65"/>
      <c r="K404" s="65"/>
      <c r="L404" s="65"/>
      <c r="M404" s="65"/>
      <c r="N404" s="65"/>
      <c r="O404" s="65"/>
      <c r="P404" s="65"/>
      <c r="Q404" s="65"/>
      <c r="R404" s="65"/>
      <c r="S404" s="65"/>
      <c r="T404" s="65"/>
      <c r="U404" s="65"/>
      <c r="V404" s="65"/>
      <c r="W404" s="65"/>
      <c r="X404" s="65"/>
      <c r="Y404" s="65"/>
      <c r="Z404" s="65"/>
    </row>
    <row r="405" ht="15.75" customHeight="1">
      <c r="A405" s="65"/>
      <c r="B405" s="2"/>
      <c r="C405" s="3"/>
      <c r="D405" s="4"/>
      <c r="E405" s="65"/>
      <c r="F405" s="65"/>
      <c r="G405" s="65"/>
      <c r="H405" s="65"/>
      <c r="I405" s="65"/>
      <c r="J405" s="65"/>
      <c r="K405" s="65"/>
      <c r="L405" s="65"/>
      <c r="M405" s="65"/>
      <c r="N405" s="65"/>
      <c r="O405" s="65"/>
      <c r="P405" s="65"/>
      <c r="Q405" s="65"/>
      <c r="R405" s="65"/>
      <c r="S405" s="65"/>
      <c r="T405" s="65"/>
      <c r="U405" s="65"/>
      <c r="V405" s="65"/>
      <c r="W405" s="65"/>
      <c r="X405" s="65"/>
      <c r="Y405" s="65"/>
      <c r="Z405" s="65"/>
    </row>
    <row r="406" ht="15.75" customHeight="1">
      <c r="A406" s="65"/>
      <c r="B406" s="2"/>
      <c r="C406" s="3"/>
      <c r="D406" s="4"/>
      <c r="E406" s="65"/>
      <c r="F406" s="65"/>
      <c r="G406" s="65"/>
      <c r="H406" s="65"/>
      <c r="I406" s="65"/>
      <c r="J406" s="65"/>
      <c r="K406" s="65"/>
      <c r="L406" s="65"/>
      <c r="M406" s="65"/>
      <c r="N406" s="65"/>
      <c r="O406" s="65"/>
      <c r="P406" s="65"/>
      <c r="Q406" s="65"/>
      <c r="R406" s="65"/>
      <c r="S406" s="65"/>
      <c r="T406" s="65"/>
      <c r="U406" s="65"/>
      <c r="V406" s="65"/>
      <c r="W406" s="65"/>
      <c r="X406" s="65"/>
      <c r="Y406" s="65"/>
      <c r="Z406" s="65"/>
    </row>
    <row r="407" ht="15.75" customHeight="1">
      <c r="A407" s="65"/>
      <c r="B407" s="2"/>
      <c r="C407" s="3"/>
      <c r="D407" s="4"/>
      <c r="E407" s="65"/>
      <c r="F407" s="65"/>
      <c r="G407" s="65"/>
      <c r="H407" s="65"/>
      <c r="I407" s="65"/>
      <c r="J407" s="65"/>
      <c r="K407" s="65"/>
      <c r="L407" s="65"/>
      <c r="M407" s="65"/>
      <c r="N407" s="65"/>
      <c r="O407" s="65"/>
      <c r="P407" s="65"/>
      <c r="Q407" s="65"/>
      <c r="R407" s="65"/>
      <c r="S407" s="65"/>
      <c r="T407" s="65"/>
      <c r="U407" s="65"/>
      <c r="V407" s="65"/>
      <c r="W407" s="65"/>
      <c r="X407" s="65"/>
      <c r="Y407" s="65"/>
      <c r="Z407" s="65"/>
    </row>
    <row r="408" ht="15.75" customHeight="1">
      <c r="A408" s="65"/>
      <c r="B408" s="2"/>
      <c r="C408" s="3"/>
      <c r="D408" s="4"/>
      <c r="E408" s="65"/>
      <c r="F408" s="65"/>
      <c r="G408" s="65"/>
      <c r="H408" s="65"/>
      <c r="I408" s="65"/>
      <c r="J408" s="65"/>
      <c r="K408" s="65"/>
      <c r="L408" s="65"/>
      <c r="M408" s="65"/>
      <c r="N408" s="65"/>
      <c r="O408" s="65"/>
      <c r="P408" s="65"/>
      <c r="Q408" s="65"/>
      <c r="R408" s="65"/>
      <c r="S408" s="65"/>
      <c r="T408" s="65"/>
      <c r="U408" s="65"/>
      <c r="V408" s="65"/>
      <c r="W408" s="65"/>
      <c r="X408" s="65"/>
      <c r="Y408" s="65"/>
      <c r="Z408" s="65"/>
    </row>
    <row r="409" ht="15.75" customHeight="1">
      <c r="A409" s="65"/>
      <c r="B409" s="2"/>
      <c r="C409" s="3"/>
      <c r="D409" s="4"/>
      <c r="E409" s="65"/>
      <c r="F409" s="65"/>
      <c r="G409" s="65"/>
      <c r="H409" s="65"/>
      <c r="I409" s="65"/>
      <c r="J409" s="65"/>
      <c r="K409" s="65"/>
      <c r="L409" s="65"/>
      <c r="M409" s="65"/>
      <c r="N409" s="65"/>
      <c r="O409" s="65"/>
      <c r="P409" s="65"/>
      <c r="Q409" s="65"/>
      <c r="R409" s="65"/>
      <c r="S409" s="65"/>
      <c r="T409" s="65"/>
      <c r="U409" s="65"/>
      <c r="V409" s="65"/>
      <c r="W409" s="65"/>
      <c r="X409" s="65"/>
      <c r="Y409" s="65"/>
      <c r="Z409" s="65"/>
    </row>
    <row r="410" ht="15.75" customHeight="1">
      <c r="A410" s="65"/>
      <c r="B410" s="2"/>
      <c r="C410" s="3"/>
      <c r="D410" s="4"/>
      <c r="E410" s="65"/>
      <c r="F410" s="65"/>
      <c r="G410" s="65"/>
      <c r="H410" s="65"/>
      <c r="I410" s="65"/>
      <c r="J410" s="65"/>
      <c r="K410" s="65"/>
      <c r="L410" s="65"/>
      <c r="M410" s="65"/>
      <c r="N410" s="65"/>
      <c r="O410" s="65"/>
      <c r="P410" s="65"/>
      <c r="Q410" s="65"/>
      <c r="R410" s="65"/>
      <c r="S410" s="65"/>
      <c r="T410" s="65"/>
      <c r="U410" s="65"/>
      <c r="V410" s="65"/>
      <c r="W410" s="65"/>
      <c r="X410" s="65"/>
      <c r="Y410" s="65"/>
      <c r="Z410" s="65"/>
    </row>
    <row r="411" ht="15.75" customHeight="1">
      <c r="A411" s="65"/>
      <c r="B411" s="2"/>
      <c r="C411" s="3"/>
      <c r="D411" s="4"/>
      <c r="E411" s="65"/>
      <c r="F411" s="65"/>
      <c r="G411" s="65"/>
      <c r="H411" s="65"/>
      <c r="I411" s="65"/>
      <c r="J411" s="65"/>
      <c r="K411" s="65"/>
      <c r="L411" s="65"/>
      <c r="M411" s="65"/>
      <c r="N411" s="65"/>
      <c r="O411" s="65"/>
      <c r="P411" s="65"/>
      <c r="Q411" s="65"/>
      <c r="R411" s="65"/>
      <c r="S411" s="65"/>
      <c r="T411" s="65"/>
      <c r="U411" s="65"/>
      <c r="V411" s="65"/>
      <c r="W411" s="65"/>
      <c r="X411" s="65"/>
      <c r="Y411" s="65"/>
      <c r="Z411" s="65"/>
    </row>
    <row r="412" ht="15.75" customHeight="1">
      <c r="A412" s="65"/>
      <c r="B412" s="2"/>
      <c r="C412" s="3"/>
      <c r="D412" s="4"/>
      <c r="E412" s="65"/>
      <c r="F412" s="65"/>
      <c r="G412" s="65"/>
      <c r="H412" s="65"/>
      <c r="I412" s="65"/>
      <c r="J412" s="65"/>
      <c r="K412" s="65"/>
      <c r="L412" s="65"/>
      <c r="M412" s="65"/>
      <c r="N412" s="65"/>
      <c r="O412" s="65"/>
      <c r="P412" s="65"/>
      <c r="Q412" s="65"/>
      <c r="R412" s="65"/>
      <c r="S412" s="65"/>
      <c r="T412" s="65"/>
      <c r="U412" s="65"/>
      <c r="V412" s="65"/>
      <c r="W412" s="65"/>
      <c r="X412" s="65"/>
      <c r="Y412" s="65"/>
      <c r="Z412" s="65"/>
    </row>
    <row r="413" ht="15.75" customHeight="1">
      <c r="A413" s="65"/>
      <c r="B413" s="2"/>
      <c r="C413" s="3"/>
      <c r="D413" s="4"/>
      <c r="E413" s="65"/>
      <c r="F413" s="65"/>
      <c r="G413" s="65"/>
      <c r="H413" s="65"/>
      <c r="I413" s="65"/>
      <c r="J413" s="65"/>
      <c r="K413" s="65"/>
      <c r="L413" s="65"/>
      <c r="M413" s="65"/>
      <c r="N413" s="65"/>
      <c r="O413" s="65"/>
      <c r="P413" s="65"/>
      <c r="Q413" s="65"/>
      <c r="R413" s="65"/>
      <c r="S413" s="65"/>
      <c r="T413" s="65"/>
      <c r="U413" s="65"/>
      <c r="V413" s="65"/>
      <c r="W413" s="65"/>
      <c r="X413" s="65"/>
      <c r="Y413" s="65"/>
      <c r="Z413" s="65"/>
    </row>
    <row r="414" ht="15.75" customHeight="1">
      <c r="A414" s="65"/>
      <c r="B414" s="2"/>
      <c r="C414" s="3"/>
      <c r="D414" s="4"/>
      <c r="E414" s="65"/>
      <c r="F414" s="65"/>
      <c r="G414" s="65"/>
      <c r="H414" s="65"/>
      <c r="I414" s="65"/>
      <c r="J414" s="65"/>
      <c r="K414" s="65"/>
      <c r="L414" s="65"/>
      <c r="M414" s="65"/>
      <c r="N414" s="65"/>
      <c r="O414" s="65"/>
      <c r="P414" s="65"/>
      <c r="Q414" s="65"/>
      <c r="R414" s="65"/>
      <c r="S414" s="65"/>
      <c r="T414" s="65"/>
      <c r="U414" s="65"/>
      <c r="V414" s="65"/>
      <c r="W414" s="65"/>
      <c r="X414" s="65"/>
      <c r="Y414" s="65"/>
      <c r="Z414" s="65"/>
    </row>
    <row r="415" ht="15.75" customHeight="1">
      <c r="A415" s="65"/>
      <c r="B415" s="2"/>
      <c r="C415" s="3"/>
      <c r="D415" s="4"/>
      <c r="E415" s="65"/>
      <c r="F415" s="65"/>
      <c r="G415" s="65"/>
      <c r="H415" s="65"/>
      <c r="I415" s="65"/>
      <c r="J415" s="65"/>
      <c r="K415" s="65"/>
      <c r="L415" s="65"/>
      <c r="M415" s="65"/>
      <c r="N415" s="65"/>
      <c r="O415" s="65"/>
      <c r="P415" s="65"/>
      <c r="Q415" s="65"/>
      <c r="R415" s="65"/>
      <c r="S415" s="65"/>
      <c r="T415" s="65"/>
      <c r="U415" s="65"/>
      <c r="V415" s="65"/>
      <c r="W415" s="65"/>
      <c r="X415" s="65"/>
      <c r="Y415" s="65"/>
      <c r="Z415" s="65"/>
    </row>
    <row r="416" ht="15.75" customHeight="1">
      <c r="A416" s="65"/>
      <c r="B416" s="2"/>
      <c r="C416" s="3"/>
      <c r="D416" s="4"/>
      <c r="E416" s="65"/>
      <c r="F416" s="65"/>
      <c r="G416" s="65"/>
      <c r="H416" s="65"/>
      <c r="I416" s="65"/>
      <c r="J416" s="65"/>
      <c r="K416" s="65"/>
      <c r="L416" s="65"/>
      <c r="M416" s="65"/>
      <c r="N416" s="65"/>
      <c r="O416" s="65"/>
      <c r="P416" s="65"/>
      <c r="Q416" s="65"/>
      <c r="R416" s="65"/>
      <c r="S416" s="65"/>
      <c r="T416" s="65"/>
      <c r="U416" s="65"/>
      <c r="V416" s="65"/>
      <c r="W416" s="65"/>
      <c r="X416" s="65"/>
      <c r="Y416" s="65"/>
      <c r="Z416" s="65"/>
    </row>
    <row r="417" ht="15.75" customHeight="1">
      <c r="A417" s="65"/>
      <c r="B417" s="2"/>
      <c r="C417" s="3"/>
      <c r="D417" s="4"/>
      <c r="E417" s="65"/>
      <c r="F417" s="65"/>
      <c r="G417" s="65"/>
      <c r="H417" s="65"/>
      <c r="I417" s="65"/>
      <c r="J417" s="65"/>
      <c r="K417" s="65"/>
      <c r="L417" s="65"/>
      <c r="M417" s="65"/>
      <c r="N417" s="65"/>
      <c r="O417" s="65"/>
      <c r="P417" s="65"/>
      <c r="Q417" s="65"/>
      <c r="R417" s="65"/>
      <c r="S417" s="65"/>
      <c r="T417" s="65"/>
      <c r="U417" s="65"/>
      <c r="V417" s="65"/>
      <c r="W417" s="65"/>
      <c r="X417" s="65"/>
      <c r="Y417" s="65"/>
      <c r="Z417" s="65"/>
    </row>
    <row r="418" ht="15.75" customHeight="1">
      <c r="A418" s="65"/>
      <c r="B418" s="2"/>
      <c r="C418" s="3"/>
      <c r="D418" s="4"/>
      <c r="E418" s="65"/>
      <c r="F418" s="65"/>
      <c r="G418" s="65"/>
      <c r="H418" s="65"/>
      <c r="I418" s="65"/>
      <c r="J418" s="65"/>
      <c r="K418" s="65"/>
      <c r="L418" s="65"/>
      <c r="M418" s="65"/>
      <c r="N418" s="65"/>
      <c r="O418" s="65"/>
      <c r="P418" s="65"/>
      <c r="Q418" s="65"/>
      <c r="R418" s="65"/>
      <c r="S418" s="65"/>
      <c r="T418" s="65"/>
      <c r="U418" s="65"/>
      <c r="V418" s="65"/>
      <c r="W418" s="65"/>
      <c r="X418" s="65"/>
      <c r="Y418" s="65"/>
      <c r="Z418" s="65"/>
    </row>
    <row r="419" ht="15.75" customHeight="1">
      <c r="A419" s="65"/>
      <c r="B419" s="2"/>
      <c r="C419" s="3"/>
      <c r="D419" s="4"/>
      <c r="E419" s="65"/>
      <c r="F419" s="65"/>
      <c r="G419" s="65"/>
      <c r="H419" s="65"/>
      <c r="I419" s="65"/>
      <c r="J419" s="65"/>
      <c r="K419" s="65"/>
      <c r="L419" s="65"/>
      <c r="M419" s="65"/>
      <c r="N419" s="65"/>
      <c r="O419" s="65"/>
      <c r="P419" s="65"/>
      <c r="Q419" s="65"/>
      <c r="R419" s="65"/>
      <c r="S419" s="65"/>
      <c r="T419" s="65"/>
      <c r="U419" s="65"/>
      <c r="V419" s="65"/>
      <c r="W419" s="65"/>
      <c r="X419" s="65"/>
      <c r="Y419" s="65"/>
      <c r="Z419" s="65"/>
    </row>
    <row r="420" ht="15.75" customHeight="1">
      <c r="A420" s="65"/>
      <c r="B420" s="2"/>
      <c r="C420" s="3"/>
      <c r="D420" s="4"/>
      <c r="E420" s="65"/>
      <c r="F420" s="65"/>
      <c r="G420" s="65"/>
      <c r="H420" s="65"/>
      <c r="I420" s="65"/>
      <c r="J420" s="65"/>
      <c r="K420" s="65"/>
      <c r="L420" s="65"/>
      <c r="M420" s="65"/>
      <c r="N420" s="65"/>
      <c r="O420" s="65"/>
      <c r="P420" s="65"/>
      <c r="Q420" s="65"/>
      <c r="R420" s="65"/>
      <c r="S420" s="65"/>
      <c r="T420" s="65"/>
      <c r="U420" s="65"/>
      <c r="V420" s="65"/>
      <c r="W420" s="65"/>
      <c r="X420" s="65"/>
      <c r="Y420" s="65"/>
      <c r="Z420" s="65"/>
    </row>
    <row r="421" ht="15.75" customHeight="1">
      <c r="A421" s="65"/>
      <c r="B421" s="2"/>
      <c r="C421" s="3"/>
      <c r="D421" s="4"/>
      <c r="E421" s="65"/>
      <c r="F421" s="65"/>
      <c r="G421" s="65"/>
      <c r="H421" s="65"/>
      <c r="I421" s="65"/>
      <c r="J421" s="65"/>
      <c r="K421" s="65"/>
      <c r="L421" s="65"/>
      <c r="M421" s="65"/>
      <c r="N421" s="65"/>
      <c r="O421" s="65"/>
      <c r="P421" s="65"/>
      <c r="Q421" s="65"/>
      <c r="R421" s="65"/>
      <c r="S421" s="65"/>
      <c r="T421" s="65"/>
      <c r="U421" s="65"/>
      <c r="V421" s="65"/>
      <c r="W421" s="65"/>
      <c r="X421" s="65"/>
      <c r="Y421" s="65"/>
      <c r="Z421" s="65"/>
    </row>
    <row r="422" ht="15.75" customHeight="1">
      <c r="A422" s="65"/>
      <c r="B422" s="2"/>
      <c r="C422" s="3"/>
      <c r="D422" s="4"/>
      <c r="E422" s="65"/>
      <c r="F422" s="65"/>
      <c r="G422" s="65"/>
      <c r="H422" s="65"/>
      <c r="I422" s="65"/>
      <c r="J422" s="65"/>
      <c r="K422" s="65"/>
      <c r="L422" s="65"/>
      <c r="M422" s="65"/>
      <c r="N422" s="65"/>
      <c r="O422" s="65"/>
      <c r="P422" s="65"/>
      <c r="Q422" s="65"/>
      <c r="R422" s="65"/>
      <c r="S422" s="65"/>
      <c r="T422" s="65"/>
      <c r="U422" s="65"/>
      <c r="V422" s="65"/>
      <c r="W422" s="65"/>
      <c r="X422" s="65"/>
      <c r="Y422" s="65"/>
      <c r="Z422" s="65"/>
    </row>
    <row r="423" ht="15.75" customHeight="1">
      <c r="A423" s="65"/>
      <c r="B423" s="2"/>
      <c r="C423" s="3"/>
      <c r="D423" s="4"/>
      <c r="E423" s="65"/>
      <c r="F423" s="65"/>
      <c r="G423" s="65"/>
      <c r="H423" s="65"/>
      <c r="I423" s="65"/>
      <c r="J423" s="65"/>
      <c r="K423" s="65"/>
      <c r="L423" s="65"/>
      <c r="M423" s="65"/>
      <c r="N423" s="65"/>
      <c r="O423" s="65"/>
      <c r="P423" s="65"/>
      <c r="Q423" s="65"/>
      <c r="R423" s="65"/>
      <c r="S423" s="65"/>
      <c r="T423" s="65"/>
      <c r="U423" s="65"/>
      <c r="V423" s="65"/>
      <c r="W423" s="65"/>
      <c r="X423" s="65"/>
      <c r="Y423" s="65"/>
      <c r="Z423" s="65"/>
    </row>
    <row r="424" ht="15.75" customHeight="1">
      <c r="A424" s="65"/>
      <c r="B424" s="2"/>
      <c r="C424" s="3"/>
      <c r="D424" s="4"/>
      <c r="E424" s="65"/>
      <c r="F424" s="65"/>
      <c r="G424" s="65"/>
      <c r="H424" s="65"/>
      <c r="I424" s="65"/>
      <c r="J424" s="65"/>
      <c r="K424" s="65"/>
      <c r="L424" s="65"/>
      <c r="M424" s="65"/>
      <c r="N424" s="65"/>
      <c r="O424" s="65"/>
      <c r="P424" s="65"/>
      <c r="Q424" s="65"/>
      <c r="R424" s="65"/>
      <c r="S424" s="65"/>
      <c r="T424" s="65"/>
      <c r="U424" s="65"/>
      <c r="V424" s="65"/>
      <c r="W424" s="65"/>
      <c r="X424" s="65"/>
      <c r="Y424" s="65"/>
      <c r="Z424" s="65"/>
    </row>
    <row r="425" ht="15.75" customHeight="1">
      <c r="A425" s="65"/>
      <c r="B425" s="2"/>
      <c r="C425" s="3"/>
      <c r="D425" s="4"/>
      <c r="E425" s="65"/>
      <c r="F425" s="65"/>
      <c r="G425" s="65"/>
      <c r="H425" s="65"/>
      <c r="I425" s="65"/>
      <c r="J425" s="65"/>
      <c r="K425" s="65"/>
      <c r="L425" s="65"/>
      <c r="M425" s="65"/>
      <c r="N425" s="65"/>
      <c r="O425" s="65"/>
      <c r="P425" s="65"/>
      <c r="Q425" s="65"/>
      <c r="R425" s="65"/>
      <c r="S425" s="65"/>
      <c r="T425" s="65"/>
      <c r="U425" s="65"/>
      <c r="V425" s="65"/>
      <c r="W425" s="65"/>
      <c r="X425" s="65"/>
      <c r="Y425" s="65"/>
      <c r="Z425" s="65"/>
    </row>
    <row r="426" ht="15.75" customHeight="1">
      <c r="A426" s="65"/>
      <c r="B426" s="2"/>
      <c r="C426" s="3"/>
      <c r="D426" s="4"/>
      <c r="E426" s="65"/>
      <c r="F426" s="65"/>
      <c r="G426" s="65"/>
      <c r="H426" s="65"/>
      <c r="I426" s="65"/>
      <c r="J426" s="65"/>
      <c r="K426" s="65"/>
      <c r="L426" s="65"/>
      <c r="M426" s="65"/>
      <c r="N426" s="65"/>
      <c r="O426" s="65"/>
      <c r="P426" s="65"/>
      <c r="Q426" s="65"/>
      <c r="R426" s="65"/>
      <c r="S426" s="65"/>
      <c r="T426" s="65"/>
      <c r="U426" s="65"/>
      <c r="V426" s="65"/>
      <c r="W426" s="65"/>
      <c r="X426" s="65"/>
      <c r="Y426" s="65"/>
      <c r="Z426" s="65"/>
    </row>
    <row r="427" ht="15.75" customHeight="1">
      <c r="A427" s="65"/>
      <c r="B427" s="2"/>
      <c r="C427" s="3"/>
      <c r="D427" s="4"/>
      <c r="E427" s="65"/>
      <c r="F427" s="65"/>
      <c r="G427" s="65"/>
      <c r="H427" s="65"/>
      <c r="I427" s="65"/>
      <c r="J427" s="65"/>
      <c r="K427" s="65"/>
      <c r="L427" s="65"/>
      <c r="M427" s="65"/>
      <c r="N427" s="65"/>
      <c r="O427" s="65"/>
      <c r="P427" s="65"/>
      <c r="Q427" s="65"/>
      <c r="R427" s="65"/>
      <c r="S427" s="65"/>
      <c r="T427" s="65"/>
      <c r="U427" s="65"/>
      <c r="V427" s="65"/>
      <c r="W427" s="65"/>
      <c r="X427" s="65"/>
      <c r="Y427" s="65"/>
      <c r="Z427" s="65"/>
    </row>
    <row r="428" ht="15.75" customHeight="1">
      <c r="A428" s="65"/>
      <c r="B428" s="2"/>
      <c r="C428" s="3"/>
      <c r="D428" s="4"/>
      <c r="E428" s="65"/>
      <c r="F428" s="65"/>
      <c r="G428" s="65"/>
      <c r="H428" s="65"/>
      <c r="I428" s="65"/>
      <c r="J428" s="65"/>
      <c r="K428" s="65"/>
      <c r="L428" s="65"/>
      <c r="M428" s="65"/>
      <c r="N428" s="65"/>
      <c r="O428" s="65"/>
      <c r="P428" s="65"/>
      <c r="Q428" s="65"/>
      <c r="R428" s="65"/>
      <c r="S428" s="65"/>
      <c r="T428" s="65"/>
      <c r="U428" s="65"/>
      <c r="V428" s="65"/>
      <c r="W428" s="65"/>
      <c r="X428" s="65"/>
      <c r="Y428" s="65"/>
      <c r="Z428" s="65"/>
    </row>
    <row r="429" ht="15.75" customHeight="1">
      <c r="A429" s="65"/>
      <c r="B429" s="2"/>
      <c r="C429" s="3"/>
      <c r="D429" s="4"/>
      <c r="E429" s="65"/>
      <c r="F429" s="65"/>
      <c r="G429" s="65"/>
      <c r="H429" s="65"/>
      <c r="I429" s="65"/>
      <c r="J429" s="65"/>
      <c r="K429" s="65"/>
      <c r="L429" s="65"/>
      <c r="M429" s="65"/>
      <c r="N429" s="65"/>
      <c r="O429" s="65"/>
      <c r="P429" s="65"/>
      <c r="Q429" s="65"/>
      <c r="R429" s="65"/>
      <c r="S429" s="65"/>
      <c r="T429" s="65"/>
      <c r="U429" s="65"/>
      <c r="V429" s="65"/>
      <c r="W429" s="65"/>
      <c r="X429" s="65"/>
      <c r="Y429" s="65"/>
      <c r="Z429" s="65"/>
    </row>
    <row r="430" ht="15.75" customHeight="1">
      <c r="A430" s="65"/>
      <c r="B430" s="2"/>
      <c r="C430" s="3"/>
      <c r="D430" s="4"/>
      <c r="E430" s="65"/>
      <c r="F430" s="65"/>
      <c r="G430" s="65"/>
      <c r="H430" s="65"/>
      <c r="I430" s="65"/>
      <c r="J430" s="65"/>
      <c r="K430" s="65"/>
      <c r="L430" s="65"/>
      <c r="M430" s="65"/>
      <c r="N430" s="65"/>
      <c r="O430" s="65"/>
      <c r="P430" s="65"/>
      <c r="Q430" s="65"/>
      <c r="R430" s="65"/>
      <c r="S430" s="65"/>
      <c r="T430" s="65"/>
      <c r="U430" s="65"/>
      <c r="V430" s="65"/>
      <c r="W430" s="65"/>
      <c r="X430" s="65"/>
      <c r="Y430" s="65"/>
      <c r="Z430" s="65"/>
    </row>
    <row r="431" ht="15.75" customHeight="1">
      <c r="A431" s="65"/>
      <c r="B431" s="2"/>
      <c r="C431" s="3"/>
      <c r="D431" s="4"/>
      <c r="E431" s="65"/>
      <c r="F431" s="65"/>
      <c r="G431" s="65"/>
      <c r="H431" s="65"/>
      <c r="I431" s="65"/>
      <c r="J431" s="65"/>
      <c r="K431" s="65"/>
      <c r="L431" s="65"/>
      <c r="M431" s="65"/>
      <c r="N431" s="65"/>
      <c r="O431" s="65"/>
      <c r="P431" s="65"/>
      <c r="Q431" s="65"/>
      <c r="R431" s="65"/>
      <c r="S431" s="65"/>
      <c r="T431" s="65"/>
      <c r="U431" s="65"/>
      <c r="V431" s="65"/>
      <c r="W431" s="65"/>
      <c r="X431" s="65"/>
      <c r="Y431" s="65"/>
      <c r="Z431" s="65"/>
    </row>
    <row r="432" ht="15.75" customHeight="1">
      <c r="A432" s="65"/>
      <c r="B432" s="2"/>
      <c r="C432" s="3"/>
      <c r="D432" s="4"/>
      <c r="E432" s="65"/>
      <c r="F432" s="65"/>
      <c r="G432" s="65"/>
      <c r="H432" s="65"/>
      <c r="I432" s="65"/>
      <c r="J432" s="65"/>
      <c r="K432" s="65"/>
      <c r="L432" s="65"/>
      <c r="M432" s="65"/>
      <c r="N432" s="65"/>
      <c r="O432" s="65"/>
      <c r="P432" s="65"/>
      <c r="Q432" s="65"/>
      <c r="R432" s="65"/>
      <c r="S432" s="65"/>
      <c r="T432" s="65"/>
      <c r="U432" s="65"/>
      <c r="V432" s="65"/>
      <c r="W432" s="65"/>
      <c r="X432" s="65"/>
      <c r="Y432" s="65"/>
      <c r="Z432" s="65"/>
    </row>
    <row r="433" ht="15.75" customHeight="1">
      <c r="A433" s="65"/>
      <c r="B433" s="2"/>
      <c r="C433" s="3"/>
      <c r="D433" s="4"/>
      <c r="E433" s="65"/>
      <c r="F433" s="65"/>
      <c r="G433" s="65"/>
      <c r="H433" s="65"/>
      <c r="I433" s="65"/>
      <c r="J433" s="65"/>
      <c r="K433" s="65"/>
      <c r="L433" s="65"/>
      <c r="M433" s="65"/>
      <c r="N433" s="65"/>
      <c r="O433" s="65"/>
      <c r="P433" s="65"/>
      <c r="Q433" s="65"/>
      <c r="R433" s="65"/>
      <c r="S433" s="65"/>
      <c r="T433" s="65"/>
      <c r="U433" s="65"/>
      <c r="V433" s="65"/>
      <c r="W433" s="65"/>
      <c r="X433" s="65"/>
      <c r="Y433" s="65"/>
      <c r="Z433" s="65"/>
    </row>
    <row r="434" ht="15.75" customHeight="1">
      <c r="A434" s="65"/>
      <c r="B434" s="2"/>
      <c r="C434" s="3"/>
      <c r="D434" s="4"/>
      <c r="E434" s="65"/>
      <c r="F434" s="65"/>
      <c r="G434" s="65"/>
      <c r="H434" s="65"/>
      <c r="I434" s="65"/>
      <c r="J434" s="65"/>
      <c r="K434" s="65"/>
      <c r="L434" s="65"/>
      <c r="M434" s="65"/>
      <c r="N434" s="65"/>
      <c r="O434" s="65"/>
      <c r="P434" s="65"/>
      <c r="Q434" s="65"/>
      <c r="R434" s="65"/>
      <c r="S434" s="65"/>
      <c r="T434" s="65"/>
      <c r="U434" s="65"/>
      <c r="V434" s="65"/>
      <c r="W434" s="65"/>
      <c r="X434" s="65"/>
      <c r="Y434" s="65"/>
      <c r="Z434" s="65"/>
    </row>
    <row r="435" ht="15.75" customHeight="1">
      <c r="A435" s="65"/>
      <c r="B435" s="2"/>
      <c r="C435" s="3"/>
      <c r="D435" s="4"/>
      <c r="E435" s="65"/>
      <c r="F435" s="65"/>
      <c r="G435" s="65"/>
      <c r="H435" s="65"/>
      <c r="I435" s="65"/>
      <c r="J435" s="65"/>
      <c r="K435" s="65"/>
      <c r="L435" s="65"/>
      <c r="M435" s="65"/>
      <c r="N435" s="65"/>
      <c r="O435" s="65"/>
      <c r="P435" s="65"/>
      <c r="Q435" s="65"/>
      <c r="R435" s="65"/>
      <c r="S435" s="65"/>
      <c r="T435" s="65"/>
      <c r="U435" s="65"/>
      <c r="V435" s="65"/>
      <c r="W435" s="65"/>
      <c r="X435" s="65"/>
      <c r="Y435" s="65"/>
      <c r="Z435" s="65"/>
    </row>
    <row r="436" ht="15.75" customHeight="1">
      <c r="A436" s="65"/>
      <c r="B436" s="2"/>
      <c r="C436" s="3"/>
      <c r="D436" s="4"/>
      <c r="E436" s="65"/>
      <c r="F436" s="65"/>
      <c r="G436" s="65"/>
      <c r="H436" s="65"/>
      <c r="I436" s="65"/>
      <c r="J436" s="65"/>
      <c r="K436" s="65"/>
      <c r="L436" s="65"/>
      <c r="M436" s="65"/>
      <c r="N436" s="65"/>
      <c r="O436" s="65"/>
      <c r="P436" s="65"/>
      <c r="Q436" s="65"/>
      <c r="R436" s="65"/>
      <c r="S436" s="65"/>
      <c r="T436" s="65"/>
      <c r="U436" s="65"/>
      <c r="V436" s="65"/>
      <c r="W436" s="65"/>
      <c r="X436" s="65"/>
      <c r="Y436" s="65"/>
      <c r="Z436" s="65"/>
    </row>
    <row r="437" ht="15.75" customHeight="1">
      <c r="A437" s="65"/>
      <c r="B437" s="2"/>
      <c r="C437" s="3"/>
      <c r="D437" s="4"/>
      <c r="E437" s="65"/>
      <c r="F437" s="65"/>
      <c r="G437" s="65"/>
      <c r="H437" s="65"/>
      <c r="I437" s="65"/>
      <c r="J437" s="65"/>
      <c r="K437" s="65"/>
      <c r="L437" s="65"/>
      <c r="M437" s="65"/>
      <c r="N437" s="65"/>
      <c r="O437" s="65"/>
      <c r="P437" s="65"/>
      <c r="Q437" s="65"/>
      <c r="R437" s="65"/>
      <c r="S437" s="65"/>
      <c r="T437" s="65"/>
      <c r="U437" s="65"/>
      <c r="V437" s="65"/>
      <c r="W437" s="65"/>
      <c r="X437" s="65"/>
      <c r="Y437" s="65"/>
      <c r="Z437" s="65"/>
    </row>
    <row r="438" ht="15.75" customHeight="1">
      <c r="A438" s="65"/>
      <c r="B438" s="2"/>
      <c r="C438" s="3"/>
      <c r="D438" s="4"/>
      <c r="E438" s="65"/>
      <c r="F438" s="65"/>
      <c r="G438" s="65"/>
      <c r="H438" s="65"/>
      <c r="I438" s="65"/>
      <c r="J438" s="65"/>
      <c r="K438" s="65"/>
      <c r="L438" s="65"/>
      <c r="M438" s="65"/>
      <c r="N438" s="65"/>
      <c r="O438" s="65"/>
      <c r="P438" s="65"/>
      <c r="Q438" s="65"/>
      <c r="R438" s="65"/>
      <c r="S438" s="65"/>
      <c r="T438" s="65"/>
      <c r="U438" s="65"/>
      <c r="V438" s="65"/>
      <c r="W438" s="65"/>
      <c r="X438" s="65"/>
      <c r="Y438" s="65"/>
      <c r="Z438" s="65"/>
    </row>
    <row r="439" ht="15.75" customHeight="1">
      <c r="A439" s="65"/>
      <c r="B439" s="2"/>
      <c r="C439" s="3"/>
      <c r="D439" s="4"/>
      <c r="E439" s="65"/>
      <c r="F439" s="65"/>
      <c r="G439" s="65"/>
      <c r="H439" s="65"/>
      <c r="I439" s="65"/>
      <c r="J439" s="65"/>
      <c r="K439" s="65"/>
      <c r="L439" s="65"/>
      <c r="M439" s="65"/>
      <c r="N439" s="65"/>
      <c r="O439" s="65"/>
      <c r="P439" s="65"/>
      <c r="Q439" s="65"/>
      <c r="R439" s="65"/>
      <c r="S439" s="65"/>
      <c r="T439" s="65"/>
      <c r="U439" s="65"/>
      <c r="V439" s="65"/>
      <c r="W439" s="65"/>
      <c r="X439" s="65"/>
      <c r="Y439" s="65"/>
      <c r="Z439" s="65"/>
    </row>
    <row r="440" ht="15.75" customHeight="1">
      <c r="A440" s="65"/>
      <c r="B440" s="2"/>
      <c r="C440" s="3"/>
      <c r="D440" s="4"/>
      <c r="E440" s="65"/>
      <c r="F440" s="65"/>
      <c r="G440" s="65"/>
      <c r="H440" s="65"/>
      <c r="I440" s="65"/>
      <c r="J440" s="65"/>
      <c r="K440" s="65"/>
      <c r="L440" s="65"/>
      <c r="M440" s="65"/>
      <c r="N440" s="65"/>
      <c r="O440" s="65"/>
      <c r="P440" s="65"/>
      <c r="Q440" s="65"/>
      <c r="R440" s="65"/>
      <c r="S440" s="65"/>
      <c r="T440" s="65"/>
      <c r="U440" s="65"/>
      <c r="V440" s="65"/>
      <c r="W440" s="65"/>
      <c r="X440" s="65"/>
      <c r="Y440" s="65"/>
      <c r="Z440" s="65"/>
    </row>
    <row r="441" ht="15.75" customHeight="1">
      <c r="A441" s="65"/>
      <c r="B441" s="2"/>
      <c r="C441" s="3"/>
      <c r="D441" s="4"/>
      <c r="E441" s="65"/>
      <c r="F441" s="65"/>
      <c r="G441" s="65"/>
      <c r="H441" s="65"/>
      <c r="I441" s="65"/>
      <c r="J441" s="65"/>
      <c r="K441" s="65"/>
      <c r="L441" s="65"/>
      <c r="M441" s="65"/>
      <c r="N441" s="65"/>
      <c r="O441" s="65"/>
      <c r="P441" s="65"/>
      <c r="Q441" s="65"/>
      <c r="R441" s="65"/>
      <c r="S441" s="65"/>
      <c r="T441" s="65"/>
      <c r="U441" s="65"/>
      <c r="V441" s="65"/>
      <c r="W441" s="65"/>
      <c r="X441" s="65"/>
      <c r="Y441" s="65"/>
      <c r="Z441" s="65"/>
    </row>
    <row r="442" ht="15.75" customHeight="1">
      <c r="A442" s="65"/>
      <c r="B442" s="2"/>
      <c r="C442" s="3"/>
      <c r="D442" s="4"/>
      <c r="E442" s="65"/>
      <c r="F442" s="65"/>
      <c r="G442" s="65"/>
      <c r="H442" s="65"/>
      <c r="I442" s="65"/>
      <c r="J442" s="65"/>
      <c r="K442" s="65"/>
      <c r="L442" s="65"/>
      <c r="M442" s="65"/>
      <c r="N442" s="65"/>
      <c r="O442" s="65"/>
      <c r="P442" s="65"/>
      <c r="Q442" s="65"/>
      <c r="R442" s="65"/>
      <c r="S442" s="65"/>
      <c r="T442" s="65"/>
      <c r="U442" s="65"/>
      <c r="V442" s="65"/>
      <c r="W442" s="65"/>
      <c r="X442" s="65"/>
      <c r="Y442" s="65"/>
      <c r="Z442" s="65"/>
    </row>
    <row r="443" ht="15.75" customHeight="1">
      <c r="A443" s="65"/>
      <c r="B443" s="2"/>
      <c r="C443" s="3"/>
      <c r="D443" s="4"/>
      <c r="E443" s="65"/>
      <c r="F443" s="65"/>
      <c r="G443" s="65"/>
      <c r="H443" s="65"/>
      <c r="I443" s="65"/>
      <c r="J443" s="65"/>
      <c r="K443" s="65"/>
      <c r="L443" s="65"/>
      <c r="M443" s="65"/>
      <c r="N443" s="65"/>
      <c r="O443" s="65"/>
      <c r="P443" s="65"/>
      <c r="Q443" s="65"/>
      <c r="R443" s="65"/>
      <c r="S443" s="65"/>
      <c r="T443" s="65"/>
      <c r="U443" s="65"/>
      <c r="V443" s="65"/>
      <c r="W443" s="65"/>
      <c r="X443" s="65"/>
      <c r="Y443" s="65"/>
      <c r="Z443" s="65"/>
    </row>
    <row r="444" ht="15.75" customHeight="1">
      <c r="A444" s="65"/>
      <c r="B444" s="2"/>
      <c r="C444" s="3"/>
      <c r="D444" s="4"/>
      <c r="E444" s="65"/>
      <c r="F444" s="65"/>
      <c r="G444" s="65"/>
      <c r="H444" s="65"/>
      <c r="I444" s="65"/>
      <c r="J444" s="65"/>
      <c r="K444" s="65"/>
      <c r="L444" s="65"/>
      <c r="M444" s="65"/>
      <c r="N444" s="65"/>
      <c r="O444" s="65"/>
      <c r="P444" s="65"/>
      <c r="Q444" s="65"/>
      <c r="R444" s="65"/>
      <c r="S444" s="65"/>
      <c r="T444" s="65"/>
      <c r="U444" s="65"/>
      <c r="V444" s="65"/>
      <c r="W444" s="65"/>
      <c r="X444" s="65"/>
      <c r="Y444" s="65"/>
      <c r="Z444" s="65"/>
    </row>
    <row r="445" ht="15.75" customHeight="1">
      <c r="A445" s="65"/>
      <c r="B445" s="2"/>
      <c r="C445" s="3"/>
      <c r="D445" s="4"/>
      <c r="E445" s="65"/>
      <c r="F445" s="65"/>
      <c r="G445" s="65"/>
      <c r="H445" s="65"/>
      <c r="I445" s="65"/>
      <c r="J445" s="65"/>
      <c r="K445" s="65"/>
      <c r="L445" s="65"/>
      <c r="M445" s="65"/>
      <c r="N445" s="65"/>
      <c r="O445" s="65"/>
      <c r="P445" s="65"/>
      <c r="Q445" s="65"/>
      <c r="R445" s="65"/>
      <c r="S445" s="65"/>
      <c r="T445" s="65"/>
      <c r="U445" s="65"/>
      <c r="V445" s="65"/>
      <c r="W445" s="65"/>
      <c r="X445" s="65"/>
      <c r="Y445" s="65"/>
      <c r="Z445" s="65"/>
    </row>
    <row r="446" ht="15.75" customHeight="1">
      <c r="A446" s="65"/>
      <c r="B446" s="2"/>
      <c r="C446" s="3"/>
      <c r="D446" s="4"/>
      <c r="E446" s="65"/>
      <c r="F446" s="65"/>
      <c r="G446" s="65"/>
      <c r="H446" s="65"/>
      <c r="I446" s="65"/>
      <c r="J446" s="65"/>
      <c r="K446" s="65"/>
      <c r="L446" s="65"/>
      <c r="M446" s="65"/>
      <c r="N446" s="65"/>
      <c r="O446" s="65"/>
      <c r="P446" s="65"/>
      <c r="Q446" s="65"/>
      <c r="R446" s="65"/>
      <c r="S446" s="65"/>
      <c r="T446" s="65"/>
      <c r="U446" s="65"/>
      <c r="V446" s="65"/>
      <c r="W446" s="65"/>
      <c r="X446" s="65"/>
      <c r="Y446" s="65"/>
      <c r="Z446" s="65"/>
    </row>
    <row r="447" ht="15.75" customHeight="1">
      <c r="A447" s="65"/>
      <c r="B447" s="2"/>
      <c r="C447" s="3"/>
      <c r="D447" s="4"/>
      <c r="E447" s="65"/>
      <c r="F447" s="65"/>
      <c r="G447" s="65"/>
      <c r="H447" s="65"/>
      <c r="I447" s="65"/>
      <c r="J447" s="65"/>
      <c r="K447" s="65"/>
      <c r="L447" s="65"/>
      <c r="M447" s="65"/>
      <c r="N447" s="65"/>
      <c r="O447" s="65"/>
      <c r="P447" s="65"/>
      <c r="Q447" s="65"/>
      <c r="R447" s="65"/>
      <c r="S447" s="65"/>
      <c r="T447" s="65"/>
      <c r="U447" s="65"/>
      <c r="V447" s="65"/>
      <c r="W447" s="65"/>
      <c r="X447" s="65"/>
      <c r="Y447" s="65"/>
      <c r="Z447" s="65"/>
    </row>
    <row r="448" ht="15.75" customHeight="1">
      <c r="A448" s="65"/>
      <c r="B448" s="2"/>
      <c r="C448" s="3"/>
      <c r="D448" s="4"/>
      <c r="E448" s="65"/>
      <c r="F448" s="65"/>
      <c r="G448" s="65"/>
      <c r="H448" s="65"/>
      <c r="I448" s="65"/>
      <c r="J448" s="65"/>
      <c r="K448" s="65"/>
      <c r="L448" s="65"/>
      <c r="M448" s="65"/>
      <c r="N448" s="65"/>
      <c r="O448" s="65"/>
      <c r="P448" s="65"/>
      <c r="Q448" s="65"/>
      <c r="R448" s="65"/>
      <c r="S448" s="65"/>
      <c r="T448" s="65"/>
      <c r="U448" s="65"/>
      <c r="V448" s="65"/>
      <c r="W448" s="65"/>
      <c r="X448" s="65"/>
      <c r="Y448" s="65"/>
      <c r="Z448" s="65"/>
    </row>
    <row r="449" ht="15.75" customHeight="1">
      <c r="A449" s="65"/>
      <c r="B449" s="2"/>
      <c r="C449" s="3"/>
      <c r="D449" s="4"/>
      <c r="E449" s="65"/>
      <c r="F449" s="65"/>
      <c r="G449" s="65"/>
      <c r="H449" s="65"/>
      <c r="I449" s="65"/>
      <c r="J449" s="65"/>
      <c r="K449" s="65"/>
      <c r="L449" s="65"/>
      <c r="M449" s="65"/>
      <c r="N449" s="65"/>
      <c r="O449" s="65"/>
      <c r="P449" s="65"/>
      <c r="Q449" s="65"/>
      <c r="R449" s="65"/>
      <c r="S449" s="65"/>
      <c r="T449" s="65"/>
      <c r="U449" s="65"/>
      <c r="V449" s="65"/>
      <c r="W449" s="65"/>
      <c r="X449" s="65"/>
      <c r="Y449" s="65"/>
      <c r="Z449" s="65"/>
    </row>
    <row r="450" ht="15.75" customHeight="1">
      <c r="A450" s="65"/>
      <c r="B450" s="2"/>
      <c r="C450" s="3"/>
      <c r="D450" s="4"/>
      <c r="E450" s="65"/>
      <c r="F450" s="65"/>
      <c r="G450" s="65"/>
      <c r="H450" s="65"/>
      <c r="I450" s="65"/>
      <c r="J450" s="65"/>
      <c r="K450" s="65"/>
      <c r="L450" s="65"/>
      <c r="M450" s="65"/>
      <c r="N450" s="65"/>
      <c r="O450" s="65"/>
      <c r="P450" s="65"/>
      <c r="Q450" s="65"/>
      <c r="R450" s="65"/>
      <c r="S450" s="65"/>
      <c r="T450" s="65"/>
      <c r="U450" s="65"/>
      <c r="V450" s="65"/>
      <c r="W450" s="65"/>
      <c r="X450" s="65"/>
      <c r="Y450" s="65"/>
      <c r="Z450" s="65"/>
    </row>
    <row r="451" ht="15.75" customHeight="1">
      <c r="A451" s="65"/>
      <c r="B451" s="2"/>
      <c r="C451" s="3"/>
      <c r="D451" s="4"/>
      <c r="E451" s="65"/>
      <c r="F451" s="65"/>
      <c r="G451" s="65"/>
      <c r="H451" s="65"/>
      <c r="I451" s="65"/>
      <c r="J451" s="65"/>
      <c r="K451" s="65"/>
      <c r="L451" s="65"/>
      <c r="M451" s="65"/>
      <c r="N451" s="65"/>
      <c r="O451" s="65"/>
      <c r="P451" s="65"/>
      <c r="Q451" s="65"/>
      <c r="R451" s="65"/>
      <c r="S451" s="65"/>
      <c r="T451" s="65"/>
      <c r="U451" s="65"/>
      <c r="V451" s="65"/>
      <c r="W451" s="65"/>
      <c r="X451" s="65"/>
      <c r="Y451" s="65"/>
      <c r="Z451" s="65"/>
    </row>
    <row r="452" ht="15.75" customHeight="1">
      <c r="A452" s="65"/>
      <c r="B452" s="2"/>
      <c r="C452" s="3"/>
      <c r="D452" s="4"/>
      <c r="E452" s="65"/>
      <c r="F452" s="65"/>
      <c r="G452" s="65"/>
      <c r="H452" s="65"/>
      <c r="I452" s="65"/>
      <c r="J452" s="65"/>
      <c r="K452" s="65"/>
      <c r="L452" s="65"/>
      <c r="M452" s="65"/>
      <c r="N452" s="65"/>
      <c r="O452" s="65"/>
      <c r="P452" s="65"/>
      <c r="Q452" s="65"/>
      <c r="R452" s="65"/>
      <c r="S452" s="65"/>
      <c r="T452" s="65"/>
      <c r="U452" s="65"/>
      <c r="V452" s="65"/>
      <c r="W452" s="65"/>
      <c r="X452" s="65"/>
      <c r="Y452" s="65"/>
      <c r="Z452" s="65"/>
    </row>
    <row r="453" ht="15.75" customHeight="1">
      <c r="A453" s="65"/>
      <c r="B453" s="2"/>
      <c r="C453" s="3"/>
      <c r="D453" s="4"/>
      <c r="E453" s="65"/>
      <c r="F453" s="65"/>
      <c r="G453" s="65"/>
      <c r="H453" s="65"/>
      <c r="I453" s="65"/>
      <c r="J453" s="65"/>
      <c r="K453" s="65"/>
      <c r="L453" s="65"/>
      <c r="M453" s="65"/>
      <c r="N453" s="65"/>
      <c r="O453" s="65"/>
      <c r="P453" s="65"/>
      <c r="Q453" s="65"/>
      <c r="R453" s="65"/>
      <c r="S453" s="65"/>
      <c r="T453" s="65"/>
      <c r="U453" s="65"/>
      <c r="V453" s="65"/>
      <c r="W453" s="65"/>
      <c r="X453" s="65"/>
      <c r="Y453" s="65"/>
      <c r="Z453" s="65"/>
    </row>
    <row r="454" ht="15.75" customHeight="1">
      <c r="A454" s="65"/>
      <c r="B454" s="2"/>
      <c r="C454" s="3"/>
      <c r="D454" s="4"/>
      <c r="E454" s="65"/>
      <c r="F454" s="65"/>
      <c r="G454" s="65"/>
      <c r="H454" s="65"/>
      <c r="I454" s="65"/>
      <c r="J454" s="65"/>
      <c r="K454" s="65"/>
      <c r="L454" s="65"/>
      <c r="M454" s="65"/>
      <c r="N454" s="65"/>
      <c r="O454" s="65"/>
      <c r="P454" s="65"/>
      <c r="Q454" s="65"/>
      <c r="R454" s="65"/>
      <c r="S454" s="65"/>
      <c r="T454" s="65"/>
      <c r="U454" s="65"/>
      <c r="V454" s="65"/>
      <c r="W454" s="65"/>
      <c r="X454" s="65"/>
      <c r="Y454" s="65"/>
      <c r="Z454" s="65"/>
    </row>
    <row r="455" ht="15.75" customHeight="1">
      <c r="A455" s="65"/>
      <c r="B455" s="2"/>
      <c r="C455" s="3"/>
      <c r="D455" s="4"/>
      <c r="E455" s="65"/>
      <c r="F455" s="65"/>
      <c r="G455" s="65"/>
      <c r="H455" s="65"/>
      <c r="I455" s="65"/>
      <c r="J455" s="65"/>
      <c r="K455" s="65"/>
      <c r="L455" s="65"/>
      <c r="M455" s="65"/>
      <c r="N455" s="65"/>
      <c r="O455" s="65"/>
      <c r="P455" s="65"/>
      <c r="Q455" s="65"/>
      <c r="R455" s="65"/>
      <c r="S455" s="65"/>
      <c r="T455" s="65"/>
      <c r="U455" s="65"/>
      <c r="V455" s="65"/>
      <c r="W455" s="65"/>
      <c r="X455" s="65"/>
      <c r="Y455" s="65"/>
      <c r="Z455" s="65"/>
    </row>
    <row r="456" ht="15.75" customHeight="1">
      <c r="A456" s="65"/>
      <c r="B456" s="2"/>
      <c r="C456" s="3"/>
      <c r="D456" s="4"/>
      <c r="E456" s="65"/>
      <c r="F456" s="65"/>
      <c r="G456" s="65"/>
      <c r="H456" s="65"/>
      <c r="I456" s="65"/>
      <c r="J456" s="65"/>
      <c r="K456" s="65"/>
      <c r="L456" s="65"/>
      <c r="M456" s="65"/>
      <c r="N456" s="65"/>
      <c r="O456" s="65"/>
      <c r="P456" s="65"/>
      <c r="Q456" s="65"/>
      <c r="R456" s="65"/>
      <c r="S456" s="65"/>
      <c r="T456" s="65"/>
      <c r="U456" s="65"/>
      <c r="V456" s="65"/>
      <c r="W456" s="65"/>
      <c r="X456" s="65"/>
      <c r="Y456" s="65"/>
      <c r="Z456" s="65"/>
    </row>
    <row r="457" ht="15.75" customHeight="1">
      <c r="A457" s="65"/>
      <c r="B457" s="2"/>
      <c r="C457" s="3"/>
      <c r="D457" s="4"/>
      <c r="E457" s="65"/>
      <c r="F457" s="65"/>
      <c r="G457" s="65"/>
      <c r="H457" s="65"/>
      <c r="I457" s="65"/>
      <c r="J457" s="65"/>
      <c r="K457" s="65"/>
      <c r="L457" s="65"/>
      <c r="M457" s="65"/>
      <c r="N457" s="65"/>
      <c r="O457" s="65"/>
      <c r="P457" s="65"/>
      <c r="Q457" s="65"/>
      <c r="R457" s="65"/>
      <c r="S457" s="65"/>
      <c r="T457" s="65"/>
      <c r="U457" s="65"/>
      <c r="V457" s="65"/>
      <c r="W457" s="65"/>
      <c r="X457" s="65"/>
      <c r="Y457" s="65"/>
      <c r="Z457" s="65"/>
    </row>
    <row r="458" ht="15.75" customHeight="1">
      <c r="A458" s="65"/>
      <c r="B458" s="2"/>
      <c r="C458" s="3"/>
      <c r="D458" s="4"/>
      <c r="E458" s="65"/>
      <c r="F458" s="65"/>
      <c r="G458" s="65"/>
      <c r="H458" s="65"/>
      <c r="I458" s="65"/>
      <c r="J458" s="65"/>
      <c r="K458" s="65"/>
      <c r="L458" s="65"/>
      <c r="M458" s="65"/>
      <c r="N458" s="65"/>
      <c r="O458" s="65"/>
      <c r="P458" s="65"/>
      <c r="Q458" s="65"/>
      <c r="R458" s="65"/>
      <c r="S458" s="65"/>
      <c r="T458" s="65"/>
      <c r="U458" s="65"/>
      <c r="V458" s="65"/>
      <c r="W458" s="65"/>
      <c r="X458" s="65"/>
      <c r="Y458" s="65"/>
      <c r="Z458" s="65"/>
    </row>
    <row r="459" ht="15.75" customHeight="1">
      <c r="A459" s="65"/>
      <c r="B459" s="2"/>
      <c r="C459" s="3"/>
      <c r="D459" s="4"/>
      <c r="E459" s="65"/>
      <c r="F459" s="65"/>
      <c r="G459" s="65"/>
      <c r="H459" s="65"/>
      <c r="I459" s="65"/>
      <c r="J459" s="65"/>
      <c r="K459" s="65"/>
      <c r="L459" s="65"/>
      <c r="M459" s="65"/>
      <c r="N459" s="65"/>
      <c r="O459" s="65"/>
      <c r="P459" s="65"/>
      <c r="Q459" s="65"/>
      <c r="R459" s="65"/>
      <c r="S459" s="65"/>
      <c r="T459" s="65"/>
      <c r="U459" s="65"/>
      <c r="V459" s="65"/>
      <c r="W459" s="65"/>
      <c r="X459" s="65"/>
      <c r="Y459" s="65"/>
      <c r="Z459" s="65"/>
    </row>
    <row r="460" ht="15.75" customHeight="1">
      <c r="A460" s="65"/>
      <c r="B460" s="2"/>
      <c r="C460" s="3"/>
      <c r="D460" s="4"/>
      <c r="E460" s="65"/>
      <c r="F460" s="65"/>
      <c r="G460" s="65"/>
      <c r="H460" s="65"/>
      <c r="I460" s="65"/>
      <c r="J460" s="65"/>
      <c r="K460" s="65"/>
      <c r="L460" s="65"/>
      <c r="M460" s="65"/>
      <c r="N460" s="65"/>
      <c r="O460" s="65"/>
      <c r="P460" s="65"/>
      <c r="Q460" s="65"/>
      <c r="R460" s="65"/>
      <c r="S460" s="65"/>
      <c r="T460" s="65"/>
      <c r="U460" s="65"/>
      <c r="V460" s="65"/>
      <c r="W460" s="65"/>
      <c r="X460" s="65"/>
      <c r="Y460" s="65"/>
      <c r="Z460" s="65"/>
    </row>
    <row r="461" ht="15.75" customHeight="1">
      <c r="A461" s="65"/>
      <c r="B461" s="2"/>
      <c r="C461" s="3"/>
      <c r="D461" s="4"/>
      <c r="E461" s="65"/>
      <c r="F461" s="65"/>
      <c r="G461" s="65"/>
      <c r="H461" s="65"/>
      <c r="I461" s="65"/>
      <c r="J461" s="65"/>
      <c r="K461" s="65"/>
      <c r="L461" s="65"/>
      <c r="M461" s="65"/>
      <c r="N461" s="65"/>
      <c r="O461" s="65"/>
      <c r="P461" s="65"/>
      <c r="Q461" s="65"/>
      <c r="R461" s="65"/>
      <c r="S461" s="65"/>
      <c r="T461" s="65"/>
      <c r="U461" s="65"/>
      <c r="V461" s="65"/>
      <c r="W461" s="65"/>
      <c r="X461" s="65"/>
      <c r="Y461" s="65"/>
      <c r="Z461" s="65"/>
    </row>
    <row r="462" ht="15.75" customHeight="1">
      <c r="A462" s="65"/>
      <c r="B462" s="2"/>
      <c r="C462" s="3"/>
      <c r="D462" s="4"/>
      <c r="E462" s="65"/>
      <c r="F462" s="65"/>
      <c r="G462" s="65"/>
      <c r="H462" s="65"/>
      <c r="I462" s="65"/>
      <c r="J462" s="65"/>
      <c r="K462" s="65"/>
      <c r="L462" s="65"/>
      <c r="M462" s="65"/>
      <c r="N462" s="65"/>
      <c r="O462" s="65"/>
      <c r="P462" s="65"/>
      <c r="Q462" s="65"/>
      <c r="R462" s="65"/>
      <c r="S462" s="65"/>
      <c r="T462" s="65"/>
      <c r="U462" s="65"/>
      <c r="V462" s="65"/>
      <c r="W462" s="65"/>
      <c r="X462" s="65"/>
      <c r="Y462" s="65"/>
      <c r="Z462" s="65"/>
    </row>
    <row r="463" ht="15.75" customHeight="1">
      <c r="A463" s="65"/>
      <c r="B463" s="2"/>
      <c r="C463" s="3"/>
      <c r="D463" s="4"/>
      <c r="E463" s="65"/>
      <c r="F463" s="65"/>
      <c r="G463" s="65"/>
      <c r="H463" s="65"/>
      <c r="I463" s="65"/>
      <c r="J463" s="65"/>
      <c r="K463" s="65"/>
      <c r="L463" s="65"/>
      <c r="M463" s="65"/>
      <c r="N463" s="65"/>
      <c r="O463" s="65"/>
      <c r="P463" s="65"/>
      <c r="Q463" s="65"/>
      <c r="R463" s="65"/>
      <c r="S463" s="65"/>
      <c r="T463" s="65"/>
      <c r="U463" s="65"/>
      <c r="V463" s="65"/>
      <c r="W463" s="65"/>
      <c r="X463" s="65"/>
      <c r="Y463" s="65"/>
      <c r="Z463" s="65"/>
    </row>
    <row r="464" ht="15.75" customHeight="1">
      <c r="A464" s="65"/>
      <c r="B464" s="2"/>
      <c r="C464" s="3"/>
      <c r="D464" s="4"/>
      <c r="E464" s="65"/>
      <c r="F464" s="65"/>
      <c r="G464" s="65"/>
      <c r="H464" s="65"/>
      <c r="I464" s="65"/>
      <c r="J464" s="65"/>
      <c r="K464" s="65"/>
      <c r="L464" s="65"/>
      <c r="M464" s="65"/>
      <c r="N464" s="65"/>
      <c r="O464" s="65"/>
      <c r="P464" s="65"/>
      <c r="Q464" s="65"/>
      <c r="R464" s="65"/>
      <c r="S464" s="65"/>
      <c r="T464" s="65"/>
      <c r="U464" s="65"/>
      <c r="V464" s="65"/>
      <c r="W464" s="65"/>
      <c r="X464" s="65"/>
      <c r="Y464" s="65"/>
      <c r="Z464" s="65"/>
    </row>
    <row r="465" ht="15.75" customHeight="1">
      <c r="A465" s="65"/>
      <c r="B465" s="2"/>
      <c r="C465" s="3"/>
      <c r="D465" s="4"/>
      <c r="E465" s="65"/>
      <c r="F465" s="65"/>
      <c r="G465" s="65"/>
      <c r="H465" s="65"/>
      <c r="I465" s="65"/>
      <c r="J465" s="65"/>
      <c r="K465" s="65"/>
      <c r="L465" s="65"/>
      <c r="M465" s="65"/>
      <c r="N465" s="65"/>
      <c r="O465" s="65"/>
      <c r="P465" s="65"/>
      <c r="Q465" s="65"/>
      <c r="R465" s="65"/>
      <c r="S465" s="65"/>
      <c r="T465" s="65"/>
      <c r="U465" s="65"/>
      <c r="V465" s="65"/>
      <c r="W465" s="65"/>
      <c r="X465" s="65"/>
      <c r="Y465" s="65"/>
      <c r="Z465" s="65"/>
    </row>
    <row r="466" ht="15.75" customHeight="1">
      <c r="A466" s="65"/>
      <c r="B466" s="2"/>
      <c r="C466" s="3"/>
      <c r="D466" s="4"/>
      <c r="E466" s="65"/>
      <c r="F466" s="65"/>
      <c r="G466" s="65"/>
      <c r="H466" s="65"/>
      <c r="I466" s="65"/>
      <c r="J466" s="65"/>
      <c r="K466" s="65"/>
      <c r="L466" s="65"/>
      <c r="M466" s="65"/>
      <c r="N466" s="65"/>
      <c r="O466" s="65"/>
      <c r="P466" s="65"/>
      <c r="Q466" s="65"/>
      <c r="R466" s="65"/>
      <c r="S466" s="65"/>
      <c r="T466" s="65"/>
      <c r="U466" s="65"/>
      <c r="V466" s="65"/>
      <c r="W466" s="65"/>
      <c r="X466" s="65"/>
      <c r="Y466" s="65"/>
      <c r="Z466" s="65"/>
    </row>
    <row r="467" ht="15.75" customHeight="1">
      <c r="A467" s="65"/>
      <c r="B467" s="2"/>
      <c r="C467" s="3"/>
      <c r="D467" s="4"/>
      <c r="E467" s="65"/>
      <c r="F467" s="65"/>
      <c r="G467" s="65"/>
      <c r="H467" s="65"/>
      <c r="I467" s="65"/>
      <c r="J467" s="65"/>
      <c r="K467" s="65"/>
      <c r="L467" s="65"/>
      <c r="M467" s="65"/>
      <c r="N467" s="65"/>
      <c r="O467" s="65"/>
      <c r="P467" s="65"/>
      <c r="Q467" s="65"/>
      <c r="R467" s="65"/>
      <c r="S467" s="65"/>
      <c r="T467" s="65"/>
      <c r="U467" s="65"/>
      <c r="V467" s="65"/>
      <c r="W467" s="65"/>
      <c r="X467" s="65"/>
      <c r="Y467" s="65"/>
      <c r="Z467" s="65"/>
    </row>
    <row r="468" ht="15.75" customHeight="1">
      <c r="A468" s="65"/>
      <c r="B468" s="2"/>
      <c r="C468" s="3"/>
      <c r="D468" s="4"/>
      <c r="E468" s="65"/>
      <c r="F468" s="65"/>
      <c r="G468" s="65"/>
      <c r="H468" s="65"/>
      <c r="I468" s="65"/>
      <c r="J468" s="65"/>
      <c r="K468" s="65"/>
      <c r="L468" s="65"/>
      <c r="M468" s="65"/>
      <c r="N468" s="65"/>
      <c r="O468" s="65"/>
      <c r="P468" s="65"/>
      <c r="Q468" s="65"/>
      <c r="R468" s="65"/>
      <c r="S468" s="65"/>
      <c r="T468" s="65"/>
      <c r="U468" s="65"/>
      <c r="V468" s="65"/>
      <c r="W468" s="65"/>
      <c r="X468" s="65"/>
      <c r="Y468" s="65"/>
      <c r="Z468" s="65"/>
    </row>
    <row r="469" ht="15.75" customHeight="1">
      <c r="A469" s="65"/>
      <c r="B469" s="2"/>
      <c r="C469" s="3"/>
      <c r="D469" s="4"/>
      <c r="E469" s="65"/>
      <c r="F469" s="65"/>
      <c r="G469" s="65"/>
      <c r="H469" s="65"/>
      <c r="I469" s="65"/>
      <c r="J469" s="65"/>
      <c r="K469" s="65"/>
      <c r="L469" s="65"/>
      <c r="M469" s="65"/>
      <c r="N469" s="65"/>
      <c r="O469" s="65"/>
      <c r="P469" s="65"/>
      <c r="Q469" s="65"/>
      <c r="R469" s="65"/>
      <c r="S469" s="65"/>
      <c r="T469" s="65"/>
      <c r="U469" s="65"/>
      <c r="V469" s="65"/>
      <c r="W469" s="65"/>
      <c r="X469" s="65"/>
      <c r="Y469" s="65"/>
      <c r="Z469" s="65"/>
    </row>
    <row r="470" ht="15.75" customHeight="1">
      <c r="A470" s="65"/>
      <c r="B470" s="2"/>
      <c r="C470" s="3"/>
      <c r="D470" s="4"/>
      <c r="E470" s="65"/>
      <c r="F470" s="65"/>
      <c r="G470" s="65"/>
      <c r="H470" s="65"/>
      <c r="I470" s="65"/>
      <c r="J470" s="65"/>
      <c r="K470" s="65"/>
      <c r="L470" s="65"/>
      <c r="M470" s="65"/>
      <c r="N470" s="65"/>
      <c r="O470" s="65"/>
      <c r="P470" s="65"/>
      <c r="Q470" s="65"/>
      <c r="R470" s="65"/>
      <c r="S470" s="65"/>
      <c r="T470" s="65"/>
      <c r="U470" s="65"/>
      <c r="V470" s="65"/>
      <c r="W470" s="65"/>
      <c r="X470" s="65"/>
      <c r="Y470" s="65"/>
      <c r="Z470" s="65"/>
    </row>
    <row r="471" ht="15.75" customHeight="1">
      <c r="A471" s="65"/>
      <c r="B471" s="2"/>
      <c r="C471" s="3"/>
      <c r="D471" s="4"/>
      <c r="E471" s="65"/>
      <c r="F471" s="65"/>
      <c r="G471" s="65"/>
      <c r="H471" s="65"/>
      <c r="I471" s="65"/>
      <c r="J471" s="65"/>
      <c r="K471" s="65"/>
      <c r="L471" s="65"/>
      <c r="M471" s="65"/>
      <c r="N471" s="65"/>
      <c r="O471" s="65"/>
      <c r="P471" s="65"/>
      <c r="Q471" s="65"/>
      <c r="R471" s="65"/>
      <c r="S471" s="65"/>
      <c r="T471" s="65"/>
      <c r="U471" s="65"/>
      <c r="V471" s="65"/>
      <c r="W471" s="65"/>
      <c r="X471" s="65"/>
      <c r="Y471" s="65"/>
      <c r="Z471" s="65"/>
    </row>
    <row r="472" ht="15.75" customHeight="1">
      <c r="A472" s="65"/>
      <c r="B472" s="2"/>
      <c r="C472" s="3"/>
      <c r="D472" s="4"/>
      <c r="E472" s="65"/>
      <c r="F472" s="65"/>
      <c r="G472" s="65"/>
      <c r="H472" s="65"/>
      <c r="I472" s="65"/>
      <c r="J472" s="65"/>
      <c r="K472" s="65"/>
      <c r="L472" s="65"/>
      <c r="M472" s="65"/>
      <c r="N472" s="65"/>
      <c r="O472" s="65"/>
      <c r="P472" s="65"/>
      <c r="Q472" s="65"/>
      <c r="R472" s="65"/>
      <c r="S472" s="65"/>
      <c r="T472" s="65"/>
      <c r="U472" s="65"/>
      <c r="V472" s="65"/>
      <c r="W472" s="65"/>
      <c r="X472" s="65"/>
      <c r="Y472" s="65"/>
      <c r="Z472" s="65"/>
    </row>
    <row r="473" ht="15.75" customHeight="1">
      <c r="A473" s="65"/>
      <c r="B473" s="2"/>
      <c r="C473" s="3"/>
      <c r="D473" s="4"/>
      <c r="E473" s="65"/>
      <c r="F473" s="65"/>
      <c r="G473" s="65"/>
      <c r="H473" s="65"/>
      <c r="I473" s="65"/>
      <c r="J473" s="65"/>
      <c r="K473" s="65"/>
      <c r="L473" s="65"/>
      <c r="M473" s="65"/>
      <c r="N473" s="65"/>
      <c r="O473" s="65"/>
      <c r="P473" s="65"/>
      <c r="Q473" s="65"/>
      <c r="R473" s="65"/>
      <c r="S473" s="65"/>
      <c r="T473" s="65"/>
      <c r="U473" s="65"/>
      <c r="V473" s="65"/>
      <c r="W473" s="65"/>
      <c r="X473" s="65"/>
      <c r="Y473" s="65"/>
      <c r="Z473" s="65"/>
    </row>
    <row r="474" ht="15.75" customHeight="1">
      <c r="A474" s="65"/>
      <c r="B474" s="2"/>
      <c r="C474" s="3"/>
      <c r="D474" s="4"/>
      <c r="E474" s="65"/>
      <c r="F474" s="65"/>
      <c r="G474" s="65"/>
      <c r="H474" s="65"/>
      <c r="I474" s="65"/>
      <c r="J474" s="65"/>
      <c r="K474" s="65"/>
      <c r="L474" s="65"/>
      <c r="M474" s="65"/>
      <c r="N474" s="65"/>
      <c r="O474" s="65"/>
      <c r="P474" s="65"/>
      <c r="Q474" s="65"/>
      <c r="R474" s="65"/>
      <c r="S474" s="65"/>
      <c r="T474" s="65"/>
      <c r="U474" s="65"/>
      <c r="V474" s="65"/>
      <c r="W474" s="65"/>
      <c r="X474" s="65"/>
      <c r="Y474" s="65"/>
      <c r="Z474" s="65"/>
    </row>
    <row r="475" ht="15.75" customHeight="1">
      <c r="A475" s="65"/>
      <c r="B475" s="2"/>
      <c r="C475" s="3"/>
      <c r="D475" s="4"/>
      <c r="E475" s="65"/>
      <c r="F475" s="65"/>
      <c r="G475" s="65"/>
      <c r="H475" s="65"/>
      <c r="I475" s="65"/>
      <c r="J475" s="65"/>
      <c r="K475" s="65"/>
      <c r="L475" s="65"/>
      <c r="M475" s="65"/>
      <c r="N475" s="65"/>
      <c r="O475" s="65"/>
      <c r="P475" s="65"/>
      <c r="Q475" s="65"/>
      <c r="R475" s="65"/>
      <c r="S475" s="65"/>
      <c r="T475" s="65"/>
      <c r="U475" s="65"/>
      <c r="V475" s="65"/>
      <c r="W475" s="65"/>
      <c r="X475" s="65"/>
      <c r="Y475" s="65"/>
      <c r="Z475" s="65"/>
    </row>
    <row r="476" ht="15.75" customHeight="1">
      <c r="A476" s="65"/>
      <c r="B476" s="2"/>
      <c r="C476" s="3"/>
      <c r="D476" s="4"/>
      <c r="E476" s="65"/>
      <c r="F476" s="65"/>
      <c r="G476" s="65"/>
      <c r="H476" s="65"/>
      <c r="I476" s="65"/>
      <c r="J476" s="65"/>
      <c r="K476" s="65"/>
      <c r="L476" s="65"/>
      <c r="M476" s="65"/>
      <c r="N476" s="65"/>
      <c r="O476" s="65"/>
      <c r="P476" s="65"/>
      <c r="Q476" s="65"/>
      <c r="R476" s="65"/>
      <c r="S476" s="65"/>
      <c r="T476" s="65"/>
      <c r="U476" s="65"/>
      <c r="V476" s="65"/>
      <c r="W476" s="65"/>
      <c r="X476" s="65"/>
      <c r="Y476" s="65"/>
      <c r="Z476" s="65"/>
    </row>
    <row r="477" ht="15.75" customHeight="1">
      <c r="A477" s="65"/>
      <c r="B477" s="2"/>
      <c r="C477" s="3"/>
      <c r="D477" s="4"/>
      <c r="E477" s="65"/>
      <c r="F477" s="65"/>
      <c r="G477" s="65"/>
      <c r="H477" s="65"/>
      <c r="I477" s="65"/>
      <c r="J477" s="65"/>
      <c r="K477" s="65"/>
      <c r="L477" s="65"/>
      <c r="M477" s="65"/>
      <c r="N477" s="65"/>
      <c r="O477" s="65"/>
      <c r="P477" s="65"/>
      <c r="Q477" s="65"/>
      <c r="R477" s="65"/>
      <c r="S477" s="65"/>
      <c r="T477" s="65"/>
      <c r="U477" s="65"/>
      <c r="V477" s="65"/>
      <c r="W477" s="65"/>
      <c r="X477" s="65"/>
      <c r="Y477" s="65"/>
      <c r="Z477" s="65"/>
    </row>
    <row r="478" ht="15.75" customHeight="1">
      <c r="A478" s="65"/>
      <c r="B478" s="2"/>
      <c r="C478" s="3"/>
      <c r="D478" s="4"/>
      <c r="E478" s="65"/>
      <c r="F478" s="65"/>
      <c r="G478" s="65"/>
      <c r="H478" s="65"/>
      <c r="I478" s="65"/>
      <c r="J478" s="65"/>
      <c r="K478" s="65"/>
      <c r="L478" s="65"/>
      <c r="M478" s="65"/>
      <c r="N478" s="65"/>
      <c r="O478" s="65"/>
      <c r="P478" s="65"/>
      <c r="Q478" s="65"/>
      <c r="R478" s="65"/>
      <c r="S478" s="65"/>
      <c r="T478" s="65"/>
      <c r="U478" s="65"/>
      <c r="V478" s="65"/>
      <c r="W478" s="65"/>
      <c r="X478" s="65"/>
      <c r="Y478" s="65"/>
      <c r="Z478" s="65"/>
    </row>
    <row r="479" ht="15.75" customHeight="1">
      <c r="A479" s="65"/>
      <c r="B479" s="2"/>
      <c r="C479" s="3"/>
      <c r="D479" s="4"/>
      <c r="E479" s="65"/>
      <c r="F479" s="65"/>
      <c r="G479" s="65"/>
      <c r="H479" s="65"/>
      <c r="I479" s="65"/>
      <c r="J479" s="65"/>
      <c r="K479" s="65"/>
      <c r="L479" s="65"/>
      <c r="M479" s="65"/>
      <c r="N479" s="65"/>
      <c r="O479" s="65"/>
      <c r="P479" s="65"/>
      <c r="Q479" s="65"/>
      <c r="R479" s="65"/>
      <c r="S479" s="65"/>
      <c r="T479" s="65"/>
      <c r="U479" s="65"/>
      <c r="V479" s="65"/>
      <c r="W479" s="65"/>
      <c r="X479" s="65"/>
      <c r="Y479" s="65"/>
      <c r="Z479" s="65"/>
    </row>
    <row r="480" ht="15.75" customHeight="1">
      <c r="A480" s="65"/>
      <c r="B480" s="2"/>
      <c r="C480" s="3"/>
      <c r="D480" s="4"/>
      <c r="E480" s="65"/>
      <c r="F480" s="65"/>
      <c r="G480" s="65"/>
      <c r="H480" s="65"/>
      <c r="I480" s="65"/>
      <c r="J480" s="65"/>
      <c r="K480" s="65"/>
      <c r="L480" s="65"/>
      <c r="M480" s="65"/>
      <c r="N480" s="65"/>
      <c r="O480" s="65"/>
      <c r="P480" s="65"/>
      <c r="Q480" s="65"/>
      <c r="R480" s="65"/>
      <c r="S480" s="65"/>
      <c r="T480" s="65"/>
      <c r="U480" s="65"/>
      <c r="V480" s="65"/>
      <c r="W480" s="65"/>
      <c r="X480" s="65"/>
      <c r="Y480" s="65"/>
      <c r="Z480" s="65"/>
    </row>
    <row r="481" ht="15.75" customHeight="1">
      <c r="A481" s="65"/>
      <c r="B481" s="2"/>
      <c r="C481" s="3"/>
      <c r="D481" s="4"/>
      <c r="E481" s="65"/>
      <c r="F481" s="65"/>
      <c r="G481" s="65"/>
      <c r="H481" s="65"/>
      <c r="I481" s="65"/>
      <c r="J481" s="65"/>
      <c r="K481" s="65"/>
      <c r="L481" s="65"/>
      <c r="M481" s="65"/>
      <c r="N481" s="65"/>
      <c r="O481" s="65"/>
      <c r="P481" s="65"/>
      <c r="Q481" s="65"/>
      <c r="R481" s="65"/>
      <c r="S481" s="65"/>
      <c r="T481" s="65"/>
      <c r="U481" s="65"/>
      <c r="V481" s="65"/>
      <c r="W481" s="65"/>
      <c r="X481" s="65"/>
      <c r="Y481" s="65"/>
      <c r="Z481" s="65"/>
    </row>
    <row r="482" ht="15.75" customHeight="1">
      <c r="A482" s="65"/>
      <c r="B482" s="2"/>
      <c r="C482" s="3"/>
      <c r="D482" s="4"/>
      <c r="E482" s="65"/>
      <c r="F482" s="65"/>
      <c r="G482" s="65"/>
      <c r="H482" s="65"/>
      <c r="I482" s="65"/>
      <c r="J482" s="65"/>
      <c r="K482" s="65"/>
      <c r="L482" s="65"/>
      <c r="M482" s="65"/>
      <c r="N482" s="65"/>
      <c r="O482" s="65"/>
      <c r="P482" s="65"/>
      <c r="Q482" s="65"/>
      <c r="R482" s="65"/>
      <c r="S482" s="65"/>
      <c r="T482" s="65"/>
      <c r="U482" s="65"/>
      <c r="V482" s="65"/>
      <c r="W482" s="65"/>
      <c r="X482" s="65"/>
      <c r="Y482" s="65"/>
      <c r="Z482" s="65"/>
    </row>
    <row r="483" ht="15.75" customHeight="1">
      <c r="A483" s="65"/>
      <c r="B483" s="2"/>
      <c r="C483" s="3"/>
      <c r="D483" s="4"/>
      <c r="E483" s="65"/>
      <c r="F483" s="65"/>
      <c r="G483" s="65"/>
      <c r="H483" s="65"/>
      <c r="I483" s="65"/>
      <c r="J483" s="65"/>
      <c r="K483" s="65"/>
      <c r="L483" s="65"/>
      <c r="M483" s="65"/>
      <c r="N483" s="65"/>
      <c r="O483" s="65"/>
      <c r="P483" s="65"/>
      <c r="Q483" s="65"/>
      <c r="R483" s="65"/>
      <c r="S483" s="65"/>
      <c r="T483" s="65"/>
      <c r="U483" s="65"/>
      <c r="V483" s="65"/>
      <c r="W483" s="65"/>
      <c r="X483" s="65"/>
      <c r="Y483" s="65"/>
      <c r="Z483" s="65"/>
    </row>
    <row r="484" ht="15.75" customHeight="1">
      <c r="A484" s="65"/>
      <c r="B484" s="2"/>
      <c r="C484" s="3"/>
      <c r="D484" s="4"/>
      <c r="E484" s="65"/>
      <c r="F484" s="65"/>
      <c r="G484" s="65"/>
      <c r="H484" s="65"/>
      <c r="I484" s="65"/>
      <c r="J484" s="65"/>
      <c r="K484" s="65"/>
      <c r="L484" s="65"/>
      <c r="M484" s="65"/>
      <c r="N484" s="65"/>
      <c r="O484" s="65"/>
      <c r="P484" s="65"/>
      <c r="Q484" s="65"/>
      <c r="R484" s="65"/>
      <c r="S484" s="65"/>
      <c r="T484" s="65"/>
      <c r="U484" s="65"/>
      <c r="V484" s="65"/>
      <c r="W484" s="65"/>
      <c r="X484" s="65"/>
      <c r="Y484" s="65"/>
      <c r="Z484" s="65"/>
    </row>
    <row r="485" ht="15.75" customHeight="1">
      <c r="A485" s="65"/>
      <c r="B485" s="2"/>
      <c r="C485" s="3"/>
      <c r="D485" s="4"/>
      <c r="E485" s="65"/>
      <c r="F485" s="65"/>
      <c r="G485" s="65"/>
      <c r="H485" s="65"/>
      <c r="I485" s="65"/>
      <c r="J485" s="65"/>
      <c r="K485" s="65"/>
      <c r="L485" s="65"/>
      <c r="M485" s="65"/>
      <c r="N485" s="65"/>
      <c r="O485" s="65"/>
      <c r="P485" s="65"/>
      <c r="Q485" s="65"/>
      <c r="R485" s="65"/>
      <c r="S485" s="65"/>
      <c r="T485" s="65"/>
      <c r="U485" s="65"/>
      <c r="V485" s="65"/>
      <c r="W485" s="65"/>
      <c r="X485" s="65"/>
      <c r="Y485" s="65"/>
      <c r="Z485" s="65"/>
    </row>
    <row r="486" ht="15.75" customHeight="1">
      <c r="A486" s="65"/>
      <c r="B486" s="2"/>
      <c r="C486" s="3"/>
      <c r="D486" s="4"/>
      <c r="E486" s="65"/>
      <c r="F486" s="65"/>
      <c r="G486" s="65"/>
      <c r="H486" s="65"/>
      <c r="I486" s="65"/>
      <c r="J486" s="65"/>
      <c r="K486" s="65"/>
      <c r="L486" s="65"/>
      <c r="M486" s="65"/>
      <c r="N486" s="65"/>
      <c r="O486" s="65"/>
      <c r="P486" s="65"/>
      <c r="Q486" s="65"/>
      <c r="R486" s="65"/>
      <c r="S486" s="65"/>
      <c r="T486" s="65"/>
      <c r="U486" s="65"/>
      <c r="V486" s="65"/>
      <c r="W486" s="65"/>
      <c r="X486" s="65"/>
      <c r="Y486" s="65"/>
      <c r="Z486" s="65"/>
    </row>
    <row r="487" ht="15.75" customHeight="1">
      <c r="A487" s="65"/>
      <c r="B487" s="2"/>
      <c r="C487" s="3"/>
      <c r="D487" s="4"/>
      <c r="E487" s="65"/>
      <c r="F487" s="65"/>
      <c r="G487" s="65"/>
      <c r="H487" s="65"/>
      <c r="I487" s="65"/>
      <c r="J487" s="65"/>
      <c r="K487" s="65"/>
      <c r="L487" s="65"/>
      <c r="M487" s="65"/>
      <c r="N487" s="65"/>
      <c r="O487" s="65"/>
      <c r="P487" s="65"/>
      <c r="Q487" s="65"/>
      <c r="R487" s="65"/>
      <c r="S487" s="65"/>
      <c r="T487" s="65"/>
      <c r="U487" s="65"/>
      <c r="V487" s="65"/>
      <c r="W487" s="65"/>
      <c r="X487" s="65"/>
      <c r="Y487" s="65"/>
      <c r="Z487" s="65"/>
    </row>
    <row r="488" ht="15.75" customHeight="1">
      <c r="A488" s="65"/>
      <c r="B488" s="2"/>
      <c r="C488" s="3"/>
      <c r="D488" s="4"/>
      <c r="E488" s="65"/>
      <c r="F488" s="65"/>
      <c r="G488" s="65"/>
      <c r="H488" s="65"/>
      <c r="I488" s="65"/>
      <c r="J488" s="65"/>
      <c r="K488" s="65"/>
      <c r="L488" s="65"/>
      <c r="M488" s="65"/>
      <c r="N488" s="65"/>
      <c r="O488" s="65"/>
      <c r="P488" s="65"/>
      <c r="Q488" s="65"/>
      <c r="R488" s="65"/>
      <c r="S488" s="65"/>
      <c r="T488" s="65"/>
      <c r="U488" s="65"/>
      <c r="V488" s="65"/>
      <c r="W488" s="65"/>
      <c r="X488" s="65"/>
      <c r="Y488" s="65"/>
      <c r="Z488" s="65"/>
    </row>
    <row r="489" ht="15.75" customHeight="1">
      <c r="A489" s="65"/>
      <c r="B489" s="2"/>
      <c r="C489" s="3"/>
      <c r="D489" s="4"/>
      <c r="E489" s="65"/>
      <c r="F489" s="65"/>
      <c r="G489" s="65"/>
      <c r="H489" s="65"/>
      <c r="I489" s="65"/>
      <c r="J489" s="65"/>
      <c r="K489" s="65"/>
      <c r="L489" s="65"/>
      <c r="M489" s="65"/>
      <c r="N489" s="65"/>
      <c r="O489" s="65"/>
      <c r="P489" s="65"/>
      <c r="Q489" s="65"/>
      <c r="R489" s="65"/>
      <c r="S489" s="65"/>
      <c r="T489" s="65"/>
      <c r="U489" s="65"/>
      <c r="V489" s="65"/>
      <c r="W489" s="65"/>
      <c r="X489" s="65"/>
      <c r="Y489" s="65"/>
      <c r="Z489" s="65"/>
    </row>
    <row r="490" ht="15.75" customHeight="1">
      <c r="A490" s="65"/>
      <c r="B490" s="2"/>
      <c r="C490" s="3"/>
      <c r="D490" s="4"/>
      <c r="E490" s="65"/>
      <c r="F490" s="65"/>
      <c r="G490" s="65"/>
      <c r="H490" s="65"/>
      <c r="I490" s="65"/>
      <c r="J490" s="65"/>
      <c r="K490" s="65"/>
      <c r="L490" s="65"/>
      <c r="M490" s="65"/>
      <c r="N490" s="65"/>
      <c r="O490" s="65"/>
      <c r="P490" s="65"/>
      <c r="Q490" s="65"/>
      <c r="R490" s="65"/>
      <c r="S490" s="65"/>
      <c r="T490" s="65"/>
      <c r="U490" s="65"/>
      <c r="V490" s="65"/>
      <c r="W490" s="65"/>
      <c r="X490" s="65"/>
      <c r="Y490" s="65"/>
      <c r="Z490" s="65"/>
    </row>
    <row r="491" ht="15.75" customHeight="1">
      <c r="A491" s="65"/>
      <c r="B491" s="2"/>
      <c r="C491" s="3"/>
      <c r="D491" s="4"/>
      <c r="E491" s="65"/>
      <c r="F491" s="65"/>
      <c r="G491" s="65"/>
      <c r="H491" s="65"/>
      <c r="I491" s="65"/>
      <c r="J491" s="65"/>
      <c r="K491" s="65"/>
      <c r="L491" s="65"/>
      <c r="M491" s="65"/>
      <c r="N491" s="65"/>
      <c r="O491" s="65"/>
      <c r="P491" s="65"/>
      <c r="Q491" s="65"/>
      <c r="R491" s="65"/>
      <c r="S491" s="65"/>
      <c r="T491" s="65"/>
      <c r="U491" s="65"/>
      <c r="V491" s="65"/>
      <c r="W491" s="65"/>
      <c r="X491" s="65"/>
      <c r="Y491" s="65"/>
      <c r="Z491" s="65"/>
    </row>
    <row r="492" ht="15.75" customHeight="1">
      <c r="A492" s="65"/>
      <c r="B492" s="2"/>
      <c r="C492" s="3"/>
      <c r="D492" s="4"/>
      <c r="E492" s="65"/>
      <c r="F492" s="65"/>
      <c r="G492" s="65"/>
      <c r="H492" s="65"/>
      <c r="I492" s="65"/>
      <c r="J492" s="65"/>
      <c r="K492" s="65"/>
      <c r="L492" s="65"/>
      <c r="M492" s="65"/>
      <c r="N492" s="65"/>
      <c r="O492" s="65"/>
      <c r="P492" s="65"/>
      <c r="Q492" s="65"/>
      <c r="R492" s="65"/>
      <c r="S492" s="65"/>
      <c r="T492" s="65"/>
      <c r="U492" s="65"/>
      <c r="V492" s="65"/>
      <c r="W492" s="65"/>
      <c r="X492" s="65"/>
      <c r="Y492" s="65"/>
      <c r="Z492" s="65"/>
    </row>
    <row r="493" ht="15.75" customHeight="1">
      <c r="A493" s="65"/>
      <c r="B493" s="2"/>
      <c r="C493" s="3"/>
      <c r="D493" s="4"/>
      <c r="E493" s="65"/>
      <c r="F493" s="65"/>
      <c r="G493" s="65"/>
      <c r="H493" s="65"/>
      <c r="I493" s="65"/>
      <c r="J493" s="65"/>
      <c r="K493" s="65"/>
      <c r="L493" s="65"/>
      <c r="M493" s="65"/>
      <c r="N493" s="65"/>
      <c r="O493" s="65"/>
      <c r="P493" s="65"/>
      <c r="Q493" s="65"/>
      <c r="R493" s="65"/>
      <c r="S493" s="65"/>
      <c r="T493" s="65"/>
      <c r="U493" s="65"/>
      <c r="V493" s="65"/>
      <c r="W493" s="65"/>
      <c r="X493" s="65"/>
      <c r="Y493" s="65"/>
      <c r="Z493" s="65"/>
    </row>
    <row r="494" ht="15.75" customHeight="1">
      <c r="A494" s="65"/>
      <c r="B494" s="2"/>
      <c r="C494" s="3"/>
      <c r="D494" s="4"/>
      <c r="E494" s="65"/>
      <c r="F494" s="65"/>
      <c r="G494" s="65"/>
      <c r="H494" s="65"/>
      <c r="I494" s="65"/>
      <c r="J494" s="65"/>
      <c r="K494" s="65"/>
      <c r="L494" s="65"/>
      <c r="M494" s="65"/>
      <c r="N494" s="65"/>
      <c r="O494" s="65"/>
      <c r="P494" s="65"/>
      <c r="Q494" s="65"/>
      <c r="R494" s="65"/>
      <c r="S494" s="65"/>
      <c r="T494" s="65"/>
      <c r="U494" s="65"/>
      <c r="V494" s="65"/>
      <c r="W494" s="65"/>
      <c r="X494" s="65"/>
      <c r="Y494" s="65"/>
      <c r="Z494" s="65"/>
    </row>
    <row r="495" ht="15.75" customHeight="1">
      <c r="A495" s="65"/>
      <c r="B495" s="2"/>
      <c r="C495" s="3"/>
      <c r="D495" s="4"/>
      <c r="E495" s="65"/>
      <c r="F495" s="65"/>
      <c r="G495" s="65"/>
      <c r="H495" s="65"/>
      <c r="I495" s="65"/>
      <c r="J495" s="65"/>
      <c r="K495" s="65"/>
      <c r="L495" s="65"/>
      <c r="M495" s="65"/>
      <c r="N495" s="65"/>
      <c r="O495" s="65"/>
      <c r="P495" s="65"/>
      <c r="Q495" s="65"/>
      <c r="R495" s="65"/>
      <c r="S495" s="65"/>
      <c r="T495" s="65"/>
      <c r="U495" s="65"/>
      <c r="V495" s="65"/>
      <c r="W495" s="65"/>
      <c r="X495" s="65"/>
      <c r="Y495" s="65"/>
      <c r="Z495" s="65"/>
    </row>
    <row r="496" ht="15.75" customHeight="1">
      <c r="A496" s="65"/>
      <c r="B496" s="2"/>
      <c r="C496" s="3"/>
      <c r="D496" s="4"/>
      <c r="E496" s="65"/>
      <c r="F496" s="65"/>
      <c r="G496" s="65"/>
      <c r="H496" s="65"/>
      <c r="I496" s="65"/>
      <c r="J496" s="65"/>
      <c r="K496" s="65"/>
      <c r="L496" s="65"/>
      <c r="M496" s="65"/>
      <c r="N496" s="65"/>
      <c r="O496" s="65"/>
      <c r="P496" s="65"/>
      <c r="Q496" s="65"/>
      <c r="R496" s="65"/>
      <c r="S496" s="65"/>
      <c r="T496" s="65"/>
      <c r="U496" s="65"/>
      <c r="V496" s="65"/>
      <c r="W496" s="65"/>
      <c r="X496" s="65"/>
      <c r="Y496" s="65"/>
      <c r="Z496" s="65"/>
    </row>
    <row r="497" ht="15.75" customHeight="1">
      <c r="A497" s="65"/>
      <c r="B497" s="2"/>
      <c r="C497" s="3"/>
      <c r="D497" s="4"/>
      <c r="E497" s="65"/>
      <c r="F497" s="65"/>
      <c r="G497" s="65"/>
      <c r="H497" s="65"/>
      <c r="I497" s="65"/>
      <c r="J497" s="65"/>
      <c r="K497" s="65"/>
      <c r="L497" s="65"/>
      <c r="M497" s="65"/>
      <c r="N497" s="65"/>
      <c r="O497" s="65"/>
      <c r="P497" s="65"/>
      <c r="Q497" s="65"/>
      <c r="R497" s="65"/>
      <c r="S497" s="65"/>
      <c r="T497" s="65"/>
      <c r="U497" s="65"/>
      <c r="V497" s="65"/>
      <c r="W497" s="65"/>
      <c r="X497" s="65"/>
      <c r="Y497" s="65"/>
      <c r="Z497" s="65"/>
    </row>
    <row r="498" ht="15.75" customHeight="1">
      <c r="A498" s="65"/>
      <c r="B498" s="2"/>
      <c r="C498" s="3"/>
      <c r="D498" s="4"/>
      <c r="E498" s="65"/>
      <c r="F498" s="65"/>
      <c r="G498" s="65"/>
      <c r="H498" s="65"/>
      <c r="I498" s="65"/>
      <c r="J498" s="65"/>
      <c r="K498" s="65"/>
      <c r="L498" s="65"/>
      <c r="M498" s="65"/>
      <c r="N498" s="65"/>
      <c r="O498" s="65"/>
      <c r="P498" s="65"/>
      <c r="Q498" s="65"/>
      <c r="R498" s="65"/>
      <c r="S498" s="65"/>
      <c r="T498" s="65"/>
      <c r="U498" s="65"/>
      <c r="V498" s="65"/>
      <c r="W498" s="65"/>
      <c r="X498" s="65"/>
      <c r="Y498" s="65"/>
      <c r="Z498" s="65"/>
    </row>
    <row r="499" ht="15.75" customHeight="1">
      <c r="A499" s="65"/>
      <c r="B499" s="2"/>
      <c r="C499" s="3"/>
      <c r="D499" s="4"/>
      <c r="E499" s="65"/>
      <c r="F499" s="65"/>
      <c r="G499" s="65"/>
      <c r="H499" s="65"/>
      <c r="I499" s="65"/>
      <c r="J499" s="65"/>
      <c r="K499" s="65"/>
      <c r="L499" s="65"/>
      <c r="M499" s="65"/>
      <c r="N499" s="65"/>
      <c r="O499" s="65"/>
      <c r="P499" s="65"/>
      <c r="Q499" s="65"/>
      <c r="R499" s="65"/>
      <c r="S499" s="65"/>
      <c r="T499" s="65"/>
      <c r="U499" s="65"/>
      <c r="V499" s="65"/>
      <c r="W499" s="65"/>
      <c r="X499" s="65"/>
      <c r="Y499" s="65"/>
      <c r="Z499" s="65"/>
    </row>
    <row r="500" ht="15.75" customHeight="1">
      <c r="A500" s="65"/>
      <c r="B500" s="2"/>
      <c r="C500" s="3"/>
      <c r="D500" s="4"/>
      <c r="E500" s="65"/>
      <c r="F500" s="65"/>
      <c r="G500" s="65"/>
      <c r="H500" s="65"/>
      <c r="I500" s="65"/>
      <c r="J500" s="65"/>
      <c r="K500" s="65"/>
      <c r="L500" s="65"/>
      <c r="M500" s="65"/>
      <c r="N500" s="65"/>
      <c r="O500" s="65"/>
      <c r="P500" s="65"/>
      <c r="Q500" s="65"/>
      <c r="R500" s="65"/>
      <c r="S500" s="65"/>
      <c r="T500" s="65"/>
      <c r="U500" s="65"/>
      <c r="V500" s="65"/>
      <c r="W500" s="65"/>
      <c r="X500" s="65"/>
      <c r="Y500" s="65"/>
      <c r="Z500" s="65"/>
    </row>
    <row r="501" ht="15.75" customHeight="1">
      <c r="A501" s="65"/>
      <c r="B501" s="2"/>
      <c r="C501" s="3"/>
      <c r="D501" s="4"/>
      <c r="E501" s="65"/>
      <c r="F501" s="65"/>
      <c r="G501" s="65"/>
      <c r="H501" s="65"/>
      <c r="I501" s="65"/>
      <c r="J501" s="65"/>
      <c r="K501" s="65"/>
      <c r="L501" s="65"/>
      <c r="M501" s="65"/>
      <c r="N501" s="65"/>
      <c r="O501" s="65"/>
      <c r="P501" s="65"/>
      <c r="Q501" s="65"/>
      <c r="R501" s="65"/>
      <c r="S501" s="65"/>
      <c r="T501" s="65"/>
      <c r="U501" s="65"/>
      <c r="V501" s="65"/>
      <c r="W501" s="65"/>
      <c r="X501" s="65"/>
      <c r="Y501" s="65"/>
      <c r="Z501" s="65"/>
    </row>
    <row r="502" ht="15.75" customHeight="1">
      <c r="A502" s="65"/>
      <c r="B502" s="2"/>
      <c r="C502" s="3"/>
      <c r="D502" s="4"/>
      <c r="E502" s="65"/>
      <c r="F502" s="65"/>
      <c r="G502" s="65"/>
      <c r="H502" s="65"/>
      <c r="I502" s="65"/>
      <c r="J502" s="65"/>
      <c r="K502" s="65"/>
      <c r="L502" s="65"/>
      <c r="M502" s="65"/>
      <c r="N502" s="65"/>
      <c r="O502" s="65"/>
      <c r="P502" s="65"/>
      <c r="Q502" s="65"/>
      <c r="R502" s="65"/>
      <c r="S502" s="65"/>
      <c r="T502" s="65"/>
      <c r="U502" s="65"/>
      <c r="V502" s="65"/>
      <c r="W502" s="65"/>
      <c r="X502" s="65"/>
      <c r="Y502" s="65"/>
      <c r="Z502" s="65"/>
    </row>
    <row r="503" ht="15.75" customHeight="1">
      <c r="A503" s="65"/>
      <c r="B503" s="2"/>
      <c r="C503" s="3"/>
      <c r="D503" s="4"/>
      <c r="E503" s="65"/>
      <c r="F503" s="65"/>
      <c r="G503" s="65"/>
      <c r="H503" s="65"/>
      <c r="I503" s="65"/>
      <c r="J503" s="65"/>
      <c r="K503" s="65"/>
      <c r="L503" s="65"/>
      <c r="M503" s="65"/>
      <c r="N503" s="65"/>
      <c r="O503" s="65"/>
      <c r="P503" s="65"/>
      <c r="Q503" s="65"/>
      <c r="R503" s="65"/>
      <c r="S503" s="65"/>
      <c r="T503" s="65"/>
      <c r="U503" s="65"/>
      <c r="V503" s="65"/>
      <c r="W503" s="65"/>
      <c r="X503" s="65"/>
      <c r="Y503" s="65"/>
      <c r="Z503" s="65"/>
    </row>
    <row r="504" ht="15.75" customHeight="1">
      <c r="A504" s="65"/>
      <c r="B504" s="2"/>
      <c r="C504" s="3"/>
      <c r="D504" s="4"/>
      <c r="E504" s="65"/>
      <c r="F504" s="65"/>
      <c r="G504" s="65"/>
      <c r="H504" s="65"/>
      <c r="I504" s="65"/>
      <c r="J504" s="65"/>
      <c r="K504" s="65"/>
      <c r="L504" s="65"/>
      <c r="M504" s="65"/>
      <c r="N504" s="65"/>
      <c r="O504" s="65"/>
      <c r="P504" s="65"/>
      <c r="Q504" s="65"/>
      <c r="R504" s="65"/>
      <c r="S504" s="65"/>
      <c r="T504" s="65"/>
      <c r="U504" s="65"/>
      <c r="V504" s="65"/>
      <c r="W504" s="65"/>
      <c r="X504" s="65"/>
      <c r="Y504" s="65"/>
      <c r="Z504" s="65"/>
    </row>
    <row r="505" ht="15.75" customHeight="1">
      <c r="A505" s="65"/>
      <c r="B505" s="2"/>
      <c r="C505" s="3"/>
      <c r="D505" s="4"/>
      <c r="E505" s="65"/>
      <c r="F505" s="65"/>
      <c r="G505" s="65"/>
      <c r="H505" s="65"/>
      <c r="I505" s="65"/>
      <c r="J505" s="65"/>
      <c r="K505" s="65"/>
      <c r="L505" s="65"/>
      <c r="M505" s="65"/>
      <c r="N505" s="65"/>
      <c r="O505" s="65"/>
      <c r="P505" s="65"/>
      <c r="Q505" s="65"/>
      <c r="R505" s="65"/>
      <c r="S505" s="65"/>
      <c r="T505" s="65"/>
      <c r="U505" s="65"/>
      <c r="V505" s="65"/>
      <c r="W505" s="65"/>
      <c r="X505" s="65"/>
      <c r="Y505" s="65"/>
      <c r="Z505" s="65"/>
    </row>
    <row r="506" ht="15.75" customHeight="1">
      <c r="A506" s="65"/>
      <c r="B506" s="2"/>
      <c r="C506" s="3"/>
      <c r="D506" s="4"/>
      <c r="E506" s="65"/>
      <c r="F506" s="65"/>
      <c r="G506" s="65"/>
      <c r="H506" s="65"/>
      <c r="I506" s="65"/>
      <c r="J506" s="65"/>
      <c r="K506" s="65"/>
      <c r="L506" s="65"/>
      <c r="M506" s="65"/>
      <c r="N506" s="65"/>
      <c r="O506" s="65"/>
      <c r="P506" s="65"/>
      <c r="Q506" s="65"/>
      <c r="R506" s="65"/>
      <c r="S506" s="65"/>
      <c r="T506" s="65"/>
      <c r="U506" s="65"/>
      <c r="V506" s="65"/>
      <c r="W506" s="65"/>
      <c r="X506" s="65"/>
      <c r="Y506" s="65"/>
      <c r="Z506" s="65"/>
    </row>
    <row r="507" ht="15.75" customHeight="1">
      <c r="A507" s="65"/>
      <c r="B507" s="2"/>
      <c r="C507" s="3"/>
      <c r="D507" s="4"/>
      <c r="E507" s="65"/>
      <c r="F507" s="65"/>
      <c r="G507" s="65"/>
      <c r="H507" s="65"/>
      <c r="I507" s="65"/>
      <c r="J507" s="65"/>
      <c r="K507" s="65"/>
      <c r="L507" s="65"/>
      <c r="M507" s="65"/>
      <c r="N507" s="65"/>
      <c r="O507" s="65"/>
      <c r="P507" s="65"/>
      <c r="Q507" s="65"/>
      <c r="R507" s="65"/>
      <c r="S507" s="65"/>
      <c r="T507" s="65"/>
      <c r="U507" s="65"/>
      <c r="V507" s="65"/>
      <c r="W507" s="65"/>
      <c r="X507" s="65"/>
      <c r="Y507" s="65"/>
      <c r="Z507" s="65"/>
    </row>
    <row r="508" ht="15.75" customHeight="1">
      <c r="A508" s="65"/>
      <c r="B508" s="2"/>
      <c r="C508" s="3"/>
      <c r="D508" s="4"/>
      <c r="E508" s="65"/>
      <c r="F508" s="65"/>
      <c r="G508" s="65"/>
      <c r="H508" s="65"/>
      <c r="I508" s="65"/>
      <c r="J508" s="65"/>
      <c r="K508" s="65"/>
      <c r="L508" s="65"/>
      <c r="M508" s="65"/>
      <c r="N508" s="65"/>
      <c r="O508" s="65"/>
      <c r="P508" s="65"/>
      <c r="Q508" s="65"/>
      <c r="R508" s="65"/>
      <c r="S508" s="65"/>
      <c r="T508" s="65"/>
      <c r="U508" s="65"/>
      <c r="V508" s="65"/>
      <c r="W508" s="65"/>
      <c r="X508" s="65"/>
      <c r="Y508" s="65"/>
      <c r="Z508" s="65"/>
    </row>
    <row r="509" ht="15.75" customHeight="1">
      <c r="A509" s="65"/>
      <c r="B509" s="2"/>
      <c r="C509" s="3"/>
      <c r="D509" s="4"/>
      <c r="E509" s="65"/>
      <c r="F509" s="65"/>
      <c r="G509" s="65"/>
      <c r="H509" s="65"/>
      <c r="I509" s="65"/>
      <c r="J509" s="65"/>
      <c r="K509" s="65"/>
      <c r="L509" s="65"/>
      <c r="M509" s="65"/>
      <c r="N509" s="65"/>
      <c r="O509" s="65"/>
      <c r="P509" s="65"/>
      <c r="Q509" s="65"/>
      <c r="R509" s="65"/>
      <c r="S509" s="65"/>
      <c r="T509" s="65"/>
      <c r="U509" s="65"/>
      <c r="V509" s="65"/>
      <c r="W509" s="65"/>
      <c r="X509" s="65"/>
      <c r="Y509" s="65"/>
      <c r="Z509" s="65"/>
    </row>
    <row r="510" ht="15.75" customHeight="1">
      <c r="A510" s="65"/>
      <c r="B510" s="2"/>
      <c r="C510" s="3"/>
      <c r="D510" s="4"/>
      <c r="E510" s="65"/>
      <c r="F510" s="65"/>
      <c r="G510" s="65"/>
      <c r="H510" s="65"/>
      <c r="I510" s="65"/>
      <c r="J510" s="65"/>
      <c r="K510" s="65"/>
      <c r="L510" s="65"/>
      <c r="M510" s="65"/>
      <c r="N510" s="65"/>
      <c r="O510" s="65"/>
      <c r="P510" s="65"/>
      <c r="Q510" s="65"/>
      <c r="R510" s="65"/>
      <c r="S510" s="65"/>
      <c r="T510" s="65"/>
      <c r="U510" s="65"/>
      <c r="V510" s="65"/>
      <c r="W510" s="65"/>
      <c r="X510" s="65"/>
      <c r="Y510" s="65"/>
      <c r="Z510" s="65"/>
    </row>
    <row r="511" ht="15.75" customHeight="1">
      <c r="A511" s="65"/>
      <c r="B511" s="2"/>
      <c r="C511" s="3"/>
      <c r="D511" s="4"/>
      <c r="E511" s="65"/>
      <c r="F511" s="65"/>
      <c r="G511" s="65"/>
      <c r="H511" s="65"/>
      <c r="I511" s="65"/>
      <c r="J511" s="65"/>
      <c r="K511" s="65"/>
      <c r="L511" s="65"/>
      <c r="M511" s="65"/>
      <c r="N511" s="65"/>
      <c r="O511" s="65"/>
      <c r="P511" s="65"/>
      <c r="Q511" s="65"/>
      <c r="R511" s="65"/>
      <c r="S511" s="65"/>
      <c r="T511" s="65"/>
      <c r="U511" s="65"/>
      <c r="V511" s="65"/>
      <c r="W511" s="65"/>
      <c r="X511" s="65"/>
      <c r="Y511" s="65"/>
      <c r="Z511" s="65"/>
    </row>
    <row r="512" ht="15.75" customHeight="1">
      <c r="A512" s="65"/>
      <c r="B512" s="2"/>
      <c r="C512" s="3"/>
      <c r="D512" s="4"/>
      <c r="E512" s="65"/>
      <c r="F512" s="65"/>
      <c r="G512" s="65"/>
      <c r="H512" s="65"/>
      <c r="I512" s="65"/>
      <c r="J512" s="65"/>
      <c r="K512" s="65"/>
      <c r="L512" s="65"/>
      <c r="M512" s="65"/>
      <c r="N512" s="65"/>
      <c r="O512" s="65"/>
      <c r="P512" s="65"/>
      <c r="Q512" s="65"/>
      <c r="R512" s="65"/>
      <c r="S512" s="65"/>
      <c r="T512" s="65"/>
      <c r="U512" s="65"/>
      <c r="V512" s="65"/>
      <c r="W512" s="65"/>
      <c r="X512" s="65"/>
      <c r="Y512" s="65"/>
      <c r="Z512" s="65"/>
    </row>
    <row r="513" ht="15.75" customHeight="1">
      <c r="A513" s="65"/>
      <c r="B513" s="2"/>
      <c r="C513" s="3"/>
      <c r="D513" s="4"/>
      <c r="E513" s="65"/>
      <c r="F513" s="65"/>
      <c r="G513" s="65"/>
      <c r="H513" s="65"/>
      <c r="I513" s="65"/>
      <c r="J513" s="65"/>
      <c r="K513" s="65"/>
      <c r="L513" s="65"/>
      <c r="M513" s="65"/>
      <c r="N513" s="65"/>
      <c r="O513" s="65"/>
      <c r="P513" s="65"/>
      <c r="Q513" s="65"/>
      <c r="R513" s="65"/>
      <c r="S513" s="65"/>
      <c r="T513" s="65"/>
      <c r="U513" s="65"/>
      <c r="V513" s="65"/>
      <c r="W513" s="65"/>
      <c r="X513" s="65"/>
      <c r="Y513" s="65"/>
      <c r="Z513" s="65"/>
    </row>
    <row r="514" ht="15.75" customHeight="1">
      <c r="A514" s="65"/>
      <c r="B514" s="2"/>
      <c r="C514" s="3"/>
      <c r="D514" s="4"/>
      <c r="E514" s="65"/>
      <c r="F514" s="65"/>
      <c r="G514" s="65"/>
      <c r="H514" s="65"/>
      <c r="I514" s="65"/>
      <c r="J514" s="65"/>
      <c r="K514" s="65"/>
      <c r="L514" s="65"/>
      <c r="M514" s="65"/>
      <c r="N514" s="65"/>
      <c r="O514" s="65"/>
      <c r="P514" s="65"/>
      <c r="Q514" s="65"/>
      <c r="R514" s="65"/>
      <c r="S514" s="65"/>
      <c r="T514" s="65"/>
      <c r="U514" s="65"/>
      <c r="V514" s="65"/>
      <c r="W514" s="65"/>
      <c r="X514" s="65"/>
      <c r="Y514" s="65"/>
      <c r="Z514" s="65"/>
    </row>
    <row r="515" ht="15.75" customHeight="1">
      <c r="A515" s="65"/>
      <c r="B515" s="2"/>
      <c r="C515" s="3"/>
      <c r="D515" s="4"/>
      <c r="E515" s="65"/>
      <c r="F515" s="65"/>
      <c r="G515" s="65"/>
      <c r="H515" s="65"/>
      <c r="I515" s="65"/>
      <c r="J515" s="65"/>
      <c r="K515" s="65"/>
      <c r="L515" s="65"/>
      <c r="M515" s="65"/>
      <c r="N515" s="65"/>
      <c r="O515" s="65"/>
      <c r="P515" s="65"/>
      <c r="Q515" s="65"/>
      <c r="R515" s="65"/>
      <c r="S515" s="65"/>
      <c r="T515" s="65"/>
      <c r="U515" s="65"/>
      <c r="V515" s="65"/>
      <c r="W515" s="65"/>
      <c r="X515" s="65"/>
      <c r="Y515" s="65"/>
      <c r="Z515" s="65"/>
    </row>
    <row r="516" ht="15.75" customHeight="1">
      <c r="A516" s="65"/>
      <c r="B516" s="2"/>
      <c r="C516" s="3"/>
      <c r="D516" s="4"/>
      <c r="E516" s="65"/>
      <c r="F516" s="65"/>
      <c r="G516" s="65"/>
      <c r="H516" s="65"/>
      <c r="I516" s="65"/>
      <c r="J516" s="65"/>
      <c r="K516" s="65"/>
      <c r="L516" s="65"/>
      <c r="M516" s="65"/>
      <c r="N516" s="65"/>
      <c r="O516" s="65"/>
      <c r="P516" s="65"/>
      <c r="Q516" s="65"/>
      <c r="R516" s="65"/>
      <c r="S516" s="65"/>
      <c r="T516" s="65"/>
      <c r="U516" s="65"/>
      <c r="V516" s="65"/>
      <c r="W516" s="65"/>
      <c r="X516" s="65"/>
      <c r="Y516" s="65"/>
      <c r="Z516" s="65"/>
    </row>
    <row r="517" ht="15.75" customHeight="1">
      <c r="A517" s="65"/>
      <c r="B517" s="2"/>
      <c r="C517" s="3"/>
      <c r="D517" s="4"/>
      <c r="E517" s="65"/>
      <c r="F517" s="65"/>
      <c r="G517" s="65"/>
      <c r="H517" s="65"/>
      <c r="I517" s="65"/>
      <c r="J517" s="65"/>
      <c r="K517" s="65"/>
      <c r="L517" s="65"/>
      <c r="M517" s="65"/>
      <c r="N517" s="65"/>
      <c r="O517" s="65"/>
      <c r="P517" s="65"/>
      <c r="Q517" s="65"/>
      <c r="R517" s="65"/>
      <c r="S517" s="65"/>
      <c r="T517" s="65"/>
      <c r="U517" s="65"/>
      <c r="V517" s="65"/>
      <c r="W517" s="65"/>
      <c r="X517" s="65"/>
      <c r="Y517" s="65"/>
      <c r="Z517" s="65"/>
    </row>
    <row r="518" ht="15.75" customHeight="1">
      <c r="A518" s="65"/>
      <c r="B518" s="2"/>
      <c r="C518" s="3"/>
      <c r="D518" s="4"/>
      <c r="E518" s="65"/>
      <c r="F518" s="65"/>
      <c r="G518" s="65"/>
      <c r="H518" s="65"/>
      <c r="I518" s="65"/>
      <c r="J518" s="65"/>
      <c r="K518" s="65"/>
      <c r="L518" s="65"/>
      <c r="M518" s="65"/>
      <c r="N518" s="65"/>
      <c r="O518" s="65"/>
      <c r="P518" s="65"/>
      <c r="Q518" s="65"/>
      <c r="R518" s="65"/>
      <c r="S518" s="65"/>
      <c r="T518" s="65"/>
      <c r="U518" s="65"/>
      <c r="V518" s="65"/>
      <c r="W518" s="65"/>
      <c r="X518" s="65"/>
      <c r="Y518" s="65"/>
      <c r="Z518" s="65"/>
    </row>
    <row r="519" ht="15.75" customHeight="1">
      <c r="A519" s="65"/>
      <c r="B519" s="2"/>
      <c r="C519" s="3"/>
      <c r="D519" s="4"/>
      <c r="E519" s="65"/>
      <c r="F519" s="65"/>
      <c r="G519" s="65"/>
      <c r="H519" s="65"/>
      <c r="I519" s="65"/>
      <c r="J519" s="65"/>
      <c r="K519" s="65"/>
      <c r="L519" s="65"/>
      <c r="M519" s="65"/>
      <c r="N519" s="65"/>
      <c r="O519" s="65"/>
      <c r="P519" s="65"/>
      <c r="Q519" s="65"/>
      <c r="R519" s="65"/>
      <c r="S519" s="65"/>
      <c r="T519" s="65"/>
      <c r="U519" s="65"/>
      <c r="V519" s="65"/>
      <c r="W519" s="65"/>
      <c r="X519" s="65"/>
      <c r="Y519" s="65"/>
      <c r="Z519" s="65"/>
    </row>
    <row r="520" ht="15.75" customHeight="1">
      <c r="A520" s="65"/>
      <c r="B520" s="2"/>
      <c r="C520" s="3"/>
      <c r="D520" s="4"/>
      <c r="E520" s="65"/>
      <c r="F520" s="65"/>
      <c r="G520" s="65"/>
      <c r="H520" s="65"/>
      <c r="I520" s="65"/>
      <c r="J520" s="65"/>
      <c r="K520" s="65"/>
      <c r="L520" s="65"/>
      <c r="M520" s="65"/>
      <c r="N520" s="65"/>
      <c r="O520" s="65"/>
      <c r="P520" s="65"/>
      <c r="Q520" s="65"/>
      <c r="R520" s="65"/>
      <c r="S520" s="65"/>
      <c r="T520" s="65"/>
      <c r="U520" s="65"/>
      <c r="V520" s="65"/>
      <c r="W520" s="65"/>
      <c r="X520" s="65"/>
      <c r="Y520" s="65"/>
      <c r="Z520" s="65"/>
    </row>
    <row r="521" ht="15.75" customHeight="1">
      <c r="A521" s="65"/>
      <c r="B521" s="2"/>
      <c r="C521" s="3"/>
      <c r="D521" s="4"/>
      <c r="E521" s="65"/>
      <c r="F521" s="65"/>
      <c r="G521" s="65"/>
      <c r="H521" s="65"/>
      <c r="I521" s="65"/>
      <c r="J521" s="65"/>
      <c r="K521" s="65"/>
      <c r="L521" s="65"/>
      <c r="M521" s="65"/>
      <c r="N521" s="65"/>
      <c r="O521" s="65"/>
      <c r="P521" s="65"/>
      <c r="Q521" s="65"/>
      <c r="R521" s="65"/>
      <c r="S521" s="65"/>
      <c r="T521" s="65"/>
      <c r="U521" s="65"/>
      <c r="V521" s="65"/>
      <c r="W521" s="65"/>
      <c r="X521" s="65"/>
      <c r="Y521" s="65"/>
      <c r="Z521" s="65"/>
    </row>
    <row r="522" ht="15.75" customHeight="1">
      <c r="A522" s="65"/>
      <c r="B522" s="2"/>
      <c r="C522" s="3"/>
      <c r="D522" s="4"/>
      <c r="E522" s="65"/>
      <c r="F522" s="65"/>
      <c r="G522" s="65"/>
      <c r="H522" s="65"/>
      <c r="I522" s="65"/>
      <c r="J522" s="65"/>
      <c r="K522" s="65"/>
      <c r="L522" s="65"/>
      <c r="M522" s="65"/>
      <c r="N522" s="65"/>
      <c r="O522" s="65"/>
      <c r="P522" s="65"/>
      <c r="Q522" s="65"/>
      <c r="R522" s="65"/>
      <c r="S522" s="65"/>
      <c r="T522" s="65"/>
      <c r="U522" s="65"/>
      <c r="V522" s="65"/>
      <c r="W522" s="65"/>
      <c r="X522" s="65"/>
      <c r="Y522" s="65"/>
      <c r="Z522" s="65"/>
    </row>
    <row r="523" ht="15.75" customHeight="1">
      <c r="A523" s="65"/>
      <c r="B523" s="2"/>
      <c r="C523" s="3"/>
      <c r="D523" s="4"/>
      <c r="E523" s="65"/>
      <c r="F523" s="65"/>
      <c r="G523" s="65"/>
      <c r="H523" s="65"/>
      <c r="I523" s="65"/>
      <c r="J523" s="65"/>
      <c r="K523" s="65"/>
      <c r="L523" s="65"/>
      <c r="M523" s="65"/>
      <c r="N523" s="65"/>
      <c r="O523" s="65"/>
      <c r="P523" s="65"/>
      <c r="Q523" s="65"/>
      <c r="R523" s="65"/>
      <c r="S523" s="65"/>
      <c r="T523" s="65"/>
      <c r="U523" s="65"/>
      <c r="V523" s="65"/>
      <c r="W523" s="65"/>
      <c r="X523" s="65"/>
      <c r="Y523" s="65"/>
      <c r="Z523" s="65"/>
    </row>
    <row r="524" ht="15.75" customHeight="1">
      <c r="A524" s="65"/>
      <c r="B524" s="2"/>
      <c r="C524" s="3"/>
      <c r="D524" s="4"/>
      <c r="E524" s="65"/>
      <c r="F524" s="65"/>
      <c r="G524" s="65"/>
      <c r="H524" s="65"/>
      <c r="I524" s="65"/>
      <c r="J524" s="65"/>
      <c r="K524" s="65"/>
      <c r="L524" s="65"/>
      <c r="M524" s="65"/>
      <c r="N524" s="65"/>
      <c r="O524" s="65"/>
      <c r="P524" s="65"/>
      <c r="Q524" s="65"/>
      <c r="R524" s="65"/>
      <c r="S524" s="65"/>
      <c r="T524" s="65"/>
      <c r="U524" s="65"/>
      <c r="V524" s="65"/>
      <c r="W524" s="65"/>
      <c r="X524" s="65"/>
      <c r="Y524" s="65"/>
      <c r="Z524" s="65"/>
    </row>
    <row r="525" ht="15.75" customHeight="1">
      <c r="A525" s="65"/>
      <c r="B525" s="2"/>
      <c r="C525" s="3"/>
      <c r="D525" s="4"/>
      <c r="E525" s="65"/>
      <c r="F525" s="65"/>
      <c r="G525" s="65"/>
      <c r="H525" s="65"/>
      <c r="I525" s="65"/>
      <c r="J525" s="65"/>
      <c r="K525" s="65"/>
      <c r="L525" s="65"/>
      <c r="M525" s="65"/>
      <c r="N525" s="65"/>
      <c r="O525" s="65"/>
      <c r="P525" s="65"/>
      <c r="Q525" s="65"/>
      <c r="R525" s="65"/>
      <c r="S525" s="65"/>
      <c r="T525" s="65"/>
      <c r="U525" s="65"/>
      <c r="V525" s="65"/>
      <c r="W525" s="65"/>
      <c r="X525" s="65"/>
      <c r="Y525" s="65"/>
      <c r="Z525" s="65"/>
    </row>
    <row r="526" ht="15.75" customHeight="1">
      <c r="A526" s="65"/>
      <c r="B526" s="2"/>
      <c r="C526" s="3"/>
      <c r="D526" s="4"/>
      <c r="E526" s="65"/>
      <c r="F526" s="65"/>
      <c r="G526" s="65"/>
      <c r="H526" s="65"/>
      <c r="I526" s="65"/>
      <c r="J526" s="65"/>
      <c r="K526" s="65"/>
      <c r="L526" s="65"/>
      <c r="M526" s="65"/>
      <c r="N526" s="65"/>
      <c r="O526" s="65"/>
      <c r="P526" s="65"/>
      <c r="Q526" s="65"/>
      <c r="R526" s="65"/>
      <c r="S526" s="65"/>
      <c r="T526" s="65"/>
      <c r="U526" s="65"/>
      <c r="V526" s="65"/>
      <c r="W526" s="65"/>
      <c r="X526" s="65"/>
      <c r="Y526" s="65"/>
      <c r="Z526" s="65"/>
    </row>
    <row r="527" ht="15.75" customHeight="1">
      <c r="A527" s="65"/>
      <c r="B527" s="2"/>
      <c r="C527" s="3"/>
      <c r="D527" s="4"/>
      <c r="E527" s="65"/>
      <c r="F527" s="65"/>
      <c r="G527" s="65"/>
      <c r="H527" s="65"/>
      <c r="I527" s="65"/>
      <c r="J527" s="65"/>
      <c r="K527" s="65"/>
      <c r="L527" s="65"/>
      <c r="M527" s="65"/>
      <c r="N527" s="65"/>
      <c r="O527" s="65"/>
      <c r="P527" s="65"/>
      <c r="Q527" s="65"/>
      <c r="R527" s="65"/>
      <c r="S527" s="65"/>
      <c r="T527" s="65"/>
      <c r="U527" s="65"/>
      <c r="V527" s="65"/>
      <c r="W527" s="65"/>
      <c r="X527" s="65"/>
      <c r="Y527" s="65"/>
      <c r="Z527" s="65"/>
    </row>
    <row r="528" ht="15.75" customHeight="1">
      <c r="A528" s="65"/>
      <c r="B528" s="2"/>
      <c r="C528" s="3"/>
      <c r="D528" s="4"/>
      <c r="E528" s="65"/>
      <c r="F528" s="65"/>
      <c r="G528" s="65"/>
      <c r="H528" s="65"/>
      <c r="I528" s="65"/>
      <c r="J528" s="65"/>
      <c r="K528" s="65"/>
      <c r="L528" s="65"/>
      <c r="M528" s="65"/>
      <c r="N528" s="65"/>
      <c r="O528" s="65"/>
      <c r="P528" s="65"/>
      <c r="Q528" s="65"/>
      <c r="R528" s="65"/>
      <c r="S528" s="65"/>
      <c r="T528" s="65"/>
      <c r="U528" s="65"/>
      <c r="V528" s="65"/>
      <c r="W528" s="65"/>
      <c r="X528" s="65"/>
      <c r="Y528" s="65"/>
      <c r="Z528" s="65"/>
    </row>
    <row r="529" ht="15.75" customHeight="1">
      <c r="A529" s="65"/>
      <c r="B529" s="2"/>
      <c r="C529" s="3"/>
      <c r="D529" s="4"/>
      <c r="E529" s="65"/>
      <c r="F529" s="65"/>
      <c r="G529" s="65"/>
      <c r="H529" s="65"/>
      <c r="I529" s="65"/>
      <c r="J529" s="65"/>
      <c r="K529" s="65"/>
      <c r="L529" s="65"/>
      <c r="M529" s="65"/>
      <c r="N529" s="65"/>
      <c r="O529" s="65"/>
      <c r="P529" s="65"/>
      <c r="Q529" s="65"/>
      <c r="R529" s="65"/>
      <c r="S529" s="65"/>
      <c r="T529" s="65"/>
      <c r="U529" s="65"/>
      <c r="V529" s="65"/>
      <c r="W529" s="65"/>
      <c r="X529" s="65"/>
      <c r="Y529" s="65"/>
      <c r="Z529" s="65"/>
    </row>
    <row r="530" ht="15.75" customHeight="1">
      <c r="A530" s="65"/>
      <c r="B530" s="2"/>
      <c r="C530" s="3"/>
      <c r="D530" s="4"/>
      <c r="E530" s="65"/>
      <c r="F530" s="65"/>
      <c r="G530" s="65"/>
      <c r="H530" s="65"/>
      <c r="I530" s="65"/>
      <c r="J530" s="65"/>
      <c r="K530" s="65"/>
      <c r="L530" s="65"/>
      <c r="M530" s="65"/>
      <c r="N530" s="65"/>
      <c r="O530" s="65"/>
      <c r="P530" s="65"/>
      <c r="Q530" s="65"/>
      <c r="R530" s="65"/>
      <c r="S530" s="65"/>
      <c r="T530" s="65"/>
      <c r="U530" s="65"/>
      <c r="V530" s="65"/>
      <c r="W530" s="65"/>
      <c r="X530" s="65"/>
      <c r="Y530" s="65"/>
      <c r="Z530" s="65"/>
    </row>
    <row r="531" ht="15.75" customHeight="1">
      <c r="A531" s="65"/>
      <c r="B531" s="2"/>
      <c r="C531" s="3"/>
      <c r="D531" s="4"/>
      <c r="E531" s="65"/>
      <c r="F531" s="65"/>
      <c r="G531" s="65"/>
      <c r="H531" s="65"/>
      <c r="I531" s="65"/>
      <c r="J531" s="65"/>
      <c r="K531" s="65"/>
      <c r="L531" s="65"/>
      <c r="M531" s="65"/>
      <c r="N531" s="65"/>
      <c r="O531" s="65"/>
      <c r="P531" s="65"/>
      <c r="Q531" s="65"/>
      <c r="R531" s="65"/>
      <c r="S531" s="65"/>
      <c r="T531" s="65"/>
      <c r="U531" s="65"/>
      <c r="V531" s="65"/>
      <c r="W531" s="65"/>
      <c r="X531" s="65"/>
      <c r="Y531" s="65"/>
      <c r="Z531" s="65"/>
    </row>
    <row r="532" ht="15.75" customHeight="1">
      <c r="A532" s="65"/>
      <c r="B532" s="2"/>
      <c r="C532" s="3"/>
      <c r="D532" s="4"/>
      <c r="E532" s="65"/>
      <c r="F532" s="65"/>
      <c r="G532" s="65"/>
      <c r="H532" s="65"/>
      <c r="I532" s="65"/>
      <c r="J532" s="65"/>
      <c r="K532" s="65"/>
      <c r="L532" s="65"/>
      <c r="M532" s="65"/>
      <c r="N532" s="65"/>
      <c r="O532" s="65"/>
      <c r="P532" s="65"/>
      <c r="Q532" s="65"/>
      <c r="R532" s="65"/>
      <c r="S532" s="65"/>
      <c r="T532" s="65"/>
      <c r="U532" s="65"/>
      <c r="V532" s="65"/>
      <c r="W532" s="65"/>
      <c r="X532" s="65"/>
      <c r="Y532" s="65"/>
      <c r="Z532" s="65"/>
    </row>
    <row r="533" ht="15.75" customHeight="1">
      <c r="A533" s="65"/>
      <c r="B533" s="2"/>
      <c r="C533" s="3"/>
      <c r="D533" s="4"/>
      <c r="E533" s="65"/>
      <c r="F533" s="65"/>
      <c r="G533" s="65"/>
      <c r="H533" s="65"/>
      <c r="I533" s="65"/>
      <c r="J533" s="65"/>
      <c r="K533" s="65"/>
      <c r="L533" s="65"/>
      <c r="M533" s="65"/>
      <c r="N533" s="65"/>
      <c r="O533" s="65"/>
      <c r="P533" s="65"/>
      <c r="Q533" s="65"/>
      <c r="R533" s="65"/>
      <c r="S533" s="65"/>
      <c r="T533" s="65"/>
      <c r="U533" s="65"/>
      <c r="V533" s="65"/>
      <c r="W533" s="65"/>
      <c r="X533" s="65"/>
      <c r="Y533" s="65"/>
      <c r="Z533" s="65"/>
    </row>
    <row r="534" ht="15.75" customHeight="1">
      <c r="A534" s="65"/>
      <c r="B534" s="2"/>
      <c r="C534" s="3"/>
      <c r="D534" s="4"/>
      <c r="E534" s="65"/>
      <c r="F534" s="65"/>
      <c r="G534" s="65"/>
      <c r="H534" s="65"/>
      <c r="I534" s="65"/>
      <c r="J534" s="65"/>
      <c r="K534" s="65"/>
      <c r="L534" s="65"/>
      <c r="M534" s="65"/>
      <c r="N534" s="65"/>
      <c r="O534" s="65"/>
      <c r="P534" s="65"/>
      <c r="Q534" s="65"/>
      <c r="R534" s="65"/>
      <c r="S534" s="65"/>
      <c r="T534" s="65"/>
      <c r="U534" s="65"/>
      <c r="V534" s="65"/>
      <c r="W534" s="65"/>
      <c r="X534" s="65"/>
      <c r="Y534" s="65"/>
      <c r="Z534" s="65"/>
    </row>
    <row r="535" ht="15.75" customHeight="1">
      <c r="A535" s="65"/>
      <c r="B535" s="2"/>
      <c r="C535" s="3"/>
      <c r="D535" s="4"/>
      <c r="E535" s="65"/>
      <c r="F535" s="65"/>
      <c r="G535" s="65"/>
      <c r="H535" s="65"/>
      <c r="I535" s="65"/>
      <c r="J535" s="65"/>
      <c r="K535" s="65"/>
      <c r="L535" s="65"/>
      <c r="M535" s="65"/>
      <c r="N535" s="65"/>
      <c r="O535" s="65"/>
      <c r="P535" s="65"/>
      <c r="Q535" s="65"/>
      <c r="R535" s="65"/>
      <c r="S535" s="65"/>
      <c r="T535" s="65"/>
      <c r="U535" s="65"/>
      <c r="V535" s="65"/>
      <c r="W535" s="65"/>
      <c r="X535" s="65"/>
      <c r="Y535" s="65"/>
      <c r="Z535" s="65"/>
    </row>
    <row r="536" ht="15.75" customHeight="1">
      <c r="A536" s="65"/>
      <c r="B536" s="2"/>
      <c r="C536" s="3"/>
      <c r="D536" s="4"/>
      <c r="E536" s="65"/>
      <c r="F536" s="65"/>
      <c r="G536" s="65"/>
      <c r="H536" s="65"/>
      <c r="I536" s="65"/>
      <c r="J536" s="65"/>
      <c r="K536" s="65"/>
      <c r="L536" s="65"/>
      <c r="M536" s="65"/>
      <c r="N536" s="65"/>
      <c r="O536" s="65"/>
      <c r="P536" s="65"/>
      <c r="Q536" s="65"/>
      <c r="R536" s="65"/>
      <c r="S536" s="65"/>
      <c r="T536" s="65"/>
      <c r="U536" s="65"/>
      <c r="V536" s="65"/>
      <c r="W536" s="65"/>
      <c r="X536" s="65"/>
      <c r="Y536" s="65"/>
      <c r="Z536" s="65"/>
    </row>
    <row r="537" ht="15.75" customHeight="1">
      <c r="A537" s="65"/>
      <c r="B537" s="2"/>
      <c r="C537" s="3"/>
      <c r="D537" s="4"/>
      <c r="E537" s="65"/>
      <c r="F537" s="65"/>
      <c r="G537" s="65"/>
      <c r="H537" s="65"/>
      <c r="I537" s="65"/>
      <c r="J537" s="65"/>
      <c r="K537" s="65"/>
      <c r="L537" s="65"/>
      <c r="M537" s="65"/>
      <c r="N537" s="65"/>
      <c r="O537" s="65"/>
      <c r="P537" s="65"/>
      <c r="Q537" s="65"/>
      <c r="R537" s="65"/>
      <c r="S537" s="65"/>
      <c r="T537" s="65"/>
      <c r="U537" s="65"/>
      <c r="V537" s="65"/>
      <c r="W537" s="65"/>
      <c r="X537" s="65"/>
      <c r="Y537" s="65"/>
      <c r="Z537" s="65"/>
    </row>
    <row r="538" ht="15.75" customHeight="1">
      <c r="A538" s="65"/>
      <c r="B538" s="2"/>
      <c r="C538" s="3"/>
      <c r="D538" s="4"/>
      <c r="E538" s="65"/>
      <c r="F538" s="65"/>
      <c r="G538" s="65"/>
      <c r="H538" s="65"/>
      <c r="I538" s="65"/>
      <c r="J538" s="65"/>
      <c r="K538" s="65"/>
      <c r="L538" s="65"/>
      <c r="M538" s="65"/>
      <c r="N538" s="65"/>
      <c r="O538" s="65"/>
      <c r="P538" s="65"/>
      <c r="Q538" s="65"/>
      <c r="R538" s="65"/>
      <c r="S538" s="65"/>
      <c r="T538" s="65"/>
      <c r="U538" s="65"/>
      <c r="V538" s="65"/>
      <c r="W538" s="65"/>
      <c r="X538" s="65"/>
      <c r="Y538" s="65"/>
      <c r="Z538" s="65"/>
    </row>
    <row r="539" ht="15.75" customHeight="1">
      <c r="A539" s="65"/>
      <c r="B539" s="2"/>
      <c r="C539" s="3"/>
      <c r="D539" s="4"/>
      <c r="E539" s="65"/>
      <c r="F539" s="65"/>
      <c r="G539" s="65"/>
      <c r="H539" s="65"/>
      <c r="I539" s="65"/>
      <c r="J539" s="65"/>
      <c r="K539" s="65"/>
      <c r="L539" s="65"/>
      <c r="M539" s="65"/>
      <c r="N539" s="65"/>
      <c r="O539" s="65"/>
      <c r="P539" s="65"/>
      <c r="Q539" s="65"/>
      <c r="R539" s="65"/>
      <c r="S539" s="65"/>
      <c r="T539" s="65"/>
      <c r="U539" s="65"/>
      <c r="V539" s="65"/>
      <c r="W539" s="65"/>
      <c r="X539" s="65"/>
      <c r="Y539" s="65"/>
      <c r="Z539" s="65"/>
    </row>
    <row r="540" ht="15.75" customHeight="1">
      <c r="A540" s="65"/>
      <c r="B540" s="2"/>
      <c r="C540" s="3"/>
      <c r="D540" s="4"/>
      <c r="E540" s="65"/>
      <c r="F540" s="65"/>
      <c r="G540" s="65"/>
      <c r="H540" s="65"/>
      <c r="I540" s="65"/>
      <c r="J540" s="65"/>
      <c r="K540" s="65"/>
      <c r="L540" s="65"/>
      <c r="M540" s="65"/>
      <c r="N540" s="65"/>
      <c r="O540" s="65"/>
      <c r="P540" s="65"/>
      <c r="Q540" s="65"/>
      <c r="R540" s="65"/>
      <c r="S540" s="65"/>
      <c r="T540" s="65"/>
      <c r="U540" s="65"/>
      <c r="V540" s="65"/>
      <c r="W540" s="65"/>
      <c r="X540" s="65"/>
      <c r="Y540" s="65"/>
      <c r="Z540" s="65"/>
    </row>
    <row r="541" ht="15.75" customHeight="1">
      <c r="A541" s="65"/>
      <c r="B541" s="2"/>
      <c r="C541" s="3"/>
      <c r="D541" s="4"/>
      <c r="E541" s="65"/>
      <c r="F541" s="65"/>
      <c r="G541" s="65"/>
      <c r="H541" s="65"/>
      <c r="I541" s="65"/>
      <c r="J541" s="65"/>
      <c r="K541" s="65"/>
      <c r="L541" s="65"/>
      <c r="M541" s="65"/>
      <c r="N541" s="65"/>
      <c r="O541" s="65"/>
      <c r="P541" s="65"/>
      <c r="Q541" s="65"/>
      <c r="R541" s="65"/>
      <c r="S541" s="65"/>
      <c r="T541" s="65"/>
      <c r="U541" s="65"/>
      <c r="V541" s="65"/>
      <c r="W541" s="65"/>
      <c r="X541" s="65"/>
      <c r="Y541" s="65"/>
      <c r="Z541" s="65"/>
    </row>
    <row r="542" ht="15.75" customHeight="1">
      <c r="A542" s="65"/>
      <c r="B542" s="2"/>
      <c r="C542" s="3"/>
      <c r="D542" s="4"/>
      <c r="E542" s="65"/>
      <c r="F542" s="65"/>
      <c r="G542" s="65"/>
      <c r="H542" s="65"/>
      <c r="I542" s="65"/>
      <c r="J542" s="65"/>
      <c r="K542" s="65"/>
      <c r="L542" s="65"/>
      <c r="M542" s="65"/>
      <c r="N542" s="65"/>
      <c r="O542" s="65"/>
      <c r="P542" s="65"/>
      <c r="Q542" s="65"/>
      <c r="R542" s="65"/>
      <c r="S542" s="65"/>
      <c r="T542" s="65"/>
      <c r="U542" s="65"/>
      <c r="V542" s="65"/>
      <c r="W542" s="65"/>
      <c r="X542" s="65"/>
      <c r="Y542" s="65"/>
      <c r="Z542" s="65"/>
    </row>
    <row r="543" ht="15.75" customHeight="1">
      <c r="A543" s="65"/>
      <c r="B543" s="2"/>
      <c r="C543" s="3"/>
      <c r="D543" s="4"/>
      <c r="E543" s="65"/>
      <c r="F543" s="65"/>
      <c r="G543" s="65"/>
      <c r="H543" s="65"/>
      <c r="I543" s="65"/>
      <c r="J543" s="65"/>
      <c r="K543" s="65"/>
      <c r="L543" s="65"/>
      <c r="M543" s="65"/>
      <c r="N543" s="65"/>
      <c r="O543" s="65"/>
      <c r="P543" s="65"/>
      <c r="Q543" s="65"/>
      <c r="R543" s="65"/>
      <c r="S543" s="65"/>
      <c r="T543" s="65"/>
      <c r="U543" s="65"/>
      <c r="V543" s="65"/>
      <c r="W543" s="65"/>
      <c r="X543" s="65"/>
      <c r="Y543" s="65"/>
      <c r="Z543" s="65"/>
    </row>
    <row r="544" ht="15.75" customHeight="1">
      <c r="A544" s="65"/>
      <c r="B544" s="2"/>
      <c r="C544" s="3"/>
      <c r="D544" s="4"/>
      <c r="E544" s="65"/>
      <c r="F544" s="65"/>
      <c r="G544" s="65"/>
      <c r="H544" s="65"/>
      <c r="I544" s="65"/>
      <c r="J544" s="65"/>
      <c r="K544" s="65"/>
      <c r="L544" s="65"/>
      <c r="M544" s="65"/>
      <c r="N544" s="65"/>
      <c r="O544" s="65"/>
      <c r="P544" s="65"/>
      <c r="Q544" s="65"/>
      <c r="R544" s="65"/>
      <c r="S544" s="65"/>
      <c r="T544" s="65"/>
      <c r="U544" s="65"/>
      <c r="V544" s="65"/>
      <c r="W544" s="65"/>
      <c r="X544" s="65"/>
      <c r="Y544" s="65"/>
      <c r="Z544" s="65"/>
    </row>
    <row r="545" ht="15.75" customHeight="1">
      <c r="A545" s="65"/>
      <c r="B545" s="2"/>
      <c r="C545" s="3"/>
      <c r="D545" s="4"/>
      <c r="E545" s="65"/>
      <c r="F545" s="65"/>
      <c r="G545" s="65"/>
      <c r="H545" s="65"/>
      <c r="I545" s="65"/>
      <c r="J545" s="65"/>
      <c r="K545" s="65"/>
      <c r="L545" s="65"/>
      <c r="M545" s="65"/>
      <c r="N545" s="65"/>
      <c r="O545" s="65"/>
      <c r="P545" s="65"/>
      <c r="Q545" s="65"/>
      <c r="R545" s="65"/>
      <c r="S545" s="65"/>
      <c r="T545" s="65"/>
      <c r="U545" s="65"/>
      <c r="V545" s="65"/>
      <c r="W545" s="65"/>
      <c r="X545" s="65"/>
      <c r="Y545" s="65"/>
      <c r="Z545" s="65"/>
    </row>
    <row r="546" ht="15.75" customHeight="1">
      <c r="A546" s="65"/>
      <c r="B546" s="2"/>
      <c r="C546" s="3"/>
      <c r="D546" s="4"/>
      <c r="E546" s="65"/>
      <c r="F546" s="65"/>
      <c r="G546" s="65"/>
      <c r="H546" s="65"/>
      <c r="I546" s="65"/>
      <c r="J546" s="65"/>
      <c r="K546" s="65"/>
      <c r="L546" s="65"/>
      <c r="M546" s="65"/>
      <c r="N546" s="65"/>
      <c r="O546" s="65"/>
      <c r="P546" s="65"/>
      <c r="Q546" s="65"/>
      <c r="R546" s="65"/>
      <c r="S546" s="65"/>
      <c r="T546" s="65"/>
      <c r="U546" s="65"/>
      <c r="V546" s="65"/>
      <c r="W546" s="65"/>
      <c r="X546" s="65"/>
      <c r="Y546" s="65"/>
      <c r="Z546" s="65"/>
    </row>
    <row r="547" ht="15.75" customHeight="1">
      <c r="A547" s="65"/>
      <c r="B547" s="2"/>
      <c r="C547" s="3"/>
      <c r="D547" s="4"/>
      <c r="E547" s="65"/>
      <c r="F547" s="65"/>
      <c r="G547" s="65"/>
      <c r="H547" s="65"/>
      <c r="I547" s="65"/>
      <c r="J547" s="65"/>
      <c r="K547" s="65"/>
      <c r="L547" s="65"/>
      <c r="M547" s="65"/>
      <c r="N547" s="65"/>
      <c r="O547" s="65"/>
      <c r="P547" s="65"/>
      <c r="Q547" s="65"/>
      <c r="R547" s="65"/>
      <c r="S547" s="65"/>
      <c r="T547" s="65"/>
      <c r="U547" s="65"/>
      <c r="V547" s="65"/>
      <c r="W547" s="65"/>
      <c r="X547" s="65"/>
      <c r="Y547" s="65"/>
      <c r="Z547" s="65"/>
    </row>
    <row r="548" ht="15.75" customHeight="1">
      <c r="A548" s="65"/>
      <c r="B548" s="2"/>
      <c r="C548" s="3"/>
      <c r="D548" s="4"/>
      <c r="E548" s="65"/>
      <c r="F548" s="65"/>
      <c r="G548" s="65"/>
      <c r="H548" s="65"/>
      <c r="I548" s="65"/>
      <c r="J548" s="65"/>
      <c r="K548" s="65"/>
      <c r="L548" s="65"/>
      <c r="M548" s="65"/>
      <c r="N548" s="65"/>
      <c r="O548" s="65"/>
      <c r="P548" s="65"/>
      <c r="Q548" s="65"/>
      <c r="R548" s="65"/>
      <c r="S548" s="65"/>
      <c r="T548" s="65"/>
      <c r="U548" s="65"/>
      <c r="V548" s="65"/>
      <c r="W548" s="65"/>
      <c r="X548" s="65"/>
      <c r="Y548" s="65"/>
      <c r="Z548" s="65"/>
    </row>
    <row r="549" ht="15.75" customHeight="1">
      <c r="A549" s="65"/>
      <c r="B549" s="2"/>
      <c r="C549" s="3"/>
      <c r="D549" s="4"/>
      <c r="E549" s="65"/>
      <c r="F549" s="65"/>
      <c r="G549" s="65"/>
      <c r="H549" s="65"/>
      <c r="I549" s="65"/>
      <c r="J549" s="65"/>
      <c r="K549" s="65"/>
      <c r="L549" s="65"/>
      <c r="M549" s="65"/>
      <c r="N549" s="65"/>
      <c r="O549" s="65"/>
      <c r="P549" s="65"/>
      <c r="Q549" s="65"/>
      <c r="R549" s="65"/>
      <c r="S549" s="65"/>
      <c r="T549" s="65"/>
      <c r="U549" s="65"/>
      <c r="V549" s="65"/>
      <c r="W549" s="65"/>
      <c r="X549" s="65"/>
      <c r="Y549" s="65"/>
      <c r="Z549" s="65"/>
    </row>
    <row r="550" ht="15.75" customHeight="1">
      <c r="A550" s="65"/>
      <c r="B550" s="2"/>
      <c r="C550" s="3"/>
      <c r="D550" s="4"/>
      <c r="E550" s="65"/>
      <c r="F550" s="65"/>
      <c r="G550" s="65"/>
      <c r="H550" s="65"/>
      <c r="I550" s="65"/>
      <c r="J550" s="65"/>
      <c r="K550" s="65"/>
      <c r="L550" s="65"/>
      <c r="M550" s="65"/>
      <c r="N550" s="65"/>
      <c r="O550" s="65"/>
      <c r="P550" s="65"/>
      <c r="Q550" s="65"/>
      <c r="R550" s="65"/>
      <c r="S550" s="65"/>
      <c r="T550" s="65"/>
      <c r="U550" s="65"/>
      <c r="V550" s="65"/>
      <c r="W550" s="65"/>
      <c r="X550" s="65"/>
      <c r="Y550" s="65"/>
      <c r="Z550" s="65"/>
    </row>
    <row r="551" ht="15.75" customHeight="1">
      <c r="A551" s="65"/>
      <c r="B551" s="2"/>
      <c r="C551" s="3"/>
      <c r="D551" s="4"/>
      <c r="E551" s="65"/>
      <c r="F551" s="65"/>
      <c r="G551" s="65"/>
      <c r="H551" s="65"/>
      <c r="I551" s="65"/>
      <c r="J551" s="65"/>
      <c r="K551" s="65"/>
      <c r="L551" s="65"/>
      <c r="M551" s="65"/>
      <c r="N551" s="65"/>
      <c r="O551" s="65"/>
      <c r="P551" s="65"/>
      <c r="Q551" s="65"/>
      <c r="R551" s="65"/>
      <c r="S551" s="65"/>
      <c r="T551" s="65"/>
      <c r="U551" s="65"/>
      <c r="V551" s="65"/>
      <c r="W551" s="65"/>
      <c r="X551" s="65"/>
      <c r="Y551" s="65"/>
      <c r="Z551" s="65"/>
    </row>
    <row r="552" ht="15.75" customHeight="1">
      <c r="A552" s="65"/>
      <c r="B552" s="2"/>
      <c r="C552" s="3"/>
      <c r="D552" s="4"/>
      <c r="E552" s="65"/>
      <c r="F552" s="65"/>
      <c r="G552" s="65"/>
      <c r="H552" s="65"/>
      <c r="I552" s="65"/>
      <c r="J552" s="65"/>
      <c r="K552" s="65"/>
      <c r="L552" s="65"/>
      <c r="M552" s="65"/>
      <c r="N552" s="65"/>
      <c r="O552" s="65"/>
      <c r="P552" s="65"/>
      <c r="Q552" s="65"/>
      <c r="R552" s="65"/>
      <c r="S552" s="65"/>
      <c r="T552" s="65"/>
      <c r="U552" s="65"/>
      <c r="V552" s="65"/>
      <c r="W552" s="65"/>
      <c r="X552" s="65"/>
      <c r="Y552" s="65"/>
      <c r="Z552" s="65"/>
    </row>
    <row r="553" ht="15.75" customHeight="1">
      <c r="A553" s="65"/>
      <c r="B553" s="2"/>
      <c r="C553" s="3"/>
      <c r="D553" s="4"/>
      <c r="E553" s="65"/>
      <c r="F553" s="65"/>
      <c r="G553" s="65"/>
      <c r="H553" s="65"/>
      <c r="I553" s="65"/>
      <c r="J553" s="65"/>
      <c r="K553" s="65"/>
      <c r="L553" s="65"/>
      <c r="M553" s="65"/>
      <c r="N553" s="65"/>
      <c r="O553" s="65"/>
      <c r="P553" s="65"/>
      <c r="Q553" s="65"/>
      <c r="R553" s="65"/>
      <c r="S553" s="65"/>
      <c r="T553" s="65"/>
      <c r="U553" s="65"/>
      <c r="V553" s="65"/>
      <c r="W553" s="65"/>
      <c r="X553" s="65"/>
      <c r="Y553" s="65"/>
      <c r="Z553" s="65"/>
    </row>
    <row r="554" ht="15.75" customHeight="1">
      <c r="A554" s="65"/>
      <c r="B554" s="2"/>
      <c r="C554" s="3"/>
      <c r="D554" s="4"/>
      <c r="E554" s="65"/>
      <c r="F554" s="65"/>
      <c r="G554" s="65"/>
      <c r="H554" s="65"/>
      <c r="I554" s="65"/>
      <c r="J554" s="65"/>
      <c r="K554" s="65"/>
      <c r="L554" s="65"/>
      <c r="M554" s="65"/>
      <c r="N554" s="65"/>
      <c r="O554" s="65"/>
      <c r="P554" s="65"/>
      <c r="Q554" s="65"/>
      <c r="R554" s="65"/>
      <c r="S554" s="65"/>
      <c r="T554" s="65"/>
      <c r="U554" s="65"/>
      <c r="V554" s="65"/>
      <c r="W554" s="65"/>
      <c r="X554" s="65"/>
      <c r="Y554" s="65"/>
      <c r="Z554" s="65"/>
    </row>
    <row r="555" ht="15.75" customHeight="1">
      <c r="A555" s="65"/>
      <c r="B555" s="2"/>
      <c r="C555" s="3"/>
      <c r="D555" s="4"/>
      <c r="E555" s="65"/>
      <c r="F555" s="65"/>
      <c r="G555" s="65"/>
      <c r="H555" s="65"/>
      <c r="I555" s="65"/>
      <c r="J555" s="65"/>
      <c r="K555" s="65"/>
      <c r="L555" s="65"/>
      <c r="M555" s="65"/>
      <c r="N555" s="65"/>
      <c r="O555" s="65"/>
      <c r="P555" s="65"/>
      <c r="Q555" s="65"/>
      <c r="R555" s="65"/>
      <c r="S555" s="65"/>
      <c r="T555" s="65"/>
      <c r="U555" s="65"/>
      <c r="V555" s="65"/>
      <c r="W555" s="65"/>
      <c r="X555" s="65"/>
      <c r="Y555" s="65"/>
      <c r="Z555" s="65"/>
    </row>
    <row r="556" ht="15.75" customHeight="1">
      <c r="A556" s="65"/>
      <c r="B556" s="2"/>
      <c r="C556" s="3"/>
      <c r="D556" s="4"/>
      <c r="E556" s="65"/>
      <c r="F556" s="65"/>
      <c r="G556" s="65"/>
      <c r="H556" s="65"/>
      <c r="I556" s="65"/>
      <c r="J556" s="65"/>
      <c r="K556" s="65"/>
      <c r="L556" s="65"/>
      <c r="M556" s="65"/>
      <c r="N556" s="65"/>
      <c r="O556" s="65"/>
      <c r="P556" s="65"/>
      <c r="Q556" s="65"/>
      <c r="R556" s="65"/>
      <c r="S556" s="65"/>
      <c r="T556" s="65"/>
      <c r="U556" s="65"/>
      <c r="V556" s="65"/>
      <c r="W556" s="65"/>
      <c r="X556" s="65"/>
      <c r="Y556" s="65"/>
      <c r="Z556" s="65"/>
    </row>
    <row r="557" ht="15.75" customHeight="1">
      <c r="A557" s="65"/>
      <c r="B557" s="2"/>
      <c r="C557" s="3"/>
      <c r="D557" s="4"/>
      <c r="E557" s="65"/>
      <c r="F557" s="65"/>
      <c r="G557" s="65"/>
      <c r="H557" s="65"/>
      <c r="I557" s="65"/>
      <c r="J557" s="65"/>
      <c r="K557" s="65"/>
      <c r="L557" s="65"/>
      <c r="M557" s="65"/>
      <c r="N557" s="65"/>
      <c r="O557" s="65"/>
      <c r="P557" s="65"/>
      <c r="Q557" s="65"/>
      <c r="R557" s="65"/>
      <c r="S557" s="65"/>
      <c r="T557" s="65"/>
      <c r="U557" s="65"/>
      <c r="V557" s="65"/>
      <c r="W557" s="65"/>
      <c r="X557" s="65"/>
      <c r="Y557" s="65"/>
      <c r="Z557" s="65"/>
    </row>
    <row r="558" ht="15.75" customHeight="1">
      <c r="A558" s="65"/>
      <c r="B558" s="2"/>
      <c r="C558" s="3"/>
      <c r="D558" s="4"/>
      <c r="E558" s="65"/>
      <c r="F558" s="65"/>
      <c r="G558" s="65"/>
      <c r="H558" s="65"/>
      <c r="I558" s="65"/>
      <c r="J558" s="65"/>
      <c r="K558" s="65"/>
      <c r="L558" s="65"/>
      <c r="M558" s="65"/>
      <c r="N558" s="65"/>
      <c r="O558" s="65"/>
      <c r="P558" s="65"/>
      <c r="Q558" s="65"/>
      <c r="R558" s="65"/>
      <c r="S558" s="65"/>
      <c r="T558" s="65"/>
      <c r="U558" s="65"/>
      <c r="V558" s="65"/>
      <c r="W558" s="65"/>
      <c r="X558" s="65"/>
      <c r="Y558" s="65"/>
      <c r="Z558" s="65"/>
    </row>
    <row r="559" ht="15.75" customHeight="1">
      <c r="A559" s="65"/>
      <c r="B559" s="2"/>
      <c r="C559" s="3"/>
      <c r="D559" s="4"/>
      <c r="E559" s="65"/>
      <c r="F559" s="65"/>
      <c r="G559" s="65"/>
      <c r="H559" s="65"/>
      <c r="I559" s="65"/>
      <c r="J559" s="65"/>
      <c r="K559" s="65"/>
      <c r="L559" s="65"/>
      <c r="M559" s="65"/>
      <c r="N559" s="65"/>
      <c r="O559" s="65"/>
      <c r="P559" s="65"/>
      <c r="Q559" s="65"/>
      <c r="R559" s="65"/>
      <c r="S559" s="65"/>
      <c r="T559" s="65"/>
      <c r="U559" s="65"/>
      <c r="V559" s="65"/>
      <c r="W559" s="65"/>
      <c r="X559" s="65"/>
      <c r="Y559" s="65"/>
      <c r="Z559" s="65"/>
    </row>
    <row r="560" ht="15.75" customHeight="1">
      <c r="A560" s="65"/>
      <c r="B560" s="2"/>
      <c r="C560" s="3"/>
      <c r="D560" s="4"/>
      <c r="E560" s="65"/>
      <c r="F560" s="65"/>
      <c r="G560" s="65"/>
      <c r="H560" s="65"/>
      <c r="I560" s="65"/>
      <c r="J560" s="65"/>
      <c r="K560" s="65"/>
      <c r="L560" s="65"/>
      <c r="M560" s="65"/>
      <c r="N560" s="65"/>
      <c r="O560" s="65"/>
      <c r="P560" s="65"/>
      <c r="Q560" s="65"/>
      <c r="R560" s="65"/>
      <c r="S560" s="65"/>
      <c r="T560" s="65"/>
      <c r="U560" s="65"/>
      <c r="V560" s="65"/>
      <c r="W560" s="65"/>
      <c r="X560" s="65"/>
      <c r="Y560" s="65"/>
      <c r="Z560" s="65"/>
    </row>
    <row r="561" ht="15.75" customHeight="1">
      <c r="A561" s="65"/>
      <c r="B561" s="2"/>
      <c r="C561" s="3"/>
      <c r="D561" s="4"/>
      <c r="E561" s="65"/>
      <c r="F561" s="65"/>
      <c r="G561" s="65"/>
      <c r="H561" s="65"/>
      <c r="I561" s="65"/>
      <c r="J561" s="65"/>
      <c r="K561" s="65"/>
      <c r="L561" s="65"/>
      <c r="M561" s="65"/>
      <c r="N561" s="65"/>
      <c r="O561" s="65"/>
      <c r="P561" s="65"/>
      <c r="Q561" s="65"/>
      <c r="R561" s="65"/>
      <c r="S561" s="65"/>
      <c r="T561" s="65"/>
      <c r="U561" s="65"/>
      <c r="V561" s="65"/>
      <c r="W561" s="65"/>
      <c r="X561" s="65"/>
      <c r="Y561" s="65"/>
      <c r="Z561" s="65"/>
    </row>
    <row r="562" ht="15.75" customHeight="1">
      <c r="A562" s="65"/>
      <c r="B562" s="2"/>
      <c r="C562" s="3"/>
      <c r="D562" s="4"/>
      <c r="E562" s="65"/>
      <c r="F562" s="65"/>
      <c r="G562" s="65"/>
      <c r="H562" s="65"/>
      <c r="I562" s="65"/>
      <c r="J562" s="65"/>
      <c r="K562" s="65"/>
      <c r="L562" s="65"/>
      <c r="M562" s="65"/>
      <c r="N562" s="65"/>
      <c r="O562" s="65"/>
      <c r="P562" s="65"/>
      <c r="Q562" s="65"/>
      <c r="R562" s="65"/>
      <c r="S562" s="65"/>
      <c r="T562" s="65"/>
      <c r="U562" s="65"/>
      <c r="V562" s="65"/>
      <c r="W562" s="65"/>
      <c r="X562" s="65"/>
      <c r="Y562" s="65"/>
      <c r="Z562" s="65"/>
    </row>
    <row r="563" ht="15.75" customHeight="1">
      <c r="A563" s="65"/>
      <c r="B563" s="2"/>
      <c r="C563" s="3"/>
      <c r="D563" s="4"/>
      <c r="E563" s="65"/>
      <c r="F563" s="65"/>
      <c r="G563" s="65"/>
      <c r="H563" s="65"/>
      <c r="I563" s="65"/>
      <c r="J563" s="65"/>
      <c r="K563" s="65"/>
      <c r="L563" s="65"/>
      <c r="M563" s="65"/>
      <c r="N563" s="65"/>
      <c r="O563" s="65"/>
      <c r="P563" s="65"/>
      <c r="Q563" s="65"/>
      <c r="R563" s="65"/>
      <c r="S563" s="65"/>
      <c r="T563" s="65"/>
      <c r="U563" s="65"/>
      <c r="V563" s="65"/>
      <c r="W563" s="65"/>
      <c r="X563" s="65"/>
      <c r="Y563" s="65"/>
      <c r="Z563" s="65"/>
    </row>
    <row r="564" ht="15.75" customHeight="1">
      <c r="A564" s="65"/>
      <c r="B564" s="2"/>
      <c r="C564" s="3"/>
      <c r="D564" s="4"/>
      <c r="E564" s="65"/>
      <c r="F564" s="65"/>
      <c r="G564" s="65"/>
      <c r="H564" s="65"/>
      <c r="I564" s="65"/>
      <c r="J564" s="65"/>
      <c r="K564" s="65"/>
      <c r="L564" s="65"/>
      <c r="M564" s="65"/>
      <c r="N564" s="65"/>
      <c r="O564" s="65"/>
      <c r="P564" s="65"/>
      <c r="Q564" s="65"/>
      <c r="R564" s="65"/>
      <c r="S564" s="65"/>
      <c r="T564" s="65"/>
      <c r="U564" s="65"/>
      <c r="V564" s="65"/>
      <c r="W564" s="65"/>
      <c r="X564" s="65"/>
      <c r="Y564" s="65"/>
      <c r="Z564" s="65"/>
    </row>
    <row r="565" ht="15.75" customHeight="1">
      <c r="A565" s="65"/>
      <c r="B565" s="2"/>
      <c r="C565" s="3"/>
      <c r="D565" s="4"/>
      <c r="E565" s="65"/>
      <c r="F565" s="65"/>
      <c r="G565" s="65"/>
      <c r="H565" s="65"/>
      <c r="I565" s="65"/>
      <c r="J565" s="65"/>
      <c r="K565" s="65"/>
      <c r="L565" s="65"/>
      <c r="M565" s="65"/>
      <c r="N565" s="65"/>
      <c r="O565" s="65"/>
      <c r="P565" s="65"/>
      <c r="Q565" s="65"/>
      <c r="R565" s="65"/>
      <c r="S565" s="65"/>
      <c r="T565" s="65"/>
      <c r="U565" s="65"/>
      <c r="V565" s="65"/>
      <c r="W565" s="65"/>
      <c r="X565" s="65"/>
      <c r="Y565" s="65"/>
      <c r="Z565" s="65"/>
    </row>
    <row r="566" ht="15.75" customHeight="1">
      <c r="A566" s="65"/>
      <c r="B566" s="2"/>
      <c r="C566" s="3"/>
      <c r="D566" s="4"/>
      <c r="E566" s="65"/>
      <c r="F566" s="65"/>
      <c r="G566" s="65"/>
      <c r="H566" s="65"/>
      <c r="I566" s="65"/>
      <c r="J566" s="65"/>
      <c r="K566" s="65"/>
      <c r="L566" s="65"/>
      <c r="M566" s="65"/>
      <c r="N566" s="65"/>
      <c r="O566" s="65"/>
      <c r="P566" s="65"/>
      <c r="Q566" s="65"/>
      <c r="R566" s="65"/>
      <c r="S566" s="65"/>
      <c r="T566" s="65"/>
      <c r="U566" s="65"/>
      <c r="V566" s="65"/>
      <c r="W566" s="65"/>
      <c r="X566" s="65"/>
      <c r="Y566" s="65"/>
      <c r="Z566" s="65"/>
    </row>
    <row r="567" ht="15.75" customHeight="1">
      <c r="A567" s="65"/>
      <c r="B567" s="2"/>
      <c r="C567" s="3"/>
      <c r="D567" s="4"/>
      <c r="E567" s="65"/>
      <c r="F567" s="65"/>
      <c r="G567" s="65"/>
      <c r="H567" s="65"/>
      <c r="I567" s="65"/>
      <c r="J567" s="65"/>
      <c r="K567" s="65"/>
      <c r="L567" s="65"/>
      <c r="M567" s="65"/>
      <c r="N567" s="65"/>
      <c r="O567" s="65"/>
      <c r="P567" s="65"/>
      <c r="Q567" s="65"/>
      <c r="R567" s="65"/>
      <c r="S567" s="65"/>
      <c r="T567" s="65"/>
      <c r="U567" s="65"/>
      <c r="V567" s="65"/>
      <c r="W567" s="65"/>
      <c r="X567" s="65"/>
      <c r="Y567" s="65"/>
      <c r="Z567" s="65"/>
    </row>
    <row r="568" ht="15.75" customHeight="1">
      <c r="A568" s="65"/>
      <c r="B568" s="2"/>
      <c r="C568" s="3"/>
      <c r="D568" s="4"/>
      <c r="E568" s="65"/>
      <c r="F568" s="65"/>
      <c r="G568" s="65"/>
      <c r="H568" s="65"/>
      <c r="I568" s="65"/>
      <c r="J568" s="65"/>
      <c r="K568" s="65"/>
      <c r="L568" s="65"/>
      <c r="M568" s="65"/>
      <c r="N568" s="65"/>
      <c r="O568" s="65"/>
      <c r="P568" s="65"/>
      <c r="Q568" s="65"/>
      <c r="R568" s="65"/>
      <c r="S568" s="65"/>
      <c r="T568" s="65"/>
      <c r="U568" s="65"/>
      <c r="V568" s="65"/>
      <c r="W568" s="65"/>
      <c r="X568" s="65"/>
      <c r="Y568" s="65"/>
      <c r="Z568" s="65"/>
    </row>
    <row r="569" ht="15.75" customHeight="1">
      <c r="A569" s="65"/>
      <c r="B569" s="2"/>
      <c r="C569" s="3"/>
      <c r="D569" s="4"/>
      <c r="E569" s="65"/>
      <c r="F569" s="65"/>
      <c r="G569" s="65"/>
      <c r="H569" s="65"/>
      <c r="I569" s="65"/>
      <c r="J569" s="65"/>
      <c r="K569" s="65"/>
      <c r="L569" s="65"/>
      <c r="M569" s="65"/>
      <c r="N569" s="65"/>
      <c r="O569" s="65"/>
      <c r="P569" s="65"/>
      <c r="Q569" s="65"/>
      <c r="R569" s="65"/>
      <c r="S569" s="65"/>
      <c r="T569" s="65"/>
      <c r="U569" s="65"/>
      <c r="V569" s="65"/>
      <c r="W569" s="65"/>
      <c r="X569" s="65"/>
      <c r="Y569" s="65"/>
      <c r="Z569" s="65"/>
    </row>
    <row r="570" ht="15.75" customHeight="1">
      <c r="A570" s="65"/>
      <c r="B570" s="2"/>
      <c r="C570" s="3"/>
      <c r="D570" s="4"/>
      <c r="E570" s="65"/>
      <c r="F570" s="65"/>
      <c r="G570" s="65"/>
      <c r="H570" s="65"/>
      <c r="I570" s="65"/>
      <c r="J570" s="65"/>
      <c r="K570" s="65"/>
      <c r="L570" s="65"/>
      <c r="M570" s="65"/>
      <c r="N570" s="65"/>
      <c r="O570" s="65"/>
      <c r="P570" s="65"/>
      <c r="Q570" s="65"/>
      <c r="R570" s="65"/>
      <c r="S570" s="65"/>
      <c r="T570" s="65"/>
      <c r="U570" s="65"/>
      <c r="V570" s="65"/>
      <c r="W570" s="65"/>
      <c r="X570" s="65"/>
      <c r="Y570" s="65"/>
      <c r="Z570" s="65"/>
    </row>
    <row r="571" ht="15.75" customHeight="1">
      <c r="A571" s="65"/>
      <c r="B571" s="2"/>
      <c r="C571" s="3"/>
      <c r="D571" s="4"/>
      <c r="E571" s="65"/>
      <c r="F571" s="65"/>
      <c r="G571" s="65"/>
      <c r="H571" s="65"/>
      <c r="I571" s="65"/>
      <c r="J571" s="65"/>
      <c r="K571" s="65"/>
      <c r="L571" s="65"/>
      <c r="M571" s="65"/>
      <c r="N571" s="65"/>
      <c r="O571" s="65"/>
      <c r="P571" s="65"/>
      <c r="Q571" s="65"/>
      <c r="R571" s="65"/>
      <c r="S571" s="65"/>
      <c r="T571" s="65"/>
      <c r="U571" s="65"/>
      <c r="V571" s="65"/>
      <c r="W571" s="65"/>
      <c r="X571" s="65"/>
      <c r="Y571" s="65"/>
      <c r="Z571" s="65"/>
    </row>
    <row r="572" ht="15.75" customHeight="1">
      <c r="A572" s="65"/>
      <c r="B572" s="2"/>
      <c r="C572" s="3"/>
      <c r="D572" s="4"/>
      <c r="E572" s="65"/>
      <c r="F572" s="65"/>
      <c r="G572" s="65"/>
      <c r="H572" s="65"/>
      <c r="I572" s="65"/>
      <c r="J572" s="65"/>
      <c r="K572" s="65"/>
      <c r="L572" s="65"/>
      <c r="M572" s="65"/>
      <c r="N572" s="65"/>
      <c r="O572" s="65"/>
      <c r="P572" s="65"/>
      <c r="Q572" s="65"/>
      <c r="R572" s="65"/>
      <c r="S572" s="65"/>
      <c r="T572" s="65"/>
      <c r="U572" s="65"/>
      <c r="V572" s="65"/>
      <c r="W572" s="65"/>
      <c r="X572" s="65"/>
      <c r="Y572" s="65"/>
      <c r="Z572" s="65"/>
    </row>
    <row r="573" ht="15.75" customHeight="1">
      <c r="A573" s="65"/>
      <c r="B573" s="2"/>
      <c r="C573" s="3"/>
      <c r="D573" s="4"/>
      <c r="E573" s="65"/>
      <c r="F573" s="65"/>
      <c r="G573" s="65"/>
      <c r="H573" s="65"/>
      <c r="I573" s="65"/>
      <c r="J573" s="65"/>
      <c r="K573" s="65"/>
      <c r="L573" s="65"/>
      <c r="M573" s="65"/>
      <c r="N573" s="65"/>
      <c r="O573" s="65"/>
      <c r="P573" s="65"/>
      <c r="Q573" s="65"/>
      <c r="R573" s="65"/>
      <c r="S573" s="65"/>
      <c r="T573" s="65"/>
      <c r="U573" s="65"/>
      <c r="V573" s="65"/>
      <c r="W573" s="65"/>
      <c r="X573" s="65"/>
      <c r="Y573" s="65"/>
      <c r="Z573" s="65"/>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hyperlinks>
    <hyperlink r:id="rId1" ref="A3"/>
    <hyperlink r:id="rId2" ref="A4"/>
  </hyperlinks>
  <printOptions/>
  <pageMargins bottom="0.75" footer="0.0" header="0.0" left="0.7" right="0.7" top="0.75"/>
  <pageSetup orientation="portrait"/>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9.18" defaultRowHeight="15.0"/>
  <cols>
    <col customWidth="1" min="1" max="1" width="8.82"/>
    <col customWidth="1" min="2" max="2" width="35.73"/>
    <col customWidth="1" min="3" max="3" width="6.18"/>
    <col customWidth="1" min="4" max="4" width="5.91"/>
    <col customWidth="1" min="5" max="5" width="6.73"/>
    <col customWidth="1" min="6" max="6" width="7.18"/>
    <col customWidth="1" min="7" max="7" width="7.27"/>
    <col customWidth="1" min="8" max="9" width="7.45"/>
    <col customWidth="1" min="10" max="10" width="6.91"/>
    <col customWidth="1" min="11" max="11" width="15.36"/>
    <col customWidth="1" min="12" max="12" width="12.73"/>
    <col customWidth="1" min="13" max="13" width="8.82"/>
    <col customWidth="1" min="14" max="20" width="18.18"/>
    <col customWidth="1" min="21" max="22" width="8.82"/>
    <col customWidth="1" min="23" max="23" width="10.91"/>
    <col customWidth="1" min="24" max="24" width="11.18"/>
    <col customWidth="1" min="25" max="26" width="8.82"/>
  </cols>
  <sheetData>
    <row r="1" ht="15.75" hidden="1" customHeight="1">
      <c r="A1" s="306" t="s">
        <v>696</v>
      </c>
      <c r="B1" s="307"/>
      <c r="C1" s="307"/>
      <c r="D1" s="307"/>
      <c r="E1" s="307"/>
      <c r="F1" s="307"/>
      <c r="G1" s="307"/>
      <c r="H1" s="307"/>
      <c r="I1" s="307"/>
      <c r="J1" s="307"/>
      <c r="K1" s="307"/>
      <c r="L1" s="307"/>
      <c r="M1" s="307"/>
      <c r="N1" s="307"/>
      <c r="O1" s="307"/>
      <c r="P1" s="307"/>
      <c r="Q1" s="307"/>
      <c r="R1" s="307"/>
      <c r="S1" s="307"/>
      <c r="T1" s="307"/>
      <c r="U1" s="307"/>
      <c r="V1" s="307"/>
      <c r="W1" s="307"/>
      <c r="X1" s="307"/>
      <c r="Y1" s="307"/>
      <c r="Z1" s="307"/>
    </row>
    <row r="2" ht="15.75" customHeight="1">
      <c r="A2" s="308" t="s">
        <v>697</v>
      </c>
      <c r="B2" s="308" t="s">
        <v>637</v>
      </c>
      <c r="C2" s="309" t="s">
        <v>698</v>
      </c>
      <c r="D2" s="309" t="s">
        <v>699</v>
      </c>
      <c r="E2" s="309" t="s">
        <v>700</v>
      </c>
      <c r="F2" s="309" t="s">
        <v>701</v>
      </c>
      <c r="G2" s="309" t="s">
        <v>702</v>
      </c>
      <c r="H2" s="309" t="s">
        <v>703</v>
      </c>
      <c r="I2" s="309" t="s">
        <v>704</v>
      </c>
      <c r="J2" s="309" t="s">
        <v>502</v>
      </c>
      <c r="K2" s="310" t="s">
        <v>705</v>
      </c>
      <c r="L2" s="309" t="s">
        <v>706</v>
      </c>
      <c r="M2" s="311" t="s">
        <v>707</v>
      </c>
      <c r="N2" s="309" t="s">
        <v>708</v>
      </c>
      <c r="O2" s="309" t="s">
        <v>709</v>
      </c>
      <c r="P2" s="309" t="s">
        <v>710</v>
      </c>
      <c r="Q2" s="309" t="s">
        <v>711</v>
      </c>
      <c r="R2" s="309" t="s">
        <v>712</v>
      </c>
      <c r="S2" s="312" t="s">
        <v>713</v>
      </c>
      <c r="T2" s="312" t="s">
        <v>714</v>
      </c>
      <c r="U2" s="313" t="s">
        <v>639</v>
      </c>
      <c r="V2" s="313" t="s">
        <v>715</v>
      </c>
      <c r="W2" s="313" t="s">
        <v>641</v>
      </c>
      <c r="X2" s="313" t="s">
        <v>716</v>
      </c>
      <c r="Y2" s="307"/>
      <c r="Z2" s="307"/>
    </row>
    <row r="3" ht="15.75" customHeight="1">
      <c r="A3" s="314" t="s">
        <v>4</v>
      </c>
      <c r="B3" s="314" t="s">
        <v>372</v>
      </c>
      <c r="C3" s="314">
        <v>1.0</v>
      </c>
      <c r="D3" s="314">
        <v>1.0</v>
      </c>
      <c r="E3" s="314">
        <v>1.0</v>
      </c>
      <c r="F3" s="314">
        <v>1.0</v>
      </c>
      <c r="G3" s="314">
        <v>1.0</v>
      </c>
      <c r="H3" s="314">
        <v>1.0</v>
      </c>
      <c r="I3" s="314">
        <v>1.0</v>
      </c>
      <c r="J3" s="314">
        <v>1.0</v>
      </c>
      <c r="K3" s="314" t="s">
        <v>717</v>
      </c>
      <c r="L3" s="314" t="s">
        <v>718</v>
      </c>
      <c r="M3" s="314">
        <v>0.0</v>
      </c>
      <c r="N3" s="314"/>
      <c r="O3" s="314"/>
      <c r="P3" s="314"/>
      <c r="Q3" s="314"/>
      <c r="R3" s="314"/>
      <c r="S3" s="314"/>
      <c r="T3" s="314"/>
      <c r="U3" s="314"/>
      <c r="V3" s="314"/>
      <c r="W3" s="314"/>
      <c r="X3" s="314">
        <f t="shared" ref="X3:X334" si="1">IF($W3="Critical Importance",20,IF($W3="Minor Importance",5,10))</f>
        <v>10</v>
      </c>
      <c r="Y3" s="307"/>
      <c r="Z3" s="307"/>
    </row>
    <row r="4" ht="15.75" customHeight="1">
      <c r="A4" s="314" t="s">
        <v>6</v>
      </c>
      <c r="B4" s="314" t="s">
        <v>373</v>
      </c>
      <c r="C4" s="314">
        <v>1.0</v>
      </c>
      <c r="D4" s="314">
        <v>1.0</v>
      </c>
      <c r="E4" s="314">
        <v>1.0</v>
      </c>
      <c r="F4" s="314">
        <v>1.0</v>
      </c>
      <c r="G4" s="314">
        <v>1.0</v>
      </c>
      <c r="H4" s="314">
        <v>1.0</v>
      </c>
      <c r="I4" s="314">
        <v>1.0</v>
      </c>
      <c r="J4" s="314">
        <v>1.0</v>
      </c>
      <c r="K4" s="314" t="s">
        <v>717</v>
      </c>
      <c r="L4" s="314" t="s">
        <v>718</v>
      </c>
      <c r="M4" s="314" t="s">
        <v>719</v>
      </c>
      <c r="N4" s="314"/>
      <c r="O4" s="314"/>
      <c r="P4" s="314"/>
      <c r="Q4" s="314"/>
      <c r="R4" s="314"/>
      <c r="S4" s="314"/>
      <c r="T4" s="314"/>
      <c r="U4" s="314"/>
      <c r="V4" s="314"/>
      <c r="W4" s="314"/>
      <c r="X4" s="314">
        <f t="shared" si="1"/>
        <v>10</v>
      </c>
      <c r="Y4" s="307"/>
      <c r="Z4" s="307"/>
    </row>
    <row r="5" ht="15.75" customHeight="1">
      <c r="A5" s="314" t="s">
        <v>7</v>
      </c>
      <c r="B5" s="314" t="s">
        <v>374</v>
      </c>
      <c r="C5" s="314">
        <v>1.0</v>
      </c>
      <c r="D5" s="314">
        <v>1.0</v>
      </c>
      <c r="E5" s="314">
        <v>1.0</v>
      </c>
      <c r="F5" s="314">
        <v>1.0</v>
      </c>
      <c r="G5" s="314">
        <v>1.0</v>
      </c>
      <c r="H5" s="314">
        <v>1.0</v>
      </c>
      <c r="I5" s="314">
        <v>1.0</v>
      </c>
      <c r="J5" s="314">
        <v>1.0</v>
      </c>
      <c r="K5" s="314" t="s">
        <v>717</v>
      </c>
      <c r="L5" s="314" t="s">
        <v>718</v>
      </c>
      <c r="M5" s="314" t="s">
        <v>719</v>
      </c>
      <c r="N5" s="314"/>
      <c r="O5" s="314"/>
      <c r="P5" s="314"/>
      <c r="Q5" s="314"/>
      <c r="R5" s="314"/>
      <c r="S5" s="314"/>
      <c r="T5" s="314"/>
      <c r="U5" s="314"/>
      <c r="V5" s="314"/>
      <c r="W5" s="314"/>
      <c r="X5" s="314">
        <f t="shared" si="1"/>
        <v>10</v>
      </c>
      <c r="Y5" s="307"/>
      <c r="Z5" s="307"/>
    </row>
    <row r="6" ht="15.75" customHeight="1">
      <c r="A6" s="314" t="s">
        <v>9</v>
      </c>
      <c r="B6" s="314" t="s">
        <v>720</v>
      </c>
      <c r="C6" s="314">
        <v>1.0</v>
      </c>
      <c r="D6" s="314">
        <v>1.0</v>
      </c>
      <c r="E6" s="314">
        <v>0.0</v>
      </c>
      <c r="F6" s="314">
        <v>0.0</v>
      </c>
      <c r="G6" s="314">
        <v>0.0</v>
      </c>
      <c r="H6" s="314">
        <v>0.0</v>
      </c>
      <c r="I6" s="314">
        <v>0.0</v>
      </c>
      <c r="J6" s="314">
        <v>0.0</v>
      </c>
      <c r="K6" s="314" t="s">
        <v>717</v>
      </c>
      <c r="L6" s="314" t="s">
        <v>718</v>
      </c>
      <c r="M6" s="314" t="s">
        <v>719</v>
      </c>
      <c r="N6" s="314"/>
      <c r="O6" s="314"/>
      <c r="P6" s="314"/>
      <c r="Q6" s="314"/>
      <c r="R6" s="314"/>
      <c r="S6" s="314"/>
      <c r="T6" s="314"/>
      <c r="U6" s="314"/>
      <c r="V6" s="314"/>
      <c r="W6" s="314"/>
      <c r="X6" s="314">
        <f t="shared" si="1"/>
        <v>10</v>
      </c>
      <c r="Y6" s="307"/>
      <c r="Z6" s="307"/>
    </row>
    <row r="7" ht="15.75" customHeight="1">
      <c r="A7" s="314" t="s">
        <v>10</v>
      </c>
      <c r="B7" s="314" t="s">
        <v>721</v>
      </c>
      <c r="C7" s="314">
        <v>1.0</v>
      </c>
      <c r="D7" s="314">
        <v>1.0</v>
      </c>
      <c r="E7" s="314">
        <v>0.0</v>
      </c>
      <c r="F7" s="314">
        <v>0.0</v>
      </c>
      <c r="G7" s="314">
        <v>0.0</v>
      </c>
      <c r="H7" s="314">
        <v>0.0</v>
      </c>
      <c r="I7" s="314">
        <v>0.0</v>
      </c>
      <c r="J7" s="314">
        <v>0.0</v>
      </c>
      <c r="K7" s="314" t="s">
        <v>717</v>
      </c>
      <c r="L7" s="314" t="s">
        <v>718</v>
      </c>
      <c r="M7" s="314" t="s">
        <v>719</v>
      </c>
      <c r="N7" s="314"/>
      <c r="O7" s="314"/>
      <c r="P7" s="314"/>
      <c r="Q7" s="314"/>
      <c r="R7" s="314"/>
      <c r="S7" s="314"/>
      <c r="T7" s="314"/>
      <c r="U7" s="314"/>
      <c r="V7" s="314"/>
      <c r="W7" s="314"/>
      <c r="X7" s="314">
        <f t="shared" si="1"/>
        <v>10</v>
      </c>
      <c r="Y7" s="307"/>
      <c r="Z7" s="307"/>
    </row>
    <row r="8" ht="15.75" customHeight="1">
      <c r="A8" s="314" t="s">
        <v>11</v>
      </c>
      <c r="B8" s="314" t="s">
        <v>722</v>
      </c>
      <c r="C8" s="314">
        <v>1.0</v>
      </c>
      <c r="D8" s="314">
        <v>1.0</v>
      </c>
      <c r="E8" s="314">
        <v>0.0</v>
      </c>
      <c r="F8" s="314">
        <v>0.0</v>
      </c>
      <c r="G8" s="314">
        <v>0.0</v>
      </c>
      <c r="H8" s="314">
        <v>0.0</v>
      </c>
      <c r="I8" s="314">
        <v>0.0</v>
      </c>
      <c r="J8" s="314">
        <v>0.0</v>
      </c>
      <c r="K8" s="314" t="s">
        <v>717</v>
      </c>
      <c r="L8" s="314" t="s">
        <v>718</v>
      </c>
      <c r="M8" s="314" t="s">
        <v>719</v>
      </c>
      <c r="N8" s="314"/>
      <c r="O8" s="314"/>
      <c r="P8" s="314"/>
      <c r="Q8" s="314"/>
      <c r="R8" s="314"/>
      <c r="S8" s="314"/>
      <c r="T8" s="314"/>
      <c r="U8" s="314"/>
      <c r="V8" s="314"/>
      <c r="W8" s="314"/>
      <c r="X8" s="314">
        <f t="shared" si="1"/>
        <v>10</v>
      </c>
      <c r="Y8" s="307"/>
      <c r="Z8" s="307"/>
    </row>
    <row r="9" ht="15.75" customHeight="1">
      <c r="A9" s="314" t="s">
        <v>13</v>
      </c>
      <c r="B9" s="314" t="s">
        <v>723</v>
      </c>
      <c r="C9" s="314">
        <v>1.0</v>
      </c>
      <c r="D9" s="314">
        <v>1.0</v>
      </c>
      <c r="E9" s="314">
        <v>0.0</v>
      </c>
      <c r="F9" s="314">
        <v>0.0</v>
      </c>
      <c r="G9" s="314">
        <v>0.0</v>
      </c>
      <c r="H9" s="314">
        <v>0.0</v>
      </c>
      <c r="I9" s="314">
        <v>0.0</v>
      </c>
      <c r="J9" s="314">
        <v>0.0</v>
      </c>
      <c r="K9" s="314" t="s">
        <v>717</v>
      </c>
      <c r="L9" s="314" t="s">
        <v>718</v>
      </c>
      <c r="M9" s="314" t="s">
        <v>719</v>
      </c>
      <c r="N9" s="314"/>
      <c r="O9" s="314"/>
      <c r="P9" s="314"/>
      <c r="Q9" s="314"/>
      <c r="R9" s="314"/>
      <c r="S9" s="314"/>
      <c r="T9" s="314"/>
      <c r="U9" s="314"/>
      <c r="V9" s="314"/>
      <c r="W9" s="314"/>
      <c r="X9" s="314">
        <f t="shared" si="1"/>
        <v>10</v>
      </c>
      <c r="Y9" s="307"/>
      <c r="Z9" s="307"/>
    </row>
    <row r="10" ht="15.75" customHeight="1">
      <c r="A10" s="314" t="s">
        <v>15</v>
      </c>
      <c r="B10" s="314" t="s">
        <v>375</v>
      </c>
      <c r="C10" s="314">
        <v>1.0</v>
      </c>
      <c r="D10" s="314">
        <v>1.0</v>
      </c>
      <c r="E10" s="314">
        <v>1.0</v>
      </c>
      <c r="F10" s="314">
        <v>1.0</v>
      </c>
      <c r="G10" s="314">
        <v>1.0</v>
      </c>
      <c r="H10" s="314">
        <v>1.0</v>
      </c>
      <c r="I10" s="314">
        <v>1.0</v>
      </c>
      <c r="J10" s="314">
        <v>1.0</v>
      </c>
      <c r="K10" s="314" t="s">
        <v>717</v>
      </c>
      <c r="L10" s="314" t="s">
        <v>718</v>
      </c>
      <c r="M10" s="314"/>
      <c r="N10" s="314"/>
      <c r="O10" s="314"/>
      <c r="P10" s="314"/>
      <c r="Q10" s="314"/>
      <c r="R10" s="314"/>
      <c r="S10" s="314"/>
      <c r="T10" s="314"/>
      <c r="U10" s="314"/>
      <c r="V10" s="314"/>
      <c r="W10" s="314"/>
      <c r="X10" s="314">
        <f t="shared" si="1"/>
        <v>10</v>
      </c>
      <c r="Y10" s="307"/>
      <c r="Z10" s="307"/>
    </row>
    <row r="11" ht="15.75" customHeight="1">
      <c r="A11" s="314" t="s">
        <v>17</v>
      </c>
      <c r="B11" s="314" t="s">
        <v>724</v>
      </c>
      <c r="C11" s="314">
        <v>1.0</v>
      </c>
      <c r="D11" s="314">
        <v>0.0</v>
      </c>
      <c r="E11" s="314">
        <v>0.0</v>
      </c>
      <c r="F11" s="314">
        <v>0.0</v>
      </c>
      <c r="G11" s="314">
        <v>0.0</v>
      </c>
      <c r="H11" s="314">
        <v>0.0</v>
      </c>
      <c r="I11" s="314">
        <v>0.0</v>
      </c>
      <c r="J11" s="314">
        <v>1.0</v>
      </c>
      <c r="K11" s="314" t="s">
        <v>717</v>
      </c>
      <c r="L11" s="314" t="s">
        <v>718</v>
      </c>
      <c r="M11" s="314" t="s">
        <v>719</v>
      </c>
      <c r="N11" s="314"/>
      <c r="O11" s="314"/>
      <c r="P11" s="314"/>
      <c r="Q11" s="314"/>
      <c r="R11" s="314"/>
      <c r="S11" s="314" t="s">
        <v>725</v>
      </c>
      <c r="T11" s="314" t="s">
        <v>726</v>
      </c>
      <c r="U11" s="314"/>
      <c r="V11" s="314"/>
      <c r="W11" s="314"/>
      <c r="X11" s="314">
        <f t="shared" si="1"/>
        <v>10</v>
      </c>
      <c r="Y11" s="307"/>
      <c r="Z11" s="307"/>
    </row>
    <row r="12" ht="15.75" customHeight="1">
      <c r="A12" s="314" t="s">
        <v>23</v>
      </c>
      <c r="B12" s="314" t="s">
        <v>727</v>
      </c>
      <c r="C12" s="314">
        <v>1.0</v>
      </c>
      <c r="D12" s="314">
        <v>0.0</v>
      </c>
      <c r="E12" s="314">
        <v>0.0</v>
      </c>
      <c r="F12" s="314">
        <v>0.0</v>
      </c>
      <c r="G12" s="314">
        <v>0.0</v>
      </c>
      <c r="H12" s="314">
        <v>0.0</v>
      </c>
      <c r="I12" s="314">
        <v>0.0</v>
      </c>
      <c r="J12" s="314">
        <v>1.0</v>
      </c>
      <c r="K12" s="314"/>
      <c r="L12" s="314" t="s">
        <v>728</v>
      </c>
      <c r="M12" s="314" t="s">
        <v>719</v>
      </c>
      <c r="N12" s="314"/>
      <c r="O12" s="314"/>
      <c r="P12" s="314" t="s">
        <v>729</v>
      </c>
      <c r="Q12" s="314" t="s">
        <v>730</v>
      </c>
      <c r="R12" s="314"/>
      <c r="S12" s="314" t="s">
        <v>731</v>
      </c>
      <c r="T12" s="314" t="s">
        <v>732</v>
      </c>
      <c r="U12" s="314" t="s">
        <v>24</v>
      </c>
      <c r="V12" s="314" t="s">
        <v>719</v>
      </c>
      <c r="W12" s="314" t="s">
        <v>733</v>
      </c>
      <c r="X12" s="314">
        <f t="shared" si="1"/>
        <v>20</v>
      </c>
      <c r="Y12" s="307"/>
      <c r="Z12" s="307"/>
    </row>
    <row r="13" ht="15.75" customHeight="1">
      <c r="A13" s="314" t="s">
        <v>26</v>
      </c>
      <c r="B13" s="314" t="s">
        <v>734</v>
      </c>
      <c r="C13" s="314">
        <v>1.0</v>
      </c>
      <c r="D13" s="314">
        <v>0.0</v>
      </c>
      <c r="E13" s="314">
        <v>0.0</v>
      </c>
      <c r="F13" s="314">
        <v>0.0</v>
      </c>
      <c r="G13" s="314">
        <v>0.0</v>
      </c>
      <c r="H13" s="314">
        <v>0.0</v>
      </c>
      <c r="I13" s="314">
        <v>0.0</v>
      </c>
      <c r="J13" s="314">
        <v>1.0</v>
      </c>
      <c r="K13" s="314" t="s">
        <v>735</v>
      </c>
      <c r="L13" s="314" t="s">
        <v>728</v>
      </c>
      <c r="M13" s="314" t="s">
        <v>719</v>
      </c>
      <c r="N13" s="314"/>
      <c r="O13" s="314" t="s">
        <v>736</v>
      </c>
      <c r="P13" s="314"/>
      <c r="Q13" s="314"/>
      <c r="R13" s="314"/>
      <c r="S13" s="314" t="s">
        <v>737</v>
      </c>
      <c r="T13" s="314" t="s">
        <v>738</v>
      </c>
      <c r="U13" s="314" t="s">
        <v>24</v>
      </c>
      <c r="V13" s="314" t="s">
        <v>719</v>
      </c>
      <c r="W13" s="314" t="s">
        <v>739</v>
      </c>
      <c r="X13" s="314">
        <f t="shared" si="1"/>
        <v>5</v>
      </c>
      <c r="Y13" s="307"/>
      <c r="Z13" s="307"/>
    </row>
    <row r="14" ht="15.75" customHeight="1">
      <c r="A14" s="314" t="s">
        <v>28</v>
      </c>
      <c r="B14" s="314" t="s">
        <v>740</v>
      </c>
      <c r="C14" s="314">
        <v>1.0</v>
      </c>
      <c r="D14" s="314">
        <v>0.0</v>
      </c>
      <c r="E14" s="314">
        <v>0.0</v>
      </c>
      <c r="F14" s="314">
        <v>0.0</v>
      </c>
      <c r="G14" s="314">
        <v>0.0</v>
      </c>
      <c r="H14" s="314">
        <v>0.0</v>
      </c>
      <c r="I14" s="314">
        <v>0.0</v>
      </c>
      <c r="J14" s="314">
        <v>1.0</v>
      </c>
      <c r="K14" s="314"/>
      <c r="L14" s="314" t="s">
        <v>728</v>
      </c>
      <c r="M14" s="314" t="s">
        <v>719</v>
      </c>
      <c r="N14" s="314"/>
      <c r="O14" s="314"/>
      <c r="P14" s="314" t="s">
        <v>741</v>
      </c>
      <c r="Q14" s="314"/>
      <c r="R14" s="314"/>
      <c r="S14" s="314" t="s">
        <v>742</v>
      </c>
      <c r="T14" s="314" t="s">
        <v>743</v>
      </c>
      <c r="U14" s="314" t="s">
        <v>24</v>
      </c>
      <c r="V14" s="314" t="s">
        <v>719</v>
      </c>
      <c r="W14" s="314" t="s">
        <v>739</v>
      </c>
      <c r="X14" s="314">
        <f t="shared" si="1"/>
        <v>5</v>
      </c>
      <c r="Y14" s="307"/>
      <c r="Z14" s="307"/>
    </row>
    <row r="15" ht="15.75" customHeight="1">
      <c r="A15" s="314" t="s">
        <v>30</v>
      </c>
      <c r="B15" s="314" t="s">
        <v>744</v>
      </c>
      <c r="C15" s="314">
        <v>1.0</v>
      </c>
      <c r="D15" s="314">
        <v>0.0</v>
      </c>
      <c r="E15" s="314">
        <v>0.0</v>
      </c>
      <c r="F15" s="314">
        <v>0.0</v>
      </c>
      <c r="G15" s="314">
        <v>0.0</v>
      </c>
      <c r="H15" s="314">
        <v>0.0</v>
      </c>
      <c r="I15" s="314">
        <v>0.0</v>
      </c>
      <c r="J15" s="314">
        <v>1.0</v>
      </c>
      <c r="K15" s="314" t="s">
        <v>735</v>
      </c>
      <c r="L15" s="314" t="s">
        <v>728</v>
      </c>
      <c r="M15" s="314" t="s">
        <v>719</v>
      </c>
      <c r="N15" s="314"/>
      <c r="O15" s="314"/>
      <c r="P15" s="314" t="s">
        <v>745</v>
      </c>
      <c r="Q15" s="314" t="s">
        <v>746</v>
      </c>
      <c r="R15" s="314"/>
      <c r="S15" s="314" t="s">
        <v>747</v>
      </c>
      <c r="T15" s="314" t="s">
        <v>748</v>
      </c>
      <c r="U15" s="314" t="s">
        <v>24</v>
      </c>
      <c r="V15" s="314" t="s">
        <v>719</v>
      </c>
      <c r="W15" s="314" t="s">
        <v>739</v>
      </c>
      <c r="X15" s="314">
        <f t="shared" si="1"/>
        <v>5</v>
      </c>
      <c r="Y15" s="307"/>
      <c r="Z15" s="307"/>
    </row>
    <row r="16" ht="15.75" customHeight="1">
      <c r="A16" s="314" t="s">
        <v>32</v>
      </c>
      <c r="B16" s="314" t="s">
        <v>749</v>
      </c>
      <c r="C16" s="314">
        <v>1.0</v>
      </c>
      <c r="D16" s="314">
        <v>0.0</v>
      </c>
      <c r="E16" s="314">
        <v>0.0</v>
      </c>
      <c r="F16" s="314">
        <v>0.0</v>
      </c>
      <c r="G16" s="314">
        <v>0.0</v>
      </c>
      <c r="H16" s="314">
        <v>0.0</v>
      </c>
      <c r="I16" s="314">
        <v>0.0</v>
      </c>
      <c r="J16" s="314">
        <v>0.0</v>
      </c>
      <c r="K16" s="314" t="s">
        <v>735</v>
      </c>
      <c r="L16" s="314" t="s">
        <v>728</v>
      </c>
      <c r="M16" s="314">
        <v>0.0</v>
      </c>
      <c r="N16" s="314"/>
      <c r="O16" s="314" t="s">
        <v>750</v>
      </c>
      <c r="P16" s="314"/>
      <c r="Q16" s="314"/>
      <c r="R16" s="314"/>
      <c r="S16" s="314" t="s">
        <v>751</v>
      </c>
      <c r="T16" s="314" t="s">
        <v>752</v>
      </c>
      <c r="U16" s="314" t="s">
        <v>753</v>
      </c>
      <c r="V16" s="314">
        <v>0.0</v>
      </c>
      <c r="W16" s="314" t="s">
        <v>739</v>
      </c>
      <c r="X16" s="314">
        <f t="shared" si="1"/>
        <v>5</v>
      </c>
      <c r="Y16" s="307"/>
      <c r="Z16" s="307"/>
    </row>
    <row r="17" ht="15.75" customHeight="1">
      <c r="A17" s="314" t="s">
        <v>35</v>
      </c>
      <c r="B17" s="315" t="s">
        <v>754</v>
      </c>
      <c r="C17" s="314">
        <v>1.0</v>
      </c>
      <c r="D17" s="314">
        <v>0.0</v>
      </c>
      <c r="E17" s="314">
        <v>1.0</v>
      </c>
      <c r="F17" s="314">
        <v>1.0</v>
      </c>
      <c r="G17" s="314">
        <v>0.0</v>
      </c>
      <c r="H17" s="314">
        <v>0.0</v>
      </c>
      <c r="I17" s="314">
        <v>0.0</v>
      </c>
      <c r="J17" s="314">
        <v>0.0</v>
      </c>
      <c r="K17" s="314" t="s">
        <v>717</v>
      </c>
      <c r="L17" s="314" t="s">
        <v>718</v>
      </c>
      <c r="M17" s="314"/>
      <c r="N17" s="314"/>
      <c r="O17" s="314" t="s">
        <v>632</v>
      </c>
      <c r="P17" s="314" t="s">
        <v>755</v>
      </c>
      <c r="Q17" s="314" t="s">
        <v>756</v>
      </c>
      <c r="R17" s="314"/>
      <c r="S17" s="314"/>
      <c r="T17" s="314"/>
      <c r="U17" s="314"/>
      <c r="V17" s="314"/>
      <c r="W17" s="314"/>
      <c r="X17" s="314">
        <f t="shared" si="1"/>
        <v>10</v>
      </c>
      <c r="Y17" s="307"/>
      <c r="Z17" s="307"/>
    </row>
    <row r="18" ht="15.75" customHeight="1">
      <c r="A18" s="314" t="s">
        <v>36</v>
      </c>
      <c r="B18" s="314" t="s">
        <v>757</v>
      </c>
      <c r="C18" s="314">
        <v>1.0</v>
      </c>
      <c r="D18" s="314">
        <v>0.0</v>
      </c>
      <c r="E18" s="314">
        <v>0.0</v>
      </c>
      <c r="F18" s="314">
        <v>0.0</v>
      </c>
      <c r="G18" s="314">
        <v>1.0</v>
      </c>
      <c r="H18" s="314">
        <v>0.0</v>
      </c>
      <c r="I18" s="314">
        <v>0.0</v>
      </c>
      <c r="J18" s="314">
        <v>0.0</v>
      </c>
      <c r="K18" s="314" t="s">
        <v>717</v>
      </c>
      <c r="L18" s="314" t="s">
        <v>718</v>
      </c>
      <c r="M18" s="314"/>
      <c r="N18" s="314"/>
      <c r="O18" s="314" t="s">
        <v>758</v>
      </c>
      <c r="P18" s="314" t="s">
        <v>759</v>
      </c>
      <c r="Q18" s="314" t="s">
        <v>760</v>
      </c>
      <c r="R18" s="314"/>
      <c r="S18" s="314"/>
      <c r="T18" s="314"/>
      <c r="U18" s="314"/>
      <c r="V18" s="314"/>
      <c r="W18" s="314"/>
      <c r="X18" s="314">
        <f t="shared" si="1"/>
        <v>10</v>
      </c>
      <c r="Y18" s="307"/>
      <c r="Z18" s="307"/>
    </row>
    <row r="19" ht="15.75" customHeight="1">
      <c r="A19" s="314" t="s">
        <v>38</v>
      </c>
      <c r="B19" s="314" t="s">
        <v>761</v>
      </c>
      <c r="C19" s="314">
        <v>1.0</v>
      </c>
      <c r="D19" s="314">
        <v>0.0</v>
      </c>
      <c r="E19" s="314">
        <v>0.0</v>
      </c>
      <c r="F19" s="314">
        <v>0.0</v>
      </c>
      <c r="G19" s="314">
        <v>0.0</v>
      </c>
      <c r="H19" s="314">
        <v>1.0</v>
      </c>
      <c r="I19" s="314">
        <v>0.0</v>
      </c>
      <c r="J19" s="314">
        <v>0.0</v>
      </c>
      <c r="K19" s="314" t="s">
        <v>717</v>
      </c>
      <c r="L19" s="314" t="s">
        <v>718</v>
      </c>
      <c r="M19" s="314"/>
      <c r="N19" s="314"/>
      <c r="O19" s="314"/>
      <c r="P19" s="314" t="s">
        <v>762</v>
      </c>
      <c r="Q19" s="314" t="s">
        <v>763</v>
      </c>
      <c r="R19" s="314"/>
      <c r="S19" s="314"/>
      <c r="T19" s="314"/>
      <c r="U19" s="314"/>
      <c r="V19" s="314"/>
      <c r="W19" s="314"/>
      <c r="X19" s="314">
        <f t="shared" si="1"/>
        <v>10</v>
      </c>
      <c r="Y19" s="307"/>
      <c r="Z19" s="307"/>
    </row>
    <row r="20" ht="15.75" customHeight="1">
      <c r="A20" s="314" t="s">
        <v>40</v>
      </c>
      <c r="B20" s="314" t="s">
        <v>378</v>
      </c>
      <c r="C20" s="314">
        <v>1.0</v>
      </c>
      <c r="D20" s="314">
        <v>0.0</v>
      </c>
      <c r="E20" s="314">
        <v>0.0</v>
      </c>
      <c r="F20" s="314">
        <v>0.0</v>
      </c>
      <c r="G20" s="314">
        <v>0.0</v>
      </c>
      <c r="H20" s="314">
        <v>0.0</v>
      </c>
      <c r="I20" s="314">
        <v>1.0</v>
      </c>
      <c r="J20" s="314">
        <v>1.0</v>
      </c>
      <c r="K20" s="314" t="s">
        <v>717</v>
      </c>
      <c r="L20" s="314" t="s">
        <v>718</v>
      </c>
      <c r="M20" s="314"/>
      <c r="N20" s="314"/>
      <c r="O20" s="314"/>
      <c r="P20" s="314" t="s">
        <v>764</v>
      </c>
      <c r="Q20" s="314" t="s">
        <v>765</v>
      </c>
      <c r="R20" s="314"/>
      <c r="S20" s="314"/>
      <c r="T20" s="314"/>
      <c r="U20" s="314"/>
      <c r="V20" s="314"/>
      <c r="W20" s="314"/>
      <c r="X20" s="314">
        <f t="shared" si="1"/>
        <v>10</v>
      </c>
      <c r="Y20" s="307"/>
      <c r="Z20" s="307"/>
    </row>
    <row r="21" ht="15.75" customHeight="1">
      <c r="A21" s="314" t="s">
        <v>42</v>
      </c>
      <c r="B21" s="314" t="s">
        <v>766</v>
      </c>
      <c r="C21" s="314">
        <v>1.0</v>
      </c>
      <c r="D21" s="314">
        <v>0.0</v>
      </c>
      <c r="E21" s="314">
        <v>0.0</v>
      </c>
      <c r="F21" s="314">
        <v>0.0</v>
      </c>
      <c r="G21" s="314">
        <v>0.0</v>
      </c>
      <c r="H21" s="314">
        <v>1.0</v>
      </c>
      <c r="I21" s="314">
        <v>0.0</v>
      </c>
      <c r="J21" s="314">
        <v>1.0</v>
      </c>
      <c r="K21" s="314" t="s">
        <v>717</v>
      </c>
      <c r="L21" s="314" t="s">
        <v>718</v>
      </c>
      <c r="M21" s="314" t="s">
        <v>719</v>
      </c>
      <c r="N21" s="314"/>
      <c r="O21" s="314" t="s">
        <v>767</v>
      </c>
      <c r="P21" s="314" t="s">
        <v>768</v>
      </c>
      <c r="Q21" s="314" t="s">
        <v>769</v>
      </c>
      <c r="R21" s="314"/>
      <c r="S21" s="314"/>
      <c r="T21" s="314"/>
      <c r="U21" s="314"/>
      <c r="V21" s="314"/>
      <c r="W21" s="314"/>
      <c r="X21" s="314">
        <f t="shared" si="1"/>
        <v>10</v>
      </c>
      <c r="Y21" s="307"/>
      <c r="Z21" s="307"/>
    </row>
    <row r="22" ht="15.75" customHeight="1">
      <c r="A22" s="314" t="s">
        <v>43</v>
      </c>
      <c r="B22" s="314" t="s">
        <v>770</v>
      </c>
      <c r="C22" s="314">
        <v>1.0</v>
      </c>
      <c r="D22" s="314">
        <v>0.0</v>
      </c>
      <c r="E22" s="314">
        <v>0.0</v>
      </c>
      <c r="F22" s="314">
        <v>0.0</v>
      </c>
      <c r="G22" s="314">
        <v>0.0</v>
      </c>
      <c r="H22" s="314">
        <v>1.0</v>
      </c>
      <c r="I22" s="314">
        <v>0.0</v>
      </c>
      <c r="J22" s="314">
        <v>1.0</v>
      </c>
      <c r="K22" s="314" t="s">
        <v>717</v>
      </c>
      <c r="L22" s="314" t="s">
        <v>718</v>
      </c>
      <c r="M22" s="314" t="s">
        <v>719</v>
      </c>
      <c r="N22" s="314"/>
      <c r="O22" s="314" t="s">
        <v>771</v>
      </c>
      <c r="P22" s="314" t="s">
        <v>772</v>
      </c>
      <c r="Q22" s="314" t="s">
        <v>773</v>
      </c>
      <c r="R22" s="314"/>
      <c r="S22" s="314"/>
      <c r="T22" s="314"/>
      <c r="U22" s="314"/>
      <c r="V22" s="314"/>
      <c r="W22" s="314"/>
      <c r="X22" s="314">
        <f t="shared" si="1"/>
        <v>10</v>
      </c>
      <c r="Y22" s="307"/>
      <c r="Z22" s="307"/>
    </row>
    <row r="23" ht="93.75" customHeight="1">
      <c r="A23" s="314" t="s">
        <v>44</v>
      </c>
      <c r="B23" s="314" t="s">
        <v>774</v>
      </c>
      <c r="C23" s="314">
        <v>1.0</v>
      </c>
      <c r="D23" s="314">
        <v>0.0</v>
      </c>
      <c r="E23" s="314">
        <v>0.0</v>
      </c>
      <c r="F23" s="314">
        <v>0.0</v>
      </c>
      <c r="G23" s="314">
        <v>0.0</v>
      </c>
      <c r="H23" s="314">
        <v>1.0</v>
      </c>
      <c r="I23" s="314">
        <v>0.0</v>
      </c>
      <c r="J23" s="314">
        <v>0.0</v>
      </c>
      <c r="K23" s="314" t="s">
        <v>717</v>
      </c>
      <c r="L23" s="314" t="s">
        <v>718</v>
      </c>
      <c r="M23" s="314"/>
      <c r="N23" s="314"/>
      <c r="O23" s="314"/>
      <c r="P23" s="316" t="s">
        <v>775</v>
      </c>
      <c r="Q23" s="316" t="s">
        <v>776</v>
      </c>
      <c r="R23" s="316"/>
      <c r="S23" s="314"/>
      <c r="T23" s="314"/>
      <c r="U23" s="314"/>
      <c r="V23" s="314"/>
      <c r="W23" s="314"/>
      <c r="X23" s="314">
        <f t="shared" si="1"/>
        <v>10</v>
      </c>
      <c r="Y23" s="307"/>
      <c r="Z23" s="307"/>
    </row>
    <row r="24" ht="81.75" customHeight="1">
      <c r="A24" s="314" t="s">
        <v>45</v>
      </c>
      <c r="B24" s="314" t="s">
        <v>777</v>
      </c>
      <c r="C24" s="314">
        <v>1.0</v>
      </c>
      <c r="D24" s="314">
        <v>0.0</v>
      </c>
      <c r="E24" s="314">
        <v>0.0</v>
      </c>
      <c r="F24" s="314">
        <v>0.0</v>
      </c>
      <c r="G24" s="314">
        <v>0.0</v>
      </c>
      <c r="H24" s="314">
        <v>0.0</v>
      </c>
      <c r="I24" s="314">
        <v>0.0</v>
      </c>
      <c r="J24" s="314">
        <v>1.0</v>
      </c>
      <c r="K24" s="314" t="s">
        <v>717</v>
      </c>
      <c r="L24" s="314" t="s">
        <v>728</v>
      </c>
      <c r="M24" s="314"/>
      <c r="N24" s="314"/>
      <c r="O24" s="317" t="s">
        <v>778</v>
      </c>
      <c r="P24" s="318" t="s">
        <v>779</v>
      </c>
      <c r="Q24" s="318" t="s">
        <v>780</v>
      </c>
      <c r="R24" s="319"/>
      <c r="S24" s="320"/>
      <c r="T24" s="314"/>
      <c r="U24" s="314"/>
      <c r="V24" s="314"/>
      <c r="W24" s="314"/>
      <c r="X24" s="314">
        <f t="shared" si="1"/>
        <v>10</v>
      </c>
      <c r="Y24" s="307"/>
      <c r="Z24" s="307"/>
    </row>
    <row r="25" ht="15.75" customHeight="1">
      <c r="A25" s="314" t="s">
        <v>49</v>
      </c>
      <c r="B25" s="314" t="s">
        <v>781</v>
      </c>
      <c r="C25" s="314">
        <v>0.0</v>
      </c>
      <c r="D25" s="314">
        <v>1.0</v>
      </c>
      <c r="E25" s="314">
        <v>0.0</v>
      </c>
      <c r="F25" s="314">
        <v>0.0</v>
      </c>
      <c r="G25" s="314">
        <v>0.0</v>
      </c>
      <c r="H25" s="314">
        <v>0.0</v>
      </c>
      <c r="I25" s="314">
        <v>0.0</v>
      </c>
      <c r="J25" s="314">
        <v>1.0</v>
      </c>
      <c r="K25" s="314"/>
      <c r="L25" s="314" t="s">
        <v>782</v>
      </c>
      <c r="M25" s="314"/>
      <c r="N25" s="314"/>
      <c r="O25" s="314"/>
      <c r="P25" s="321"/>
      <c r="Q25" s="321"/>
      <c r="R25" s="321"/>
      <c r="S25" s="314"/>
      <c r="T25" s="314"/>
      <c r="U25" s="314" t="s">
        <v>24</v>
      </c>
      <c r="V25" s="314"/>
      <c r="W25" s="314" t="s">
        <v>733</v>
      </c>
      <c r="X25" s="314">
        <f t="shared" si="1"/>
        <v>20</v>
      </c>
      <c r="Y25" s="307"/>
      <c r="Z25" s="307"/>
    </row>
    <row r="26" ht="15.75" customHeight="1">
      <c r="A26" s="314" t="s">
        <v>51</v>
      </c>
      <c r="B26" s="314" t="s">
        <v>783</v>
      </c>
      <c r="C26" s="314">
        <v>0.0</v>
      </c>
      <c r="D26" s="314">
        <v>1.0</v>
      </c>
      <c r="E26" s="314">
        <v>0.0</v>
      </c>
      <c r="F26" s="314">
        <v>0.0</v>
      </c>
      <c r="G26" s="314">
        <v>0.0</v>
      </c>
      <c r="H26" s="314">
        <v>0.0</v>
      </c>
      <c r="I26" s="314">
        <v>0.0</v>
      </c>
      <c r="J26" s="314">
        <v>1.0</v>
      </c>
      <c r="K26" s="314"/>
      <c r="L26" s="314" t="s">
        <v>782</v>
      </c>
      <c r="M26" s="314"/>
      <c r="N26" s="314"/>
      <c r="O26" s="314"/>
      <c r="P26" s="314"/>
      <c r="Q26" s="314"/>
      <c r="R26" s="314"/>
      <c r="S26" s="314"/>
      <c r="T26" s="314"/>
      <c r="U26" s="314" t="s">
        <v>24</v>
      </c>
      <c r="V26" s="314"/>
      <c r="W26" s="314" t="s">
        <v>733</v>
      </c>
      <c r="X26" s="314">
        <f t="shared" si="1"/>
        <v>20</v>
      </c>
      <c r="Y26" s="307"/>
      <c r="Z26" s="307"/>
    </row>
    <row r="27" ht="15.75" customHeight="1">
      <c r="A27" s="314" t="s">
        <v>53</v>
      </c>
      <c r="B27" s="314" t="s">
        <v>784</v>
      </c>
      <c r="C27" s="314">
        <v>0.0</v>
      </c>
      <c r="D27" s="314">
        <v>1.0</v>
      </c>
      <c r="E27" s="314">
        <v>0.0</v>
      </c>
      <c r="F27" s="314">
        <v>0.0</v>
      </c>
      <c r="G27" s="314">
        <v>0.0</v>
      </c>
      <c r="H27" s="314">
        <v>0.0</v>
      </c>
      <c r="I27" s="314">
        <v>0.0</v>
      </c>
      <c r="J27" s="314">
        <v>1.0</v>
      </c>
      <c r="K27" s="314"/>
      <c r="L27" s="314" t="s">
        <v>782</v>
      </c>
      <c r="M27" s="314" t="s">
        <v>20</v>
      </c>
      <c r="N27" s="314"/>
      <c r="O27" s="314"/>
      <c r="P27" s="314" t="s">
        <v>785</v>
      </c>
      <c r="Q27" s="314" t="s">
        <v>786</v>
      </c>
      <c r="R27" s="314"/>
      <c r="S27" s="314" t="s">
        <v>787</v>
      </c>
      <c r="T27" s="314" t="s">
        <v>788</v>
      </c>
      <c r="U27" s="314" t="s">
        <v>24</v>
      </c>
      <c r="V27" s="314" t="s">
        <v>719</v>
      </c>
      <c r="W27" s="314" t="s">
        <v>789</v>
      </c>
      <c r="X27" s="314">
        <f t="shared" si="1"/>
        <v>10</v>
      </c>
      <c r="Y27" s="307"/>
      <c r="Z27" s="307"/>
    </row>
    <row r="28" ht="15.75" customHeight="1">
      <c r="A28" s="314" t="s">
        <v>55</v>
      </c>
      <c r="B28" s="314" t="s">
        <v>790</v>
      </c>
      <c r="C28" s="314">
        <v>0.0</v>
      </c>
      <c r="D28" s="314">
        <v>1.0</v>
      </c>
      <c r="E28" s="314">
        <v>0.0</v>
      </c>
      <c r="F28" s="314">
        <v>0.0</v>
      </c>
      <c r="G28" s="314">
        <v>0.0</v>
      </c>
      <c r="H28" s="314">
        <v>0.0</v>
      </c>
      <c r="I28" s="314">
        <v>0.0</v>
      </c>
      <c r="J28" s="314">
        <v>1.0</v>
      </c>
      <c r="K28" s="314"/>
      <c r="L28" s="314" t="s">
        <v>782</v>
      </c>
      <c r="M28" s="314" t="s">
        <v>20</v>
      </c>
      <c r="N28" s="314"/>
      <c r="O28" s="314"/>
      <c r="P28" s="314" t="s">
        <v>791</v>
      </c>
      <c r="Q28" s="314" t="s">
        <v>792</v>
      </c>
      <c r="R28" s="314"/>
      <c r="S28" s="314" t="s">
        <v>793</v>
      </c>
      <c r="T28" s="314" t="s">
        <v>794</v>
      </c>
      <c r="U28" s="314" t="s">
        <v>24</v>
      </c>
      <c r="V28" s="314" t="s">
        <v>719</v>
      </c>
      <c r="W28" s="314" t="s">
        <v>789</v>
      </c>
      <c r="X28" s="314">
        <f t="shared" si="1"/>
        <v>10</v>
      </c>
      <c r="Y28" s="307"/>
      <c r="Z28" s="307"/>
    </row>
    <row r="29" ht="15.75" customHeight="1">
      <c r="A29" s="314" t="s">
        <v>57</v>
      </c>
      <c r="B29" s="314" t="s">
        <v>795</v>
      </c>
      <c r="C29" s="314">
        <v>0.0</v>
      </c>
      <c r="D29" s="314">
        <v>1.0</v>
      </c>
      <c r="E29" s="314">
        <v>0.0</v>
      </c>
      <c r="F29" s="314">
        <v>0.0</v>
      </c>
      <c r="G29" s="314">
        <v>0.0</v>
      </c>
      <c r="H29" s="314">
        <v>0.0</v>
      </c>
      <c r="I29" s="314">
        <v>0.0</v>
      </c>
      <c r="J29" s="314">
        <v>1.0</v>
      </c>
      <c r="K29" s="314"/>
      <c r="L29" s="314" t="s">
        <v>782</v>
      </c>
      <c r="M29" s="314" t="s">
        <v>20</v>
      </c>
      <c r="N29" s="314"/>
      <c r="O29" s="314"/>
      <c r="P29" s="314" t="s">
        <v>796</v>
      </c>
      <c r="Q29" s="314" t="s">
        <v>797</v>
      </c>
      <c r="R29" s="314"/>
      <c r="S29" s="314" t="s">
        <v>798</v>
      </c>
      <c r="T29" s="314" t="s">
        <v>799</v>
      </c>
      <c r="U29" s="314" t="s">
        <v>24</v>
      </c>
      <c r="V29" s="314" t="s">
        <v>719</v>
      </c>
      <c r="W29" s="314" t="s">
        <v>789</v>
      </c>
      <c r="X29" s="314">
        <f t="shared" si="1"/>
        <v>10</v>
      </c>
      <c r="Y29" s="307"/>
      <c r="Z29" s="307"/>
    </row>
    <row r="30" ht="15.75" customHeight="1">
      <c r="A30" s="314" t="s">
        <v>59</v>
      </c>
      <c r="B30" s="314" t="s">
        <v>800</v>
      </c>
      <c r="C30" s="314">
        <v>0.0</v>
      </c>
      <c r="D30" s="314">
        <v>1.0</v>
      </c>
      <c r="E30" s="314">
        <v>0.0</v>
      </c>
      <c r="F30" s="314">
        <v>0.0</v>
      </c>
      <c r="G30" s="314">
        <v>0.0</v>
      </c>
      <c r="H30" s="314">
        <v>0.0</v>
      </c>
      <c r="I30" s="314">
        <v>0.0</v>
      </c>
      <c r="J30" s="314">
        <v>1.0</v>
      </c>
      <c r="K30" s="314"/>
      <c r="L30" s="314" t="s">
        <v>782</v>
      </c>
      <c r="M30" s="314" t="s">
        <v>20</v>
      </c>
      <c r="N30" s="314"/>
      <c r="O30" s="314"/>
      <c r="P30" s="314" t="s">
        <v>801</v>
      </c>
      <c r="Q30" s="314" t="s">
        <v>802</v>
      </c>
      <c r="R30" s="314"/>
      <c r="S30" s="314" t="s">
        <v>803</v>
      </c>
      <c r="T30" s="314" t="s">
        <v>799</v>
      </c>
      <c r="U30" s="314" t="s">
        <v>24</v>
      </c>
      <c r="V30" s="314" t="s">
        <v>719</v>
      </c>
      <c r="W30" s="314" t="s">
        <v>789</v>
      </c>
      <c r="X30" s="314">
        <f t="shared" si="1"/>
        <v>10</v>
      </c>
      <c r="Y30" s="307"/>
      <c r="Z30" s="307"/>
    </row>
    <row r="31" ht="15.75" customHeight="1">
      <c r="A31" s="314" t="s">
        <v>61</v>
      </c>
      <c r="B31" s="314" t="s">
        <v>804</v>
      </c>
      <c r="C31" s="314">
        <v>0.0</v>
      </c>
      <c r="D31" s="314">
        <v>1.0</v>
      </c>
      <c r="E31" s="314">
        <v>0.0</v>
      </c>
      <c r="F31" s="314">
        <v>0.0</v>
      </c>
      <c r="G31" s="314">
        <v>0.0</v>
      </c>
      <c r="H31" s="314">
        <v>0.0</v>
      </c>
      <c r="I31" s="314">
        <v>0.0</v>
      </c>
      <c r="J31" s="314">
        <v>1.0</v>
      </c>
      <c r="K31" s="314"/>
      <c r="L31" s="314" t="s">
        <v>782</v>
      </c>
      <c r="M31" s="314" t="s">
        <v>20</v>
      </c>
      <c r="N31" s="314"/>
      <c r="O31" s="314"/>
      <c r="P31" s="314" t="s">
        <v>805</v>
      </c>
      <c r="Q31" s="314" t="s">
        <v>806</v>
      </c>
      <c r="R31" s="314"/>
      <c r="S31" s="314" t="s">
        <v>807</v>
      </c>
      <c r="T31" s="314" t="s">
        <v>808</v>
      </c>
      <c r="U31" s="314" t="s">
        <v>24</v>
      </c>
      <c r="V31" s="314" t="s">
        <v>719</v>
      </c>
      <c r="W31" s="314" t="s">
        <v>789</v>
      </c>
      <c r="X31" s="314">
        <f t="shared" si="1"/>
        <v>10</v>
      </c>
      <c r="Y31" s="307"/>
      <c r="Z31" s="307"/>
    </row>
    <row r="32" ht="15.75" customHeight="1">
      <c r="A32" s="318" t="s">
        <v>273</v>
      </c>
      <c r="B32" s="314" t="s">
        <v>809</v>
      </c>
      <c r="C32" s="314">
        <v>0.0</v>
      </c>
      <c r="D32" s="314">
        <v>0.0</v>
      </c>
      <c r="E32" s="314">
        <v>0.0</v>
      </c>
      <c r="F32" s="314">
        <v>0.0</v>
      </c>
      <c r="G32" s="314">
        <v>1.0</v>
      </c>
      <c r="H32" s="314">
        <v>0.0</v>
      </c>
      <c r="I32" s="314">
        <v>0.0</v>
      </c>
      <c r="J32" s="314">
        <v>0.0</v>
      </c>
      <c r="K32" s="314" t="s">
        <v>717</v>
      </c>
      <c r="L32" s="314" t="s">
        <v>718</v>
      </c>
      <c r="M32" s="314" t="s">
        <v>719</v>
      </c>
      <c r="N32" s="314" t="s">
        <v>810</v>
      </c>
      <c r="O32" s="314"/>
      <c r="P32" s="314"/>
      <c r="Q32" s="314"/>
      <c r="R32" s="314"/>
      <c r="S32" s="314"/>
      <c r="T32" s="314"/>
      <c r="U32" s="314"/>
      <c r="V32" s="314"/>
      <c r="W32" s="314"/>
      <c r="X32" s="314">
        <f t="shared" si="1"/>
        <v>10</v>
      </c>
      <c r="Y32" s="307"/>
      <c r="Z32" s="307"/>
    </row>
    <row r="33" ht="15.75" customHeight="1">
      <c r="A33" s="318" t="s">
        <v>275</v>
      </c>
      <c r="B33" s="314" t="s">
        <v>811</v>
      </c>
      <c r="C33" s="314">
        <v>0.0</v>
      </c>
      <c r="D33" s="314">
        <v>0.0</v>
      </c>
      <c r="E33" s="314">
        <v>0.0</v>
      </c>
      <c r="F33" s="314">
        <v>0.0</v>
      </c>
      <c r="G33" s="314">
        <v>1.0</v>
      </c>
      <c r="H33" s="314">
        <v>0.0</v>
      </c>
      <c r="I33" s="314">
        <v>0.0</v>
      </c>
      <c r="J33" s="314">
        <v>0.0</v>
      </c>
      <c r="K33" s="314" t="s">
        <v>717</v>
      </c>
      <c r="L33" s="314" t="s">
        <v>718</v>
      </c>
      <c r="M33" s="314" t="s">
        <v>719</v>
      </c>
      <c r="N33" s="314" t="s">
        <v>810</v>
      </c>
      <c r="O33" s="314"/>
      <c r="P33" s="314"/>
      <c r="Q33" s="314"/>
      <c r="R33" s="314"/>
      <c r="S33" s="314"/>
      <c r="T33" s="314"/>
      <c r="U33" s="314"/>
      <c r="V33" s="314"/>
      <c r="W33" s="314"/>
      <c r="X33" s="314">
        <f t="shared" si="1"/>
        <v>10</v>
      </c>
      <c r="Y33" s="307"/>
      <c r="Z33" s="307"/>
    </row>
    <row r="34" ht="15.75" customHeight="1">
      <c r="A34" s="318" t="s">
        <v>277</v>
      </c>
      <c r="B34" s="314" t="s">
        <v>812</v>
      </c>
      <c r="C34" s="314">
        <v>0.0</v>
      </c>
      <c r="D34" s="314">
        <v>0.0</v>
      </c>
      <c r="E34" s="314">
        <v>0.0</v>
      </c>
      <c r="F34" s="314">
        <v>0.0</v>
      </c>
      <c r="G34" s="314">
        <v>1.0</v>
      </c>
      <c r="H34" s="314">
        <v>0.0</v>
      </c>
      <c r="I34" s="314">
        <v>0.0</v>
      </c>
      <c r="J34" s="314">
        <v>0.0</v>
      </c>
      <c r="K34" s="314" t="s">
        <v>717</v>
      </c>
      <c r="L34" s="314" t="s">
        <v>718</v>
      </c>
      <c r="M34" s="314" t="s">
        <v>719</v>
      </c>
      <c r="N34" s="314" t="s">
        <v>810</v>
      </c>
      <c r="O34" s="314"/>
      <c r="P34" s="314"/>
      <c r="Q34" s="314"/>
      <c r="R34" s="314"/>
      <c r="S34" s="314"/>
      <c r="T34" s="314"/>
      <c r="U34" s="314"/>
      <c r="V34" s="314"/>
      <c r="W34" s="314"/>
      <c r="X34" s="314">
        <f t="shared" si="1"/>
        <v>10</v>
      </c>
      <c r="Y34" s="307"/>
      <c r="Z34" s="307"/>
    </row>
    <row r="35" ht="15.75" customHeight="1">
      <c r="A35" s="318" t="s">
        <v>279</v>
      </c>
      <c r="B35" s="314" t="s">
        <v>813</v>
      </c>
      <c r="C35" s="314">
        <v>0.0</v>
      </c>
      <c r="D35" s="314">
        <v>0.0</v>
      </c>
      <c r="E35" s="314">
        <v>0.0</v>
      </c>
      <c r="F35" s="314">
        <v>0.0</v>
      </c>
      <c r="G35" s="314">
        <v>1.0</v>
      </c>
      <c r="H35" s="314">
        <v>0.0</v>
      </c>
      <c r="I35" s="314">
        <v>0.0</v>
      </c>
      <c r="J35" s="314">
        <v>0.0</v>
      </c>
      <c r="K35" s="314" t="s">
        <v>717</v>
      </c>
      <c r="L35" s="314" t="s">
        <v>718</v>
      </c>
      <c r="M35" s="314" t="s">
        <v>719</v>
      </c>
      <c r="N35" s="314" t="s">
        <v>810</v>
      </c>
      <c r="O35" s="314"/>
      <c r="P35" s="314"/>
      <c r="Q35" s="314"/>
      <c r="R35" s="314"/>
      <c r="S35" s="314"/>
      <c r="T35" s="314"/>
      <c r="U35" s="314"/>
      <c r="V35" s="314"/>
      <c r="W35" s="314"/>
      <c r="X35" s="314">
        <f t="shared" si="1"/>
        <v>10</v>
      </c>
      <c r="Y35" s="307"/>
      <c r="Z35" s="307"/>
    </row>
    <row r="36" ht="15.75" customHeight="1">
      <c r="A36" s="318" t="s">
        <v>281</v>
      </c>
      <c r="B36" s="314" t="s">
        <v>814</v>
      </c>
      <c r="C36" s="314">
        <v>0.0</v>
      </c>
      <c r="D36" s="314">
        <v>0.0</v>
      </c>
      <c r="E36" s="314">
        <v>0.0</v>
      </c>
      <c r="F36" s="314">
        <v>0.0</v>
      </c>
      <c r="G36" s="314">
        <v>1.0</v>
      </c>
      <c r="H36" s="314">
        <v>0.0</v>
      </c>
      <c r="I36" s="314">
        <v>0.0</v>
      </c>
      <c r="J36" s="314">
        <v>0.0</v>
      </c>
      <c r="K36" s="314" t="s">
        <v>735</v>
      </c>
      <c r="L36" s="314" t="s">
        <v>815</v>
      </c>
      <c r="M36" s="314" t="s">
        <v>719</v>
      </c>
      <c r="N36" s="314" t="s">
        <v>810</v>
      </c>
      <c r="O36" s="314" t="s">
        <v>816</v>
      </c>
      <c r="P36" s="314"/>
      <c r="Q36" s="314"/>
      <c r="R36" s="314"/>
      <c r="S36" s="314"/>
      <c r="T36" s="314"/>
      <c r="U36" s="314" t="s">
        <v>753</v>
      </c>
      <c r="V36" s="314"/>
      <c r="W36" s="314" t="s">
        <v>789</v>
      </c>
      <c r="X36" s="314">
        <f t="shared" si="1"/>
        <v>10</v>
      </c>
      <c r="Y36" s="307"/>
      <c r="Z36" s="307"/>
    </row>
    <row r="37" ht="15.75" customHeight="1">
      <c r="A37" s="318" t="s">
        <v>283</v>
      </c>
      <c r="B37" s="314" t="s">
        <v>817</v>
      </c>
      <c r="C37" s="314">
        <v>0.0</v>
      </c>
      <c r="D37" s="314">
        <v>0.0</v>
      </c>
      <c r="E37" s="314">
        <v>0.0</v>
      </c>
      <c r="F37" s="314">
        <v>0.0</v>
      </c>
      <c r="G37" s="314">
        <v>1.0</v>
      </c>
      <c r="H37" s="314">
        <v>0.0</v>
      </c>
      <c r="I37" s="314">
        <v>0.0</v>
      </c>
      <c r="J37" s="314">
        <v>1.0</v>
      </c>
      <c r="K37" s="314"/>
      <c r="L37" s="314" t="s">
        <v>815</v>
      </c>
      <c r="M37" s="314" t="s">
        <v>20</v>
      </c>
      <c r="N37" s="314" t="s">
        <v>810</v>
      </c>
      <c r="O37" s="314" t="s">
        <v>818</v>
      </c>
      <c r="P37" s="314" t="s">
        <v>819</v>
      </c>
      <c r="Q37" s="314" t="s">
        <v>820</v>
      </c>
      <c r="R37" s="314"/>
      <c r="S37" s="314" t="s">
        <v>821</v>
      </c>
      <c r="T37" s="314" t="s">
        <v>822</v>
      </c>
      <c r="U37" s="314" t="s">
        <v>24</v>
      </c>
      <c r="V37" s="314" t="s">
        <v>719</v>
      </c>
      <c r="W37" s="314" t="s">
        <v>733</v>
      </c>
      <c r="X37" s="314">
        <f t="shared" si="1"/>
        <v>20</v>
      </c>
      <c r="Y37" s="307"/>
      <c r="Z37" s="307"/>
    </row>
    <row r="38" ht="80.25" customHeight="1">
      <c r="A38" s="318" t="s">
        <v>284</v>
      </c>
      <c r="B38" s="314" t="s">
        <v>823</v>
      </c>
      <c r="C38" s="314">
        <v>0.0</v>
      </c>
      <c r="D38" s="314">
        <v>0.0</v>
      </c>
      <c r="E38" s="314">
        <v>0.0</v>
      </c>
      <c r="F38" s="314">
        <v>0.0</v>
      </c>
      <c r="G38" s="314">
        <v>1.0</v>
      </c>
      <c r="H38" s="314">
        <v>0.0</v>
      </c>
      <c r="I38" s="314">
        <v>0.0</v>
      </c>
      <c r="J38" s="314">
        <v>0.0</v>
      </c>
      <c r="K38" s="314"/>
      <c r="L38" s="314" t="s">
        <v>815</v>
      </c>
      <c r="M38" s="314"/>
      <c r="N38" s="314" t="s">
        <v>810</v>
      </c>
      <c r="O38" s="314"/>
      <c r="P38" s="314"/>
      <c r="Q38" s="314"/>
      <c r="R38" s="314"/>
      <c r="S38" s="314" t="s">
        <v>824</v>
      </c>
      <c r="T38" s="314"/>
      <c r="U38" s="314" t="s">
        <v>24</v>
      </c>
      <c r="V38" s="314"/>
      <c r="W38" s="314" t="s">
        <v>733</v>
      </c>
      <c r="X38" s="314">
        <f t="shared" si="1"/>
        <v>20</v>
      </c>
      <c r="Y38" s="307"/>
      <c r="Z38" s="307"/>
    </row>
    <row r="39" ht="15.75" customHeight="1">
      <c r="A39" s="318" t="s">
        <v>285</v>
      </c>
      <c r="B39" s="314" t="s">
        <v>825</v>
      </c>
      <c r="C39" s="314">
        <v>0.0</v>
      </c>
      <c r="D39" s="314">
        <v>0.0</v>
      </c>
      <c r="E39" s="314">
        <v>0.0</v>
      </c>
      <c r="F39" s="314">
        <v>0.0</v>
      </c>
      <c r="G39" s="314">
        <v>1.0</v>
      </c>
      <c r="H39" s="314">
        <v>0.0</v>
      </c>
      <c r="I39" s="314">
        <v>0.0</v>
      </c>
      <c r="J39" s="314">
        <v>0.0</v>
      </c>
      <c r="K39" s="314"/>
      <c r="L39" s="314" t="s">
        <v>815</v>
      </c>
      <c r="M39" s="314"/>
      <c r="N39" s="314" t="s">
        <v>810</v>
      </c>
      <c r="O39" s="314" t="s">
        <v>826</v>
      </c>
      <c r="P39" s="314"/>
      <c r="Q39" s="314"/>
      <c r="R39" s="314"/>
      <c r="S39" s="314" t="s">
        <v>824</v>
      </c>
      <c r="T39" s="314"/>
      <c r="U39" s="314" t="s">
        <v>24</v>
      </c>
      <c r="V39" s="314"/>
      <c r="W39" s="314" t="s">
        <v>733</v>
      </c>
      <c r="X39" s="314">
        <f t="shared" si="1"/>
        <v>20</v>
      </c>
      <c r="Y39" s="307"/>
      <c r="Z39" s="307"/>
    </row>
    <row r="40" ht="15.75" customHeight="1">
      <c r="A40" s="318" t="s">
        <v>286</v>
      </c>
      <c r="B40" s="314" t="s">
        <v>827</v>
      </c>
      <c r="C40" s="314">
        <v>0.0</v>
      </c>
      <c r="D40" s="314">
        <v>0.0</v>
      </c>
      <c r="E40" s="314">
        <v>0.0</v>
      </c>
      <c r="F40" s="314">
        <v>0.0</v>
      </c>
      <c r="G40" s="314">
        <v>1.0</v>
      </c>
      <c r="H40" s="314">
        <v>0.0</v>
      </c>
      <c r="I40" s="314">
        <v>0.0</v>
      </c>
      <c r="J40" s="314">
        <v>0.0</v>
      </c>
      <c r="K40" s="314"/>
      <c r="L40" s="314" t="s">
        <v>815</v>
      </c>
      <c r="M40" s="314" t="s">
        <v>719</v>
      </c>
      <c r="N40" s="314" t="s">
        <v>810</v>
      </c>
      <c r="O40" s="314" t="s">
        <v>828</v>
      </c>
      <c r="P40" s="314" t="s">
        <v>829</v>
      </c>
      <c r="Q40" s="314" t="s">
        <v>830</v>
      </c>
      <c r="R40" s="314"/>
      <c r="S40" s="314"/>
      <c r="T40" s="314" t="s">
        <v>831</v>
      </c>
      <c r="U40" s="314" t="s">
        <v>24</v>
      </c>
      <c r="V40" s="314" t="s">
        <v>719</v>
      </c>
      <c r="W40" s="314" t="s">
        <v>733</v>
      </c>
      <c r="X40" s="314">
        <f t="shared" si="1"/>
        <v>20</v>
      </c>
      <c r="Y40" s="307"/>
      <c r="Z40" s="307"/>
    </row>
    <row r="41" ht="15.75" customHeight="1">
      <c r="A41" s="318" t="s">
        <v>288</v>
      </c>
      <c r="B41" s="314" t="s">
        <v>832</v>
      </c>
      <c r="C41" s="314">
        <v>0.0</v>
      </c>
      <c r="D41" s="314">
        <v>0.0</v>
      </c>
      <c r="E41" s="314">
        <v>0.0</v>
      </c>
      <c r="F41" s="314">
        <v>0.0</v>
      </c>
      <c r="G41" s="314">
        <v>1.0</v>
      </c>
      <c r="H41" s="314">
        <v>0.0</v>
      </c>
      <c r="I41" s="314">
        <v>0.0</v>
      </c>
      <c r="J41" s="314">
        <v>1.0</v>
      </c>
      <c r="K41" s="314"/>
      <c r="L41" s="314" t="s">
        <v>815</v>
      </c>
      <c r="M41" s="314" t="s">
        <v>20</v>
      </c>
      <c r="N41" s="314" t="s">
        <v>810</v>
      </c>
      <c r="O41" s="314" t="s">
        <v>833</v>
      </c>
      <c r="P41" s="314" t="s">
        <v>834</v>
      </c>
      <c r="Q41" s="314" t="s">
        <v>835</v>
      </c>
      <c r="R41" s="314"/>
      <c r="S41" s="314" t="s">
        <v>836</v>
      </c>
      <c r="T41" s="314" t="s">
        <v>837</v>
      </c>
      <c r="U41" s="314" t="s">
        <v>24</v>
      </c>
      <c r="V41" s="314" t="s">
        <v>719</v>
      </c>
      <c r="W41" s="314" t="s">
        <v>789</v>
      </c>
      <c r="X41" s="314">
        <f t="shared" si="1"/>
        <v>10</v>
      </c>
      <c r="Y41" s="307"/>
      <c r="Z41" s="307"/>
    </row>
    <row r="42" ht="15.75" customHeight="1">
      <c r="A42" s="318" t="s">
        <v>290</v>
      </c>
      <c r="B42" s="314" t="s">
        <v>838</v>
      </c>
      <c r="C42" s="314">
        <v>0.0</v>
      </c>
      <c r="D42" s="314">
        <v>0.0</v>
      </c>
      <c r="E42" s="314">
        <v>0.0</v>
      </c>
      <c r="F42" s="314">
        <v>0.0</v>
      </c>
      <c r="G42" s="314">
        <v>1.0</v>
      </c>
      <c r="H42" s="314">
        <v>0.0</v>
      </c>
      <c r="I42" s="314">
        <v>0.0</v>
      </c>
      <c r="J42" s="314">
        <v>0.0</v>
      </c>
      <c r="K42" s="314"/>
      <c r="L42" s="314" t="s">
        <v>815</v>
      </c>
      <c r="M42" s="314" t="s">
        <v>719</v>
      </c>
      <c r="N42" s="314" t="s">
        <v>810</v>
      </c>
      <c r="O42" s="314" t="s">
        <v>839</v>
      </c>
      <c r="P42" s="314" t="s">
        <v>840</v>
      </c>
      <c r="Q42" s="314" t="s">
        <v>841</v>
      </c>
      <c r="R42" s="314"/>
      <c r="S42" s="314" t="s">
        <v>842</v>
      </c>
      <c r="T42" s="314"/>
      <c r="U42" s="314" t="s">
        <v>24</v>
      </c>
      <c r="V42" s="314" t="s">
        <v>719</v>
      </c>
      <c r="W42" s="314" t="s">
        <v>789</v>
      </c>
      <c r="X42" s="314">
        <f t="shared" si="1"/>
        <v>10</v>
      </c>
      <c r="Y42" s="307"/>
      <c r="Z42" s="307"/>
    </row>
    <row r="43" ht="15.75" customHeight="1">
      <c r="A43" s="318" t="s">
        <v>292</v>
      </c>
      <c r="B43" s="314" t="s">
        <v>843</v>
      </c>
      <c r="C43" s="314">
        <v>0.0</v>
      </c>
      <c r="D43" s="314">
        <v>0.0</v>
      </c>
      <c r="E43" s="314">
        <v>0.0</v>
      </c>
      <c r="F43" s="314">
        <v>0.0</v>
      </c>
      <c r="G43" s="314">
        <v>1.0</v>
      </c>
      <c r="H43" s="314">
        <v>0.0</v>
      </c>
      <c r="I43" s="314">
        <v>0.0</v>
      </c>
      <c r="J43" s="314">
        <v>0.0</v>
      </c>
      <c r="K43" s="314"/>
      <c r="L43" s="314" t="s">
        <v>815</v>
      </c>
      <c r="M43" s="314" t="s">
        <v>719</v>
      </c>
      <c r="N43" s="314" t="s">
        <v>810</v>
      </c>
      <c r="O43" s="314"/>
      <c r="P43" s="314" t="s">
        <v>844</v>
      </c>
      <c r="Q43" s="314" t="s">
        <v>845</v>
      </c>
      <c r="R43" s="314"/>
      <c r="S43" s="314" t="s">
        <v>846</v>
      </c>
      <c r="T43" s="314"/>
      <c r="U43" s="314" t="s">
        <v>24</v>
      </c>
      <c r="V43" s="314" t="s">
        <v>719</v>
      </c>
      <c r="W43" s="314" t="s">
        <v>789</v>
      </c>
      <c r="X43" s="314">
        <f t="shared" si="1"/>
        <v>10</v>
      </c>
      <c r="Y43" s="307"/>
      <c r="Z43" s="307"/>
    </row>
    <row r="44" ht="15.75" customHeight="1">
      <c r="A44" s="318" t="s">
        <v>293</v>
      </c>
      <c r="B44" s="314" t="s">
        <v>847</v>
      </c>
      <c r="C44" s="314">
        <v>0.0</v>
      </c>
      <c r="D44" s="314">
        <v>0.0</v>
      </c>
      <c r="E44" s="314">
        <v>0.0</v>
      </c>
      <c r="F44" s="314">
        <v>0.0</v>
      </c>
      <c r="G44" s="314">
        <v>1.0</v>
      </c>
      <c r="H44" s="314">
        <v>0.0</v>
      </c>
      <c r="I44" s="314">
        <v>0.0</v>
      </c>
      <c r="J44" s="314">
        <v>0.0</v>
      </c>
      <c r="K44" s="314"/>
      <c r="L44" s="314" t="s">
        <v>815</v>
      </c>
      <c r="M44" s="314" t="s">
        <v>719</v>
      </c>
      <c r="N44" s="314" t="s">
        <v>810</v>
      </c>
      <c r="O44" s="314" t="s">
        <v>848</v>
      </c>
      <c r="P44" s="314" t="s">
        <v>849</v>
      </c>
      <c r="Q44" s="314" t="s">
        <v>850</v>
      </c>
      <c r="R44" s="314"/>
      <c r="S44" s="314" t="s">
        <v>851</v>
      </c>
      <c r="T44" s="314"/>
      <c r="U44" s="314" t="s">
        <v>24</v>
      </c>
      <c r="V44" s="314" t="s">
        <v>719</v>
      </c>
      <c r="W44" s="314" t="s">
        <v>789</v>
      </c>
      <c r="X44" s="314">
        <f t="shared" si="1"/>
        <v>10</v>
      </c>
      <c r="Y44" s="307"/>
      <c r="Z44" s="307"/>
    </row>
    <row r="45" ht="15.75" customHeight="1">
      <c r="A45" s="318" t="s">
        <v>295</v>
      </c>
      <c r="B45" s="314" t="s">
        <v>852</v>
      </c>
      <c r="C45" s="314">
        <v>0.0</v>
      </c>
      <c r="D45" s="314">
        <v>0.0</v>
      </c>
      <c r="E45" s="314">
        <v>0.0</v>
      </c>
      <c r="F45" s="314">
        <v>0.0</v>
      </c>
      <c r="G45" s="314">
        <v>1.0</v>
      </c>
      <c r="H45" s="314">
        <v>0.0</v>
      </c>
      <c r="I45" s="314">
        <v>0.0</v>
      </c>
      <c r="J45" s="314">
        <v>0.0</v>
      </c>
      <c r="K45" s="314"/>
      <c r="L45" s="314" t="s">
        <v>815</v>
      </c>
      <c r="M45" s="314" t="s">
        <v>719</v>
      </c>
      <c r="N45" s="314" t="s">
        <v>810</v>
      </c>
      <c r="O45" s="314" t="s">
        <v>853</v>
      </c>
      <c r="P45" s="314" t="s">
        <v>854</v>
      </c>
      <c r="Q45" s="314" t="s">
        <v>855</v>
      </c>
      <c r="R45" s="314"/>
      <c r="S45" s="314" t="s">
        <v>856</v>
      </c>
      <c r="T45" s="314" t="s">
        <v>857</v>
      </c>
      <c r="U45" s="314" t="s">
        <v>24</v>
      </c>
      <c r="V45" s="314" t="s">
        <v>719</v>
      </c>
      <c r="W45" s="314" t="s">
        <v>789</v>
      </c>
      <c r="X45" s="314">
        <f t="shared" si="1"/>
        <v>10</v>
      </c>
      <c r="Y45" s="307"/>
      <c r="Z45" s="307"/>
    </row>
    <row r="46" ht="15.75" customHeight="1">
      <c r="A46" s="318" t="s">
        <v>297</v>
      </c>
      <c r="B46" s="314" t="s">
        <v>858</v>
      </c>
      <c r="C46" s="314">
        <v>0.0</v>
      </c>
      <c r="D46" s="314">
        <v>0.0</v>
      </c>
      <c r="E46" s="314">
        <v>0.0</v>
      </c>
      <c r="F46" s="314">
        <v>0.0</v>
      </c>
      <c r="G46" s="314">
        <v>1.0</v>
      </c>
      <c r="H46" s="314">
        <v>0.0</v>
      </c>
      <c r="I46" s="314">
        <v>0.0</v>
      </c>
      <c r="J46" s="314">
        <v>0.0</v>
      </c>
      <c r="K46" s="314"/>
      <c r="L46" s="314" t="s">
        <v>815</v>
      </c>
      <c r="M46" s="314" t="s">
        <v>719</v>
      </c>
      <c r="N46" s="314" t="s">
        <v>810</v>
      </c>
      <c r="O46" s="314" t="s">
        <v>859</v>
      </c>
      <c r="P46" s="314" t="s">
        <v>860</v>
      </c>
      <c r="Q46" s="314" t="s">
        <v>861</v>
      </c>
      <c r="R46" s="314"/>
      <c r="S46" s="314" t="s">
        <v>862</v>
      </c>
      <c r="T46" s="314"/>
      <c r="U46" s="314" t="s">
        <v>24</v>
      </c>
      <c r="V46" s="314" t="s">
        <v>719</v>
      </c>
      <c r="W46" s="314" t="s">
        <v>789</v>
      </c>
      <c r="X46" s="314">
        <f t="shared" si="1"/>
        <v>10</v>
      </c>
      <c r="Y46" s="307"/>
      <c r="Z46" s="307"/>
    </row>
    <row r="47" ht="15.75" customHeight="1">
      <c r="A47" s="318" t="s">
        <v>299</v>
      </c>
      <c r="B47" s="314" t="s">
        <v>863</v>
      </c>
      <c r="C47" s="314">
        <v>0.0</v>
      </c>
      <c r="D47" s="314">
        <v>0.0</v>
      </c>
      <c r="E47" s="314">
        <v>0.0</v>
      </c>
      <c r="F47" s="314">
        <v>0.0</v>
      </c>
      <c r="G47" s="314">
        <v>1.0</v>
      </c>
      <c r="H47" s="314">
        <v>0.0</v>
      </c>
      <c r="I47" s="314">
        <v>0.0</v>
      </c>
      <c r="J47" s="314">
        <v>0.0</v>
      </c>
      <c r="K47" s="314"/>
      <c r="L47" s="314" t="s">
        <v>815</v>
      </c>
      <c r="M47" s="314" t="s">
        <v>719</v>
      </c>
      <c r="N47" s="314" t="s">
        <v>810</v>
      </c>
      <c r="O47" s="314" t="s">
        <v>864</v>
      </c>
      <c r="P47" s="314" t="s">
        <v>865</v>
      </c>
      <c r="Q47" s="314" t="s">
        <v>866</v>
      </c>
      <c r="R47" s="314"/>
      <c r="S47" s="314" t="s">
        <v>867</v>
      </c>
      <c r="T47" s="307"/>
      <c r="U47" s="314" t="s">
        <v>24</v>
      </c>
      <c r="V47" s="314" t="s">
        <v>719</v>
      </c>
      <c r="W47" s="314" t="s">
        <v>789</v>
      </c>
      <c r="X47" s="314">
        <f t="shared" si="1"/>
        <v>10</v>
      </c>
      <c r="Y47" s="307"/>
      <c r="Z47" s="307"/>
    </row>
    <row r="48" ht="15.75" customHeight="1">
      <c r="A48" s="318" t="s">
        <v>301</v>
      </c>
      <c r="B48" s="314" t="s">
        <v>868</v>
      </c>
      <c r="C48" s="314">
        <v>0.0</v>
      </c>
      <c r="D48" s="314">
        <v>0.0</v>
      </c>
      <c r="E48" s="314">
        <v>0.0</v>
      </c>
      <c r="F48" s="314">
        <v>0.0</v>
      </c>
      <c r="G48" s="314">
        <v>1.0</v>
      </c>
      <c r="H48" s="314">
        <v>0.0</v>
      </c>
      <c r="I48" s="314">
        <v>0.0</v>
      </c>
      <c r="J48" s="314">
        <v>0.0</v>
      </c>
      <c r="K48" s="314"/>
      <c r="L48" s="314" t="s">
        <v>815</v>
      </c>
      <c r="M48" s="314" t="s">
        <v>719</v>
      </c>
      <c r="N48" s="314" t="s">
        <v>810</v>
      </c>
      <c r="O48" s="314"/>
      <c r="P48" s="314" t="s">
        <v>869</v>
      </c>
      <c r="Q48" s="314" t="s">
        <v>870</v>
      </c>
      <c r="R48" s="314"/>
      <c r="S48" s="314" t="s">
        <v>871</v>
      </c>
      <c r="T48" s="314" t="s">
        <v>872</v>
      </c>
      <c r="U48" s="314" t="s">
        <v>24</v>
      </c>
      <c r="V48" s="314" t="s">
        <v>719</v>
      </c>
      <c r="W48" s="314" t="s">
        <v>789</v>
      </c>
      <c r="X48" s="314">
        <f t="shared" si="1"/>
        <v>10</v>
      </c>
      <c r="Y48" s="307"/>
      <c r="Z48" s="307"/>
    </row>
    <row r="49" ht="15.75" customHeight="1">
      <c r="A49" s="318" t="s">
        <v>303</v>
      </c>
      <c r="B49" s="314" t="s">
        <v>873</v>
      </c>
      <c r="C49" s="314">
        <v>0.0</v>
      </c>
      <c r="D49" s="314">
        <v>0.0</v>
      </c>
      <c r="E49" s="314">
        <v>0.0</v>
      </c>
      <c r="F49" s="314">
        <v>0.0</v>
      </c>
      <c r="G49" s="314">
        <v>1.0</v>
      </c>
      <c r="H49" s="314">
        <v>0.0</v>
      </c>
      <c r="I49" s="314">
        <v>0.0</v>
      </c>
      <c r="J49" s="314">
        <v>0.0</v>
      </c>
      <c r="K49" s="314"/>
      <c r="L49" s="314" t="s">
        <v>815</v>
      </c>
      <c r="M49" s="314" t="s">
        <v>719</v>
      </c>
      <c r="N49" s="314" t="s">
        <v>810</v>
      </c>
      <c r="O49" s="314" t="s">
        <v>874</v>
      </c>
      <c r="P49" s="314"/>
      <c r="Q49" s="314" t="s">
        <v>875</v>
      </c>
      <c r="R49" s="314"/>
      <c r="S49" s="314" t="s">
        <v>876</v>
      </c>
      <c r="T49" s="314"/>
      <c r="U49" s="314" t="s">
        <v>29</v>
      </c>
      <c r="V49" s="314" t="s">
        <v>719</v>
      </c>
      <c r="W49" s="314" t="s">
        <v>789</v>
      </c>
      <c r="X49" s="314">
        <f t="shared" si="1"/>
        <v>10</v>
      </c>
      <c r="Y49" s="307"/>
      <c r="Z49" s="307"/>
    </row>
    <row r="50" ht="15.75" customHeight="1">
      <c r="A50" s="314" t="s">
        <v>63</v>
      </c>
      <c r="B50" s="314" t="s">
        <v>877</v>
      </c>
      <c r="C50" s="314">
        <v>0.0</v>
      </c>
      <c r="D50" s="314">
        <v>1.0</v>
      </c>
      <c r="E50" s="314">
        <v>0.0</v>
      </c>
      <c r="F50" s="314">
        <v>0.0</v>
      </c>
      <c r="G50" s="314">
        <v>0.0</v>
      </c>
      <c r="H50" s="314">
        <v>0.0</v>
      </c>
      <c r="I50" s="314">
        <v>0.0</v>
      </c>
      <c r="J50" s="314">
        <v>1.0</v>
      </c>
      <c r="K50" s="314"/>
      <c r="L50" s="314" t="s">
        <v>782</v>
      </c>
      <c r="M50" s="314" t="s">
        <v>719</v>
      </c>
      <c r="N50" s="314"/>
      <c r="O50" s="314"/>
      <c r="P50" s="314" t="s">
        <v>878</v>
      </c>
      <c r="Q50" s="314" t="s">
        <v>879</v>
      </c>
      <c r="R50" s="314"/>
      <c r="S50" s="314" t="s">
        <v>880</v>
      </c>
      <c r="T50" s="314" t="s">
        <v>881</v>
      </c>
      <c r="U50" s="314" t="s">
        <v>24</v>
      </c>
      <c r="V50" s="314" t="s">
        <v>719</v>
      </c>
      <c r="W50" s="314" t="s">
        <v>733</v>
      </c>
      <c r="X50" s="314">
        <f t="shared" si="1"/>
        <v>20</v>
      </c>
      <c r="Y50" s="307"/>
      <c r="Z50" s="307"/>
    </row>
    <row r="51" ht="15.75" customHeight="1">
      <c r="A51" s="314" t="s">
        <v>65</v>
      </c>
      <c r="B51" s="314" t="s">
        <v>882</v>
      </c>
      <c r="C51" s="314">
        <v>0.0</v>
      </c>
      <c r="D51" s="314">
        <v>1.0</v>
      </c>
      <c r="E51" s="314">
        <v>0.0</v>
      </c>
      <c r="F51" s="314">
        <v>0.0</v>
      </c>
      <c r="G51" s="314">
        <v>0.0</v>
      </c>
      <c r="H51" s="314">
        <v>0.0</v>
      </c>
      <c r="I51" s="314">
        <v>0.0</v>
      </c>
      <c r="J51" s="314">
        <v>1.0</v>
      </c>
      <c r="K51" s="314"/>
      <c r="L51" s="314" t="s">
        <v>782</v>
      </c>
      <c r="M51" s="314" t="s">
        <v>719</v>
      </c>
      <c r="N51" s="314"/>
      <c r="O51" s="314" t="s">
        <v>883</v>
      </c>
      <c r="P51" s="314"/>
      <c r="Q51" s="314" t="s">
        <v>883</v>
      </c>
      <c r="R51" s="314"/>
      <c r="S51" s="314" t="s">
        <v>884</v>
      </c>
      <c r="T51" s="314" t="s">
        <v>885</v>
      </c>
      <c r="U51" s="314" t="s">
        <v>24</v>
      </c>
      <c r="V51" s="314" t="s">
        <v>719</v>
      </c>
      <c r="W51" s="314" t="s">
        <v>733</v>
      </c>
      <c r="X51" s="314">
        <f t="shared" si="1"/>
        <v>20</v>
      </c>
      <c r="Y51" s="307"/>
      <c r="Z51" s="307"/>
    </row>
    <row r="52" ht="15.75" customHeight="1">
      <c r="A52" s="314" t="s">
        <v>66</v>
      </c>
      <c r="B52" s="314" t="s">
        <v>886</v>
      </c>
      <c r="C52" s="314">
        <v>0.0</v>
      </c>
      <c r="D52" s="314">
        <v>1.0</v>
      </c>
      <c r="E52" s="314">
        <v>0.0</v>
      </c>
      <c r="F52" s="314">
        <v>0.0</v>
      </c>
      <c r="G52" s="314">
        <v>0.0</v>
      </c>
      <c r="H52" s="314">
        <v>0.0</v>
      </c>
      <c r="I52" s="314">
        <v>0.0</v>
      </c>
      <c r="J52" s="314">
        <v>1.0</v>
      </c>
      <c r="K52" s="314"/>
      <c r="L52" s="314" t="s">
        <v>782</v>
      </c>
      <c r="M52" s="314" t="s">
        <v>719</v>
      </c>
      <c r="N52" s="314"/>
      <c r="O52" s="314"/>
      <c r="P52" s="314"/>
      <c r="Q52" s="314"/>
      <c r="R52" s="314"/>
      <c r="S52" s="314" t="s">
        <v>887</v>
      </c>
      <c r="T52" s="314" t="s">
        <v>888</v>
      </c>
      <c r="U52" s="314" t="s">
        <v>24</v>
      </c>
      <c r="V52" s="314" t="s">
        <v>719</v>
      </c>
      <c r="W52" s="314" t="s">
        <v>733</v>
      </c>
      <c r="X52" s="314">
        <f t="shared" si="1"/>
        <v>20</v>
      </c>
      <c r="Y52" s="307"/>
      <c r="Z52" s="307"/>
    </row>
    <row r="53" ht="15.75" customHeight="1">
      <c r="A53" s="314" t="s">
        <v>68</v>
      </c>
      <c r="B53" s="314" t="s">
        <v>889</v>
      </c>
      <c r="C53" s="314">
        <v>0.0</v>
      </c>
      <c r="D53" s="314">
        <v>1.0</v>
      </c>
      <c r="E53" s="314">
        <v>0.0</v>
      </c>
      <c r="F53" s="314">
        <v>0.0</v>
      </c>
      <c r="G53" s="314">
        <v>0.0</v>
      </c>
      <c r="H53" s="314">
        <v>0.0</v>
      </c>
      <c r="I53" s="314">
        <v>0.0</v>
      </c>
      <c r="J53" s="314">
        <v>1.0</v>
      </c>
      <c r="K53" s="314"/>
      <c r="L53" s="314" t="s">
        <v>782</v>
      </c>
      <c r="M53" s="314" t="s">
        <v>719</v>
      </c>
      <c r="N53" s="314"/>
      <c r="O53" s="314" t="s">
        <v>890</v>
      </c>
      <c r="P53" s="314" t="s">
        <v>891</v>
      </c>
      <c r="Q53" s="314" t="s">
        <v>892</v>
      </c>
      <c r="R53" s="314"/>
      <c r="S53" s="314" t="s">
        <v>893</v>
      </c>
      <c r="T53" s="314" t="s">
        <v>894</v>
      </c>
      <c r="U53" s="314" t="s">
        <v>24</v>
      </c>
      <c r="V53" s="314" t="s">
        <v>719</v>
      </c>
      <c r="W53" s="314" t="s">
        <v>733</v>
      </c>
      <c r="X53" s="314">
        <f t="shared" si="1"/>
        <v>20</v>
      </c>
      <c r="Y53" s="307"/>
      <c r="Z53" s="307"/>
    </row>
    <row r="54" ht="15.75" customHeight="1">
      <c r="A54" s="314" t="s">
        <v>70</v>
      </c>
      <c r="B54" s="314" t="s">
        <v>895</v>
      </c>
      <c r="C54" s="314">
        <v>0.0</v>
      </c>
      <c r="D54" s="314">
        <v>1.0</v>
      </c>
      <c r="E54" s="314">
        <v>0.0</v>
      </c>
      <c r="F54" s="314">
        <v>0.0</v>
      </c>
      <c r="G54" s="314">
        <v>0.0</v>
      </c>
      <c r="H54" s="314">
        <v>0.0</v>
      </c>
      <c r="I54" s="314">
        <v>0.0</v>
      </c>
      <c r="J54" s="314">
        <v>0.0</v>
      </c>
      <c r="K54" s="314"/>
      <c r="L54" s="314" t="s">
        <v>782</v>
      </c>
      <c r="M54" s="314" t="s">
        <v>719</v>
      </c>
      <c r="N54" s="314"/>
      <c r="O54" s="314" t="s">
        <v>896</v>
      </c>
      <c r="P54" s="314" t="s">
        <v>897</v>
      </c>
      <c r="Q54" s="314" t="s">
        <v>898</v>
      </c>
      <c r="R54" s="314"/>
      <c r="S54" s="314" t="s">
        <v>899</v>
      </c>
      <c r="T54" s="314" t="s">
        <v>900</v>
      </c>
      <c r="U54" s="314" t="s">
        <v>24</v>
      </c>
      <c r="V54" s="314" t="s">
        <v>719</v>
      </c>
      <c r="W54" s="314" t="s">
        <v>789</v>
      </c>
      <c r="X54" s="314">
        <f t="shared" si="1"/>
        <v>10</v>
      </c>
      <c r="Y54" s="307"/>
      <c r="Z54" s="307"/>
    </row>
    <row r="55" ht="15.75" customHeight="1">
      <c r="A55" s="314" t="s">
        <v>305</v>
      </c>
      <c r="B55" s="314" t="s">
        <v>901</v>
      </c>
      <c r="C55" s="314">
        <v>0.0</v>
      </c>
      <c r="D55" s="314">
        <v>0.0</v>
      </c>
      <c r="E55" s="314">
        <v>0.0</v>
      </c>
      <c r="F55" s="314">
        <v>0.0</v>
      </c>
      <c r="G55" s="314">
        <v>0.0</v>
      </c>
      <c r="H55" s="314">
        <v>1.0</v>
      </c>
      <c r="I55" s="314">
        <v>0.0</v>
      </c>
      <c r="J55" s="314">
        <v>1.0</v>
      </c>
      <c r="K55" s="314"/>
      <c r="L55" s="314" t="s">
        <v>902</v>
      </c>
      <c r="M55" s="314" t="s">
        <v>719</v>
      </c>
      <c r="N55" s="314" t="s">
        <v>903</v>
      </c>
      <c r="O55" s="314"/>
      <c r="P55" s="314"/>
      <c r="Q55" s="314"/>
      <c r="R55" s="314"/>
      <c r="S55" s="314" t="s">
        <v>904</v>
      </c>
      <c r="T55" s="314" t="s">
        <v>726</v>
      </c>
      <c r="U55" s="314" t="s">
        <v>29</v>
      </c>
      <c r="V55" s="314" t="s">
        <v>719</v>
      </c>
      <c r="W55" s="314" t="s">
        <v>733</v>
      </c>
      <c r="X55" s="314">
        <f t="shared" si="1"/>
        <v>20</v>
      </c>
      <c r="Y55" s="307"/>
      <c r="Z55" s="307"/>
    </row>
    <row r="56" ht="15.75" customHeight="1">
      <c r="A56" s="314" t="s">
        <v>306</v>
      </c>
      <c r="B56" s="314" t="s">
        <v>905</v>
      </c>
      <c r="C56" s="314">
        <v>0.0</v>
      </c>
      <c r="D56" s="314">
        <v>0.0</v>
      </c>
      <c r="E56" s="314">
        <v>0.0</v>
      </c>
      <c r="F56" s="314">
        <v>0.0</v>
      </c>
      <c r="G56" s="314">
        <v>0.0</v>
      </c>
      <c r="H56" s="314">
        <v>1.0</v>
      </c>
      <c r="I56" s="314">
        <v>0.0</v>
      </c>
      <c r="J56" s="314">
        <v>1.0</v>
      </c>
      <c r="K56" s="314"/>
      <c r="L56" s="314" t="s">
        <v>902</v>
      </c>
      <c r="M56" s="314" t="s">
        <v>719</v>
      </c>
      <c r="N56" s="314" t="s">
        <v>903</v>
      </c>
      <c r="O56" s="314"/>
      <c r="P56" s="314"/>
      <c r="Q56" s="314"/>
      <c r="R56" s="314"/>
      <c r="S56" s="314" t="s">
        <v>904</v>
      </c>
      <c r="T56" s="314" t="s">
        <v>726</v>
      </c>
      <c r="U56" s="314" t="s">
        <v>24</v>
      </c>
      <c r="V56" s="314" t="s">
        <v>719</v>
      </c>
      <c r="W56" s="314" t="s">
        <v>733</v>
      </c>
      <c r="X56" s="314">
        <f t="shared" si="1"/>
        <v>20</v>
      </c>
      <c r="Y56" s="307"/>
      <c r="Z56" s="307"/>
    </row>
    <row r="57" ht="15.75" customHeight="1">
      <c r="A57" s="314" t="s">
        <v>307</v>
      </c>
      <c r="B57" s="314" t="s">
        <v>906</v>
      </c>
      <c r="C57" s="314">
        <v>0.0</v>
      </c>
      <c r="D57" s="314">
        <v>0.0</v>
      </c>
      <c r="E57" s="314">
        <v>0.0</v>
      </c>
      <c r="F57" s="314">
        <v>0.0</v>
      </c>
      <c r="G57" s="314">
        <v>0.0</v>
      </c>
      <c r="H57" s="314">
        <v>1.0</v>
      </c>
      <c r="I57" s="314">
        <v>0.0</v>
      </c>
      <c r="J57" s="314">
        <v>1.0</v>
      </c>
      <c r="K57" s="314"/>
      <c r="L57" s="314" t="s">
        <v>902</v>
      </c>
      <c r="M57" s="314" t="s">
        <v>719</v>
      </c>
      <c r="N57" s="314" t="s">
        <v>903</v>
      </c>
      <c r="O57" s="314"/>
      <c r="P57" s="314"/>
      <c r="Q57" s="314"/>
      <c r="R57" s="314"/>
      <c r="S57" s="314" t="s">
        <v>904</v>
      </c>
      <c r="T57" s="314" t="s">
        <v>726</v>
      </c>
      <c r="U57" s="314" t="s">
        <v>24</v>
      </c>
      <c r="V57" s="314" t="s">
        <v>719</v>
      </c>
      <c r="W57" s="314" t="s">
        <v>733</v>
      </c>
      <c r="X57" s="314">
        <f t="shared" si="1"/>
        <v>20</v>
      </c>
      <c r="Y57" s="307"/>
      <c r="Z57" s="307"/>
    </row>
    <row r="58" ht="15.75" customHeight="1">
      <c r="A58" s="314" t="s">
        <v>309</v>
      </c>
      <c r="B58" s="314" t="s">
        <v>907</v>
      </c>
      <c r="C58" s="314">
        <v>0.0</v>
      </c>
      <c r="D58" s="314">
        <v>0.0</v>
      </c>
      <c r="E58" s="314">
        <v>0.0</v>
      </c>
      <c r="F58" s="314">
        <v>0.0</v>
      </c>
      <c r="G58" s="314">
        <v>0.0</v>
      </c>
      <c r="H58" s="314">
        <v>1.0</v>
      </c>
      <c r="I58" s="314">
        <v>0.0</v>
      </c>
      <c r="J58" s="314">
        <v>1.0</v>
      </c>
      <c r="K58" s="314"/>
      <c r="L58" s="314" t="s">
        <v>902</v>
      </c>
      <c r="M58" s="314" t="s">
        <v>719</v>
      </c>
      <c r="N58" s="314" t="s">
        <v>903</v>
      </c>
      <c r="O58" s="314"/>
      <c r="P58" s="314"/>
      <c r="Q58" s="314"/>
      <c r="R58" s="314"/>
      <c r="S58" s="314" t="s">
        <v>904</v>
      </c>
      <c r="T58" s="314" t="s">
        <v>726</v>
      </c>
      <c r="U58" s="314" t="s">
        <v>24</v>
      </c>
      <c r="V58" s="314" t="s">
        <v>719</v>
      </c>
      <c r="W58" s="314" t="s">
        <v>733</v>
      </c>
      <c r="X58" s="314">
        <f t="shared" si="1"/>
        <v>20</v>
      </c>
      <c r="Y58" s="307"/>
      <c r="Z58" s="307"/>
    </row>
    <row r="59" ht="15.75" customHeight="1">
      <c r="A59" s="314" t="s">
        <v>310</v>
      </c>
      <c r="B59" s="314" t="s">
        <v>908</v>
      </c>
      <c r="C59" s="314">
        <v>0.0</v>
      </c>
      <c r="D59" s="314">
        <v>0.0</v>
      </c>
      <c r="E59" s="314">
        <v>0.0</v>
      </c>
      <c r="F59" s="314">
        <v>0.0</v>
      </c>
      <c r="G59" s="314">
        <v>0.0</v>
      </c>
      <c r="H59" s="314">
        <v>1.0</v>
      </c>
      <c r="I59" s="314">
        <v>0.0</v>
      </c>
      <c r="J59" s="314">
        <v>1.0</v>
      </c>
      <c r="K59" s="314"/>
      <c r="L59" s="314" t="s">
        <v>902</v>
      </c>
      <c r="M59" s="314" t="s">
        <v>719</v>
      </c>
      <c r="N59" s="314" t="s">
        <v>903</v>
      </c>
      <c r="O59" s="314"/>
      <c r="P59" s="314"/>
      <c r="Q59" s="314"/>
      <c r="R59" s="314"/>
      <c r="S59" s="314" t="s">
        <v>904</v>
      </c>
      <c r="T59" s="314" t="s">
        <v>726</v>
      </c>
      <c r="U59" s="314" t="s">
        <v>29</v>
      </c>
      <c r="V59" s="314" t="s">
        <v>719</v>
      </c>
      <c r="W59" s="314" t="s">
        <v>789</v>
      </c>
      <c r="X59" s="314">
        <f t="shared" si="1"/>
        <v>10</v>
      </c>
      <c r="Y59" s="307"/>
      <c r="Z59" s="307"/>
    </row>
    <row r="60" ht="15.75" customHeight="1">
      <c r="A60" s="314" t="s">
        <v>312</v>
      </c>
      <c r="B60" s="314" t="s">
        <v>909</v>
      </c>
      <c r="C60" s="314">
        <v>0.0</v>
      </c>
      <c r="D60" s="314">
        <v>0.0</v>
      </c>
      <c r="E60" s="314">
        <v>0.0</v>
      </c>
      <c r="F60" s="314">
        <v>0.0</v>
      </c>
      <c r="G60" s="314">
        <v>0.0</v>
      </c>
      <c r="H60" s="314">
        <v>1.0</v>
      </c>
      <c r="I60" s="314">
        <v>0.0</v>
      </c>
      <c r="J60" s="314">
        <v>1.0</v>
      </c>
      <c r="K60" s="314"/>
      <c r="L60" s="314" t="s">
        <v>902</v>
      </c>
      <c r="M60" s="314" t="s">
        <v>719</v>
      </c>
      <c r="N60" s="314" t="s">
        <v>903</v>
      </c>
      <c r="O60" s="314"/>
      <c r="P60" s="314"/>
      <c r="Q60" s="314"/>
      <c r="R60" s="314"/>
      <c r="S60" s="314" t="s">
        <v>904</v>
      </c>
      <c r="T60" s="314" t="s">
        <v>726</v>
      </c>
      <c r="U60" s="314" t="s">
        <v>29</v>
      </c>
      <c r="V60" s="314" t="s">
        <v>719</v>
      </c>
      <c r="W60" s="314" t="s">
        <v>789</v>
      </c>
      <c r="X60" s="314">
        <f t="shared" si="1"/>
        <v>10</v>
      </c>
      <c r="Y60" s="307"/>
      <c r="Z60" s="307"/>
    </row>
    <row r="61" ht="15.75" customHeight="1">
      <c r="A61" s="314" t="s">
        <v>313</v>
      </c>
      <c r="B61" s="314" t="s">
        <v>910</v>
      </c>
      <c r="C61" s="314">
        <v>0.0</v>
      </c>
      <c r="D61" s="314">
        <v>0.0</v>
      </c>
      <c r="E61" s="314">
        <v>0.0</v>
      </c>
      <c r="F61" s="314">
        <v>0.0</v>
      </c>
      <c r="G61" s="314">
        <v>0.0</v>
      </c>
      <c r="H61" s="314">
        <v>1.0</v>
      </c>
      <c r="I61" s="314">
        <v>0.0</v>
      </c>
      <c r="J61" s="314">
        <v>1.0</v>
      </c>
      <c r="K61" s="314"/>
      <c r="L61" s="314" t="s">
        <v>902</v>
      </c>
      <c r="M61" s="314" t="s">
        <v>719</v>
      </c>
      <c r="N61" s="314" t="s">
        <v>903</v>
      </c>
      <c r="O61" s="314"/>
      <c r="P61" s="314"/>
      <c r="Q61" s="314"/>
      <c r="R61" s="314"/>
      <c r="S61" s="314" t="s">
        <v>904</v>
      </c>
      <c r="T61" s="314" t="s">
        <v>726</v>
      </c>
      <c r="U61" s="314" t="s">
        <v>29</v>
      </c>
      <c r="V61" s="314" t="s">
        <v>719</v>
      </c>
      <c r="W61" s="314" t="s">
        <v>789</v>
      </c>
      <c r="X61" s="314">
        <f t="shared" si="1"/>
        <v>10</v>
      </c>
      <c r="Y61" s="307"/>
      <c r="Z61" s="307"/>
    </row>
    <row r="62" ht="15.75" customHeight="1">
      <c r="A62" s="314" t="s">
        <v>314</v>
      </c>
      <c r="B62" s="314" t="s">
        <v>911</v>
      </c>
      <c r="C62" s="314">
        <v>0.0</v>
      </c>
      <c r="D62" s="314">
        <v>0.0</v>
      </c>
      <c r="E62" s="314">
        <v>0.0</v>
      </c>
      <c r="F62" s="314">
        <v>0.0</v>
      </c>
      <c r="G62" s="314">
        <v>0.0</v>
      </c>
      <c r="H62" s="314">
        <v>1.0</v>
      </c>
      <c r="I62" s="314">
        <v>0.0</v>
      </c>
      <c r="J62" s="314">
        <v>1.0</v>
      </c>
      <c r="K62" s="314"/>
      <c r="L62" s="314" t="s">
        <v>902</v>
      </c>
      <c r="M62" s="314" t="s">
        <v>719</v>
      </c>
      <c r="N62" s="314" t="s">
        <v>903</v>
      </c>
      <c r="O62" s="314"/>
      <c r="P62" s="314" t="s">
        <v>912</v>
      </c>
      <c r="Q62" s="314"/>
      <c r="R62" s="314"/>
      <c r="S62" s="314" t="s">
        <v>904</v>
      </c>
      <c r="T62" s="314" t="s">
        <v>726</v>
      </c>
      <c r="U62" s="314" t="s">
        <v>29</v>
      </c>
      <c r="V62" s="314" t="s">
        <v>719</v>
      </c>
      <c r="W62" s="314" t="s">
        <v>789</v>
      </c>
      <c r="X62" s="314">
        <f t="shared" si="1"/>
        <v>10</v>
      </c>
      <c r="Y62" s="307"/>
      <c r="Z62" s="307"/>
    </row>
    <row r="63" ht="15.75" customHeight="1">
      <c r="A63" s="314" t="s">
        <v>315</v>
      </c>
      <c r="B63" s="314" t="s">
        <v>913</v>
      </c>
      <c r="C63" s="314">
        <v>0.0</v>
      </c>
      <c r="D63" s="314">
        <v>0.0</v>
      </c>
      <c r="E63" s="314">
        <v>0.0</v>
      </c>
      <c r="F63" s="314">
        <v>0.0</v>
      </c>
      <c r="G63" s="314">
        <v>0.0</v>
      </c>
      <c r="H63" s="314">
        <v>1.0</v>
      </c>
      <c r="I63" s="314">
        <v>0.0</v>
      </c>
      <c r="J63" s="314">
        <v>1.0</v>
      </c>
      <c r="K63" s="314"/>
      <c r="L63" s="314" t="s">
        <v>902</v>
      </c>
      <c r="M63" s="314" t="s">
        <v>719</v>
      </c>
      <c r="N63" s="314" t="s">
        <v>903</v>
      </c>
      <c r="O63" s="314"/>
      <c r="P63" s="314" t="s">
        <v>914</v>
      </c>
      <c r="Q63" s="314"/>
      <c r="R63" s="314"/>
      <c r="S63" s="314" t="s">
        <v>904</v>
      </c>
      <c r="T63" s="314" t="s">
        <v>726</v>
      </c>
      <c r="U63" s="314" t="s">
        <v>29</v>
      </c>
      <c r="V63" s="314" t="s">
        <v>719</v>
      </c>
      <c r="W63" s="314" t="s">
        <v>789</v>
      </c>
      <c r="X63" s="314">
        <f t="shared" si="1"/>
        <v>10</v>
      </c>
      <c r="Y63" s="307"/>
      <c r="Z63" s="307"/>
    </row>
    <row r="64" ht="15.75" customHeight="1">
      <c r="A64" s="314" t="s">
        <v>194</v>
      </c>
      <c r="B64" s="314" t="s">
        <v>915</v>
      </c>
      <c r="C64" s="314">
        <v>0.0</v>
      </c>
      <c r="D64" s="314">
        <v>0.0</v>
      </c>
      <c r="E64" s="314">
        <v>0.0</v>
      </c>
      <c r="F64" s="314">
        <v>1.0</v>
      </c>
      <c r="G64" s="314">
        <v>0.0</v>
      </c>
      <c r="H64" s="314">
        <v>0.0</v>
      </c>
      <c r="I64" s="314">
        <v>0.0</v>
      </c>
      <c r="J64" s="314">
        <v>1.0</v>
      </c>
      <c r="K64" s="314"/>
      <c r="L64" s="314" t="s">
        <v>916</v>
      </c>
      <c r="M64" s="314" t="s">
        <v>719</v>
      </c>
      <c r="N64" s="314" t="s">
        <v>917</v>
      </c>
      <c r="O64" s="314" t="s">
        <v>918</v>
      </c>
      <c r="P64" s="314" t="s">
        <v>919</v>
      </c>
      <c r="Q64" s="314" t="s">
        <v>920</v>
      </c>
      <c r="R64" s="314"/>
      <c r="S64" s="314" t="s">
        <v>921</v>
      </c>
      <c r="T64" s="314" t="s">
        <v>922</v>
      </c>
      <c r="U64" s="314" t="s">
        <v>24</v>
      </c>
      <c r="V64" s="314" t="s">
        <v>719</v>
      </c>
      <c r="W64" s="314" t="s">
        <v>733</v>
      </c>
      <c r="X64" s="314">
        <f t="shared" si="1"/>
        <v>20</v>
      </c>
      <c r="Y64" s="307"/>
      <c r="Z64" s="307"/>
    </row>
    <row r="65" ht="15.75" customHeight="1">
      <c r="A65" s="314" t="s">
        <v>196</v>
      </c>
      <c r="B65" s="314" t="s">
        <v>923</v>
      </c>
      <c r="C65" s="314">
        <v>0.0</v>
      </c>
      <c r="D65" s="314">
        <v>0.0</v>
      </c>
      <c r="E65" s="314">
        <v>0.0</v>
      </c>
      <c r="F65" s="314">
        <v>1.0</v>
      </c>
      <c r="G65" s="314">
        <v>0.0</v>
      </c>
      <c r="H65" s="314">
        <v>0.0</v>
      </c>
      <c r="I65" s="314">
        <v>0.0</v>
      </c>
      <c r="J65" s="314">
        <v>0.0</v>
      </c>
      <c r="K65" s="314"/>
      <c r="L65" s="314" t="s">
        <v>916</v>
      </c>
      <c r="M65" s="314" t="s">
        <v>719</v>
      </c>
      <c r="N65" s="314" t="s">
        <v>917</v>
      </c>
      <c r="O65" s="314"/>
      <c r="P65" s="314" t="s">
        <v>924</v>
      </c>
      <c r="Q65" s="314" t="s">
        <v>925</v>
      </c>
      <c r="R65" s="314"/>
      <c r="S65" s="314" t="s">
        <v>926</v>
      </c>
      <c r="T65" s="314" t="s">
        <v>927</v>
      </c>
      <c r="U65" s="314" t="s">
        <v>24</v>
      </c>
      <c r="V65" s="314" t="s">
        <v>719</v>
      </c>
      <c r="W65" s="314" t="s">
        <v>733</v>
      </c>
      <c r="X65" s="314">
        <f t="shared" si="1"/>
        <v>20</v>
      </c>
      <c r="Y65" s="307"/>
      <c r="Z65" s="307"/>
    </row>
    <row r="66" ht="15.75" customHeight="1">
      <c r="A66" s="314" t="s">
        <v>198</v>
      </c>
      <c r="B66" s="314" t="s">
        <v>928</v>
      </c>
      <c r="C66" s="314">
        <v>0.0</v>
      </c>
      <c r="D66" s="314">
        <v>0.0</v>
      </c>
      <c r="E66" s="314">
        <v>0.0</v>
      </c>
      <c r="F66" s="314">
        <v>1.0</v>
      </c>
      <c r="G66" s="314">
        <v>0.0</v>
      </c>
      <c r="H66" s="314">
        <v>0.0</v>
      </c>
      <c r="I66" s="314">
        <v>0.0</v>
      </c>
      <c r="J66" s="314">
        <v>0.0</v>
      </c>
      <c r="K66" s="314"/>
      <c r="L66" s="314" t="s">
        <v>916</v>
      </c>
      <c r="M66" s="314" t="s">
        <v>719</v>
      </c>
      <c r="N66" s="314" t="s">
        <v>917</v>
      </c>
      <c r="O66" s="314" t="s">
        <v>929</v>
      </c>
      <c r="P66" s="314" t="s">
        <v>930</v>
      </c>
      <c r="Q66" s="314" t="s">
        <v>931</v>
      </c>
      <c r="R66" s="314"/>
      <c r="S66" s="314" t="s">
        <v>932</v>
      </c>
      <c r="T66" s="314" t="s">
        <v>933</v>
      </c>
      <c r="U66" s="314" t="s">
        <v>24</v>
      </c>
      <c r="V66" s="314" t="s">
        <v>719</v>
      </c>
      <c r="W66" s="314" t="s">
        <v>733</v>
      </c>
      <c r="X66" s="314">
        <f t="shared" si="1"/>
        <v>20</v>
      </c>
      <c r="Y66" s="307"/>
      <c r="Z66" s="307"/>
    </row>
    <row r="67" ht="15.75" customHeight="1">
      <c r="A67" s="314" t="s">
        <v>200</v>
      </c>
      <c r="B67" s="314" t="s">
        <v>934</v>
      </c>
      <c r="C67" s="314">
        <v>0.0</v>
      </c>
      <c r="D67" s="314">
        <v>0.0</v>
      </c>
      <c r="E67" s="314">
        <v>0.0</v>
      </c>
      <c r="F67" s="314">
        <v>1.0</v>
      </c>
      <c r="G67" s="314">
        <v>0.0</v>
      </c>
      <c r="H67" s="314">
        <v>0.0</v>
      </c>
      <c r="I67" s="314">
        <v>0.0</v>
      </c>
      <c r="J67" s="314">
        <v>1.0</v>
      </c>
      <c r="K67" s="314"/>
      <c r="L67" s="314" t="s">
        <v>916</v>
      </c>
      <c r="M67" s="314" t="s">
        <v>719</v>
      </c>
      <c r="N67" s="314" t="s">
        <v>917</v>
      </c>
      <c r="O67" s="314"/>
      <c r="P67" s="314" t="s">
        <v>935</v>
      </c>
      <c r="Q67" s="314" t="s">
        <v>936</v>
      </c>
      <c r="R67" s="314"/>
      <c r="S67" s="314" t="s">
        <v>937</v>
      </c>
      <c r="T67" s="314" t="s">
        <v>938</v>
      </c>
      <c r="U67" s="314" t="s">
        <v>29</v>
      </c>
      <c r="V67" s="314" t="s">
        <v>719</v>
      </c>
      <c r="W67" s="314" t="s">
        <v>733</v>
      </c>
      <c r="X67" s="314">
        <f t="shared" si="1"/>
        <v>20</v>
      </c>
      <c r="Y67" s="307"/>
      <c r="Z67" s="307"/>
    </row>
    <row r="68" ht="15.75" customHeight="1">
      <c r="A68" s="314" t="s">
        <v>202</v>
      </c>
      <c r="B68" s="314" t="s">
        <v>939</v>
      </c>
      <c r="C68" s="314">
        <v>0.0</v>
      </c>
      <c r="D68" s="314">
        <v>0.0</v>
      </c>
      <c r="E68" s="314">
        <v>0.0</v>
      </c>
      <c r="F68" s="314">
        <v>1.0</v>
      </c>
      <c r="G68" s="314">
        <v>0.0</v>
      </c>
      <c r="H68" s="314">
        <v>0.0</v>
      </c>
      <c r="I68" s="314">
        <v>0.0</v>
      </c>
      <c r="J68" s="314">
        <v>0.0</v>
      </c>
      <c r="K68" s="314"/>
      <c r="L68" s="314" t="s">
        <v>916</v>
      </c>
      <c r="M68" s="314" t="s">
        <v>719</v>
      </c>
      <c r="N68" s="314" t="s">
        <v>917</v>
      </c>
      <c r="O68" s="314"/>
      <c r="P68" s="314" t="s">
        <v>940</v>
      </c>
      <c r="Q68" s="314" t="s">
        <v>941</v>
      </c>
      <c r="R68" s="314"/>
      <c r="S68" s="314" t="s">
        <v>942</v>
      </c>
      <c r="T68" s="314" t="s">
        <v>943</v>
      </c>
      <c r="U68" s="314" t="s">
        <v>24</v>
      </c>
      <c r="V68" s="314" t="s">
        <v>719</v>
      </c>
      <c r="W68" s="314" t="s">
        <v>733</v>
      </c>
      <c r="X68" s="314">
        <f t="shared" si="1"/>
        <v>20</v>
      </c>
      <c r="Y68" s="307"/>
      <c r="Z68" s="307"/>
    </row>
    <row r="69" ht="15.75" customHeight="1">
      <c r="A69" s="314" t="s">
        <v>204</v>
      </c>
      <c r="B69" s="314" t="s">
        <v>944</v>
      </c>
      <c r="C69" s="314">
        <v>0.0</v>
      </c>
      <c r="D69" s="314">
        <v>0.0</v>
      </c>
      <c r="E69" s="314">
        <v>0.0</v>
      </c>
      <c r="F69" s="314">
        <v>1.0</v>
      </c>
      <c r="G69" s="314">
        <v>0.0</v>
      </c>
      <c r="H69" s="314">
        <v>0.0</v>
      </c>
      <c r="I69" s="314">
        <v>0.0</v>
      </c>
      <c r="J69" s="314">
        <v>0.0</v>
      </c>
      <c r="K69" s="314"/>
      <c r="L69" s="314" t="s">
        <v>916</v>
      </c>
      <c r="M69" s="314" t="s">
        <v>719</v>
      </c>
      <c r="N69" s="314" t="s">
        <v>917</v>
      </c>
      <c r="O69" s="314"/>
      <c r="P69" s="314" t="s">
        <v>945</v>
      </c>
      <c r="Q69" s="314" t="s">
        <v>946</v>
      </c>
      <c r="R69" s="314"/>
      <c r="S69" s="314" t="s">
        <v>947</v>
      </c>
      <c r="T69" s="314" t="s">
        <v>948</v>
      </c>
      <c r="U69" s="314" t="s">
        <v>24</v>
      </c>
      <c r="V69" s="314" t="s">
        <v>719</v>
      </c>
      <c r="W69" s="314" t="s">
        <v>733</v>
      </c>
      <c r="X69" s="314">
        <f t="shared" si="1"/>
        <v>20</v>
      </c>
      <c r="Y69" s="307"/>
      <c r="Z69" s="307"/>
    </row>
    <row r="70" ht="15.75" customHeight="1">
      <c r="A70" s="314" t="s">
        <v>206</v>
      </c>
      <c r="B70" s="314" t="s">
        <v>949</v>
      </c>
      <c r="C70" s="314">
        <v>0.0</v>
      </c>
      <c r="D70" s="314">
        <v>0.0</v>
      </c>
      <c r="E70" s="314">
        <v>0.0</v>
      </c>
      <c r="F70" s="314">
        <v>1.0</v>
      </c>
      <c r="G70" s="314">
        <v>0.0</v>
      </c>
      <c r="H70" s="314">
        <v>0.0</v>
      </c>
      <c r="I70" s="314">
        <v>0.0</v>
      </c>
      <c r="J70" s="314">
        <v>0.0</v>
      </c>
      <c r="K70" s="314"/>
      <c r="L70" s="314" t="s">
        <v>916</v>
      </c>
      <c r="M70" s="314" t="s">
        <v>719</v>
      </c>
      <c r="N70" s="314" t="s">
        <v>917</v>
      </c>
      <c r="O70" s="314"/>
      <c r="P70" s="314" t="s">
        <v>950</v>
      </c>
      <c r="Q70" s="314" t="s">
        <v>951</v>
      </c>
      <c r="R70" s="314"/>
      <c r="S70" s="314" t="s">
        <v>952</v>
      </c>
      <c r="T70" s="314" t="s">
        <v>953</v>
      </c>
      <c r="U70" s="314" t="s">
        <v>24</v>
      </c>
      <c r="V70" s="314" t="s">
        <v>719</v>
      </c>
      <c r="W70" s="314" t="s">
        <v>733</v>
      </c>
      <c r="X70" s="314">
        <f t="shared" si="1"/>
        <v>20</v>
      </c>
      <c r="Y70" s="307"/>
      <c r="Z70" s="307"/>
    </row>
    <row r="71" ht="15.75" customHeight="1">
      <c r="A71" s="314" t="s">
        <v>208</v>
      </c>
      <c r="B71" s="314" t="s">
        <v>954</v>
      </c>
      <c r="C71" s="314">
        <v>0.0</v>
      </c>
      <c r="D71" s="314">
        <v>0.0</v>
      </c>
      <c r="E71" s="314">
        <v>0.0</v>
      </c>
      <c r="F71" s="314">
        <v>1.0</v>
      </c>
      <c r="G71" s="314">
        <v>0.0</v>
      </c>
      <c r="H71" s="314">
        <v>0.0</v>
      </c>
      <c r="I71" s="314">
        <v>0.0</v>
      </c>
      <c r="J71" s="314">
        <v>1.0</v>
      </c>
      <c r="K71" s="314"/>
      <c r="L71" s="314" t="s">
        <v>916</v>
      </c>
      <c r="M71" s="314" t="s">
        <v>719</v>
      </c>
      <c r="N71" s="314" t="s">
        <v>917</v>
      </c>
      <c r="O71" s="314" t="s">
        <v>955</v>
      </c>
      <c r="P71" s="314" t="s">
        <v>956</v>
      </c>
      <c r="Q71" s="314"/>
      <c r="R71" s="314"/>
      <c r="S71" s="314" t="s">
        <v>957</v>
      </c>
      <c r="T71" s="314" t="s">
        <v>958</v>
      </c>
      <c r="U71" s="314" t="s">
        <v>24</v>
      </c>
      <c r="V71" s="314" t="s">
        <v>719</v>
      </c>
      <c r="W71" s="314" t="s">
        <v>789</v>
      </c>
      <c r="X71" s="314">
        <f t="shared" si="1"/>
        <v>10</v>
      </c>
      <c r="Y71" s="307"/>
      <c r="Z71" s="307"/>
    </row>
    <row r="72" ht="15.75" customHeight="1">
      <c r="A72" s="314" t="s">
        <v>210</v>
      </c>
      <c r="B72" s="314" t="s">
        <v>959</v>
      </c>
      <c r="C72" s="314">
        <v>0.0</v>
      </c>
      <c r="D72" s="314">
        <v>0.0</v>
      </c>
      <c r="E72" s="314">
        <v>0.0</v>
      </c>
      <c r="F72" s="314">
        <v>1.0</v>
      </c>
      <c r="G72" s="314">
        <v>0.0</v>
      </c>
      <c r="H72" s="314">
        <v>0.0</v>
      </c>
      <c r="I72" s="314">
        <v>0.0</v>
      </c>
      <c r="J72" s="314">
        <v>0.0</v>
      </c>
      <c r="K72" s="314"/>
      <c r="L72" s="314" t="s">
        <v>916</v>
      </c>
      <c r="M72" s="314" t="s">
        <v>719</v>
      </c>
      <c r="N72" s="314" t="s">
        <v>917</v>
      </c>
      <c r="O72" s="314"/>
      <c r="P72" s="314" t="s">
        <v>960</v>
      </c>
      <c r="Q72" s="314" t="s">
        <v>961</v>
      </c>
      <c r="R72" s="314"/>
      <c r="S72" s="314" t="s">
        <v>962</v>
      </c>
      <c r="T72" s="314" t="s">
        <v>963</v>
      </c>
      <c r="U72" s="314" t="s">
        <v>24</v>
      </c>
      <c r="V72" s="314" t="s">
        <v>719</v>
      </c>
      <c r="W72" s="314" t="s">
        <v>789</v>
      </c>
      <c r="X72" s="314">
        <f t="shared" si="1"/>
        <v>10</v>
      </c>
      <c r="Y72" s="307"/>
      <c r="Z72" s="307"/>
    </row>
    <row r="73" ht="15.75" customHeight="1">
      <c r="A73" s="314" t="s">
        <v>212</v>
      </c>
      <c r="B73" s="314" t="s">
        <v>964</v>
      </c>
      <c r="C73" s="314">
        <v>0.0</v>
      </c>
      <c r="D73" s="314">
        <v>0.0</v>
      </c>
      <c r="E73" s="314">
        <v>0.0</v>
      </c>
      <c r="F73" s="314">
        <v>1.0</v>
      </c>
      <c r="G73" s="314">
        <v>0.0</v>
      </c>
      <c r="H73" s="314">
        <v>0.0</v>
      </c>
      <c r="I73" s="314">
        <v>0.0</v>
      </c>
      <c r="J73" s="314">
        <v>0.0</v>
      </c>
      <c r="K73" s="314"/>
      <c r="L73" s="314" t="s">
        <v>916</v>
      </c>
      <c r="M73" s="314" t="s">
        <v>719</v>
      </c>
      <c r="N73" s="314" t="s">
        <v>917</v>
      </c>
      <c r="O73" s="314" t="s">
        <v>965</v>
      </c>
      <c r="P73" s="314" t="s">
        <v>805</v>
      </c>
      <c r="Q73" s="314" t="s">
        <v>966</v>
      </c>
      <c r="R73" s="314"/>
      <c r="S73" s="314" t="s">
        <v>967</v>
      </c>
      <c r="T73" s="314" t="s">
        <v>968</v>
      </c>
      <c r="U73" s="314" t="s">
        <v>24</v>
      </c>
      <c r="V73" s="314" t="s">
        <v>719</v>
      </c>
      <c r="W73" s="314" t="s">
        <v>789</v>
      </c>
      <c r="X73" s="314">
        <f t="shared" si="1"/>
        <v>10</v>
      </c>
      <c r="Y73" s="307"/>
      <c r="Z73" s="307"/>
    </row>
    <row r="74" ht="15.75" customHeight="1">
      <c r="A74" s="314" t="s">
        <v>214</v>
      </c>
      <c r="B74" s="314" t="s">
        <v>969</v>
      </c>
      <c r="C74" s="314">
        <v>0.0</v>
      </c>
      <c r="D74" s="314">
        <v>0.0</v>
      </c>
      <c r="E74" s="314">
        <v>0.0</v>
      </c>
      <c r="F74" s="314">
        <v>1.0</v>
      </c>
      <c r="G74" s="314">
        <v>0.0</v>
      </c>
      <c r="H74" s="314">
        <v>0.0</v>
      </c>
      <c r="I74" s="314">
        <v>0.0</v>
      </c>
      <c r="J74" s="314">
        <v>0.0</v>
      </c>
      <c r="K74" s="314"/>
      <c r="L74" s="314" t="s">
        <v>916</v>
      </c>
      <c r="M74" s="314" t="s">
        <v>719</v>
      </c>
      <c r="N74" s="314" t="s">
        <v>917</v>
      </c>
      <c r="O74" s="314"/>
      <c r="P74" s="314" t="s">
        <v>970</v>
      </c>
      <c r="Q74" s="314" t="s">
        <v>971</v>
      </c>
      <c r="R74" s="314"/>
      <c r="S74" s="314" t="s">
        <v>972</v>
      </c>
      <c r="T74" s="314" t="s">
        <v>973</v>
      </c>
      <c r="U74" s="314" t="s">
        <v>24</v>
      </c>
      <c r="V74" s="314" t="s">
        <v>719</v>
      </c>
      <c r="W74" s="314" t="s">
        <v>789</v>
      </c>
      <c r="X74" s="314">
        <f t="shared" si="1"/>
        <v>10</v>
      </c>
      <c r="Y74" s="307"/>
      <c r="Z74" s="307"/>
    </row>
    <row r="75" ht="15.75" customHeight="1">
      <c r="A75" s="314" t="s">
        <v>215</v>
      </c>
      <c r="B75" s="314" t="s">
        <v>974</v>
      </c>
      <c r="C75" s="314">
        <v>0.0</v>
      </c>
      <c r="D75" s="314">
        <v>0.0</v>
      </c>
      <c r="E75" s="314">
        <v>0.0</v>
      </c>
      <c r="F75" s="314">
        <v>1.0</v>
      </c>
      <c r="G75" s="314">
        <v>0.0</v>
      </c>
      <c r="H75" s="314">
        <v>0.0</v>
      </c>
      <c r="I75" s="314">
        <v>0.0</v>
      </c>
      <c r="J75" s="314">
        <v>0.0</v>
      </c>
      <c r="K75" s="314"/>
      <c r="L75" s="314" t="s">
        <v>916</v>
      </c>
      <c r="M75" s="314" t="s">
        <v>719</v>
      </c>
      <c r="N75" s="314" t="s">
        <v>917</v>
      </c>
      <c r="O75" s="314"/>
      <c r="P75" s="314" t="s">
        <v>975</v>
      </c>
      <c r="Q75" s="314" t="s">
        <v>976</v>
      </c>
      <c r="R75" s="314"/>
      <c r="S75" s="314" t="s">
        <v>972</v>
      </c>
      <c r="T75" s="314" t="s">
        <v>973</v>
      </c>
      <c r="U75" s="314" t="s">
        <v>24</v>
      </c>
      <c r="V75" s="314" t="s">
        <v>719</v>
      </c>
      <c r="W75" s="314" t="s">
        <v>789</v>
      </c>
      <c r="X75" s="314">
        <f t="shared" si="1"/>
        <v>10</v>
      </c>
      <c r="Y75" s="307"/>
      <c r="Z75" s="307"/>
    </row>
    <row r="76" ht="15.75" customHeight="1">
      <c r="A76" s="314" t="s">
        <v>216</v>
      </c>
      <c r="B76" s="314" t="s">
        <v>977</v>
      </c>
      <c r="C76" s="314">
        <v>0.0</v>
      </c>
      <c r="D76" s="314">
        <v>0.0</v>
      </c>
      <c r="E76" s="314">
        <v>0.0</v>
      </c>
      <c r="F76" s="314">
        <v>1.0</v>
      </c>
      <c r="G76" s="314">
        <v>0.0</v>
      </c>
      <c r="H76" s="314">
        <v>0.0</v>
      </c>
      <c r="I76" s="314">
        <v>0.0</v>
      </c>
      <c r="J76" s="314">
        <v>0.0</v>
      </c>
      <c r="K76" s="314"/>
      <c r="L76" s="314" t="s">
        <v>916</v>
      </c>
      <c r="M76" s="314" t="s">
        <v>719</v>
      </c>
      <c r="N76" s="314" t="s">
        <v>917</v>
      </c>
      <c r="O76" s="314" t="s">
        <v>978</v>
      </c>
      <c r="P76" s="314" t="s">
        <v>979</v>
      </c>
      <c r="Q76" s="314" t="s">
        <v>980</v>
      </c>
      <c r="R76" s="314" t="s">
        <v>981</v>
      </c>
      <c r="S76" s="314" t="s">
        <v>982</v>
      </c>
      <c r="T76" s="314" t="s">
        <v>983</v>
      </c>
      <c r="U76" s="314" t="s">
        <v>24</v>
      </c>
      <c r="V76" s="314" t="s">
        <v>719</v>
      </c>
      <c r="W76" s="314" t="s">
        <v>739</v>
      </c>
      <c r="X76" s="314">
        <f t="shared" si="1"/>
        <v>5</v>
      </c>
      <c r="Y76" s="307"/>
      <c r="Z76" s="307"/>
    </row>
    <row r="77" ht="15.75" customHeight="1">
      <c r="A77" s="314" t="s">
        <v>217</v>
      </c>
      <c r="B77" s="314" t="s">
        <v>984</v>
      </c>
      <c r="C77" s="314">
        <v>0.0</v>
      </c>
      <c r="D77" s="314">
        <v>0.0</v>
      </c>
      <c r="E77" s="314">
        <v>0.0</v>
      </c>
      <c r="F77" s="314">
        <v>1.0</v>
      </c>
      <c r="G77" s="314">
        <v>0.0</v>
      </c>
      <c r="H77" s="314">
        <v>0.0</v>
      </c>
      <c r="I77" s="314">
        <v>0.0</v>
      </c>
      <c r="J77" s="314">
        <v>0.0</v>
      </c>
      <c r="K77" s="314"/>
      <c r="L77" s="314" t="s">
        <v>916</v>
      </c>
      <c r="M77" s="314" t="s">
        <v>719</v>
      </c>
      <c r="N77" s="314" t="s">
        <v>917</v>
      </c>
      <c r="O77" s="314"/>
      <c r="P77" s="314" t="s">
        <v>985</v>
      </c>
      <c r="Q77" s="314" t="s">
        <v>986</v>
      </c>
      <c r="R77" s="314"/>
      <c r="S77" s="314" t="s">
        <v>987</v>
      </c>
      <c r="T77" s="314" t="s">
        <v>988</v>
      </c>
      <c r="U77" s="314" t="s">
        <v>24</v>
      </c>
      <c r="V77" s="314" t="s">
        <v>719</v>
      </c>
      <c r="W77" s="314" t="s">
        <v>739</v>
      </c>
      <c r="X77" s="314">
        <f t="shared" si="1"/>
        <v>5</v>
      </c>
      <c r="Y77" s="307"/>
      <c r="Z77" s="307"/>
    </row>
    <row r="78" ht="15.75" customHeight="1">
      <c r="A78" s="314" t="s">
        <v>128</v>
      </c>
      <c r="B78" s="314" t="s">
        <v>989</v>
      </c>
      <c r="C78" s="314">
        <v>0.0</v>
      </c>
      <c r="D78" s="314">
        <v>0.0</v>
      </c>
      <c r="E78" s="314">
        <v>1.0</v>
      </c>
      <c r="F78" s="314">
        <v>0.0</v>
      </c>
      <c r="G78" s="314">
        <v>0.0</v>
      </c>
      <c r="H78" s="314">
        <v>0.0</v>
      </c>
      <c r="I78" s="314">
        <v>0.0</v>
      </c>
      <c r="J78" s="314">
        <v>1.0</v>
      </c>
      <c r="K78" s="314"/>
      <c r="L78" s="314" t="s">
        <v>700</v>
      </c>
      <c r="M78" s="314" t="s">
        <v>719</v>
      </c>
      <c r="N78" s="314" t="s">
        <v>917</v>
      </c>
      <c r="O78" s="314" t="s">
        <v>990</v>
      </c>
      <c r="P78" s="314" t="s">
        <v>991</v>
      </c>
      <c r="Q78" s="314" t="s">
        <v>992</v>
      </c>
      <c r="R78" s="314"/>
      <c r="S78" s="314" t="s">
        <v>993</v>
      </c>
      <c r="T78" s="314" t="s">
        <v>994</v>
      </c>
      <c r="U78" s="314" t="s">
        <v>24</v>
      </c>
      <c r="V78" s="314" t="s">
        <v>719</v>
      </c>
      <c r="W78" s="314" t="s">
        <v>733</v>
      </c>
      <c r="X78" s="314">
        <f t="shared" si="1"/>
        <v>20</v>
      </c>
      <c r="Y78" s="307"/>
      <c r="Z78" s="307"/>
    </row>
    <row r="79" ht="15.75" customHeight="1">
      <c r="A79" s="314" t="s">
        <v>130</v>
      </c>
      <c r="B79" s="314" t="s">
        <v>995</v>
      </c>
      <c r="C79" s="314">
        <v>0.0</v>
      </c>
      <c r="D79" s="314">
        <v>0.0</v>
      </c>
      <c r="E79" s="314">
        <v>1.0</v>
      </c>
      <c r="F79" s="314">
        <v>0.0</v>
      </c>
      <c r="G79" s="314">
        <v>0.0</v>
      </c>
      <c r="H79" s="314">
        <v>0.0</v>
      </c>
      <c r="I79" s="314">
        <v>0.0</v>
      </c>
      <c r="J79" s="314">
        <v>1.0</v>
      </c>
      <c r="K79" s="314"/>
      <c r="L79" s="314" t="s">
        <v>700</v>
      </c>
      <c r="M79" s="314" t="s">
        <v>719</v>
      </c>
      <c r="N79" s="314" t="s">
        <v>917</v>
      </c>
      <c r="O79" s="314"/>
      <c r="P79" s="314" t="s">
        <v>996</v>
      </c>
      <c r="Q79" s="314" t="s">
        <v>997</v>
      </c>
      <c r="R79" s="314"/>
      <c r="S79" s="314" t="s">
        <v>998</v>
      </c>
      <c r="T79" s="314" t="s">
        <v>999</v>
      </c>
      <c r="U79" s="314" t="s">
        <v>24</v>
      </c>
      <c r="V79" s="314" t="s">
        <v>719</v>
      </c>
      <c r="W79" s="314" t="s">
        <v>733</v>
      </c>
      <c r="X79" s="314">
        <f t="shared" si="1"/>
        <v>20</v>
      </c>
      <c r="Y79" s="307"/>
      <c r="Z79" s="307"/>
    </row>
    <row r="80" ht="15.75" customHeight="1">
      <c r="A80" s="314" t="s">
        <v>132</v>
      </c>
      <c r="B80" s="314" t="s">
        <v>1000</v>
      </c>
      <c r="C80" s="314">
        <v>0.0</v>
      </c>
      <c r="D80" s="314">
        <v>0.0</v>
      </c>
      <c r="E80" s="314">
        <v>1.0</v>
      </c>
      <c r="F80" s="314">
        <v>0.0</v>
      </c>
      <c r="G80" s="314">
        <v>0.0</v>
      </c>
      <c r="H80" s="314">
        <v>0.0</v>
      </c>
      <c r="I80" s="314">
        <v>0.0</v>
      </c>
      <c r="J80" s="314">
        <v>0.0</v>
      </c>
      <c r="K80" s="314"/>
      <c r="L80" s="314" t="s">
        <v>700</v>
      </c>
      <c r="M80" s="314" t="s">
        <v>719</v>
      </c>
      <c r="N80" s="314" t="s">
        <v>917</v>
      </c>
      <c r="O80" s="314"/>
      <c r="P80" s="314" t="s">
        <v>1001</v>
      </c>
      <c r="Q80" s="314" t="s">
        <v>1002</v>
      </c>
      <c r="R80" s="314"/>
      <c r="S80" s="314" t="s">
        <v>1003</v>
      </c>
      <c r="T80" s="314" t="s">
        <v>1004</v>
      </c>
      <c r="U80" s="314" t="s">
        <v>24</v>
      </c>
      <c r="V80" s="314" t="s">
        <v>719</v>
      </c>
      <c r="W80" s="314" t="s">
        <v>733</v>
      </c>
      <c r="X80" s="314">
        <f t="shared" si="1"/>
        <v>20</v>
      </c>
      <c r="Y80" s="307"/>
      <c r="Z80" s="307"/>
    </row>
    <row r="81" ht="15.75" customHeight="1">
      <c r="A81" s="314" t="s">
        <v>134</v>
      </c>
      <c r="B81" s="314" t="s">
        <v>1005</v>
      </c>
      <c r="C81" s="314">
        <v>0.0</v>
      </c>
      <c r="D81" s="314">
        <v>0.0</v>
      </c>
      <c r="E81" s="314">
        <v>1.0</v>
      </c>
      <c r="F81" s="314">
        <v>0.0</v>
      </c>
      <c r="G81" s="314">
        <v>0.0</v>
      </c>
      <c r="H81" s="314">
        <v>0.0</v>
      </c>
      <c r="I81" s="314">
        <v>0.0</v>
      </c>
      <c r="J81" s="314">
        <v>0.0</v>
      </c>
      <c r="K81" s="314"/>
      <c r="L81" s="314" t="s">
        <v>700</v>
      </c>
      <c r="M81" s="314" t="s">
        <v>719</v>
      </c>
      <c r="N81" s="314" t="s">
        <v>917</v>
      </c>
      <c r="O81" s="314" t="s">
        <v>1006</v>
      </c>
      <c r="P81" s="314"/>
      <c r="Q81" s="314" t="s">
        <v>1007</v>
      </c>
      <c r="R81" s="314"/>
      <c r="S81" s="314" t="s">
        <v>1003</v>
      </c>
      <c r="T81" s="314" t="s">
        <v>1008</v>
      </c>
      <c r="U81" s="314" t="s">
        <v>29</v>
      </c>
      <c r="V81" s="314" t="s">
        <v>719</v>
      </c>
      <c r="W81" s="314" t="s">
        <v>733</v>
      </c>
      <c r="X81" s="314">
        <f t="shared" si="1"/>
        <v>20</v>
      </c>
      <c r="Y81" s="307"/>
      <c r="Z81" s="307"/>
    </row>
    <row r="82" ht="15.75" customHeight="1">
      <c r="A82" s="314" t="s">
        <v>135</v>
      </c>
      <c r="B82" s="314" t="s">
        <v>1009</v>
      </c>
      <c r="C82" s="314">
        <v>0.0</v>
      </c>
      <c r="D82" s="314">
        <v>0.0</v>
      </c>
      <c r="E82" s="314">
        <v>1.0</v>
      </c>
      <c r="F82" s="314">
        <v>0.0</v>
      </c>
      <c r="G82" s="314">
        <v>0.0</v>
      </c>
      <c r="H82" s="314">
        <v>0.0</v>
      </c>
      <c r="I82" s="314">
        <v>0.0</v>
      </c>
      <c r="J82" s="314">
        <v>0.0</v>
      </c>
      <c r="K82" s="314"/>
      <c r="L82" s="314" t="s">
        <v>700</v>
      </c>
      <c r="M82" s="314" t="s">
        <v>719</v>
      </c>
      <c r="N82" s="314" t="s">
        <v>917</v>
      </c>
      <c r="O82" s="314"/>
      <c r="P82" s="314" t="s">
        <v>1010</v>
      </c>
      <c r="Q82" s="314" t="s">
        <v>1011</v>
      </c>
      <c r="R82" s="314"/>
      <c r="S82" s="314" t="s">
        <v>1012</v>
      </c>
      <c r="T82" s="314" t="s">
        <v>1013</v>
      </c>
      <c r="U82" s="314" t="s">
        <v>24</v>
      </c>
      <c r="V82" s="314" t="s">
        <v>719</v>
      </c>
      <c r="W82" s="314" t="s">
        <v>733</v>
      </c>
      <c r="X82" s="314">
        <f t="shared" si="1"/>
        <v>20</v>
      </c>
      <c r="Y82" s="307"/>
      <c r="Z82" s="307"/>
    </row>
    <row r="83" ht="15.75" customHeight="1">
      <c r="A83" s="314" t="s">
        <v>137</v>
      </c>
      <c r="B83" s="314" t="s">
        <v>1014</v>
      </c>
      <c r="C83" s="314">
        <v>0.0</v>
      </c>
      <c r="D83" s="314">
        <v>0.0</v>
      </c>
      <c r="E83" s="314">
        <v>1.0</v>
      </c>
      <c r="F83" s="314">
        <v>0.0</v>
      </c>
      <c r="G83" s="314">
        <v>0.0</v>
      </c>
      <c r="H83" s="314">
        <v>0.0</v>
      </c>
      <c r="I83" s="314">
        <v>0.0</v>
      </c>
      <c r="J83" s="314">
        <v>0.0</v>
      </c>
      <c r="K83" s="314"/>
      <c r="L83" s="314" t="s">
        <v>700</v>
      </c>
      <c r="M83" s="314" t="s">
        <v>719</v>
      </c>
      <c r="N83" s="314" t="s">
        <v>917</v>
      </c>
      <c r="O83" s="314"/>
      <c r="P83" s="314" t="s">
        <v>1015</v>
      </c>
      <c r="Q83" s="314" t="s">
        <v>1016</v>
      </c>
      <c r="R83" s="314"/>
      <c r="S83" s="314" t="s">
        <v>1017</v>
      </c>
      <c r="T83" s="314" t="s">
        <v>1018</v>
      </c>
      <c r="U83" s="314" t="s">
        <v>24</v>
      </c>
      <c r="V83" s="314" t="s">
        <v>719</v>
      </c>
      <c r="W83" s="314" t="s">
        <v>733</v>
      </c>
      <c r="X83" s="314">
        <f t="shared" si="1"/>
        <v>20</v>
      </c>
      <c r="Y83" s="307"/>
      <c r="Z83" s="307"/>
    </row>
    <row r="84" ht="15.75" customHeight="1">
      <c r="A84" s="314" t="s">
        <v>139</v>
      </c>
      <c r="B84" s="314" t="s">
        <v>1019</v>
      </c>
      <c r="C84" s="314">
        <v>0.0</v>
      </c>
      <c r="D84" s="314">
        <v>0.0</v>
      </c>
      <c r="E84" s="314">
        <v>1.0</v>
      </c>
      <c r="F84" s="314">
        <v>0.0</v>
      </c>
      <c r="G84" s="314">
        <v>0.0</v>
      </c>
      <c r="H84" s="314">
        <v>0.0</v>
      </c>
      <c r="I84" s="314">
        <v>0.0</v>
      </c>
      <c r="J84" s="314">
        <v>0.0</v>
      </c>
      <c r="K84" s="314"/>
      <c r="L84" s="314" t="s">
        <v>700</v>
      </c>
      <c r="M84" s="314" t="s">
        <v>719</v>
      </c>
      <c r="N84" s="314" t="s">
        <v>917</v>
      </c>
      <c r="O84" s="314"/>
      <c r="P84" s="314"/>
      <c r="Q84" s="314" t="s">
        <v>1020</v>
      </c>
      <c r="R84" s="314"/>
      <c r="S84" s="314" t="s">
        <v>1021</v>
      </c>
      <c r="T84" s="314" t="s">
        <v>1022</v>
      </c>
      <c r="U84" s="314" t="s">
        <v>29</v>
      </c>
      <c r="V84" s="314" t="s">
        <v>719</v>
      </c>
      <c r="W84" s="314" t="s">
        <v>733</v>
      </c>
      <c r="X84" s="314">
        <f t="shared" si="1"/>
        <v>20</v>
      </c>
      <c r="Y84" s="307"/>
      <c r="Z84" s="307"/>
    </row>
    <row r="85" ht="15.75" customHeight="1">
      <c r="A85" s="314" t="s">
        <v>140</v>
      </c>
      <c r="B85" s="314" t="s">
        <v>1023</v>
      </c>
      <c r="C85" s="314">
        <v>0.0</v>
      </c>
      <c r="D85" s="314">
        <v>0.0</v>
      </c>
      <c r="E85" s="314">
        <v>1.0</v>
      </c>
      <c r="F85" s="314">
        <v>0.0</v>
      </c>
      <c r="G85" s="314">
        <v>0.0</v>
      </c>
      <c r="H85" s="314">
        <v>0.0</v>
      </c>
      <c r="I85" s="314">
        <v>0.0</v>
      </c>
      <c r="J85" s="314">
        <v>0.0</v>
      </c>
      <c r="K85" s="314"/>
      <c r="L85" s="314" t="s">
        <v>700</v>
      </c>
      <c r="M85" s="314" t="s">
        <v>719</v>
      </c>
      <c r="N85" s="314" t="s">
        <v>917</v>
      </c>
      <c r="O85" s="314"/>
      <c r="P85" s="314"/>
      <c r="Q85" s="314" t="s">
        <v>1024</v>
      </c>
      <c r="R85" s="314"/>
      <c r="S85" s="314" t="s">
        <v>1025</v>
      </c>
      <c r="T85" s="314" t="s">
        <v>1026</v>
      </c>
      <c r="U85" s="314" t="s">
        <v>29</v>
      </c>
      <c r="V85" s="314" t="s">
        <v>719</v>
      </c>
      <c r="W85" s="314" t="s">
        <v>733</v>
      </c>
      <c r="X85" s="314">
        <f t="shared" si="1"/>
        <v>20</v>
      </c>
      <c r="Y85" s="307"/>
      <c r="Z85" s="307"/>
    </row>
    <row r="86" ht="15.75" customHeight="1">
      <c r="A86" s="314" t="s">
        <v>141</v>
      </c>
      <c r="B86" s="314" t="s">
        <v>1027</v>
      </c>
      <c r="C86" s="314">
        <v>0.0</v>
      </c>
      <c r="D86" s="314">
        <v>0.0</v>
      </c>
      <c r="E86" s="314">
        <v>1.0</v>
      </c>
      <c r="F86" s="314">
        <v>0.0</v>
      </c>
      <c r="G86" s="314">
        <v>0.0</v>
      </c>
      <c r="H86" s="314">
        <v>0.0</v>
      </c>
      <c r="I86" s="314">
        <v>0.0</v>
      </c>
      <c r="J86" s="314">
        <v>1.0</v>
      </c>
      <c r="K86" s="314"/>
      <c r="L86" s="314" t="s">
        <v>700</v>
      </c>
      <c r="M86" s="314" t="s">
        <v>719</v>
      </c>
      <c r="N86" s="314" t="s">
        <v>917</v>
      </c>
      <c r="O86" s="314"/>
      <c r="P86" s="314" t="s">
        <v>1028</v>
      </c>
      <c r="Q86" s="314"/>
      <c r="R86" s="314"/>
      <c r="S86" s="314" t="s">
        <v>1029</v>
      </c>
      <c r="T86" s="314" t="s">
        <v>1030</v>
      </c>
      <c r="U86" s="314" t="s">
        <v>24</v>
      </c>
      <c r="V86" s="314" t="s">
        <v>719</v>
      </c>
      <c r="W86" s="314" t="s">
        <v>733</v>
      </c>
      <c r="X86" s="314">
        <f t="shared" si="1"/>
        <v>20</v>
      </c>
      <c r="Y86" s="307"/>
      <c r="Z86" s="307"/>
    </row>
    <row r="87" ht="15.75" customHeight="1">
      <c r="A87" s="314" t="s">
        <v>143</v>
      </c>
      <c r="B87" s="314" t="s">
        <v>1031</v>
      </c>
      <c r="C87" s="314">
        <v>0.0</v>
      </c>
      <c r="D87" s="314">
        <v>0.0</v>
      </c>
      <c r="E87" s="314">
        <v>1.0</v>
      </c>
      <c r="F87" s="314">
        <v>0.0</v>
      </c>
      <c r="G87" s="314">
        <v>0.0</v>
      </c>
      <c r="H87" s="314">
        <v>0.0</v>
      </c>
      <c r="I87" s="314">
        <v>0.0</v>
      </c>
      <c r="J87" s="314">
        <v>0.0</v>
      </c>
      <c r="K87" s="314" t="s">
        <v>735</v>
      </c>
      <c r="L87" s="314" t="s">
        <v>700</v>
      </c>
      <c r="M87" s="314" t="s">
        <v>719</v>
      </c>
      <c r="N87" s="314" t="s">
        <v>917</v>
      </c>
      <c r="O87" s="314" t="s">
        <v>1032</v>
      </c>
      <c r="P87" s="314"/>
      <c r="Q87" s="314"/>
      <c r="R87" s="314"/>
      <c r="S87" s="314" t="s">
        <v>1033</v>
      </c>
      <c r="T87" s="314" t="s">
        <v>1030</v>
      </c>
      <c r="U87" s="314" t="s">
        <v>24</v>
      </c>
      <c r="V87" s="314" t="s">
        <v>719</v>
      </c>
      <c r="W87" s="314" t="s">
        <v>733</v>
      </c>
      <c r="X87" s="314">
        <f t="shared" si="1"/>
        <v>20</v>
      </c>
      <c r="Y87" s="307"/>
      <c r="Z87" s="307"/>
    </row>
    <row r="88" ht="15.75" customHeight="1">
      <c r="A88" s="314" t="s">
        <v>145</v>
      </c>
      <c r="B88" s="314" t="s">
        <v>1034</v>
      </c>
      <c r="C88" s="314">
        <v>0.0</v>
      </c>
      <c r="D88" s="314">
        <v>0.0</v>
      </c>
      <c r="E88" s="314">
        <v>1.0</v>
      </c>
      <c r="F88" s="314">
        <v>0.0</v>
      </c>
      <c r="G88" s="314">
        <v>0.0</v>
      </c>
      <c r="H88" s="314">
        <v>0.0</v>
      </c>
      <c r="I88" s="314">
        <v>0.0</v>
      </c>
      <c r="J88" s="314">
        <v>1.0</v>
      </c>
      <c r="K88" s="314" t="s">
        <v>735</v>
      </c>
      <c r="L88" s="314" t="s">
        <v>700</v>
      </c>
      <c r="M88" s="314" t="s">
        <v>719</v>
      </c>
      <c r="N88" s="314" t="s">
        <v>917</v>
      </c>
      <c r="O88" s="314" t="s">
        <v>1035</v>
      </c>
      <c r="P88" s="314"/>
      <c r="Q88" s="314"/>
      <c r="R88" s="314"/>
      <c r="S88" s="314" t="s">
        <v>1036</v>
      </c>
      <c r="T88" s="314" t="s">
        <v>1037</v>
      </c>
      <c r="U88" s="314" t="s">
        <v>24</v>
      </c>
      <c r="V88" s="314" t="s">
        <v>719</v>
      </c>
      <c r="W88" s="314" t="s">
        <v>733</v>
      </c>
      <c r="X88" s="314">
        <f t="shared" si="1"/>
        <v>20</v>
      </c>
      <c r="Y88" s="307"/>
      <c r="Z88" s="307"/>
    </row>
    <row r="89" ht="15.75" customHeight="1">
      <c r="A89" s="314" t="s">
        <v>147</v>
      </c>
      <c r="B89" s="314" t="s">
        <v>1038</v>
      </c>
      <c r="C89" s="314">
        <v>0.0</v>
      </c>
      <c r="D89" s="314">
        <v>0.0</v>
      </c>
      <c r="E89" s="314">
        <v>1.0</v>
      </c>
      <c r="F89" s="314">
        <v>0.0</v>
      </c>
      <c r="G89" s="314">
        <v>0.0</v>
      </c>
      <c r="H89" s="314">
        <v>0.0</v>
      </c>
      <c r="I89" s="314">
        <v>0.0</v>
      </c>
      <c r="J89" s="314">
        <v>0.0</v>
      </c>
      <c r="K89" s="314"/>
      <c r="L89" s="314" t="s">
        <v>700</v>
      </c>
      <c r="M89" s="314" t="s">
        <v>719</v>
      </c>
      <c r="N89" s="314" t="s">
        <v>917</v>
      </c>
      <c r="O89" s="314"/>
      <c r="P89" s="314" t="s">
        <v>1039</v>
      </c>
      <c r="Q89" s="314" t="s">
        <v>1040</v>
      </c>
      <c r="R89" s="314"/>
      <c r="S89" s="314" t="s">
        <v>993</v>
      </c>
      <c r="T89" s="314" t="s">
        <v>1041</v>
      </c>
      <c r="U89" s="314" t="s">
        <v>24</v>
      </c>
      <c r="V89" s="314" t="s">
        <v>719</v>
      </c>
      <c r="W89" s="314" t="s">
        <v>789</v>
      </c>
      <c r="X89" s="314">
        <f t="shared" si="1"/>
        <v>10</v>
      </c>
      <c r="Y89" s="307"/>
      <c r="Z89" s="307"/>
    </row>
    <row r="90" ht="15.75" customHeight="1">
      <c r="A90" s="314" t="s">
        <v>149</v>
      </c>
      <c r="B90" s="314" t="s">
        <v>1042</v>
      </c>
      <c r="C90" s="314">
        <v>0.0</v>
      </c>
      <c r="D90" s="314">
        <v>0.0</v>
      </c>
      <c r="E90" s="314">
        <v>1.0</v>
      </c>
      <c r="F90" s="314">
        <v>0.0</v>
      </c>
      <c r="G90" s="314">
        <v>0.0</v>
      </c>
      <c r="H90" s="314">
        <v>0.0</v>
      </c>
      <c r="I90" s="314">
        <v>0.0</v>
      </c>
      <c r="J90" s="314">
        <v>0.0</v>
      </c>
      <c r="K90" s="314"/>
      <c r="L90" s="314" t="s">
        <v>700</v>
      </c>
      <c r="M90" s="314" t="s">
        <v>719</v>
      </c>
      <c r="N90" s="314" t="s">
        <v>917</v>
      </c>
      <c r="O90" s="314"/>
      <c r="P90" s="314" t="s">
        <v>1043</v>
      </c>
      <c r="Q90" s="314"/>
      <c r="R90" s="314"/>
      <c r="S90" s="314" t="s">
        <v>1044</v>
      </c>
      <c r="T90" s="314" t="s">
        <v>1045</v>
      </c>
      <c r="U90" s="314" t="s">
        <v>24</v>
      </c>
      <c r="V90" s="314" t="s">
        <v>719</v>
      </c>
      <c r="W90" s="314" t="s">
        <v>789</v>
      </c>
      <c r="X90" s="314">
        <f t="shared" si="1"/>
        <v>10</v>
      </c>
      <c r="Y90" s="307"/>
      <c r="Z90" s="307"/>
    </row>
    <row r="91" ht="15.75" customHeight="1">
      <c r="A91" s="314" t="s">
        <v>150</v>
      </c>
      <c r="B91" s="314" t="s">
        <v>1046</v>
      </c>
      <c r="C91" s="314">
        <v>0.0</v>
      </c>
      <c r="D91" s="314">
        <v>0.0</v>
      </c>
      <c r="E91" s="314">
        <v>1.0</v>
      </c>
      <c r="F91" s="314">
        <v>0.0</v>
      </c>
      <c r="G91" s="314">
        <v>0.0</v>
      </c>
      <c r="H91" s="314">
        <v>0.0</v>
      </c>
      <c r="I91" s="314">
        <v>0.0</v>
      </c>
      <c r="J91" s="314">
        <v>0.0</v>
      </c>
      <c r="K91" s="314"/>
      <c r="L91" s="314" t="s">
        <v>700</v>
      </c>
      <c r="M91" s="314" t="s">
        <v>719</v>
      </c>
      <c r="N91" s="314" t="s">
        <v>917</v>
      </c>
      <c r="O91" s="314"/>
      <c r="P91" s="314" t="s">
        <v>1047</v>
      </c>
      <c r="Q91" s="314" t="s">
        <v>1048</v>
      </c>
      <c r="R91" s="314"/>
      <c r="S91" s="314" t="s">
        <v>1049</v>
      </c>
      <c r="T91" s="314" t="s">
        <v>1050</v>
      </c>
      <c r="U91" s="314" t="s">
        <v>24</v>
      </c>
      <c r="V91" s="314" t="s">
        <v>719</v>
      </c>
      <c r="W91" s="314" t="s">
        <v>789</v>
      </c>
      <c r="X91" s="314">
        <f t="shared" si="1"/>
        <v>10</v>
      </c>
      <c r="Y91" s="307"/>
      <c r="Z91" s="307"/>
    </row>
    <row r="92" ht="15.75" customHeight="1">
      <c r="A92" s="314" t="s">
        <v>152</v>
      </c>
      <c r="B92" s="314" t="s">
        <v>1051</v>
      </c>
      <c r="C92" s="314">
        <v>0.0</v>
      </c>
      <c r="D92" s="314">
        <v>0.0</v>
      </c>
      <c r="E92" s="314">
        <v>1.0</v>
      </c>
      <c r="F92" s="314">
        <v>0.0</v>
      </c>
      <c r="G92" s="314">
        <v>0.0</v>
      </c>
      <c r="H92" s="314">
        <v>0.0</v>
      </c>
      <c r="I92" s="314">
        <v>0.0</v>
      </c>
      <c r="J92" s="314">
        <v>0.0</v>
      </c>
      <c r="K92" s="314"/>
      <c r="L92" s="314" t="s">
        <v>700</v>
      </c>
      <c r="M92" s="314" t="s">
        <v>719</v>
      </c>
      <c r="N92" s="314" t="s">
        <v>917</v>
      </c>
      <c r="O92" s="314" t="s">
        <v>1052</v>
      </c>
      <c r="P92" s="314" t="s">
        <v>1053</v>
      </c>
      <c r="Q92" s="314" t="s">
        <v>1054</v>
      </c>
      <c r="R92" s="314"/>
      <c r="S92" s="314" t="s">
        <v>993</v>
      </c>
      <c r="T92" s="314" t="s">
        <v>994</v>
      </c>
      <c r="U92" s="314" t="s">
        <v>24</v>
      </c>
      <c r="V92" s="314" t="s">
        <v>719</v>
      </c>
      <c r="W92" s="314" t="s">
        <v>739</v>
      </c>
      <c r="X92" s="314">
        <f t="shared" si="1"/>
        <v>5</v>
      </c>
      <c r="Y92" s="307"/>
      <c r="Z92" s="307"/>
    </row>
    <row r="93" ht="15.75" customHeight="1">
      <c r="A93" s="314" t="s">
        <v>153</v>
      </c>
      <c r="B93" s="314" t="s">
        <v>1055</v>
      </c>
      <c r="C93" s="314">
        <v>0.0</v>
      </c>
      <c r="D93" s="314">
        <v>0.0</v>
      </c>
      <c r="E93" s="314">
        <v>1.0</v>
      </c>
      <c r="F93" s="314">
        <v>0.0</v>
      </c>
      <c r="G93" s="314">
        <v>0.0</v>
      </c>
      <c r="H93" s="314">
        <v>0.0</v>
      </c>
      <c r="I93" s="314">
        <v>0.0</v>
      </c>
      <c r="J93" s="314">
        <v>0.0</v>
      </c>
      <c r="K93" s="314"/>
      <c r="L93" s="314" t="s">
        <v>700</v>
      </c>
      <c r="M93" s="314" t="s">
        <v>719</v>
      </c>
      <c r="N93" s="314" t="s">
        <v>917</v>
      </c>
      <c r="O93" s="314"/>
      <c r="P93" s="314" t="s">
        <v>1056</v>
      </c>
      <c r="Q93" s="314"/>
      <c r="R93" s="314"/>
      <c r="S93" s="314" t="s">
        <v>1044</v>
      </c>
      <c r="T93" s="314" t="s">
        <v>1057</v>
      </c>
      <c r="U93" s="314" t="s">
        <v>24</v>
      </c>
      <c r="V93" s="314" t="s">
        <v>719</v>
      </c>
      <c r="W93" s="314" t="s">
        <v>739</v>
      </c>
      <c r="X93" s="314">
        <f t="shared" si="1"/>
        <v>5</v>
      </c>
      <c r="Y93" s="307"/>
      <c r="Z93" s="307"/>
    </row>
    <row r="94" ht="15.75" customHeight="1">
      <c r="A94" s="314" t="s">
        <v>154</v>
      </c>
      <c r="B94" s="314" t="s">
        <v>1058</v>
      </c>
      <c r="C94" s="314">
        <v>0.0</v>
      </c>
      <c r="D94" s="314">
        <v>0.0</v>
      </c>
      <c r="E94" s="314">
        <v>1.0</v>
      </c>
      <c r="F94" s="314">
        <v>0.0</v>
      </c>
      <c r="G94" s="314">
        <v>0.0</v>
      </c>
      <c r="H94" s="314">
        <v>0.0</v>
      </c>
      <c r="I94" s="314">
        <v>0.0</v>
      </c>
      <c r="J94" s="314">
        <v>1.0</v>
      </c>
      <c r="K94" s="314"/>
      <c r="L94" s="314" t="s">
        <v>700</v>
      </c>
      <c r="M94" s="314" t="s">
        <v>719</v>
      </c>
      <c r="N94" s="314" t="s">
        <v>917</v>
      </c>
      <c r="O94" s="314"/>
      <c r="P94" s="314" t="s">
        <v>1059</v>
      </c>
      <c r="Q94" s="314" t="s">
        <v>1060</v>
      </c>
      <c r="R94" s="314"/>
      <c r="S94" s="314" t="s">
        <v>1061</v>
      </c>
      <c r="T94" s="314" t="s">
        <v>1062</v>
      </c>
      <c r="U94" s="314" t="s">
        <v>24</v>
      </c>
      <c r="V94" s="314" t="s">
        <v>719</v>
      </c>
      <c r="W94" s="314" t="s">
        <v>739</v>
      </c>
      <c r="X94" s="314">
        <f t="shared" si="1"/>
        <v>5</v>
      </c>
      <c r="Y94" s="307"/>
      <c r="Z94" s="307"/>
    </row>
    <row r="95" ht="15.75" customHeight="1">
      <c r="A95" s="314" t="s">
        <v>156</v>
      </c>
      <c r="B95" s="314" t="s">
        <v>1063</v>
      </c>
      <c r="C95" s="314">
        <v>0.0</v>
      </c>
      <c r="D95" s="314">
        <v>0.0</v>
      </c>
      <c r="E95" s="314">
        <v>1.0</v>
      </c>
      <c r="F95" s="314">
        <v>0.0</v>
      </c>
      <c r="G95" s="314">
        <v>0.0</v>
      </c>
      <c r="H95" s="314">
        <v>0.0</v>
      </c>
      <c r="I95" s="314">
        <v>0.0</v>
      </c>
      <c r="J95" s="314">
        <v>1.0</v>
      </c>
      <c r="K95" s="314"/>
      <c r="L95" s="314" t="s">
        <v>700</v>
      </c>
      <c r="M95" s="314" t="s">
        <v>719</v>
      </c>
      <c r="N95" s="314" t="s">
        <v>917</v>
      </c>
      <c r="O95" s="314"/>
      <c r="P95" s="314" t="s">
        <v>1064</v>
      </c>
      <c r="Q95" s="314" t="s">
        <v>1065</v>
      </c>
      <c r="R95" s="314"/>
      <c r="S95" s="314" t="s">
        <v>1066</v>
      </c>
      <c r="T95" s="314" t="s">
        <v>1067</v>
      </c>
      <c r="U95" s="314" t="s">
        <v>24</v>
      </c>
      <c r="V95" s="314" t="s">
        <v>719</v>
      </c>
      <c r="W95" s="314" t="s">
        <v>739</v>
      </c>
      <c r="X95" s="314">
        <f t="shared" si="1"/>
        <v>5</v>
      </c>
      <c r="Y95" s="307"/>
      <c r="Z95" s="307"/>
    </row>
    <row r="96" ht="15.75" customHeight="1">
      <c r="A96" s="318" t="s">
        <v>72</v>
      </c>
      <c r="B96" s="314" t="s">
        <v>1068</v>
      </c>
      <c r="C96" s="314">
        <v>0.0</v>
      </c>
      <c r="D96" s="314">
        <v>1.0</v>
      </c>
      <c r="E96" s="314">
        <v>0.0</v>
      </c>
      <c r="F96" s="314">
        <v>0.0</v>
      </c>
      <c r="G96" s="314">
        <v>0.0</v>
      </c>
      <c r="H96" s="314">
        <v>0.0</v>
      </c>
      <c r="I96" s="314">
        <v>0.0</v>
      </c>
      <c r="J96" s="314">
        <v>0.0</v>
      </c>
      <c r="K96" s="314"/>
      <c r="L96" s="314" t="s">
        <v>782</v>
      </c>
      <c r="M96" s="314" t="s">
        <v>719</v>
      </c>
      <c r="N96" s="314"/>
      <c r="O96" s="314"/>
      <c r="P96" s="314" t="s">
        <v>1069</v>
      </c>
      <c r="Q96" s="314" t="s">
        <v>1070</v>
      </c>
      <c r="R96" s="314"/>
      <c r="S96" s="314" t="s">
        <v>1071</v>
      </c>
      <c r="T96" s="314" t="s">
        <v>1072</v>
      </c>
      <c r="U96" s="314" t="s">
        <v>24</v>
      </c>
      <c r="V96" s="314" t="s">
        <v>719</v>
      </c>
      <c r="W96" s="314" t="s">
        <v>733</v>
      </c>
      <c r="X96" s="314">
        <f t="shared" si="1"/>
        <v>20</v>
      </c>
      <c r="Y96" s="307"/>
      <c r="Z96" s="307"/>
    </row>
    <row r="97" ht="15.75" customHeight="1">
      <c r="A97" s="318" t="s">
        <v>74</v>
      </c>
      <c r="B97" s="314" t="s">
        <v>1073</v>
      </c>
      <c r="C97" s="314">
        <v>0.0</v>
      </c>
      <c r="D97" s="314">
        <v>1.0</v>
      </c>
      <c r="E97" s="314">
        <v>0.0</v>
      </c>
      <c r="F97" s="314">
        <v>0.0</v>
      </c>
      <c r="G97" s="314">
        <v>0.0</v>
      </c>
      <c r="H97" s="314">
        <v>0.0</v>
      </c>
      <c r="I97" s="314">
        <v>0.0</v>
      </c>
      <c r="J97" s="314">
        <v>0.0</v>
      </c>
      <c r="K97" s="314"/>
      <c r="L97" s="314" t="s">
        <v>782</v>
      </c>
      <c r="M97" s="314" t="s">
        <v>719</v>
      </c>
      <c r="N97" s="314"/>
      <c r="O97" s="314" t="s">
        <v>1074</v>
      </c>
      <c r="P97" s="314" t="s">
        <v>1075</v>
      </c>
      <c r="Q97" s="314" t="s">
        <v>1076</v>
      </c>
      <c r="R97" s="314" t="s">
        <v>981</v>
      </c>
      <c r="S97" s="314" t="s">
        <v>1077</v>
      </c>
      <c r="T97" s="314" t="s">
        <v>1078</v>
      </c>
      <c r="U97" s="314" t="s">
        <v>24</v>
      </c>
      <c r="V97" s="314" t="s">
        <v>719</v>
      </c>
      <c r="W97" s="314" t="s">
        <v>733</v>
      </c>
      <c r="X97" s="314">
        <f t="shared" si="1"/>
        <v>20</v>
      </c>
      <c r="Y97" s="307"/>
      <c r="Z97" s="307"/>
    </row>
    <row r="98" ht="15.75" customHeight="1">
      <c r="A98" s="318" t="s">
        <v>76</v>
      </c>
      <c r="B98" s="314" t="s">
        <v>1079</v>
      </c>
      <c r="C98" s="314">
        <v>0.0</v>
      </c>
      <c r="D98" s="314">
        <v>1.0</v>
      </c>
      <c r="E98" s="314">
        <v>0.0</v>
      </c>
      <c r="F98" s="314">
        <v>0.0</v>
      </c>
      <c r="G98" s="314">
        <v>0.0</v>
      </c>
      <c r="H98" s="314">
        <v>0.0</v>
      </c>
      <c r="I98" s="314">
        <v>0.0</v>
      </c>
      <c r="J98" s="314">
        <v>0.0</v>
      </c>
      <c r="K98" s="314"/>
      <c r="L98" s="314" t="s">
        <v>782</v>
      </c>
      <c r="M98" s="314" t="s">
        <v>719</v>
      </c>
      <c r="N98" s="314"/>
      <c r="O98" s="314"/>
      <c r="P98" s="314" t="s">
        <v>1080</v>
      </c>
      <c r="Q98" s="314" t="s">
        <v>1081</v>
      </c>
      <c r="R98" s="314" t="s">
        <v>981</v>
      </c>
      <c r="S98" s="314" t="s">
        <v>1082</v>
      </c>
      <c r="T98" s="314" t="s">
        <v>1083</v>
      </c>
      <c r="U98" s="314" t="s">
        <v>24</v>
      </c>
      <c r="V98" s="314" t="s">
        <v>719</v>
      </c>
      <c r="W98" s="314" t="s">
        <v>733</v>
      </c>
      <c r="X98" s="314">
        <f t="shared" si="1"/>
        <v>20</v>
      </c>
      <c r="Y98" s="307"/>
      <c r="Z98" s="307"/>
    </row>
    <row r="99" ht="15.75" customHeight="1">
      <c r="A99" s="318" t="s">
        <v>78</v>
      </c>
      <c r="B99" s="314" t="s">
        <v>1084</v>
      </c>
      <c r="C99" s="314">
        <v>0.0</v>
      </c>
      <c r="D99" s="314">
        <v>1.0</v>
      </c>
      <c r="E99" s="314">
        <v>0.0</v>
      </c>
      <c r="F99" s="314">
        <v>0.0</v>
      </c>
      <c r="G99" s="314">
        <v>0.0</v>
      </c>
      <c r="H99" s="314">
        <v>0.0</v>
      </c>
      <c r="I99" s="314">
        <v>0.0</v>
      </c>
      <c r="J99" s="314">
        <v>1.0</v>
      </c>
      <c r="K99" s="314"/>
      <c r="L99" s="314" t="s">
        <v>782</v>
      </c>
      <c r="M99" s="314" t="s">
        <v>20</v>
      </c>
      <c r="N99" s="314"/>
      <c r="O99" s="314"/>
      <c r="P99" s="314" t="s">
        <v>805</v>
      </c>
      <c r="Q99" s="314" t="s">
        <v>1085</v>
      </c>
      <c r="R99" s="314"/>
      <c r="S99" s="314" t="s">
        <v>1086</v>
      </c>
      <c r="T99" s="314" t="s">
        <v>1087</v>
      </c>
      <c r="U99" s="314" t="s">
        <v>24</v>
      </c>
      <c r="V99" s="314" t="s">
        <v>719</v>
      </c>
      <c r="W99" s="314" t="s">
        <v>789</v>
      </c>
      <c r="X99" s="314">
        <f t="shared" si="1"/>
        <v>10</v>
      </c>
      <c r="Y99" s="307"/>
      <c r="Z99" s="307"/>
    </row>
    <row r="100" ht="232.5" customHeight="1">
      <c r="A100" s="318" t="s">
        <v>80</v>
      </c>
      <c r="B100" s="314" t="s">
        <v>1088</v>
      </c>
      <c r="C100" s="314">
        <v>0.0</v>
      </c>
      <c r="D100" s="314">
        <v>1.0</v>
      </c>
      <c r="E100" s="314">
        <v>0.0</v>
      </c>
      <c r="F100" s="314">
        <v>0.0</v>
      </c>
      <c r="G100" s="314">
        <v>0.0</v>
      </c>
      <c r="H100" s="314">
        <v>0.0</v>
      </c>
      <c r="I100" s="314">
        <v>0.0</v>
      </c>
      <c r="J100" s="314">
        <v>1.0</v>
      </c>
      <c r="K100" s="314"/>
      <c r="L100" s="314" t="s">
        <v>782</v>
      </c>
      <c r="M100" s="314" t="s">
        <v>719</v>
      </c>
      <c r="N100" s="314"/>
      <c r="O100" s="314"/>
      <c r="P100" s="314" t="s">
        <v>1089</v>
      </c>
      <c r="Q100" s="314" t="s">
        <v>1090</v>
      </c>
      <c r="R100" s="314"/>
      <c r="S100" s="314" t="s">
        <v>1091</v>
      </c>
      <c r="T100" s="314" t="s">
        <v>1092</v>
      </c>
      <c r="U100" s="314" t="s">
        <v>24</v>
      </c>
      <c r="V100" s="314" t="s">
        <v>719</v>
      </c>
      <c r="W100" s="314" t="s">
        <v>789</v>
      </c>
      <c r="X100" s="314">
        <f t="shared" si="1"/>
        <v>10</v>
      </c>
      <c r="Y100" s="307"/>
      <c r="Z100" s="307"/>
    </row>
    <row r="101" ht="139.5" customHeight="1">
      <c r="A101" s="318" t="s">
        <v>82</v>
      </c>
      <c r="B101" s="314" t="s">
        <v>1093</v>
      </c>
      <c r="C101" s="314">
        <v>0.0</v>
      </c>
      <c r="D101" s="314">
        <v>1.0</v>
      </c>
      <c r="E101" s="314">
        <v>0.0</v>
      </c>
      <c r="F101" s="314">
        <v>0.0</v>
      </c>
      <c r="G101" s="314">
        <v>0.0</v>
      </c>
      <c r="H101" s="314">
        <v>0.0</v>
      </c>
      <c r="I101" s="314">
        <v>0.0</v>
      </c>
      <c r="J101" s="314">
        <v>0.0</v>
      </c>
      <c r="K101" s="314"/>
      <c r="L101" s="314" t="s">
        <v>782</v>
      </c>
      <c r="M101" s="314" t="s">
        <v>719</v>
      </c>
      <c r="N101" s="314"/>
      <c r="O101" s="314"/>
      <c r="P101" s="314" t="s">
        <v>1094</v>
      </c>
      <c r="Q101" s="314" t="s">
        <v>1095</v>
      </c>
      <c r="R101" s="314"/>
      <c r="S101" s="314" t="s">
        <v>1096</v>
      </c>
      <c r="T101" s="314" t="s">
        <v>1097</v>
      </c>
      <c r="U101" s="314" t="s">
        <v>24</v>
      </c>
      <c r="V101" s="314" t="s">
        <v>719</v>
      </c>
      <c r="W101" s="314" t="s">
        <v>789</v>
      </c>
      <c r="X101" s="314">
        <f t="shared" si="1"/>
        <v>10</v>
      </c>
      <c r="Y101" s="307"/>
      <c r="Z101" s="307"/>
    </row>
    <row r="102" ht="15.75" customHeight="1">
      <c r="A102" s="318" t="s">
        <v>84</v>
      </c>
      <c r="B102" s="314" t="s">
        <v>1098</v>
      </c>
      <c r="C102" s="314">
        <v>0.0</v>
      </c>
      <c r="D102" s="314">
        <v>1.0</v>
      </c>
      <c r="E102" s="314">
        <v>0.0</v>
      </c>
      <c r="F102" s="314">
        <v>0.0</v>
      </c>
      <c r="G102" s="314">
        <v>0.0</v>
      </c>
      <c r="H102" s="314">
        <v>0.0</v>
      </c>
      <c r="I102" s="314">
        <v>0.0</v>
      </c>
      <c r="J102" s="314">
        <v>0.0</v>
      </c>
      <c r="K102" s="314"/>
      <c r="L102" s="314" t="s">
        <v>782</v>
      </c>
      <c r="M102" s="314" t="s">
        <v>719</v>
      </c>
      <c r="N102" s="314"/>
      <c r="O102" s="314"/>
      <c r="P102" s="314" t="s">
        <v>1099</v>
      </c>
      <c r="Q102" s="314" t="s">
        <v>1100</v>
      </c>
      <c r="R102" s="314"/>
      <c r="S102" s="314" t="s">
        <v>1101</v>
      </c>
      <c r="T102" s="314" t="s">
        <v>1102</v>
      </c>
      <c r="U102" s="314" t="s">
        <v>24</v>
      </c>
      <c r="V102" s="314" t="s">
        <v>719</v>
      </c>
      <c r="W102" s="314" t="s">
        <v>789</v>
      </c>
      <c r="X102" s="314">
        <f t="shared" si="1"/>
        <v>10</v>
      </c>
      <c r="Y102" s="307"/>
      <c r="Z102" s="307"/>
    </row>
    <row r="103" ht="214.5" customHeight="1">
      <c r="A103" s="318" t="s">
        <v>86</v>
      </c>
      <c r="B103" s="314" t="s">
        <v>1103</v>
      </c>
      <c r="C103" s="314">
        <v>0.0</v>
      </c>
      <c r="D103" s="314">
        <v>1.0</v>
      </c>
      <c r="E103" s="314">
        <v>0.0</v>
      </c>
      <c r="F103" s="314">
        <v>0.0</v>
      </c>
      <c r="G103" s="314">
        <v>0.0</v>
      </c>
      <c r="H103" s="314">
        <v>0.0</v>
      </c>
      <c r="I103" s="314">
        <v>0.0</v>
      </c>
      <c r="J103" s="314">
        <v>0.0</v>
      </c>
      <c r="K103" s="314"/>
      <c r="L103" s="314" t="s">
        <v>782</v>
      </c>
      <c r="M103" s="314" t="s">
        <v>719</v>
      </c>
      <c r="N103" s="314"/>
      <c r="O103" s="314"/>
      <c r="P103" s="314" t="s">
        <v>1104</v>
      </c>
      <c r="Q103" s="314" t="s">
        <v>1105</v>
      </c>
      <c r="R103" s="314"/>
      <c r="S103" s="314" t="s">
        <v>1106</v>
      </c>
      <c r="T103" s="314" t="s">
        <v>1107</v>
      </c>
      <c r="U103" s="314" t="s">
        <v>24</v>
      </c>
      <c r="V103" s="314" t="s">
        <v>719</v>
      </c>
      <c r="W103" s="314" t="s">
        <v>789</v>
      </c>
      <c r="X103" s="314">
        <f t="shared" si="1"/>
        <v>10</v>
      </c>
      <c r="Y103" s="307"/>
      <c r="Z103" s="307"/>
    </row>
    <row r="104" ht="244.5" customHeight="1">
      <c r="A104" s="318" t="s">
        <v>88</v>
      </c>
      <c r="B104" s="314" t="s">
        <v>1108</v>
      </c>
      <c r="C104" s="314">
        <v>0.0</v>
      </c>
      <c r="D104" s="314">
        <v>1.0</v>
      </c>
      <c r="E104" s="314">
        <v>0.0</v>
      </c>
      <c r="F104" s="314">
        <v>0.0</v>
      </c>
      <c r="G104" s="314">
        <v>0.0</v>
      </c>
      <c r="H104" s="314">
        <v>0.0</v>
      </c>
      <c r="I104" s="314">
        <v>0.0</v>
      </c>
      <c r="J104" s="314">
        <v>0.0</v>
      </c>
      <c r="K104" s="314"/>
      <c r="L104" s="314" t="s">
        <v>782</v>
      </c>
      <c r="M104" s="314" t="s">
        <v>719</v>
      </c>
      <c r="N104" s="314"/>
      <c r="O104" s="314"/>
      <c r="P104" s="314" t="s">
        <v>1109</v>
      </c>
      <c r="Q104" s="314" t="s">
        <v>1110</v>
      </c>
      <c r="R104" s="314"/>
      <c r="S104" s="314" t="s">
        <v>1111</v>
      </c>
      <c r="T104" s="314" t="s">
        <v>1112</v>
      </c>
      <c r="U104" s="314" t="s">
        <v>24</v>
      </c>
      <c r="V104" s="314" t="s">
        <v>719</v>
      </c>
      <c r="W104" s="314" t="s">
        <v>739</v>
      </c>
      <c r="X104" s="314">
        <f t="shared" si="1"/>
        <v>5</v>
      </c>
      <c r="Y104" s="307"/>
      <c r="Z104" s="307"/>
    </row>
    <row r="105" ht="15.75" customHeight="1">
      <c r="A105" s="318" t="s">
        <v>90</v>
      </c>
      <c r="B105" s="314" t="s">
        <v>1113</v>
      </c>
      <c r="C105" s="314">
        <v>0.0</v>
      </c>
      <c r="D105" s="314">
        <v>1.0</v>
      </c>
      <c r="E105" s="314">
        <v>0.0</v>
      </c>
      <c r="F105" s="314">
        <v>0.0</v>
      </c>
      <c r="G105" s="314">
        <v>0.0</v>
      </c>
      <c r="H105" s="314">
        <v>0.0</v>
      </c>
      <c r="I105" s="314">
        <v>0.0</v>
      </c>
      <c r="J105" s="314">
        <v>0.0</v>
      </c>
      <c r="K105" s="314"/>
      <c r="L105" s="314" t="s">
        <v>782</v>
      </c>
      <c r="M105" s="314" t="s">
        <v>719</v>
      </c>
      <c r="N105" s="314"/>
      <c r="O105" s="314" t="s">
        <v>1114</v>
      </c>
      <c r="P105" s="314" t="s">
        <v>1115</v>
      </c>
      <c r="Q105" s="314" t="s">
        <v>1116</v>
      </c>
      <c r="R105" s="314"/>
      <c r="S105" s="314" t="s">
        <v>1117</v>
      </c>
      <c r="T105" s="314" t="s">
        <v>1118</v>
      </c>
      <c r="U105" s="314" t="s">
        <v>24</v>
      </c>
      <c r="V105" s="314" t="s">
        <v>719</v>
      </c>
      <c r="W105" s="314" t="s">
        <v>739</v>
      </c>
      <c r="X105" s="314">
        <f t="shared" si="1"/>
        <v>5</v>
      </c>
      <c r="Y105" s="307"/>
      <c r="Z105" s="307"/>
    </row>
    <row r="106" ht="15.75" customHeight="1">
      <c r="A106" s="318" t="s">
        <v>92</v>
      </c>
      <c r="B106" s="314" t="s">
        <v>1119</v>
      </c>
      <c r="C106" s="314">
        <v>0.0</v>
      </c>
      <c r="D106" s="314">
        <v>1.0</v>
      </c>
      <c r="E106" s="314">
        <v>0.0</v>
      </c>
      <c r="F106" s="314">
        <v>0.0</v>
      </c>
      <c r="G106" s="314">
        <v>0.0</v>
      </c>
      <c r="H106" s="314">
        <v>0.0</v>
      </c>
      <c r="I106" s="314">
        <v>0.0</v>
      </c>
      <c r="J106" s="314">
        <v>0.0</v>
      </c>
      <c r="K106" s="314"/>
      <c r="L106" s="314" t="s">
        <v>782</v>
      </c>
      <c r="M106" s="314" t="s">
        <v>719</v>
      </c>
      <c r="N106" s="314"/>
      <c r="O106" s="314"/>
      <c r="P106" s="314" t="s">
        <v>1120</v>
      </c>
      <c r="Q106" s="314" t="s">
        <v>1121</v>
      </c>
      <c r="R106" s="314"/>
      <c r="S106" s="314" t="s">
        <v>1122</v>
      </c>
      <c r="T106" s="314" t="s">
        <v>1123</v>
      </c>
      <c r="U106" s="314" t="s">
        <v>24</v>
      </c>
      <c r="V106" s="314" t="s">
        <v>719</v>
      </c>
      <c r="W106" s="314" t="s">
        <v>739</v>
      </c>
      <c r="X106" s="314">
        <f t="shared" si="1"/>
        <v>5</v>
      </c>
      <c r="Y106" s="307"/>
      <c r="Z106" s="307"/>
    </row>
    <row r="107" ht="15.75" customHeight="1">
      <c r="A107" s="318" t="s">
        <v>93</v>
      </c>
      <c r="B107" s="314" t="s">
        <v>1124</v>
      </c>
      <c r="C107" s="314">
        <v>0.0</v>
      </c>
      <c r="D107" s="314">
        <v>1.0</v>
      </c>
      <c r="E107" s="314">
        <v>0.0</v>
      </c>
      <c r="F107" s="314">
        <v>0.0</v>
      </c>
      <c r="G107" s="314">
        <v>0.0</v>
      </c>
      <c r="H107" s="314">
        <v>0.0</v>
      </c>
      <c r="I107" s="314">
        <v>0.0</v>
      </c>
      <c r="J107" s="314">
        <v>0.0</v>
      </c>
      <c r="K107" s="314"/>
      <c r="L107" s="314" t="s">
        <v>782</v>
      </c>
      <c r="M107" s="314" t="s">
        <v>719</v>
      </c>
      <c r="N107" s="314"/>
      <c r="O107" s="314"/>
      <c r="P107" s="314" t="s">
        <v>1125</v>
      </c>
      <c r="Q107" s="314" t="s">
        <v>1126</v>
      </c>
      <c r="R107" s="314"/>
      <c r="S107" s="314" t="s">
        <v>1127</v>
      </c>
      <c r="T107" s="314" t="s">
        <v>1128</v>
      </c>
      <c r="U107" s="314" t="s">
        <v>24</v>
      </c>
      <c r="V107" s="314" t="s">
        <v>719</v>
      </c>
      <c r="W107" s="314" t="s">
        <v>739</v>
      </c>
      <c r="X107" s="314">
        <f t="shared" si="1"/>
        <v>5</v>
      </c>
      <c r="Y107" s="307"/>
      <c r="Z107" s="307"/>
    </row>
    <row r="108" ht="276.75" customHeight="1">
      <c r="A108" s="318" t="s">
        <v>95</v>
      </c>
      <c r="B108" s="314" t="s">
        <v>1129</v>
      </c>
      <c r="C108" s="314">
        <v>0.0</v>
      </c>
      <c r="D108" s="314">
        <v>1.0</v>
      </c>
      <c r="E108" s="314">
        <v>0.0</v>
      </c>
      <c r="F108" s="314">
        <v>0.0</v>
      </c>
      <c r="G108" s="314">
        <v>0.0</v>
      </c>
      <c r="H108" s="314">
        <v>0.0</v>
      </c>
      <c r="I108" s="314">
        <v>0.0</v>
      </c>
      <c r="J108" s="314">
        <v>0.0</v>
      </c>
      <c r="K108" s="314"/>
      <c r="L108" s="314" t="s">
        <v>782</v>
      </c>
      <c r="M108" s="314" t="s">
        <v>719</v>
      </c>
      <c r="N108" s="314"/>
      <c r="O108" s="314"/>
      <c r="P108" s="314" t="s">
        <v>1130</v>
      </c>
      <c r="Q108" s="314"/>
      <c r="R108" s="314"/>
      <c r="S108" s="314" t="s">
        <v>1131</v>
      </c>
      <c r="T108" s="314" t="s">
        <v>1132</v>
      </c>
      <c r="U108" s="314" t="s">
        <v>24</v>
      </c>
      <c r="V108" s="314" t="s">
        <v>719</v>
      </c>
      <c r="W108" s="314" t="s">
        <v>739</v>
      </c>
      <c r="X108" s="314">
        <f t="shared" si="1"/>
        <v>5</v>
      </c>
      <c r="Y108" s="307"/>
      <c r="Z108" s="307"/>
    </row>
    <row r="109" ht="174.0" customHeight="1">
      <c r="A109" s="318" t="s">
        <v>96</v>
      </c>
      <c r="B109" s="314" t="s">
        <v>1133</v>
      </c>
      <c r="C109" s="314">
        <v>0.0</v>
      </c>
      <c r="D109" s="314">
        <v>1.0</v>
      </c>
      <c r="E109" s="314">
        <v>0.0</v>
      </c>
      <c r="F109" s="314">
        <v>0.0</v>
      </c>
      <c r="G109" s="314">
        <v>0.0</v>
      </c>
      <c r="H109" s="314">
        <v>0.0</v>
      </c>
      <c r="I109" s="314">
        <v>0.0</v>
      </c>
      <c r="J109" s="314">
        <v>0.0</v>
      </c>
      <c r="K109" s="314"/>
      <c r="L109" s="314" t="s">
        <v>782</v>
      </c>
      <c r="M109" s="314" t="s">
        <v>719</v>
      </c>
      <c r="N109" s="314"/>
      <c r="O109" s="314"/>
      <c r="P109" s="314" t="s">
        <v>1134</v>
      </c>
      <c r="Q109" s="314" t="s">
        <v>1135</v>
      </c>
      <c r="R109" s="314"/>
      <c r="S109" s="314" t="s">
        <v>1136</v>
      </c>
      <c r="T109" s="314" t="s">
        <v>1092</v>
      </c>
      <c r="U109" s="314" t="s">
        <v>24</v>
      </c>
      <c r="V109" s="314" t="s">
        <v>719</v>
      </c>
      <c r="W109" s="314" t="s">
        <v>739</v>
      </c>
      <c r="X109" s="314">
        <f t="shared" si="1"/>
        <v>5</v>
      </c>
      <c r="Y109" s="307"/>
      <c r="Z109" s="307"/>
    </row>
    <row r="110" ht="15.75" customHeight="1">
      <c r="A110" s="318" t="s">
        <v>98</v>
      </c>
      <c r="B110" s="314" t="s">
        <v>1137</v>
      </c>
      <c r="C110" s="314">
        <v>0.0</v>
      </c>
      <c r="D110" s="314">
        <v>1.0</v>
      </c>
      <c r="E110" s="314">
        <v>0.0</v>
      </c>
      <c r="F110" s="314">
        <v>0.0</v>
      </c>
      <c r="G110" s="314">
        <v>0.0</v>
      </c>
      <c r="H110" s="314">
        <v>0.0</v>
      </c>
      <c r="I110" s="314">
        <v>0.0</v>
      </c>
      <c r="J110" s="314">
        <v>0.0</v>
      </c>
      <c r="K110" s="314"/>
      <c r="L110" s="314" t="s">
        <v>782</v>
      </c>
      <c r="M110" s="314" t="s">
        <v>719</v>
      </c>
      <c r="N110" s="314"/>
      <c r="O110" s="314"/>
      <c r="P110" s="314" t="s">
        <v>1138</v>
      </c>
      <c r="Q110" s="314" t="s">
        <v>1139</v>
      </c>
      <c r="R110" s="314"/>
      <c r="S110" s="314" t="s">
        <v>1140</v>
      </c>
      <c r="T110" s="314" t="s">
        <v>1141</v>
      </c>
      <c r="U110" s="314" t="s">
        <v>24</v>
      </c>
      <c r="V110" s="314" t="s">
        <v>719</v>
      </c>
      <c r="W110" s="314" t="s">
        <v>739</v>
      </c>
      <c r="X110" s="314">
        <f t="shared" si="1"/>
        <v>5</v>
      </c>
      <c r="Y110" s="307"/>
      <c r="Z110" s="307"/>
    </row>
    <row r="111" ht="15.75" customHeight="1">
      <c r="A111" s="318" t="s">
        <v>100</v>
      </c>
      <c r="B111" s="314" t="s">
        <v>1142</v>
      </c>
      <c r="C111" s="314">
        <v>0.0</v>
      </c>
      <c r="D111" s="314">
        <v>1.0</v>
      </c>
      <c r="E111" s="314">
        <v>0.0</v>
      </c>
      <c r="F111" s="314">
        <v>0.0</v>
      </c>
      <c r="G111" s="314">
        <v>0.0</v>
      </c>
      <c r="H111" s="314">
        <v>0.0</v>
      </c>
      <c r="I111" s="314">
        <v>0.0</v>
      </c>
      <c r="J111" s="314">
        <v>0.0</v>
      </c>
      <c r="K111" s="314"/>
      <c r="L111" s="314" t="s">
        <v>782</v>
      </c>
      <c r="M111" s="314" t="s">
        <v>719</v>
      </c>
      <c r="N111" s="314"/>
      <c r="O111" s="314"/>
      <c r="P111" s="314" t="s">
        <v>1143</v>
      </c>
      <c r="Q111" s="314" t="s">
        <v>1144</v>
      </c>
      <c r="R111" s="314"/>
      <c r="S111" s="314" t="s">
        <v>880</v>
      </c>
      <c r="T111" s="314" t="s">
        <v>881</v>
      </c>
      <c r="U111" s="314" t="s">
        <v>24</v>
      </c>
      <c r="V111" s="314" t="s">
        <v>719</v>
      </c>
      <c r="W111" s="314" t="s">
        <v>739</v>
      </c>
      <c r="X111" s="314">
        <f t="shared" si="1"/>
        <v>5</v>
      </c>
      <c r="Y111" s="307"/>
      <c r="Z111" s="307"/>
    </row>
    <row r="112" ht="15.75" customHeight="1">
      <c r="A112" s="314" t="s">
        <v>158</v>
      </c>
      <c r="B112" s="314" t="s">
        <v>1145</v>
      </c>
      <c r="C112" s="314">
        <v>0.0</v>
      </c>
      <c r="D112" s="314">
        <v>0.0</v>
      </c>
      <c r="E112" s="314">
        <v>1.0</v>
      </c>
      <c r="F112" s="314">
        <v>0.0</v>
      </c>
      <c r="G112" s="314">
        <v>0.0</v>
      </c>
      <c r="H112" s="314">
        <v>0.0</v>
      </c>
      <c r="I112" s="314">
        <v>0.0</v>
      </c>
      <c r="J112" s="314">
        <v>0.0</v>
      </c>
      <c r="K112" s="314"/>
      <c r="L112" s="314" t="s">
        <v>700</v>
      </c>
      <c r="M112" s="314" t="s">
        <v>719</v>
      </c>
      <c r="N112" s="314" t="s">
        <v>917</v>
      </c>
      <c r="O112" s="314"/>
      <c r="P112" s="314"/>
      <c r="Q112" s="314" t="s">
        <v>1146</v>
      </c>
      <c r="R112" s="314"/>
      <c r="S112" s="314" t="s">
        <v>1147</v>
      </c>
      <c r="T112" s="314" t="s">
        <v>1148</v>
      </c>
      <c r="U112" s="314" t="s">
        <v>29</v>
      </c>
      <c r="V112" s="314" t="s">
        <v>719</v>
      </c>
      <c r="W112" s="314" t="s">
        <v>733</v>
      </c>
      <c r="X112" s="314">
        <f t="shared" si="1"/>
        <v>20</v>
      </c>
      <c r="Y112" s="307"/>
      <c r="Z112" s="307"/>
    </row>
    <row r="113" ht="15.75" customHeight="1">
      <c r="A113" s="314" t="s">
        <v>159</v>
      </c>
      <c r="B113" s="314" t="s">
        <v>1149</v>
      </c>
      <c r="C113" s="314">
        <v>0.0</v>
      </c>
      <c r="D113" s="314">
        <v>0.0</v>
      </c>
      <c r="E113" s="314">
        <v>1.0</v>
      </c>
      <c r="F113" s="314">
        <v>0.0</v>
      </c>
      <c r="G113" s="314">
        <v>0.0</v>
      </c>
      <c r="H113" s="314">
        <v>0.0</v>
      </c>
      <c r="I113" s="314">
        <v>0.0</v>
      </c>
      <c r="J113" s="314">
        <v>1.0</v>
      </c>
      <c r="K113" s="314"/>
      <c r="L113" s="314" t="s">
        <v>700</v>
      </c>
      <c r="M113" s="314" t="s">
        <v>719</v>
      </c>
      <c r="N113" s="314" t="s">
        <v>917</v>
      </c>
      <c r="O113" s="314"/>
      <c r="P113" s="314" t="s">
        <v>1150</v>
      </c>
      <c r="Q113" s="314" t="s">
        <v>1151</v>
      </c>
      <c r="R113" s="314"/>
      <c r="S113" s="314" t="s">
        <v>1152</v>
      </c>
      <c r="T113" s="314" t="s">
        <v>1153</v>
      </c>
      <c r="U113" s="314" t="s">
        <v>24</v>
      </c>
      <c r="V113" s="314" t="s">
        <v>719</v>
      </c>
      <c r="W113" s="314" t="s">
        <v>733</v>
      </c>
      <c r="X113" s="314">
        <f t="shared" si="1"/>
        <v>20</v>
      </c>
      <c r="Y113" s="307"/>
      <c r="Z113" s="307"/>
    </row>
    <row r="114" ht="15.75" customHeight="1">
      <c r="A114" s="314" t="s">
        <v>160</v>
      </c>
      <c r="B114" s="314" t="s">
        <v>1154</v>
      </c>
      <c r="C114" s="314">
        <v>0.0</v>
      </c>
      <c r="D114" s="314">
        <v>0.0</v>
      </c>
      <c r="E114" s="314">
        <v>1.0</v>
      </c>
      <c r="F114" s="314">
        <v>0.0</v>
      </c>
      <c r="G114" s="314">
        <v>0.0</v>
      </c>
      <c r="H114" s="314">
        <v>0.0</v>
      </c>
      <c r="I114" s="314">
        <v>0.0</v>
      </c>
      <c r="J114" s="314">
        <v>1.0</v>
      </c>
      <c r="K114" s="314"/>
      <c r="L114" s="314" t="s">
        <v>700</v>
      </c>
      <c r="M114" s="314" t="s">
        <v>719</v>
      </c>
      <c r="N114" s="314" t="s">
        <v>917</v>
      </c>
      <c r="O114" s="314"/>
      <c r="P114" s="314" t="s">
        <v>1155</v>
      </c>
      <c r="Q114" s="314" t="s">
        <v>1156</v>
      </c>
      <c r="R114" s="314"/>
      <c r="S114" s="314" t="s">
        <v>1157</v>
      </c>
      <c r="T114" s="314" t="s">
        <v>1158</v>
      </c>
      <c r="U114" s="314" t="s">
        <v>24</v>
      </c>
      <c r="V114" s="314" t="s">
        <v>719</v>
      </c>
      <c r="W114" s="314" t="s">
        <v>733</v>
      </c>
      <c r="X114" s="314">
        <f t="shared" si="1"/>
        <v>20</v>
      </c>
      <c r="Y114" s="307"/>
      <c r="Z114" s="307"/>
    </row>
    <row r="115" ht="15.75" customHeight="1">
      <c r="A115" s="314" t="s">
        <v>161</v>
      </c>
      <c r="B115" s="314" t="s">
        <v>1159</v>
      </c>
      <c r="C115" s="314">
        <v>0.0</v>
      </c>
      <c r="D115" s="314">
        <v>0.0</v>
      </c>
      <c r="E115" s="314">
        <v>1.0</v>
      </c>
      <c r="F115" s="314">
        <v>0.0</v>
      </c>
      <c r="G115" s="314">
        <v>0.0</v>
      </c>
      <c r="H115" s="314">
        <v>0.0</v>
      </c>
      <c r="I115" s="314">
        <v>0.0</v>
      </c>
      <c r="J115" s="314">
        <v>0.0</v>
      </c>
      <c r="K115" s="314"/>
      <c r="L115" s="314" t="s">
        <v>700</v>
      </c>
      <c r="M115" s="314" t="s">
        <v>719</v>
      </c>
      <c r="N115" s="314" t="s">
        <v>917</v>
      </c>
      <c r="O115" s="314"/>
      <c r="P115" s="314" t="s">
        <v>1160</v>
      </c>
      <c r="Q115" s="314" t="s">
        <v>1161</v>
      </c>
      <c r="R115" s="314"/>
      <c r="S115" s="314" t="s">
        <v>1162</v>
      </c>
      <c r="T115" s="314" t="s">
        <v>1163</v>
      </c>
      <c r="U115" s="314" t="s">
        <v>24</v>
      </c>
      <c r="V115" s="314" t="s">
        <v>719</v>
      </c>
      <c r="W115" s="314" t="s">
        <v>733</v>
      </c>
      <c r="X115" s="314">
        <f t="shared" si="1"/>
        <v>20</v>
      </c>
      <c r="Y115" s="307"/>
      <c r="Z115" s="307"/>
    </row>
    <row r="116" ht="15.75" customHeight="1">
      <c r="A116" s="314" t="s">
        <v>163</v>
      </c>
      <c r="B116" s="314" t="s">
        <v>1164</v>
      </c>
      <c r="C116" s="314">
        <v>0.0</v>
      </c>
      <c r="D116" s="314">
        <v>0.0</v>
      </c>
      <c r="E116" s="314">
        <v>1.0</v>
      </c>
      <c r="F116" s="314">
        <v>0.0</v>
      </c>
      <c r="G116" s="314">
        <v>0.0</v>
      </c>
      <c r="H116" s="314">
        <v>0.0</v>
      </c>
      <c r="I116" s="314">
        <v>0.0</v>
      </c>
      <c r="J116" s="314">
        <v>1.0</v>
      </c>
      <c r="K116" s="314"/>
      <c r="L116" s="314" t="s">
        <v>700</v>
      </c>
      <c r="M116" s="314" t="s">
        <v>719</v>
      </c>
      <c r="N116" s="314" t="s">
        <v>917</v>
      </c>
      <c r="O116" s="314"/>
      <c r="P116" s="314" t="s">
        <v>1165</v>
      </c>
      <c r="Q116" s="314" t="s">
        <v>1166</v>
      </c>
      <c r="R116" s="314"/>
      <c r="S116" s="314" t="s">
        <v>1167</v>
      </c>
      <c r="T116" s="314" t="s">
        <v>1168</v>
      </c>
      <c r="U116" s="314" t="s">
        <v>24</v>
      </c>
      <c r="V116" s="314" t="s">
        <v>719</v>
      </c>
      <c r="W116" s="314" t="s">
        <v>733</v>
      </c>
      <c r="X116" s="314">
        <f t="shared" si="1"/>
        <v>20</v>
      </c>
      <c r="Y116" s="307"/>
      <c r="Z116" s="307"/>
    </row>
    <row r="117" ht="15.75" customHeight="1">
      <c r="A117" s="314" t="s">
        <v>165</v>
      </c>
      <c r="B117" s="314" t="s">
        <v>1169</v>
      </c>
      <c r="C117" s="314">
        <v>0.0</v>
      </c>
      <c r="D117" s="314">
        <v>0.0</v>
      </c>
      <c r="E117" s="314">
        <v>1.0</v>
      </c>
      <c r="F117" s="314">
        <v>0.0</v>
      </c>
      <c r="G117" s="314">
        <v>0.0</v>
      </c>
      <c r="H117" s="314">
        <v>0.0</v>
      </c>
      <c r="I117" s="314">
        <v>0.0</v>
      </c>
      <c r="J117" s="314">
        <v>1.0</v>
      </c>
      <c r="K117" s="314"/>
      <c r="L117" s="314" t="s">
        <v>700</v>
      </c>
      <c r="M117" s="314" t="s">
        <v>719</v>
      </c>
      <c r="N117" s="314" t="s">
        <v>917</v>
      </c>
      <c r="O117" s="314"/>
      <c r="P117" s="314" t="s">
        <v>1170</v>
      </c>
      <c r="Q117" s="314" t="s">
        <v>1171</v>
      </c>
      <c r="R117" s="314"/>
      <c r="S117" s="314" t="s">
        <v>1172</v>
      </c>
      <c r="T117" s="314" t="s">
        <v>1173</v>
      </c>
      <c r="U117" s="314" t="s">
        <v>24</v>
      </c>
      <c r="V117" s="314" t="s">
        <v>719</v>
      </c>
      <c r="W117" s="314" t="s">
        <v>733</v>
      </c>
      <c r="X117" s="314">
        <f t="shared" si="1"/>
        <v>20</v>
      </c>
      <c r="Y117" s="307"/>
      <c r="Z117" s="307"/>
    </row>
    <row r="118" ht="15.75" customHeight="1">
      <c r="A118" s="314" t="s">
        <v>167</v>
      </c>
      <c r="B118" s="314" t="s">
        <v>1174</v>
      </c>
      <c r="C118" s="314">
        <v>0.0</v>
      </c>
      <c r="D118" s="314">
        <v>0.0</v>
      </c>
      <c r="E118" s="314">
        <v>1.0</v>
      </c>
      <c r="F118" s="314">
        <v>0.0</v>
      </c>
      <c r="G118" s="314">
        <v>0.0</v>
      </c>
      <c r="H118" s="314">
        <v>0.0</v>
      </c>
      <c r="I118" s="314">
        <v>0.0</v>
      </c>
      <c r="J118" s="314">
        <v>0.0</v>
      </c>
      <c r="K118" s="314"/>
      <c r="L118" s="314" t="s">
        <v>700</v>
      </c>
      <c r="M118" s="314" t="s">
        <v>719</v>
      </c>
      <c r="N118" s="314" t="s">
        <v>917</v>
      </c>
      <c r="O118" s="314"/>
      <c r="P118" s="314"/>
      <c r="Q118" s="314" t="s">
        <v>1175</v>
      </c>
      <c r="R118" s="314"/>
      <c r="S118" s="314" t="s">
        <v>1176</v>
      </c>
      <c r="T118" s="314" t="s">
        <v>1177</v>
      </c>
      <c r="U118" s="314" t="s">
        <v>29</v>
      </c>
      <c r="V118" s="314" t="s">
        <v>719</v>
      </c>
      <c r="W118" s="314" t="s">
        <v>733</v>
      </c>
      <c r="X118" s="314">
        <f t="shared" si="1"/>
        <v>20</v>
      </c>
      <c r="Y118" s="307"/>
      <c r="Z118" s="307"/>
    </row>
    <row r="119" ht="15.75" customHeight="1">
      <c r="A119" s="314" t="s">
        <v>169</v>
      </c>
      <c r="B119" s="314" t="s">
        <v>1178</v>
      </c>
      <c r="C119" s="314">
        <v>0.0</v>
      </c>
      <c r="D119" s="314">
        <v>0.0</v>
      </c>
      <c r="E119" s="314">
        <v>1.0</v>
      </c>
      <c r="F119" s="314">
        <v>0.0</v>
      </c>
      <c r="G119" s="314">
        <v>0.0</v>
      </c>
      <c r="H119" s="314">
        <v>0.0</v>
      </c>
      <c r="I119" s="314">
        <v>0.0</v>
      </c>
      <c r="J119" s="314">
        <v>0.0</v>
      </c>
      <c r="K119" s="314"/>
      <c r="L119" s="314" t="s">
        <v>700</v>
      </c>
      <c r="M119" s="314" t="s">
        <v>719</v>
      </c>
      <c r="N119" s="314" t="s">
        <v>917</v>
      </c>
      <c r="O119" s="314"/>
      <c r="P119" s="314" t="s">
        <v>1179</v>
      </c>
      <c r="Q119" s="314" t="s">
        <v>1180</v>
      </c>
      <c r="R119" s="314"/>
      <c r="S119" s="314" t="s">
        <v>1181</v>
      </c>
      <c r="T119" s="314" t="s">
        <v>1182</v>
      </c>
      <c r="U119" s="314" t="s">
        <v>24</v>
      </c>
      <c r="V119" s="314" t="s">
        <v>719</v>
      </c>
      <c r="W119" s="314" t="s">
        <v>733</v>
      </c>
      <c r="X119" s="314">
        <f t="shared" si="1"/>
        <v>20</v>
      </c>
      <c r="Y119" s="307"/>
      <c r="Z119" s="307"/>
    </row>
    <row r="120" ht="15.75" customHeight="1">
      <c r="A120" s="314" t="s">
        <v>171</v>
      </c>
      <c r="B120" s="314" t="s">
        <v>1183</v>
      </c>
      <c r="C120" s="314">
        <v>0.0</v>
      </c>
      <c r="D120" s="314">
        <v>0.0</v>
      </c>
      <c r="E120" s="314">
        <v>1.0</v>
      </c>
      <c r="F120" s="314">
        <v>0.0</v>
      </c>
      <c r="G120" s="314">
        <v>0.0</v>
      </c>
      <c r="H120" s="314">
        <v>0.0</v>
      </c>
      <c r="I120" s="314">
        <v>0.0</v>
      </c>
      <c r="J120" s="314">
        <v>1.0</v>
      </c>
      <c r="K120" s="314"/>
      <c r="L120" s="314" t="s">
        <v>700</v>
      </c>
      <c r="M120" s="314" t="s">
        <v>719</v>
      </c>
      <c r="N120" s="314" t="s">
        <v>917</v>
      </c>
      <c r="O120" s="314" t="s">
        <v>1184</v>
      </c>
      <c r="P120" s="314" t="s">
        <v>1185</v>
      </c>
      <c r="Q120" s="314" t="s">
        <v>1166</v>
      </c>
      <c r="R120" s="314"/>
      <c r="S120" s="314" t="s">
        <v>1186</v>
      </c>
      <c r="T120" s="314" t="s">
        <v>1168</v>
      </c>
      <c r="U120" s="314" t="s">
        <v>24</v>
      </c>
      <c r="V120" s="314" t="s">
        <v>719</v>
      </c>
      <c r="W120" s="314" t="s">
        <v>789</v>
      </c>
      <c r="X120" s="314">
        <f t="shared" si="1"/>
        <v>10</v>
      </c>
      <c r="Y120" s="307"/>
      <c r="Z120" s="307"/>
    </row>
    <row r="121" ht="15.75" customHeight="1">
      <c r="A121" s="314" t="s">
        <v>173</v>
      </c>
      <c r="B121" s="314" t="s">
        <v>1187</v>
      </c>
      <c r="C121" s="314">
        <v>0.0</v>
      </c>
      <c r="D121" s="314">
        <v>0.0</v>
      </c>
      <c r="E121" s="314">
        <v>1.0</v>
      </c>
      <c r="F121" s="314">
        <v>0.0</v>
      </c>
      <c r="G121" s="314">
        <v>0.0</v>
      </c>
      <c r="H121" s="314">
        <v>0.0</v>
      </c>
      <c r="I121" s="314">
        <v>0.0</v>
      </c>
      <c r="J121" s="314">
        <v>1.0</v>
      </c>
      <c r="K121" s="314"/>
      <c r="L121" s="314" t="s">
        <v>700</v>
      </c>
      <c r="M121" s="314" t="s">
        <v>719</v>
      </c>
      <c r="N121" s="314" t="s">
        <v>917</v>
      </c>
      <c r="O121" s="314"/>
      <c r="P121" s="314" t="s">
        <v>1188</v>
      </c>
      <c r="Q121" s="314" t="s">
        <v>1189</v>
      </c>
      <c r="R121" s="314"/>
      <c r="S121" s="314" t="s">
        <v>1190</v>
      </c>
      <c r="T121" s="314" t="s">
        <v>1168</v>
      </c>
      <c r="U121" s="314" t="s">
        <v>24</v>
      </c>
      <c r="V121" s="314" t="s">
        <v>719</v>
      </c>
      <c r="W121" s="314" t="s">
        <v>789</v>
      </c>
      <c r="X121" s="314">
        <f t="shared" si="1"/>
        <v>10</v>
      </c>
      <c r="Y121" s="307"/>
      <c r="Z121" s="307"/>
    </row>
    <row r="122" ht="15.75" customHeight="1">
      <c r="A122" s="314" t="s">
        <v>175</v>
      </c>
      <c r="B122" s="314" t="s">
        <v>1191</v>
      </c>
      <c r="C122" s="314">
        <v>0.0</v>
      </c>
      <c r="D122" s="314">
        <v>0.0</v>
      </c>
      <c r="E122" s="314">
        <v>1.0</v>
      </c>
      <c r="F122" s="314">
        <v>0.0</v>
      </c>
      <c r="G122" s="314">
        <v>0.0</v>
      </c>
      <c r="H122" s="314">
        <v>0.0</v>
      </c>
      <c r="I122" s="314">
        <v>0.0</v>
      </c>
      <c r="J122" s="314">
        <v>1.0</v>
      </c>
      <c r="K122" s="314"/>
      <c r="L122" s="314" t="s">
        <v>700</v>
      </c>
      <c r="M122" s="314" t="s">
        <v>719</v>
      </c>
      <c r="N122" s="314" t="s">
        <v>917</v>
      </c>
      <c r="O122" s="314"/>
      <c r="P122" s="314" t="s">
        <v>1192</v>
      </c>
      <c r="Q122" s="314" t="s">
        <v>1193</v>
      </c>
      <c r="R122" s="314"/>
      <c r="S122" s="314" t="s">
        <v>1194</v>
      </c>
      <c r="T122" s="314" t="s">
        <v>1195</v>
      </c>
      <c r="U122" s="314" t="s">
        <v>24</v>
      </c>
      <c r="V122" s="314" t="s">
        <v>719</v>
      </c>
      <c r="W122" s="314" t="s">
        <v>789</v>
      </c>
      <c r="X122" s="314">
        <f t="shared" si="1"/>
        <v>10</v>
      </c>
      <c r="Y122" s="307"/>
      <c r="Z122" s="307"/>
    </row>
    <row r="123" ht="15.75" customHeight="1">
      <c r="A123" s="314" t="s">
        <v>176</v>
      </c>
      <c r="B123" s="314" t="s">
        <v>1196</v>
      </c>
      <c r="C123" s="314">
        <v>0.0</v>
      </c>
      <c r="D123" s="314">
        <v>0.0</v>
      </c>
      <c r="E123" s="314">
        <v>1.0</v>
      </c>
      <c r="F123" s="314">
        <v>0.0</v>
      </c>
      <c r="G123" s="314">
        <v>0.0</v>
      </c>
      <c r="H123" s="314">
        <v>0.0</v>
      </c>
      <c r="I123" s="314">
        <v>0.0</v>
      </c>
      <c r="J123" s="314">
        <v>1.0</v>
      </c>
      <c r="K123" s="314"/>
      <c r="L123" s="314" t="s">
        <v>700</v>
      </c>
      <c r="M123" s="314" t="s">
        <v>719</v>
      </c>
      <c r="N123" s="314" t="s">
        <v>917</v>
      </c>
      <c r="O123" s="314"/>
      <c r="P123" s="314" t="s">
        <v>1197</v>
      </c>
      <c r="Q123" s="314" t="s">
        <v>1198</v>
      </c>
      <c r="R123" s="314"/>
      <c r="S123" s="314" t="s">
        <v>1199</v>
      </c>
      <c r="T123" s="314" t="s">
        <v>1200</v>
      </c>
      <c r="U123" s="314" t="s">
        <v>24</v>
      </c>
      <c r="V123" s="314" t="s">
        <v>719</v>
      </c>
      <c r="W123" s="314" t="s">
        <v>789</v>
      </c>
      <c r="X123" s="314">
        <f t="shared" si="1"/>
        <v>10</v>
      </c>
      <c r="Y123" s="307"/>
      <c r="Z123" s="307"/>
    </row>
    <row r="124" ht="148.5" customHeight="1">
      <c r="A124" s="314" t="s">
        <v>177</v>
      </c>
      <c r="B124" s="314" t="s">
        <v>1201</v>
      </c>
      <c r="C124" s="314">
        <v>0.0</v>
      </c>
      <c r="D124" s="314">
        <v>0.0</v>
      </c>
      <c r="E124" s="314">
        <v>1.0</v>
      </c>
      <c r="F124" s="314">
        <v>0.0</v>
      </c>
      <c r="G124" s="314">
        <v>0.0</v>
      </c>
      <c r="H124" s="314">
        <v>0.0</v>
      </c>
      <c r="I124" s="314">
        <v>0.0</v>
      </c>
      <c r="J124" s="314">
        <v>1.0</v>
      </c>
      <c r="K124" s="314"/>
      <c r="L124" s="314" t="s">
        <v>700</v>
      </c>
      <c r="M124" s="314" t="s">
        <v>719</v>
      </c>
      <c r="N124" s="314" t="s">
        <v>917</v>
      </c>
      <c r="O124" s="314"/>
      <c r="P124" s="314" t="s">
        <v>1202</v>
      </c>
      <c r="Q124" s="314" t="s">
        <v>1203</v>
      </c>
      <c r="R124" s="314"/>
      <c r="S124" s="314" t="s">
        <v>1204</v>
      </c>
      <c r="T124" s="314" t="s">
        <v>1205</v>
      </c>
      <c r="U124" s="314" t="s">
        <v>24</v>
      </c>
      <c r="V124" s="314" t="s">
        <v>719</v>
      </c>
      <c r="W124" s="314" t="s">
        <v>789</v>
      </c>
      <c r="X124" s="314">
        <f t="shared" si="1"/>
        <v>10</v>
      </c>
      <c r="Y124" s="307"/>
      <c r="Z124" s="307"/>
    </row>
    <row r="125" ht="147.0" customHeight="1">
      <c r="A125" s="314" t="s">
        <v>178</v>
      </c>
      <c r="B125" s="314" t="s">
        <v>1206</v>
      </c>
      <c r="C125" s="314">
        <v>0.0</v>
      </c>
      <c r="D125" s="314">
        <v>0.0</v>
      </c>
      <c r="E125" s="314">
        <v>1.0</v>
      </c>
      <c r="F125" s="314">
        <v>0.0</v>
      </c>
      <c r="G125" s="314">
        <v>0.0</v>
      </c>
      <c r="H125" s="314">
        <v>0.0</v>
      </c>
      <c r="I125" s="314">
        <v>0.0</v>
      </c>
      <c r="J125" s="314">
        <v>1.0</v>
      </c>
      <c r="K125" s="314"/>
      <c r="L125" s="314" t="s">
        <v>700</v>
      </c>
      <c r="M125" s="314" t="s">
        <v>719</v>
      </c>
      <c r="N125" s="314" t="s">
        <v>917</v>
      </c>
      <c r="O125" s="314"/>
      <c r="P125" s="314" t="s">
        <v>1207</v>
      </c>
      <c r="Q125" s="314" t="s">
        <v>1208</v>
      </c>
      <c r="R125" s="314"/>
      <c r="S125" s="314" t="s">
        <v>1209</v>
      </c>
      <c r="T125" s="314" t="s">
        <v>1210</v>
      </c>
      <c r="U125" s="314" t="s">
        <v>24</v>
      </c>
      <c r="V125" s="314" t="s">
        <v>719</v>
      </c>
      <c r="W125" s="314" t="s">
        <v>739</v>
      </c>
      <c r="X125" s="314">
        <f t="shared" si="1"/>
        <v>5</v>
      </c>
      <c r="Y125" s="307"/>
      <c r="Z125" s="307"/>
    </row>
    <row r="126" ht="15.75" customHeight="1">
      <c r="A126" s="314" t="s">
        <v>179</v>
      </c>
      <c r="B126" s="314" t="s">
        <v>1211</v>
      </c>
      <c r="C126" s="314">
        <v>0.0</v>
      </c>
      <c r="D126" s="314">
        <v>0.0</v>
      </c>
      <c r="E126" s="314">
        <v>1.0</v>
      </c>
      <c r="F126" s="314">
        <v>0.0</v>
      </c>
      <c r="G126" s="314">
        <v>0.0</v>
      </c>
      <c r="H126" s="314">
        <v>0.0</v>
      </c>
      <c r="I126" s="314">
        <v>0.0</v>
      </c>
      <c r="J126" s="314">
        <v>0.0</v>
      </c>
      <c r="K126" s="314"/>
      <c r="L126" s="314" t="s">
        <v>700</v>
      </c>
      <c r="M126" s="314" t="s">
        <v>719</v>
      </c>
      <c r="N126" s="314" t="s">
        <v>917</v>
      </c>
      <c r="O126" s="314"/>
      <c r="P126" s="314" t="s">
        <v>1212</v>
      </c>
      <c r="Q126" s="314" t="s">
        <v>1213</v>
      </c>
      <c r="R126" s="314"/>
      <c r="S126" s="314" t="s">
        <v>1181</v>
      </c>
      <c r="T126" s="314" t="s">
        <v>1182</v>
      </c>
      <c r="U126" s="314" t="s">
        <v>24</v>
      </c>
      <c r="V126" s="314" t="s">
        <v>719</v>
      </c>
      <c r="W126" s="314" t="s">
        <v>789</v>
      </c>
      <c r="X126" s="314">
        <f t="shared" si="1"/>
        <v>10</v>
      </c>
      <c r="Y126" s="307"/>
      <c r="Z126" s="307"/>
    </row>
    <row r="127" ht="15.75" customHeight="1">
      <c r="A127" s="314" t="s">
        <v>180</v>
      </c>
      <c r="B127" s="314" t="s">
        <v>1214</v>
      </c>
      <c r="C127" s="314">
        <v>0.0</v>
      </c>
      <c r="D127" s="314">
        <v>0.0</v>
      </c>
      <c r="E127" s="314">
        <v>1.0</v>
      </c>
      <c r="F127" s="314">
        <v>0.0</v>
      </c>
      <c r="G127" s="314">
        <v>0.0</v>
      </c>
      <c r="H127" s="314">
        <v>0.0</v>
      </c>
      <c r="I127" s="314">
        <v>0.0</v>
      </c>
      <c r="J127" s="314">
        <v>0.0</v>
      </c>
      <c r="K127" s="314"/>
      <c r="L127" s="314" t="s">
        <v>700</v>
      </c>
      <c r="M127" s="314" t="s">
        <v>719</v>
      </c>
      <c r="N127" s="314" t="s">
        <v>917</v>
      </c>
      <c r="O127" s="314"/>
      <c r="P127" s="314" t="s">
        <v>1215</v>
      </c>
      <c r="Q127" s="314"/>
      <c r="R127" s="314"/>
      <c r="S127" s="314" t="s">
        <v>1181</v>
      </c>
      <c r="T127" s="314" t="s">
        <v>1216</v>
      </c>
      <c r="U127" s="314" t="s">
        <v>24</v>
      </c>
      <c r="V127" s="314" t="s">
        <v>719</v>
      </c>
      <c r="W127" s="314" t="s">
        <v>789</v>
      </c>
      <c r="X127" s="314">
        <f t="shared" si="1"/>
        <v>10</v>
      </c>
      <c r="Y127" s="307"/>
      <c r="Z127" s="307"/>
    </row>
    <row r="128" ht="15.75" customHeight="1">
      <c r="A128" s="314" t="s">
        <v>181</v>
      </c>
      <c r="B128" s="314" t="s">
        <v>1217</v>
      </c>
      <c r="C128" s="314">
        <v>0.0</v>
      </c>
      <c r="D128" s="314">
        <v>0.0</v>
      </c>
      <c r="E128" s="314">
        <v>1.0</v>
      </c>
      <c r="F128" s="314">
        <v>0.0</v>
      </c>
      <c r="G128" s="314">
        <v>0.0</v>
      </c>
      <c r="H128" s="314">
        <v>0.0</v>
      </c>
      <c r="I128" s="314">
        <v>0.0</v>
      </c>
      <c r="J128" s="314">
        <v>1.0</v>
      </c>
      <c r="K128" s="314"/>
      <c r="L128" s="314" t="s">
        <v>700</v>
      </c>
      <c r="M128" s="314" t="s">
        <v>719</v>
      </c>
      <c r="N128" s="314" t="s">
        <v>917</v>
      </c>
      <c r="O128" s="314"/>
      <c r="P128" s="314"/>
      <c r="Q128" s="314" t="s">
        <v>1218</v>
      </c>
      <c r="R128" s="314"/>
      <c r="S128" s="314" t="s">
        <v>1219</v>
      </c>
      <c r="T128" s="314" t="s">
        <v>1220</v>
      </c>
      <c r="U128" s="314" t="s">
        <v>24</v>
      </c>
      <c r="V128" s="314" t="s">
        <v>719</v>
      </c>
      <c r="W128" s="314" t="s">
        <v>789</v>
      </c>
      <c r="X128" s="314">
        <f t="shared" si="1"/>
        <v>10</v>
      </c>
      <c r="Y128" s="307"/>
      <c r="Z128" s="307"/>
    </row>
    <row r="129" ht="408.75" customHeight="1">
      <c r="A129" s="314" t="s">
        <v>182</v>
      </c>
      <c r="B129" s="314" t="s">
        <v>1221</v>
      </c>
      <c r="C129" s="314">
        <v>0.0</v>
      </c>
      <c r="D129" s="314">
        <v>0.0</v>
      </c>
      <c r="E129" s="314">
        <v>1.0</v>
      </c>
      <c r="F129" s="314">
        <v>0.0</v>
      </c>
      <c r="G129" s="314">
        <v>0.0</v>
      </c>
      <c r="H129" s="314">
        <v>0.0</v>
      </c>
      <c r="I129" s="314">
        <v>0.0</v>
      </c>
      <c r="J129" s="314">
        <v>0.0</v>
      </c>
      <c r="K129" s="314"/>
      <c r="L129" s="314" t="s">
        <v>700</v>
      </c>
      <c r="M129" s="314" t="s">
        <v>719</v>
      </c>
      <c r="N129" s="314" t="s">
        <v>917</v>
      </c>
      <c r="O129" s="314"/>
      <c r="P129" s="314"/>
      <c r="Q129" s="314" t="s">
        <v>1222</v>
      </c>
      <c r="R129" s="314"/>
      <c r="S129" s="314" t="s">
        <v>1223</v>
      </c>
      <c r="T129" s="314" t="s">
        <v>1224</v>
      </c>
      <c r="U129" s="314" t="s">
        <v>24</v>
      </c>
      <c r="V129" s="314" t="s">
        <v>719</v>
      </c>
      <c r="W129" s="314" t="s">
        <v>789</v>
      </c>
      <c r="X129" s="314">
        <f t="shared" si="1"/>
        <v>10</v>
      </c>
      <c r="Y129" s="307"/>
      <c r="Z129" s="307"/>
    </row>
    <row r="130" ht="294.0" customHeight="1">
      <c r="A130" s="314" t="s">
        <v>184</v>
      </c>
      <c r="B130" s="314" t="s">
        <v>1225</v>
      </c>
      <c r="C130" s="314">
        <v>0.0</v>
      </c>
      <c r="D130" s="314">
        <v>0.0</v>
      </c>
      <c r="E130" s="314">
        <v>1.0</v>
      </c>
      <c r="F130" s="314">
        <v>0.0</v>
      </c>
      <c r="G130" s="314">
        <v>0.0</v>
      </c>
      <c r="H130" s="314">
        <v>0.0</v>
      </c>
      <c r="I130" s="314">
        <v>0.0</v>
      </c>
      <c r="J130" s="314">
        <v>0.0</v>
      </c>
      <c r="K130" s="314"/>
      <c r="L130" s="314" t="s">
        <v>700</v>
      </c>
      <c r="M130" s="314" t="s">
        <v>719</v>
      </c>
      <c r="N130" s="314" t="s">
        <v>917</v>
      </c>
      <c r="O130" s="314"/>
      <c r="P130" s="314" t="s">
        <v>1226</v>
      </c>
      <c r="Q130" s="314" t="s">
        <v>1227</v>
      </c>
      <c r="R130" s="314"/>
      <c r="S130" s="314" t="s">
        <v>1228</v>
      </c>
      <c r="T130" s="314" t="s">
        <v>1229</v>
      </c>
      <c r="U130" s="314" t="s">
        <v>24</v>
      </c>
      <c r="V130" s="314" t="s">
        <v>719</v>
      </c>
      <c r="W130" s="314" t="s">
        <v>739</v>
      </c>
      <c r="X130" s="314">
        <f t="shared" si="1"/>
        <v>5</v>
      </c>
      <c r="Y130" s="307"/>
      <c r="Z130" s="307"/>
    </row>
    <row r="131" ht="220.5" customHeight="1">
      <c r="A131" s="314" t="s">
        <v>186</v>
      </c>
      <c r="B131" s="314" t="s">
        <v>1230</v>
      </c>
      <c r="C131" s="314">
        <v>0.0</v>
      </c>
      <c r="D131" s="314">
        <v>0.0</v>
      </c>
      <c r="E131" s="314">
        <v>1.0</v>
      </c>
      <c r="F131" s="314">
        <v>0.0</v>
      </c>
      <c r="G131" s="314">
        <v>0.0</v>
      </c>
      <c r="H131" s="314">
        <v>0.0</v>
      </c>
      <c r="I131" s="314">
        <v>0.0</v>
      </c>
      <c r="J131" s="314">
        <v>1.0</v>
      </c>
      <c r="K131" s="314"/>
      <c r="L131" s="314" t="s">
        <v>700</v>
      </c>
      <c r="M131" s="314" t="s">
        <v>719</v>
      </c>
      <c r="N131" s="314" t="s">
        <v>917</v>
      </c>
      <c r="O131" s="314"/>
      <c r="P131" s="314" t="s">
        <v>1231</v>
      </c>
      <c r="Q131" s="314" t="s">
        <v>1232</v>
      </c>
      <c r="R131" s="314"/>
      <c r="S131" s="314" t="s">
        <v>1233</v>
      </c>
      <c r="T131" s="314" t="s">
        <v>1173</v>
      </c>
      <c r="U131" s="314" t="s">
        <v>24</v>
      </c>
      <c r="V131" s="314" t="s">
        <v>719</v>
      </c>
      <c r="W131" s="314" t="s">
        <v>739</v>
      </c>
      <c r="X131" s="314">
        <f t="shared" si="1"/>
        <v>5</v>
      </c>
      <c r="Y131" s="307"/>
      <c r="Z131" s="307"/>
    </row>
    <row r="132" ht="15.75" customHeight="1">
      <c r="A132" s="314" t="s">
        <v>188</v>
      </c>
      <c r="B132" s="314" t="s">
        <v>1234</v>
      </c>
      <c r="C132" s="314">
        <v>0.0</v>
      </c>
      <c r="D132" s="314">
        <v>0.0</v>
      </c>
      <c r="E132" s="314">
        <v>1.0</v>
      </c>
      <c r="F132" s="314">
        <v>0.0</v>
      </c>
      <c r="G132" s="314">
        <v>0.0</v>
      </c>
      <c r="H132" s="314">
        <v>0.0</v>
      </c>
      <c r="I132" s="314">
        <v>0.0</v>
      </c>
      <c r="J132" s="314">
        <v>1.0</v>
      </c>
      <c r="K132" s="314"/>
      <c r="L132" s="314" t="s">
        <v>700</v>
      </c>
      <c r="M132" s="314" t="s">
        <v>719</v>
      </c>
      <c r="N132" s="314" t="s">
        <v>917</v>
      </c>
      <c r="O132" s="314"/>
      <c r="P132" s="314" t="s">
        <v>1235</v>
      </c>
      <c r="Q132" s="314" t="s">
        <v>1236</v>
      </c>
      <c r="R132" s="314"/>
      <c r="S132" s="314" t="s">
        <v>1172</v>
      </c>
      <c r="T132" s="314" t="s">
        <v>1173</v>
      </c>
      <c r="U132" s="314" t="s">
        <v>24</v>
      </c>
      <c r="V132" s="314" t="s">
        <v>719</v>
      </c>
      <c r="W132" s="314" t="s">
        <v>739</v>
      </c>
      <c r="X132" s="314">
        <f t="shared" si="1"/>
        <v>5</v>
      </c>
      <c r="Y132" s="307"/>
      <c r="Z132" s="307"/>
    </row>
    <row r="133" ht="15.75" customHeight="1">
      <c r="A133" s="314" t="s">
        <v>190</v>
      </c>
      <c r="B133" s="314" t="s">
        <v>1237</v>
      </c>
      <c r="C133" s="314">
        <v>0.0</v>
      </c>
      <c r="D133" s="314">
        <v>0.0</v>
      </c>
      <c r="E133" s="314">
        <v>1.0</v>
      </c>
      <c r="F133" s="314">
        <v>0.0</v>
      </c>
      <c r="G133" s="314">
        <v>0.0</v>
      </c>
      <c r="H133" s="314">
        <v>0.0</v>
      </c>
      <c r="I133" s="314">
        <v>0.0</v>
      </c>
      <c r="J133" s="314">
        <v>1.0</v>
      </c>
      <c r="K133" s="314"/>
      <c r="L133" s="314" t="s">
        <v>700</v>
      </c>
      <c r="M133" s="314" t="s">
        <v>719</v>
      </c>
      <c r="N133" s="314" t="s">
        <v>917</v>
      </c>
      <c r="O133" s="314" t="s">
        <v>1238</v>
      </c>
      <c r="P133" s="314" t="s">
        <v>1239</v>
      </c>
      <c r="Q133" s="314" t="s">
        <v>1240</v>
      </c>
      <c r="R133" s="314"/>
      <c r="S133" s="314" t="s">
        <v>1241</v>
      </c>
      <c r="T133" s="314" t="s">
        <v>1242</v>
      </c>
      <c r="U133" s="314" t="s">
        <v>24</v>
      </c>
      <c r="V133" s="314" t="s">
        <v>719</v>
      </c>
      <c r="W133" s="314" t="s">
        <v>739</v>
      </c>
      <c r="X133" s="314">
        <f t="shared" si="1"/>
        <v>5</v>
      </c>
      <c r="Y133" s="307"/>
      <c r="Z133" s="307"/>
    </row>
    <row r="134" ht="15.75" customHeight="1">
      <c r="A134" s="314" t="s">
        <v>192</v>
      </c>
      <c r="B134" s="314" t="s">
        <v>1243</v>
      </c>
      <c r="C134" s="314">
        <v>0.0</v>
      </c>
      <c r="D134" s="314">
        <v>0.0</v>
      </c>
      <c r="E134" s="314">
        <v>1.0</v>
      </c>
      <c r="F134" s="314">
        <v>0.0</v>
      </c>
      <c r="G134" s="314">
        <v>0.0</v>
      </c>
      <c r="H134" s="314">
        <v>0.0</v>
      </c>
      <c r="I134" s="314">
        <v>0.0</v>
      </c>
      <c r="J134" s="314">
        <v>0.0</v>
      </c>
      <c r="K134" s="314"/>
      <c r="L134" s="314" t="s">
        <v>700</v>
      </c>
      <c r="M134" s="314" t="s">
        <v>719</v>
      </c>
      <c r="N134" s="314" t="s">
        <v>917</v>
      </c>
      <c r="O134" s="314" t="s">
        <v>1244</v>
      </c>
      <c r="P134" s="314"/>
      <c r="Q134" s="314"/>
      <c r="R134" s="314"/>
      <c r="S134" s="314" t="s">
        <v>1245</v>
      </c>
      <c r="T134" s="314" t="s">
        <v>1246</v>
      </c>
      <c r="U134" s="314" t="s">
        <v>24</v>
      </c>
      <c r="V134" s="314" t="s">
        <v>719</v>
      </c>
      <c r="W134" s="314" t="s">
        <v>739</v>
      </c>
      <c r="X134" s="314">
        <f t="shared" si="1"/>
        <v>5</v>
      </c>
      <c r="Y134" s="307"/>
      <c r="Z134" s="307"/>
    </row>
    <row r="135" ht="15.75" customHeight="1">
      <c r="A135" s="318" t="s">
        <v>219</v>
      </c>
      <c r="B135" s="314" t="s">
        <v>1247</v>
      </c>
      <c r="C135" s="314">
        <v>0.0</v>
      </c>
      <c r="D135" s="314">
        <v>0.0</v>
      </c>
      <c r="E135" s="314">
        <v>0.0</v>
      </c>
      <c r="F135" s="314">
        <v>1.0</v>
      </c>
      <c r="G135" s="314">
        <v>0.0</v>
      </c>
      <c r="H135" s="314">
        <v>0.0</v>
      </c>
      <c r="I135" s="314">
        <v>0.0</v>
      </c>
      <c r="J135" s="314">
        <v>1.0</v>
      </c>
      <c r="K135" s="314"/>
      <c r="L135" s="314" t="s">
        <v>1248</v>
      </c>
      <c r="M135" s="314" t="s">
        <v>719</v>
      </c>
      <c r="N135" s="314" t="s">
        <v>1249</v>
      </c>
      <c r="O135" s="314" t="s">
        <v>1250</v>
      </c>
      <c r="P135" s="314"/>
      <c r="Q135" s="314"/>
      <c r="R135" s="314"/>
      <c r="S135" s="314" t="s">
        <v>1251</v>
      </c>
      <c r="T135" s="314" t="s">
        <v>1252</v>
      </c>
      <c r="U135" s="314" t="s">
        <v>24</v>
      </c>
      <c r="V135" s="314" t="s">
        <v>719</v>
      </c>
      <c r="W135" s="314"/>
      <c r="X135" s="314">
        <f t="shared" si="1"/>
        <v>10</v>
      </c>
      <c r="Y135" s="307"/>
      <c r="Z135" s="307"/>
    </row>
    <row r="136" ht="15.75" customHeight="1">
      <c r="A136" s="314" t="s">
        <v>220</v>
      </c>
      <c r="B136" s="314" t="s">
        <v>1253</v>
      </c>
      <c r="C136" s="314">
        <v>0.0</v>
      </c>
      <c r="D136" s="314">
        <v>0.0</v>
      </c>
      <c r="E136" s="314">
        <v>0.0</v>
      </c>
      <c r="F136" s="314">
        <v>1.0</v>
      </c>
      <c r="G136" s="314">
        <v>0.0</v>
      </c>
      <c r="H136" s="314">
        <v>0.0</v>
      </c>
      <c r="I136" s="314">
        <v>0.0</v>
      </c>
      <c r="J136" s="314">
        <v>0.0</v>
      </c>
      <c r="K136" s="314"/>
      <c r="L136" s="314" t="s">
        <v>916</v>
      </c>
      <c r="M136" s="314" t="s">
        <v>719</v>
      </c>
      <c r="N136" s="314"/>
      <c r="O136" s="314"/>
      <c r="P136" s="314"/>
      <c r="Q136" s="314" t="s">
        <v>1254</v>
      </c>
      <c r="R136" s="314"/>
      <c r="S136" s="314" t="s">
        <v>1255</v>
      </c>
      <c r="T136" s="314" t="s">
        <v>1256</v>
      </c>
      <c r="U136" s="314" t="s">
        <v>24</v>
      </c>
      <c r="V136" s="314" t="s">
        <v>719</v>
      </c>
      <c r="W136" s="314" t="s">
        <v>789</v>
      </c>
      <c r="X136" s="314">
        <f t="shared" si="1"/>
        <v>10</v>
      </c>
      <c r="Y136" s="307"/>
      <c r="Z136" s="307"/>
    </row>
    <row r="137" ht="339.75" customHeight="1">
      <c r="A137" s="318" t="s">
        <v>222</v>
      </c>
      <c r="B137" s="314" t="s">
        <v>1257</v>
      </c>
      <c r="C137" s="314">
        <v>0.0</v>
      </c>
      <c r="D137" s="314">
        <v>0.0</v>
      </c>
      <c r="E137" s="314">
        <v>0.0</v>
      </c>
      <c r="F137" s="314">
        <v>1.0</v>
      </c>
      <c r="G137" s="314">
        <v>0.0</v>
      </c>
      <c r="H137" s="314">
        <v>0.0</v>
      </c>
      <c r="I137" s="314">
        <v>0.0</v>
      </c>
      <c r="J137" s="314">
        <v>1.0</v>
      </c>
      <c r="K137" s="314"/>
      <c r="L137" s="314" t="s">
        <v>916</v>
      </c>
      <c r="M137" s="314" t="s">
        <v>719</v>
      </c>
      <c r="N137" s="314"/>
      <c r="O137" s="314" t="s">
        <v>1258</v>
      </c>
      <c r="P137" s="314" t="s">
        <v>1259</v>
      </c>
      <c r="Q137" s="314"/>
      <c r="R137" s="314"/>
      <c r="S137" s="314" t="s">
        <v>1260</v>
      </c>
      <c r="T137" s="314" t="s">
        <v>1261</v>
      </c>
      <c r="U137" s="314" t="s">
        <v>24</v>
      </c>
      <c r="V137" s="314" t="s">
        <v>719</v>
      </c>
      <c r="W137" s="314" t="s">
        <v>789</v>
      </c>
      <c r="X137" s="314">
        <f t="shared" si="1"/>
        <v>10</v>
      </c>
      <c r="Y137" s="307"/>
      <c r="Z137" s="307"/>
    </row>
    <row r="138" ht="186.0" customHeight="1">
      <c r="A138" s="314" t="s">
        <v>224</v>
      </c>
      <c r="B138" s="314" t="s">
        <v>1262</v>
      </c>
      <c r="C138" s="314">
        <v>0.0</v>
      </c>
      <c r="D138" s="314">
        <v>0.0</v>
      </c>
      <c r="E138" s="314">
        <v>0.0</v>
      </c>
      <c r="F138" s="314">
        <v>1.0</v>
      </c>
      <c r="G138" s="314">
        <v>0.0</v>
      </c>
      <c r="H138" s="314">
        <v>0.0</v>
      </c>
      <c r="I138" s="314">
        <v>0.0</v>
      </c>
      <c r="J138" s="314">
        <v>0.0</v>
      </c>
      <c r="K138" s="314"/>
      <c r="L138" s="314" t="s">
        <v>916</v>
      </c>
      <c r="M138" s="314" t="s">
        <v>719</v>
      </c>
      <c r="N138" s="314"/>
      <c r="O138" s="314"/>
      <c r="P138" s="314" t="s">
        <v>1263</v>
      </c>
      <c r="Q138" s="314" t="s">
        <v>1264</v>
      </c>
      <c r="R138" s="314"/>
      <c r="S138" s="314" t="s">
        <v>1265</v>
      </c>
      <c r="T138" s="314" t="s">
        <v>1266</v>
      </c>
      <c r="U138" s="314" t="s">
        <v>24</v>
      </c>
      <c r="V138" s="314" t="s">
        <v>719</v>
      </c>
      <c r="W138" s="314" t="s">
        <v>789</v>
      </c>
      <c r="X138" s="314">
        <f t="shared" si="1"/>
        <v>10</v>
      </c>
      <c r="Y138" s="307"/>
      <c r="Z138" s="307"/>
    </row>
    <row r="139" ht="15.75" customHeight="1">
      <c r="A139" s="318" t="s">
        <v>225</v>
      </c>
      <c r="B139" s="314" t="s">
        <v>1267</v>
      </c>
      <c r="C139" s="314">
        <v>0.0</v>
      </c>
      <c r="D139" s="314">
        <v>0.0</v>
      </c>
      <c r="E139" s="314">
        <v>0.0</v>
      </c>
      <c r="F139" s="314">
        <v>1.0</v>
      </c>
      <c r="G139" s="314">
        <v>0.0</v>
      </c>
      <c r="H139" s="314">
        <v>0.0</v>
      </c>
      <c r="I139" s="314">
        <v>0.0</v>
      </c>
      <c r="J139" s="314">
        <v>0.0</v>
      </c>
      <c r="K139" s="314"/>
      <c r="L139" s="314" t="s">
        <v>916</v>
      </c>
      <c r="M139" s="314" t="s">
        <v>719</v>
      </c>
      <c r="N139" s="314"/>
      <c r="O139" s="314"/>
      <c r="P139" s="314" t="s">
        <v>1268</v>
      </c>
      <c r="Q139" s="314" t="s">
        <v>1269</v>
      </c>
      <c r="R139" s="314"/>
      <c r="S139" s="314" t="s">
        <v>1270</v>
      </c>
      <c r="T139" s="314" t="s">
        <v>1271</v>
      </c>
      <c r="U139" s="314" t="s">
        <v>24</v>
      </c>
      <c r="V139" s="314" t="s">
        <v>719</v>
      </c>
      <c r="W139" s="314" t="s">
        <v>789</v>
      </c>
      <c r="X139" s="314">
        <f t="shared" si="1"/>
        <v>10</v>
      </c>
      <c r="Y139" s="307"/>
      <c r="Z139" s="307"/>
    </row>
    <row r="140" ht="15.75" customHeight="1">
      <c r="A140" s="314" t="s">
        <v>226</v>
      </c>
      <c r="B140" s="314" t="s">
        <v>1272</v>
      </c>
      <c r="C140" s="314">
        <v>0.0</v>
      </c>
      <c r="D140" s="314">
        <v>0.0</v>
      </c>
      <c r="E140" s="314">
        <v>0.0</v>
      </c>
      <c r="F140" s="314">
        <v>1.0</v>
      </c>
      <c r="G140" s="314">
        <v>0.0</v>
      </c>
      <c r="H140" s="314">
        <v>0.0</v>
      </c>
      <c r="I140" s="314">
        <v>0.0</v>
      </c>
      <c r="J140" s="314">
        <v>0.0</v>
      </c>
      <c r="K140" s="314"/>
      <c r="L140" s="314" t="s">
        <v>916</v>
      </c>
      <c r="M140" s="314" t="s">
        <v>719</v>
      </c>
      <c r="N140" s="314"/>
      <c r="O140" s="314"/>
      <c r="P140" s="314" t="s">
        <v>1273</v>
      </c>
      <c r="Q140" s="314"/>
      <c r="R140" s="314"/>
      <c r="S140" s="314" t="s">
        <v>1270</v>
      </c>
      <c r="T140" s="314" t="s">
        <v>1271</v>
      </c>
      <c r="U140" s="314" t="s">
        <v>24</v>
      </c>
      <c r="V140" s="314" t="s">
        <v>719</v>
      </c>
      <c r="W140" s="314" t="s">
        <v>733</v>
      </c>
      <c r="X140" s="314">
        <f t="shared" si="1"/>
        <v>20</v>
      </c>
      <c r="Y140" s="307"/>
      <c r="Z140" s="307"/>
    </row>
    <row r="141" ht="214.5" customHeight="1">
      <c r="A141" s="318" t="s">
        <v>227</v>
      </c>
      <c r="B141" s="314" t="s">
        <v>1274</v>
      </c>
      <c r="C141" s="314">
        <v>0.0</v>
      </c>
      <c r="D141" s="314">
        <v>0.0</v>
      </c>
      <c r="E141" s="314">
        <v>0.0</v>
      </c>
      <c r="F141" s="314">
        <v>1.0</v>
      </c>
      <c r="G141" s="314">
        <v>0.0</v>
      </c>
      <c r="H141" s="314">
        <v>0.0</v>
      </c>
      <c r="I141" s="314">
        <v>0.0</v>
      </c>
      <c r="J141" s="314">
        <v>0.0</v>
      </c>
      <c r="K141" s="314"/>
      <c r="L141" s="314" t="s">
        <v>916</v>
      </c>
      <c r="M141" s="314" t="s">
        <v>719</v>
      </c>
      <c r="N141" s="314"/>
      <c r="O141" s="314"/>
      <c r="P141" s="314" t="s">
        <v>1275</v>
      </c>
      <c r="Q141" s="314" t="s">
        <v>1276</v>
      </c>
      <c r="R141" s="314"/>
      <c r="S141" s="314" t="s">
        <v>1277</v>
      </c>
      <c r="T141" s="314" t="s">
        <v>1278</v>
      </c>
      <c r="U141" s="314" t="s">
        <v>24</v>
      </c>
      <c r="V141" s="314" t="s">
        <v>719</v>
      </c>
      <c r="W141" s="314" t="s">
        <v>789</v>
      </c>
      <c r="X141" s="314">
        <f t="shared" si="1"/>
        <v>10</v>
      </c>
      <c r="Y141" s="307"/>
      <c r="Z141" s="307"/>
    </row>
    <row r="142" ht="15.75" customHeight="1">
      <c r="A142" s="314" t="s">
        <v>229</v>
      </c>
      <c r="B142" s="314" t="s">
        <v>1279</v>
      </c>
      <c r="C142" s="314">
        <v>0.0</v>
      </c>
      <c r="D142" s="314">
        <v>0.0</v>
      </c>
      <c r="E142" s="314">
        <v>0.0</v>
      </c>
      <c r="F142" s="314">
        <v>1.0</v>
      </c>
      <c r="G142" s="314">
        <v>0.0</v>
      </c>
      <c r="H142" s="314">
        <v>0.0</v>
      </c>
      <c r="I142" s="314">
        <v>0.0</v>
      </c>
      <c r="J142" s="314">
        <v>0.0</v>
      </c>
      <c r="K142" s="314"/>
      <c r="L142" s="314" t="s">
        <v>916</v>
      </c>
      <c r="M142" s="314" t="s">
        <v>719</v>
      </c>
      <c r="N142" s="314"/>
      <c r="O142" s="314"/>
      <c r="P142" s="314" t="s">
        <v>1280</v>
      </c>
      <c r="Q142" s="314" t="s">
        <v>1281</v>
      </c>
      <c r="R142" s="314"/>
      <c r="S142" s="314" t="s">
        <v>1282</v>
      </c>
      <c r="T142" s="314" t="s">
        <v>1283</v>
      </c>
      <c r="U142" s="314" t="s">
        <v>24</v>
      </c>
      <c r="V142" s="314" t="s">
        <v>719</v>
      </c>
      <c r="W142" s="314" t="s">
        <v>789</v>
      </c>
      <c r="X142" s="314">
        <f t="shared" si="1"/>
        <v>10</v>
      </c>
      <c r="Y142" s="307"/>
      <c r="Z142" s="307"/>
    </row>
    <row r="143" ht="15.75" customHeight="1">
      <c r="A143" s="318" t="s">
        <v>230</v>
      </c>
      <c r="B143" s="314" t="s">
        <v>1284</v>
      </c>
      <c r="C143" s="314">
        <v>0.0</v>
      </c>
      <c r="D143" s="314">
        <v>0.0</v>
      </c>
      <c r="E143" s="314">
        <v>0.0</v>
      </c>
      <c r="F143" s="314">
        <v>1.0</v>
      </c>
      <c r="G143" s="314">
        <v>0.0</v>
      </c>
      <c r="H143" s="314">
        <v>0.0</v>
      </c>
      <c r="I143" s="314">
        <v>0.0</v>
      </c>
      <c r="J143" s="314">
        <v>0.0</v>
      </c>
      <c r="K143" s="314"/>
      <c r="L143" s="314" t="s">
        <v>916</v>
      </c>
      <c r="M143" s="314" t="s">
        <v>719</v>
      </c>
      <c r="N143" s="314"/>
      <c r="O143" s="314"/>
      <c r="P143" s="314" t="s">
        <v>1285</v>
      </c>
      <c r="Q143" s="314" t="s">
        <v>1286</v>
      </c>
      <c r="R143" s="314"/>
      <c r="S143" s="314" t="s">
        <v>1282</v>
      </c>
      <c r="T143" s="314" t="s">
        <v>1283</v>
      </c>
      <c r="U143" s="314" t="s">
        <v>24</v>
      </c>
      <c r="V143" s="314" t="s">
        <v>719</v>
      </c>
      <c r="W143" s="314" t="s">
        <v>789</v>
      </c>
      <c r="X143" s="314">
        <f t="shared" si="1"/>
        <v>10</v>
      </c>
      <c r="Y143" s="307"/>
      <c r="Z143" s="307"/>
    </row>
    <row r="144" ht="192.75" customHeight="1">
      <c r="A144" s="314" t="s">
        <v>231</v>
      </c>
      <c r="B144" s="314" t="s">
        <v>1287</v>
      </c>
      <c r="C144" s="314">
        <v>0.0</v>
      </c>
      <c r="D144" s="314">
        <v>0.0</v>
      </c>
      <c r="E144" s="314">
        <v>0.0</v>
      </c>
      <c r="F144" s="314">
        <v>1.0</v>
      </c>
      <c r="G144" s="314">
        <v>0.0</v>
      </c>
      <c r="H144" s="314">
        <v>0.0</v>
      </c>
      <c r="I144" s="314">
        <v>0.0</v>
      </c>
      <c r="J144" s="314">
        <v>0.0</v>
      </c>
      <c r="K144" s="314"/>
      <c r="L144" s="314" t="s">
        <v>916</v>
      </c>
      <c r="M144" s="314" t="s">
        <v>719</v>
      </c>
      <c r="N144" s="314"/>
      <c r="O144" s="314"/>
      <c r="P144" s="314" t="s">
        <v>1288</v>
      </c>
      <c r="Q144" s="314" t="s">
        <v>1289</v>
      </c>
      <c r="R144" s="314"/>
      <c r="S144" s="314" t="s">
        <v>1290</v>
      </c>
      <c r="T144" s="314" t="s">
        <v>1291</v>
      </c>
      <c r="U144" s="314" t="s">
        <v>24</v>
      </c>
      <c r="V144" s="314" t="s">
        <v>719</v>
      </c>
      <c r="W144" s="314" t="s">
        <v>733</v>
      </c>
      <c r="X144" s="314">
        <f t="shared" si="1"/>
        <v>20</v>
      </c>
      <c r="Y144" s="307"/>
      <c r="Z144" s="307"/>
    </row>
    <row r="145" ht="15.75" customHeight="1">
      <c r="A145" s="318" t="s">
        <v>232</v>
      </c>
      <c r="B145" s="314" t="s">
        <v>1292</v>
      </c>
      <c r="C145" s="314">
        <v>0.0</v>
      </c>
      <c r="D145" s="314">
        <v>0.0</v>
      </c>
      <c r="E145" s="314">
        <v>0.0</v>
      </c>
      <c r="F145" s="314">
        <v>1.0</v>
      </c>
      <c r="G145" s="314">
        <v>0.0</v>
      </c>
      <c r="H145" s="314">
        <v>0.0</v>
      </c>
      <c r="I145" s="314">
        <v>0.0</v>
      </c>
      <c r="J145" s="314">
        <v>0.0</v>
      </c>
      <c r="K145" s="314"/>
      <c r="L145" s="314" t="s">
        <v>916</v>
      </c>
      <c r="M145" s="314" t="s">
        <v>719</v>
      </c>
      <c r="N145" s="314"/>
      <c r="O145" s="314"/>
      <c r="P145" s="314"/>
      <c r="Q145" s="314"/>
      <c r="R145" s="314"/>
      <c r="S145" s="314" t="s">
        <v>1293</v>
      </c>
      <c r="T145" s="314" t="s">
        <v>1294</v>
      </c>
      <c r="U145" s="314" t="s">
        <v>24</v>
      </c>
      <c r="V145" s="314" t="s">
        <v>719</v>
      </c>
      <c r="W145" s="314" t="s">
        <v>789</v>
      </c>
      <c r="X145" s="314">
        <f t="shared" si="1"/>
        <v>10</v>
      </c>
      <c r="Y145" s="307"/>
      <c r="Z145" s="307"/>
    </row>
    <row r="146" ht="15.75" customHeight="1">
      <c r="A146" s="314" t="s">
        <v>233</v>
      </c>
      <c r="B146" s="314" t="s">
        <v>1295</v>
      </c>
      <c r="C146" s="314">
        <v>0.0</v>
      </c>
      <c r="D146" s="314">
        <v>0.0</v>
      </c>
      <c r="E146" s="314">
        <v>0.0</v>
      </c>
      <c r="F146" s="314">
        <v>1.0</v>
      </c>
      <c r="G146" s="314">
        <v>0.0</v>
      </c>
      <c r="H146" s="314">
        <v>0.0</v>
      </c>
      <c r="I146" s="314">
        <v>0.0</v>
      </c>
      <c r="J146" s="314">
        <v>0.0</v>
      </c>
      <c r="K146" s="314"/>
      <c r="L146" s="314" t="s">
        <v>916</v>
      </c>
      <c r="M146" s="314" t="s">
        <v>719</v>
      </c>
      <c r="N146" s="314"/>
      <c r="O146" s="314" t="s">
        <v>1296</v>
      </c>
      <c r="P146" s="314"/>
      <c r="Q146" s="314" t="s">
        <v>1297</v>
      </c>
      <c r="R146" s="314"/>
      <c r="S146" s="314" t="s">
        <v>1282</v>
      </c>
      <c r="T146" s="314" t="s">
        <v>1283</v>
      </c>
      <c r="U146" s="314" t="s">
        <v>24</v>
      </c>
      <c r="V146" s="314" t="s">
        <v>719</v>
      </c>
      <c r="W146" s="314" t="s">
        <v>789</v>
      </c>
      <c r="X146" s="314">
        <f t="shared" si="1"/>
        <v>10</v>
      </c>
      <c r="Y146" s="307"/>
      <c r="Z146" s="307"/>
    </row>
    <row r="147" ht="15.75" customHeight="1">
      <c r="A147" s="318" t="s">
        <v>234</v>
      </c>
      <c r="B147" s="314" t="s">
        <v>1298</v>
      </c>
      <c r="C147" s="314">
        <v>0.0</v>
      </c>
      <c r="D147" s="314">
        <v>0.0</v>
      </c>
      <c r="E147" s="314">
        <v>0.0</v>
      </c>
      <c r="F147" s="314">
        <v>1.0</v>
      </c>
      <c r="G147" s="314">
        <v>0.0</v>
      </c>
      <c r="H147" s="314">
        <v>0.0</v>
      </c>
      <c r="I147" s="314">
        <v>0.0</v>
      </c>
      <c r="J147" s="314">
        <v>0.0</v>
      </c>
      <c r="K147" s="314"/>
      <c r="L147" s="314" t="s">
        <v>916</v>
      </c>
      <c r="M147" s="314" t="s">
        <v>719</v>
      </c>
      <c r="N147" s="314"/>
      <c r="O147" s="314"/>
      <c r="P147" s="314" t="s">
        <v>1299</v>
      </c>
      <c r="Q147" s="314" t="s">
        <v>1300</v>
      </c>
      <c r="R147" s="314"/>
      <c r="S147" s="314" t="s">
        <v>1282</v>
      </c>
      <c r="T147" s="314" t="s">
        <v>1283</v>
      </c>
      <c r="U147" s="314" t="s">
        <v>24</v>
      </c>
      <c r="V147" s="314" t="s">
        <v>719</v>
      </c>
      <c r="W147" s="314" t="s">
        <v>789</v>
      </c>
      <c r="X147" s="314">
        <f t="shared" si="1"/>
        <v>10</v>
      </c>
      <c r="Y147" s="307"/>
      <c r="Z147" s="307"/>
    </row>
    <row r="148" ht="15.75" customHeight="1">
      <c r="A148" s="314" t="s">
        <v>235</v>
      </c>
      <c r="B148" s="314" t="s">
        <v>1301</v>
      </c>
      <c r="C148" s="314">
        <v>0.0</v>
      </c>
      <c r="D148" s="314">
        <v>0.0</v>
      </c>
      <c r="E148" s="314">
        <v>0.0</v>
      </c>
      <c r="F148" s="314">
        <v>1.0</v>
      </c>
      <c r="G148" s="314">
        <v>0.0</v>
      </c>
      <c r="H148" s="314">
        <v>0.0</v>
      </c>
      <c r="I148" s="314">
        <v>0.0</v>
      </c>
      <c r="J148" s="314">
        <v>0.0</v>
      </c>
      <c r="K148" s="314"/>
      <c r="L148" s="314" t="s">
        <v>916</v>
      </c>
      <c r="M148" s="314" t="s">
        <v>719</v>
      </c>
      <c r="N148" s="314"/>
      <c r="O148" s="314"/>
      <c r="P148" s="314" t="s">
        <v>1302</v>
      </c>
      <c r="Q148" s="314" t="s">
        <v>1303</v>
      </c>
      <c r="R148" s="314"/>
      <c r="S148" s="314" t="s">
        <v>1061</v>
      </c>
      <c r="T148" s="314" t="s">
        <v>1062</v>
      </c>
      <c r="U148" s="314" t="s">
        <v>24</v>
      </c>
      <c r="V148" s="314" t="s">
        <v>719</v>
      </c>
      <c r="W148" s="314" t="s">
        <v>789</v>
      </c>
      <c r="X148" s="314">
        <f t="shared" si="1"/>
        <v>10</v>
      </c>
      <c r="Y148" s="307"/>
      <c r="Z148" s="307"/>
    </row>
    <row r="149" ht="15.75" customHeight="1">
      <c r="A149" s="318" t="s">
        <v>237</v>
      </c>
      <c r="B149" s="314" t="s">
        <v>1304</v>
      </c>
      <c r="C149" s="314">
        <v>0.0</v>
      </c>
      <c r="D149" s="314">
        <v>0.0</v>
      </c>
      <c r="E149" s="314">
        <v>0.0</v>
      </c>
      <c r="F149" s="314">
        <v>1.0</v>
      </c>
      <c r="G149" s="314">
        <v>0.0</v>
      </c>
      <c r="H149" s="314">
        <v>0.0</v>
      </c>
      <c r="I149" s="314">
        <v>0.0</v>
      </c>
      <c r="J149" s="314">
        <v>0.0</v>
      </c>
      <c r="K149" s="314"/>
      <c r="L149" s="314" t="s">
        <v>916</v>
      </c>
      <c r="M149" s="314" t="s">
        <v>719</v>
      </c>
      <c r="N149" s="314"/>
      <c r="O149" s="314"/>
      <c r="P149" s="314" t="s">
        <v>1305</v>
      </c>
      <c r="Q149" s="314"/>
      <c r="R149" s="314"/>
      <c r="S149" s="314" t="s">
        <v>1306</v>
      </c>
      <c r="T149" s="314" t="s">
        <v>1307</v>
      </c>
      <c r="U149" s="314" t="s">
        <v>24</v>
      </c>
      <c r="V149" s="314" t="s">
        <v>719</v>
      </c>
      <c r="W149" s="314" t="s">
        <v>789</v>
      </c>
      <c r="X149" s="314">
        <f t="shared" si="1"/>
        <v>10</v>
      </c>
      <c r="Y149" s="307"/>
      <c r="Z149" s="307"/>
    </row>
    <row r="150" ht="15.75" customHeight="1">
      <c r="A150" s="314" t="s">
        <v>239</v>
      </c>
      <c r="B150" s="314" t="s">
        <v>1308</v>
      </c>
      <c r="C150" s="314">
        <v>0.0</v>
      </c>
      <c r="D150" s="314">
        <v>0.0</v>
      </c>
      <c r="E150" s="314">
        <v>0.0</v>
      </c>
      <c r="F150" s="314">
        <v>1.0</v>
      </c>
      <c r="G150" s="314">
        <v>0.0</v>
      </c>
      <c r="H150" s="314">
        <v>0.0</v>
      </c>
      <c r="I150" s="314">
        <v>0.0</v>
      </c>
      <c r="J150" s="314">
        <v>0.0</v>
      </c>
      <c r="K150" s="314"/>
      <c r="L150" s="314" t="s">
        <v>916</v>
      </c>
      <c r="M150" s="314" t="s">
        <v>719</v>
      </c>
      <c r="N150" s="314"/>
      <c r="O150" s="314" t="s">
        <v>1309</v>
      </c>
      <c r="P150" s="314"/>
      <c r="Q150" s="314"/>
      <c r="R150" s="314"/>
      <c r="S150" s="314" t="s">
        <v>1245</v>
      </c>
      <c r="T150" s="314" t="s">
        <v>1246</v>
      </c>
      <c r="U150" s="314" t="s">
        <v>29</v>
      </c>
      <c r="V150" s="314" t="s">
        <v>719</v>
      </c>
      <c r="W150" s="314" t="s">
        <v>789</v>
      </c>
      <c r="X150" s="314">
        <f t="shared" si="1"/>
        <v>10</v>
      </c>
      <c r="Y150" s="307"/>
      <c r="Z150" s="307"/>
    </row>
    <row r="151" ht="183.0" customHeight="1">
      <c r="A151" s="314" t="s">
        <v>240</v>
      </c>
      <c r="B151" s="314" t="s">
        <v>1310</v>
      </c>
      <c r="C151" s="314">
        <v>0.0</v>
      </c>
      <c r="D151" s="314">
        <v>0.0</v>
      </c>
      <c r="E151" s="314">
        <v>0.0</v>
      </c>
      <c r="F151" s="314">
        <v>1.0</v>
      </c>
      <c r="G151" s="314">
        <v>0.0</v>
      </c>
      <c r="H151" s="314">
        <v>0.0</v>
      </c>
      <c r="I151" s="314">
        <v>0.0</v>
      </c>
      <c r="J151" s="314">
        <v>1.0</v>
      </c>
      <c r="K151" s="314"/>
      <c r="L151" s="314" t="s">
        <v>916</v>
      </c>
      <c r="M151" s="314" t="s">
        <v>719</v>
      </c>
      <c r="N151" s="314" t="s">
        <v>917</v>
      </c>
      <c r="O151" s="314"/>
      <c r="P151" s="314" t="s">
        <v>1311</v>
      </c>
      <c r="Q151" s="314" t="s">
        <v>1312</v>
      </c>
      <c r="R151" s="314"/>
      <c r="S151" s="314" t="s">
        <v>1313</v>
      </c>
      <c r="T151" s="314" t="s">
        <v>1314</v>
      </c>
      <c r="U151" s="314" t="s">
        <v>24</v>
      </c>
      <c r="V151" s="314" t="s">
        <v>719</v>
      </c>
      <c r="W151" s="314" t="s">
        <v>733</v>
      </c>
      <c r="X151" s="314">
        <f t="shared" si="1"/>
        <v>20</v>
      </c>
      <c r="Y151" s="307"/>
      <c r="Z151" s="307"/>
    </row>
    <row r="152" ht="181.5" customHeight="1">
      <c r="A152" s="314" t="s">
        <v>241</v>
      </c>
      <c r="B152" s="314" t="s">
        <v>1315</v>
      </c>
      <c r="C152" s="314">
        <v>0.0</v>
      </c>
      <c r="D152" s="314">
        <v>0.0</v>
      </c>
      <c r="E152" s="314">
        <v>0.0</v>
      </c>
      <c r="F152" s="314">
        <v>1.0</v>
      </c>
      <c r="G152" s="314">
        <v>0.0</v>
      </c>
      <c r="H152" s="314">
        <v>0.0</v>
      </c>
      <c r="I152" s="314">
        <v>0.0</v>
      </c>
      <c r="J152" s="314">
        <v>1.0</v>
      </c>
      <c r="K152" s="314"/>
      <c r="L152" s="314" t="s">
        <v>916</v>
      </c>
      <c r="M152" s="314" t="s">
        <v>719</v>
      </c>
      <c r="N152" s="314" t="s">
        <v>917</v>
      </c>
      <c r="O152" s="314"/>
      <c r="P152" s="314" t="s">
        <v>1316</v>
      </c>
      <c r="Q152" s="314" t="s">
        <v>1317</v>
      </c>
      <c r="R152" s="314"/>
      <c r="S152" s="314" t="s">
        <v>1318</v>
      </c>
      <c r="T152" s="314" t="s">
        <v>1319</v>
      </c>
      <c r="U152" s="314" t="s">
        <v>24</v>
      </c>
      <c r="V152" s="314" t="s">
        <v>719</v>
      </c>
      <c r="W152" s="314" t="s">
        <v>733</v>
      </c>
      <c r="X152" s="314">
        <f t="shared" si="1"/>
        <v>20</v>
      </c>
      <c r="Y152" s="307"/>
      <c r="Z152" s="307"/>
    </row>
    <row r="153" ht="204.75" customHeight="1">
      <c r="A153" s="314" t="s">
        <v>243</v>
      </c>
      <c r="B153" s="314" t="s">
        <v>1320</v>
      </c>
      <c r="C153" s="314">
        <v>0.0</v>
      </c>
      <c r="D153" s="314">
        <v>0.0</v>
      </c>
      <c r="E153" s="314">
        <v>0.0</v>
      </c>
      <c r="F153" s="314">
        <v>1.0</v>
      </c>
      <c r="G153" s="314">
        <v>0.0</v>
      </c>
      <c r="H153" s="314">
        <v>0.0</v>
      </c>
      <c r="I153" s="314">
        <v>0.0</v>
      </c>
      <c r="J153" s="314">
        <v>1.0</v>
      </c>
      <c r="K153" s="314"/>
      <c r="L153" s="314" t="s">
        <v>916</v>
      </c>
      <c r="M153" s="314" t="s">
        <v>719</v>
      </c>
      <c r="N153" s="314" t="s">
        <v>917</v>
      </c>
      <c r="O153" s="314"/>
      <c r="P153" s="314" t="s">
        <v>1321</v>
      </c>
      <c r="Q153" s="314" t="s">
        <v>1322</v>
      </c>
      <c r="R153" s="314"/>
      <c r="S153" s="314" t="s">
        <v>1323</v>
      </c>
      <c r="T153" s="314" t="s">
        <v>1324</v>
      </c>
      <c r="U153" s="314" t="s">
        <v>24</v>
      </c>
      <c r="V153" s="314" t="s">
        <v>719</v>
      </c>
      <c r="W153" s="314" t="s">
        <v>733</v>
      </c>
      <c r="X153" s="314">
        <f t="shared" si="1"/>
        <v>20</v>
      </c>
      <c r="Y153" s="307"/>
      <c r="Z153" s="307"/>
    </row>
    <row r="154" ht="203.25" customHeight="1">
      <c r="A154" s="314" t="s">
        <v>245</v>
      </c>
      <c r="B154" s="314" t="s">
        <v>1325</v>
      </c>
      <c r="C154" s="314">
        <v>0.0</v>
      </c>
      <c r="D154" s="314">
        <v>0.0</v>
      </c>
      <c r="E154" s="314">
        <v>0.0</v>
      </c>
      <c r="F154" s="314">
        <v>1.0</v>
      </c>
      <c r="G154" s="314">
        <v>0.0</v>
      </c>
      <c r="H154" s="314">
        <v>0.0</v>
      </c>
      <c r="I154" s="314">
        <v>0.0</v>
      </c>
      <c r="J154" s="314">
        <v>0.0</v>
      </c>
      <c r="K154" s="314"/>
      <c r="L154" s="314" t="s">
        <v>916</v>
      </c>
      <c r="M154" s="314" t="s">
        <v>719</v>
      </c>
      <c r="N154" s="314" t="s">
        <v>917</v>
      </c>
      <c r="O154" s="314"/>
      <c r="P154" s="314" t="s">
        <v>1326</v>
      </c>
      <c r="Q154" s="314" t="s">
        <v>1327</v>
      </c>
      <c r="R154" s="314" t="s">
        <v>981</v>
      </c>
      <c r="S154" s="314" t="s">
        <v>1323</v>
      </c>
      <c r="T154" s="314" t="s">
        <v>1328</v>
      </c>
      <c r="U154" s="314" t="s">
        <v>24</v>
      </c>
      <c r="V154" s="314" t="s">
        <v>719</v>
      </c>
      <c r="W154" s="314" t="s">
        <v>733</v>
      </c>
      <c r="X154" s="314">
        <f t="shared" si="1"/>
        <v>20</v>
      </c>
      <c r="Y154" s="307"/>
      <c r="Z154" s="307"/>
    </row>
    <row r="155" ht="15.75" customHeight="1">
      <c r="A155" s="314" t="s">
        <v>246</v>
      </c>
      <c r="B155" s="314" t="s">
        <v>1329</v>
      </c>
      <c r="C155" s="314">
        <v>0.0</v>
      </c>
      <c r="D155" s="314">
        <v>0.0</v>
      </c>
      <c r="E155" s="314">
        <v>0.0</v>
      </c>
      <c r="F155" s="314">
        <v>1.0</v>
      </c>
      <c r="G155" s="314">
        <v>0.0</v>
      </c>
      <c r="H155" s="314">
        <v>0.0</v>
      </c>
      <c r="I155" s="314">
        <v>0.0</v>
      </c>
      <c r="J155" s="314">
        <v>0.0</v>
      </c>
      <c r="K155" s="314"/>
      <c r="L155" s="314" t="s">
        <v>916</v>
      </c>
      <c r="M155" s="314" t="s">
        <v>719</v>
      </c>
      <c r="N155" s="314" t="s">
        <v>917</v>
      </c>
      <c r="O155" s="314"/>
      <c r="P155" s="314" t="s">
        <v>1330</v>
      </c>
      <c r="Q155" s="314" t="s">
        <v>1331</v>
      </c>
      <c r="R155" s="314"/>
      <c r="S155" s="314" t="s">
        <v>1332</v>
      </c>
      <c r="T155" s="314" t="s">
        <v>1333</v>
      </c>
      <c r="U155" s="314" t="s">
        <v>24</v>
      </c>
      <c r="V155" s="314" t="s">
        <v>719</v>
      </c>
      <c r="W155" s="314" t="s">
        <v>733</v>
      </c>
      <c r="X155" s="314">
        <f t="shared" si="1"/>
        <v>20</v>
      </c>
      <c r="Y155" s="307"/>
      <c r="Z155" s="307"/>
    </row>
    <row r="156" ht="165.75" customHeight="1">
      <c r="A156" s="314" t="s">
        <v>248</v>
      </c>
      <c r="B156" s="314" t="s">
        <v>1334</v>
      </c>
      <c r="C156" s="314">
        <v>0.0</v>
      </c>
      <c r="D156" s="314">
        <v>0.0</v>
      </c>
      <c r="E156" s="314">
        <v>0.0</v>
      </c>
      <c r="F156" s="314">
        <v>1.0</v>
      </c>
      <c r="G156" s="314">
        <v>0.0</v>
      </c>
      <c r="H156" s="314">
        <v>0.0</v>
      </c>
      <c r="I156" s="314">
        <v>0.0</v>
      </c>
      <c r="J156" s="314">
        <v>1.0</v>
      </c>
      <c r="K156" s="314"/>
      <c r="L156" s="314" t="s">
        <v>916</v>
      </c>
      <c r="M156" s="314" t="s">
        <v>719</v>
      </c>
      <c r="N156" s="314" t="s">
        <v>917</v>
      </c>
      <c r="O156" s="314"/>
      <c r="P156" s="314" t="s">
        <v>1335</v>
      </c>
      <c r="Q156" s="314" t="s">
        <v>1336</v>
      </c>
      <c r="R156" s="314"/>
      <c r="S156" s="314" t="s">
        <v>1337</v>
      </c>
      <c r="T156" s="314" t="s">
        <v>1338</v>
      </c>
      <c r="U156" s="314" t="s">
        <v>24</v>
      </c>
      <c r="V156" s="314" t="s">
        <v>719</v>
      </c>
      <c r="W156" s="314" t="s">
        <v>789</v>
      </c>
      <c r="X156" s="314">
        <f t="shared" si="1"/>
        <v>10</v>
      </c>
      <c r="Y156" s="307"/>
      <c r="Z156" s="307"/>
    </row>
    <row r="157" ht="216.0" customHeight="1">
      <c r="A157" s="314" t="s">
        <v>249</v>
      </c>
      <c r="B157" s="314" t="s">
        <v>1339</v>
      </c>
      <c r="C157" s="314">
        <v>0.0</v>
      </c>
      <c r="D157" s="314">
        <v>0.0</v>
      </c>
      <c r="E157" s="314">
        <v>0.0</v>
      </c>
      <c r="F157" s="314">
        <v>1.0</v>
      </c>
      <c r="G157" s="314">
        <v>0.0</v>
      </c>
      <c r="H157" s="314">
        <v>0.0</v>
      </c>
      <c r="I157" s="314">
        <v>0.0</v>
      </c>
      <c r="J157" s="314">
        <v>1.0</v>
      </c>
      <c r="K157" s="314"/>
      <c r="L157" s="314" t="s">
        <v>916</v>
      </c>
      <c r="M157" s="314" t="s">
        <v>719</v>
      </c>
      <c r="N157" s="314" t="s">
        <v>917</v>
      </c>
      <c r="O157" s="314"/>
      <c r="P157" s="314" t="s">
        <v>1340</v>
      </c>
      <c r="Q157" s="314" t="s">
        <v>1341</v>
      </c>
      <c r="R157" s="314"/>
      <c r="S157" s="314" t="s">
        <v>1342</v>
      </c>
      <c r="T157" s="314" t="s">
        <v>1343</v>
      </c>
      <c r="U157" s="314" t="s">
        <v>24</v>
      </c>
      <c r="V157" s="314" t="s">
        <v>719</v>
      </c>
      <c r="W157" s="314" t="s">
        <v>789</v>
      </c>
      <c r="X157" s="314">
        <f t="shared" si="1"/>
        <v>10</v>
      </c>
      <c r="Y157" s="307"/>
      <c r="Z157" s="307"/>
    </row>
    <row r="158" ht="210.75" customHeight="1">
      <c r="A158" s="314" t="s">
        <v>250</v>
      </c>
      <c r="B158" s="314" t="s">
        <v>1344</v>
      </c>
      <c r="C158" s="314">
        <v>0.0</v>
      </c>
      <c r="D158" s="314">
        <v>0.0</v>
      </c>
      <c r="E158" s="314">
        <v>0.0</v>
      </c>
      <c r="F158" s="314">
        <v>1.0</v>
      </c>
      <c r="G158" s="314">
        <v>0.0</v>
      </c>
      <c r="H158" s="314">
        <v>0.0</v>
      </c>
      <c r="I158" s="314">
        <v>0.0</v>
      </c>
      <c r="J158" s="314">
        <v>0.0</v>
      </c>
      <c r="K158" s="314"/>
      <c r="L158" s="314" t="s">
        <v>916</v>
      </c>
      <c r="M158" s="314" t="s">
        <v>719</v>
      </c>
      <c r="N158" s="314" t="s">
        <v>917</v>
      </c>
      <c r="O158" s="314"/>
      <c r="P158" s="314" t="s">
        <v>1345</v>
      </c>
      <c r="Q158" s="314" t="s">
        <v>1346</v>
      </c>
      <c r="R158" s="314" t="s">
        <v>981</v>
      </c>
      <c r="S158" s="314" t="s">
        <v>1342</v>
      </c>
      <c r="T158" s="314" t="s">
        <v>1347</v>
      </c>
      <c r="U158" s="314" t="s">
        <v>24</v>
      </c>
      <c r="V158" s="314" t="s">
        <v>719</v>
      </c>
      <c r="W158" s="314" t="s">
        <v>789</v>
      </c>
      <c r="X158" s="314">
        <f t="shared" si="1"/>
        <v>10</v>
      </c>
      <c r="Y158" s="307"/>
      <c r="Z158" s="307"/>
    </row>
    <row r="159" ht="175.5" customHeight="1">
      <c r="A159" s="314" t="s">
        <v>251</v>
      </c>
      <c r="B159" s="314" t="s">
        <v>1348</v>
      </c>
      <c r="C159" s="314">
        <v>0.0</v>
      </c>
      <c r="D159" s="314">
        <v>0.0</v>
      </c>
      <c r="E159" s="314">
        <v>0.0</v>
      </c>
      <c r="F159" s="314">
        <v>1.0</v>
      </c>
      <c r="G159" s="314">
        <v>0.0</v>
      </c>
      <c r="H159" s="314">
        <v>0.0</v>
      </c>
      <c r="I159" s="314">
        <v>0.0</v>
      </c>
      <c r="J159" s="314">
        <v>0.0</v>
      </c>
      <c r="K159" s="314"/>
      <c r="L159" s="314" t="s">
        <v>916</v>
      </c>
      <c r="M159" s="314" t="s">
        <v>719</v>
      </c>
      <c r="N159" s="314" t="s">
        <v>917</v>
      </c>
      <c r="O159" s="314"/>
      <c r="P159" s="314" t="s">
        <v>1349</v>
      </c>
      <c r="Q159" s="314" t="s">
        <v>1350</v>
      </c>
      <c r="R159" s="314"/>
      <c r="S159" s="314" t="s">
        <v>1351</v>
      </c>
      <c r="T159" s="314" t="s">
        <v>1352</v>
      </c>
      <c r="U159" s="314" t="s">
        <v>24</v>
      </c>
      <c r="V159" s="314" t="s">
        <v>719</v>
      </c>
      <c r="W159" s="314" t="s">
        <v>789</v>
      </c>
      <c r="X159" s="314">
        <f t="shared" si="1"/>
        <v>10</v>
      </c>
      <c r="Y159" s="307"/>
      <c r="Z159" s="307"/>
    </row>
    <row r="160" ht="192.75" customHeight="1">
      <c r="A160" s="314" t="s">
        <v>252</v>
      </c>
      <c r="B160" s="314" t="s">
        <v>1353</v>
      </c>
      <c r="C160" s="314">
        <v>0.0</v>
      </c>
      <c r="D160" s="314">
        <v>0.0</v>
      </c>
      <c r="E160" s="314">
        <v>0.0</v>
      </c>
      <c r="F160" s="314">
        <v>1.0</v>
      </c>
      <c r="G160" s="314">
        <v>0.0</v>
      </c>
      <c r="H160" s="314">
        <v>0.0</v>
      </c>
      <c r="I160" s="314">
        <v>0.0</v>
      </c>
      <c r="J160" s="314">
        <v>0.0</v>
      </c>
      <c r="K160" s="314"/>
      <c r="L160" s="314" t="s">
        <v>916</v>
      </c>
      <c r="M160" s="314" t="s">
        <v>719</v>
      </c>
      <c r="N160" s="314" t="s">
        <v>917</v>
      </c>
      <c r="O160" s="314" t="s">
        <v>1354</v>
      </c>
      <c r="P160" s="314"/>
      <c r="Q160" s="314"/>
      <c r="R160" s="314"/>
      <c r="S160" s="314" t="s">
        <v>1355</v>
      </c>
      <c r="T160" s="314" t="s">
        <v>1356</v>
      </c>
      <c r="U160" s="314" t="s">
        <v>24</v>
      </c>
      <c r="V160" s="314" t="s">
        <v>719</v>
      </c>
      <c r="W160" s="314" t="s">
        <v>789</v>
      </c>
      <c r="X160" s="314">
        <f t="shared" si="1"/>
        <v>10</v>
      </c>
      <c r="Y160" s="307"/>
      <c r="Z160" s="307"/>
    </row>
    <row r="161" ht="15.75" customHeight="1">
      <c r="A161" s="314" t="s">
        <v>253</v>
      </c>
      <c r="B161" s="314" t="s">
        <v>1357</v>
      </c>
      <c r="C161" s="314">
        <v>0.0</v>
      </c>
      <c r="D161" s="314">
        <v>0.0</v>
      </c>
      <c r="E161" s="314">
        <v>0.0</v>
      </c>
      <c r="F161" s="314">
        <v>1.0</v>
      </c>
      <c r="G161" s="314">
        <v>0.0</v>
      </c>
      <c r="H161" s="314">
        <v>0.0</v>
      </c>
      <c r="I161" s="314">
        <v>0.0</v>
      </c>
      <c r="J161" s="314">
        <v>1.0</v>
      </c>
      <c r="K161" s="314"/>
      <c r="L161" s="314" t="s">
        <v>916</v>
      </c>
      <c r="M161" s="314" t="s">
        <v>719</v>
      </c>
      <c r="N161" s="314" t="s">
        <v>917</v>
      </c>
      <c r="O161" s="314"/>
      <c r="P161" s="314" t="s">
        <v>1358</v>
      </c>
      <c r="Q161" s="314" t="s">
        <v>1359</v>
      </c>
      <c r="R161" s="314"/>
      <c r="S161" s="314" t="s">
        <v>1360</v>
      </c>
      <c r="T161" s="314" t="s">
        <v>1361</v>
      </c>
      <c r="U161" s="314" t="s">
        <v>24</v>
      </c>
      <c r="V161" s="314" t="s">
        <v>719</v>
      </c>
      <c r="W161" s="314" t="s">
        <v>739</v>
      </c>
      <c r="X161" s="314">
        <f t="shared" si="1"/>
        <v>5</v>
      </c>
      <c r="Y161" s="307"/>
      <c r="Z161" s="307"/>
    </row>
    <row r="162" ht="15.75" customHeight="1">
      <c r="A162" s="314" t="s">
        <v>102</v>
      </c>
      <c r="B162" s="314" t="s">
        <v>1362</v>
      </c>
      <c r="C162" s="314">
        <v>0.0</v>
      </c>
      <c r="D162" s="314">
        <v>1.0</v>
      </c>
      <c r="E162" s="314">
        <v>0.0</v>
      </c>
      <c r="F162" s="314">
        <v>0.0</v>
      </c>
      <c r="G162" s="314">
        <v>0.0</v>
      </c>
      <c r="H162" s="314">
        <v>0.0</v>
      </c>
      <c r="I162" s="314">
        <v>0.0</v>
      </c>
      <c r="J162" s="314">
        <v>0.0</v>
      </c>
      <c r="K162" s="314"/>
      <c r="L162" s="314" t="s">
        <v>782</v>
      </c>
      <c r="M162" s="314" t="s">
        <v>719</v>
      </c>
      <c r="N162" s="314"/>
      <c r="O162" s="314"/>
      <c r="P162" s="314"/>
      <c r="Q162" s="314"/>
      <c r="R162" s="314"/>
      <c r="S162" s="314" t="s">
        <v>1363</v>
      </c>
      <c r="T162" s="314" t="s">
        <v>1364</v>
      </c>
      <c r="U162" s="314" t="s">
        <v>24</v>
      </c>
      <c r="V162" s="314" t="s">
        <v>719</v>
      </c>
      <c r="W162" s="314" t="s">
        <v>733</v>
      </c>
      <c r="X162" s="314">
        <f t="shared" si="1"/>
        <v>20</v>
      </c>
      <c r="Y162" s="307"/>
      <c r="Z162" s="307"/>
    </row>
    <row r="163" ht="15.75" customHeight="1">
      <c r="A163" s="314" t="s">
        <v>104</v>
      </c>
      <c r="B163" s="314" t="s">
        <v>1365</v>
      </c>
      <c r="C163" s="314">
        <v>0.0</v>
      </c>
      <c r="D163" s="314">
        <v>1.0</v>
      </c>
      <c r="E163" s="314">
        <v>0.0</v>
      </c>
      <c r="F163" s="314">
        <v>0.0</v>
      </c>
      <c r="G163" s="314">
        <v>0.0</v>
      </c>
      <c r="H163" s="314">
        <v>0.0</v>
      </c>
      <c r="I163" s="314">
        <v>0.0</v>
      </c>
      <c r="J163" s="314">
        <v>0.0</v>
      </c>
      <c r="K163" s="314"/>
      <c r="L163" s="314" t="s">
        <v>782</v>
      </c>
      <c r="M163" s="314" t="s">
        <v>719</v>
      </c>
      <c r="N163" s="314"/>
      <c r="O163" s="314"/>
      <c r="P163" s="314" t="s">
        <v>1366</v>
      </c>
      <c r="Q163" s="314" t="s">
        <v>1367</v>
      </c>
      <c r="R163" s="314"/>
      <c r="S163" s="314" t="s">
        <v>1368</v>
      </c>
      <c r="T163" s="314" t="s">
        <v>1369</v>
      </c>
      <c r="U163" s="314" t="s">
        <v>24</v>
      </c>
      <c r="V163" s="314" t="s">
        <v>719</v>
      </c>
      <c r="W163" s="314" t="s">
        <v>733</v>
      </c>
      <c r="X163" s="314">
        <f t="shared" si="1"/>
        <v>20</v>
      </c>
      <c r="Y163" s="307"/>
      <c r="Z163" s="307"/>
    </row>
    <row r="164" ht="15.75" customHeight="1">
      <c r="A164" s="314" t="s">
        <v>106</v>
      </c>
      <c r="B164" s="314" t="s">
        <v>1370</v>
      </c>
      <c r="C164" s="314">
        <v>0.0</v>
      </c>
      <c r="D164" s="314">
        <v>1.0</v>
      </c>
      <c r="E164" s="314">
        <v>0.0</v>
      </c>
      <c r="F164" s="314">
        <v>0.0</v>
      </c>
      <c r="G164" s="314">
        <v>0.0</v>
      </c>
      <c r="H164" s="314">
        <v>0.0</v>
      </c>
      <c r="I164" s="314">
        <v>0.0</v>
      </c>
      <c r="J164" s="314">
        <v>0.0</v>
      </c>
      <c r="K164" s="314"/>
      <c r="L164" s="314" t="s">
        <v>782</v>
      </c>
      <c r="M164" s="314" t="s">
        <v>719</v>
      </c>
      <c r="N164" s="314"/>
      <c r="O164" s="314" t="s">
        <v>1371</v>
      </c>
      <c r="P164" s="314"/>
      <c r="Q164" s="314"/>
      <c r="R164" s="314"/>
      <c r="S164" s="314" t="s">
        <v>1372</v>
      </c>
      <c r="T164" s="314" t="s">
        <v>1373</v>
      </c>
      <c r="U164" s="314" t="s">
        <v>24</v>
      </c>
      <c r="V164" s="314" t="s">
        <v>719</v>
      </c>
      <c r="W164" s="314" t="s">
        <v>733</v>
      </c>
      <c r="X164" s="314">
        <f t="shared" si="1"/>
        <v>20</v>
      </c>
      <c r="Y164" s="307"/>
      <c r="Z164" s="307"/>
    </row>
    <row r="165" ht="15.75" customHeight="1">
      <c r="A165" s="314" t="s">
        <v>107</v>
      </c>
      <c r="B165" s="314" t="s">
        <v>1374</v>
      </c>
      <c r="C165" s="314">
        <v>0.0</v>
      </c>
      <c r="D165" s="314">
        <v>1.0</v>
      </c>
      <c r="E165" s="314">
        <v>0.0</v>
      </c>
      <c r="F165" s="314">
        <v>0.0</v>
      </c>
      <c r="G165" s="314">
        <v>0.0</v>
      </c>
      <c r="H165" s="314">
        <v>0.0</v>
      </c>
      <c r="I165" s="314">
        <v>0.0</v>
      </c>
      <c r="J165" s="314">
        <v>0.0</v>
      </c>
      <c r="K165" s="314"/>
      <c r="L165" s="314" t="s">
        <v>782</v>
      </c>
      <c r="M165" s="314" t="s">
        <v>719</v>
      </c>
      <c r="N165" s="314"/>
      <c r="O165" s="314"/>
      <c r="P165" s="314"/>
      <c r="Q165" s="314"/>
      <c r="R165" s="314"/>
      <c r="S165" s="314" t="s">
        <v>1162</v>
      </c>
      <c r="T165" s="314" t="s">
        <v>1163</v>
      </c>
      <c r="U165" s="314" t="s">
        <v>24</v>
      </c>
      <c r="V165" s="314" t="s">
        <v>719</v>
      </c>
      <c r="W165" s="314" t="s">
        <v>789</v>
      </c>
      <c r="X165" s="314">
        <f t="shared" si="1"/>
        <v>10</v>
      </c>
      <c r="Y165" s="307"/>
      <c r="Z165" s="307"/>
    </row>
    <row r="166" ht="15.75" customHeight="1">
      <c r="A166" s="314" t="s">
        <v>108</v>
      </c>
      <c r="B166" s="314" t="s">
        <v>1375</v>
      </c>
      <c r="C166" s="314">
        <v>0.0</v>
      </c>
      <c r="D166" s="314">
        <v>1.0</v>
      </c>
      <c r="E166" s="314">
        <v>0.0</v>
      </c>
      <c r="F166" s="314">
        <v>0.0</v>
      </c>
      <c r="G166" s="314">
        <v>0.0</v>
      </c>
      <c r="H166" s="314">
        <v>0.0</v>
      </c>
      <c r="I166" s="314">
        <v>0.0</v>
      </c>
      <c r="J166" s="314">
        <v>1.0</v>
      </c>
      <c r="K166" s="314"/>
      <c r="L166" s="314" t="s">
        <v>782</v>
      </c>
      <c r="M166" s="314" t="s">
        <v>719</v>
      </c>
      <c r="N166" s="314"/>
      <c r="O166" s="314"/>
      <c r="P166" s="314" t="s">
        <v>1376</v>
      </c>
      <c r="Q166" s="314" t="s">
        <v>1377</v>
      </c>
      <c r="R166" s="314"/>
      <c r="S166" s="314" t="s">
        <v>1378</v>
      </c>
      <c r="T166" s="314" t="s">
        <v>1379</v>
      </c>
      <c r="U166" s="314" t="s">
        <v>24</v>
      </c>
      <c r="V166" s="314" t="s">
        <v>719</v>
      </c>
      <c r="W166" s="314" t="s">
        <v>789</v>
      </c>
      <c r="X166" s="314">
        <f t="shared" si="1"/>
        <v>10</v>
      </c>
      <c r="Y166" s="307"/>
      <c r="Z166" s="307"/>
    </row>
    <row r="167" ht="196.5" customHeight="1">
      <c r="A167" s="314" t="s">
        <v>110</v>
      </c>
      <c r="B167" s="314" t="s">
        <v>1380</v>
      </c>
      <c r="C167" s="314">
        <v>0.0</v>
      </c>
      <c r="D167" s="314">
        <v>1.0</v>
      </c>
      <c r="E167" s="314">
        <v>0.0</v>
      </c>
      <c r="F167" s="314">
        <v>0.0</v>
      </c>
      <c r="G167" s="314">
        <v>0.0</v>
      </c>
      <c r="H167" s="314">
        <v>0.0</v>
      </c>
      <c r="I167" s="314">
        <v>0.0</v>
      </c>
      <c r="J167" s="314">
        <v>0.0</v>
      </c>
      <c r="K167" s="314"/>
      <c r="L167" s="314" t="s">
        <v>782</v>
      </c>
      <c r="M167" s="314" t="s">
        <v>719</v>
      </c>
      <c r="N167" s="314"/>
      <c r="O167" s="314"/>
      <c r="P167" s="314" t="s">
        <v>1381</v>
      </c>
      <c r="Q167" s="314" t="s">
        <v>1382</v>
      </c>
      <c r="R167" s="314"/>
      <c r="S167" s="314" t="s">
        <v>1383</v>
      </c>
      <c r="T167" s="314" t="s">
        <v>1384</v>
      </c>
      <c r="U167" s="314" t="s">
        <v>24</v>
      </c>
      <c r="V167" s="314" t="s">
        <v>719</v>
      </c>
      <c r="W167" s="314" t="s">
        <v>789</v>
      </c>
      <c r="X167" s="314">
        <f t="shared" si="1"/>
        <v>10</v>
      </c>
      <c r="Y167" s="307"/>
      <c r="Z167" s="307"/>
    </row>
    <row r="168" ht="15.75" customHeight="1">
      <c r="A168" s="314" t="s">
        <v>112</v>
      </c>
      <c r="B168" s="314" t="s">
        <v>1385</v>
      </c>
      <c r="C168" s="314">
        <v>0.0</v>
      </c>
      <c r="D168" s="314">
        <v>1.0</v>
      </c>
      <c r="E168" s="314">
        <v>0.0</v>
      </c>
      <c r="F168" s="314">
        <v>0.0</v>
      </c>
      <c r="G168" s="314">
        <v>0.0</v>
      </c>
      <c r="H168" s="314">
        <v>0.0</v>
      </c>
      <c r="I168" s="314">
        <v>0.0</v>
      </c>
      <c r="J168" s="314">
        <v>0.0</v>
      </c>
      <c r="K168" s="314"/>
      <c r="L168" s="314" t="s">
        <v>782</v>
      </c>
      <c r="M168" s="314" t="s">
        <v>719</v>
      </c>
      <c r="N168" s="314"/>
      <c r="O168" s="314"/>
      <c r="P168" s="314" t="s">
        <v>1386</v>
      </c>
      <c r="Q168" s="314" t="s">
        <v>1387</v>
      </c>
      <c r="R168" s="314"/>
      <c r="S168" s="314" t="s">
        <v>1388</v>
      </c>
      <c r="T168" s="314" t="s">
        <v>1389</v>
      </c>
      <c r="U168" s="314" t="s">
        <v>24</v>
      </c>
      <c r="V168" s="314" t="s">
        <v>719</v>
      </c>
      <c r="W168" s="314" t="s">
        <v>789</v>
      </c>
      <c r="X168" s="314">
        <f t="shared" si="1"/>
        <v>10</v>
      </c>
      <c r="Y168" s="307"/>
      <c r="Z168" s="307"/>
    </row>
    <row r="169" ht="15.75" customHeight="1">
      <c r="A169" s="314" t="s">
        <v>114</v>
      </c>
      <c r="B169" s="314" t="s">
        <v>1390</v>
      </c>
      <c r="C169" s="314">
        <v>0.0</v>
      </c>
      <c r="D169" s="314">
        <v>1.0</v>
      </c>
      <c r="E169" s="314">
        <v>0.0</v>
      </c>
      <c r="F169" s="314">
        <v>0.0</v>
      </c>
      <c r="G169" s="314">
        <v>0.0</v>
      </c>
      <c r="H169" s="314">
        <v>0.0</v>
      </c>
      <c r="I169" s="314">
        <v>0.0</v>
      </c>
      <c r="J169" s="314">
        <v>1.0</v>
      </c>
      <c r="K169" s="314"/>
      <c r="L169" s="314" t="s">
        <v>782</v>
      </c>
      <c r="M169" s="314" t="s">
        <v>719</v>
      </c>
      <c r="N169" s="314"/>
      <c r="O169" s="314"/>
      <c r="P169" s="314" t="s">
        <v>1391</v>
      </c>
      <c r="Q169" s="314" t="s">
        <v>1392</v>
      </c>
      <c r="R169" s="314"/>
      <c r="S169" s="314" t="s">
        <v>1393</v>
      </c>
      <c r="T169" s="314" t="s">
        <v>1394</v>
      </c>
      <c r="U169" s="314" t="s">
        <v>24</v>
      </c>
      <c r="V169" s="314" t="s">
        <v>719</v>
      </c>
      <c r="W169" s="314" t="s">
        <v>789</v>
      </c>
      <c r="X169" s="314">
        <f t="shared" si="1"/>
        <v>10</v>
      </c>
      <c r="Y169" s="307"/>
      <c r="Z169" s="307"/>
    </row>
    <row r="170" ht="15.75" customHeight="1">
      <c r="A170" s="314" t="s">
        <v>115</v>
      </c>
      <c r="B170" s="314" t="s">
        <v>1395</v>
      </c>
      <c r="C170" s="314">
        <v>0.0</v>
      </c>
      <c r="D170" s="314">
        <v>1.0</v>
      </c>
      <c r="E170" s="314">
        <v>0.0</v>
      </c>
      <c r="F170" s="314">
        <v>0.0</v>
      </c>
      <c r="G170" s="314">
        <v>0.0</v>
      </c>
      <c r="H170" s="314">
        <v>0.0</v>
      </c>
      <c r="I170" s="314">
        <v>0.0</v>
      </c>
      <c r="J170" s="314">
        <v>1.0</v>
      </c>
      <c r="K170" s="314"/>
      <c r="L170" s="314" t="s">
        <v>782</v>
      </c>
      <c r="M170" s="314" t="s">
        <v>719</v>
      </c>
      <c r="N170" s="314"/>
      <c r="O170" s="314"/>
      <c r="P170" s="314" t="s">
        <v>1396</v>
      </c>
      <c r="Q170" s="314" t="s">
        <v>1397</v>
      </c>
      <c r="R170" s="314"/>
      <c r="S170" s="314" t="s">
        <v>972</v>
      </c>
      <c r="T170" s="314" t="s">
        <v>973</v>
      </c>
      <c r="U170" s="314" t="s">
        <v>24</v>
      </c>
      <c r="V170" s="314" t="s">
        <v>719</v>
      </c>
      <c r="W170" s="314" t="s">
        <v>739</v>
      </c>
      <c r="X170" s="314">
        <f t="shared" si="1"/>
        <v>5</v>
      </c>
      <c r="Y170" s="307"/>
      <c r="Z170" s="307"/>
    </row>
    <row r="171" ht="15.75" customHeight="1">
      <c r="A171" s="314" t="s">
        <v>117</v>
      </c>
      <c r="B171" s="314" t="s">
        <v>1398</v>
      </c>
      <c r="C171" s="314">
        <v>0.0</v>
      </c>
      <c r="D171" s="314">
        <v>1.0</v>
      </c>
      <c r="E171" s="314">
        <v>0.0</v>
      </c>
      <c r="F171" s="314">
        <v>0.0</v>
      </c>
      <c r="G171" s="314">
        <v>0.0</v>
      </c>
      <c r="H171" s="314">
        <v>0.0</v>
      </c>
      <c r="I171" s="314">
        <v>0.0</v>
      </c>
      <c r="J171" s="314">
        <v>0.0</v>
      </c>
      <c r="K171" s="314"/>
      <c r="L171" s="314" t="s">
        <v>782</v>
      </c>
      <c r="M171" s="314" t="s">
        <v>719</v>
      </c>
      <c r="N171" s="314"/>
      <c r="O171" s="314"/>
      <c r="P171" s="314" t="s">
        <v>1399</v>
      </c>
      <c r="Q171" s="314" t="s">
        <v>1400</v>
      </c>
      <c r="R171" s="314"/>
      <c r="S171" s="314" t="s">
        <v>1372</v>
      </c>
      <c r="T171" s="314" t="s">
        <v>1373</v>
      </c>
      <c r="U171" s="314" t="s">
        <v>24</v>
      </c>
      <c r="V171" s="314" t="s">
        <v>719</v>
      </c>
      <c r="W171" s="314" t="s">
        <v>739</v>
      </c>
      <c r="X171" s="314">
        <f t="shared" si="1"/>
        <v>5</v>
      </c>
      <c r="Y171" s="307"/>
      <c r="Z171" s="307"/>
    </row>
    <row r="172" ht="240.0" customHeight="1">
      <c r="A172" s="314" t="s">
        <v>119</v>
      </c>
      <c r="B172" s="314" t="s">
        <v>1401</v>
      </c>
      <c r="C172" s="314">
        <v>0.0</v>
      </c>
      <c r="D172" s="314">
        <v>1.0</v>
      </c>
      <c r="E172" s="314">
        <v>0.0</v>
      </c>
      <c r="F172" s="314">
        <v>0.0</v>
      </c>
      <c r="G172" s="314">
        <v>0.0</v>
      </c>
      <c r="H172" s="314">
        <v>0.0</v>
      </c>
      <c r="I172" s="314">
        <v>0.0</v>
      </c>
      <c r="J172" s="314">
        <v>1.0</v>
      </c>
      <c r="K172" s="314"/>
      <c r="L172" s="314" t="s">
        <v>782</v>
      </c>
      <c r="M172" s="314" t="s">
        <v>719</v>
      </c>
      <c r="N172" s="314"/>
      <c r="O172" s="314"/>
      <c r="P172" s="314" t="s">
        <v>1402</v>
      </c>
      <c r="Q172" s="314" t="s">
        <v>1403</v>
      </c>
      <c r="R172" s="314"/>
      <c r="S172" s="314" t="s">
        <v>1404</v>
      </c>
      <c r="T172" s="314" t="s">
        <v>1405</v>
      </c>
      <c r="U172" s="314" t="s">
        <v>24</v>
      </c>
      <c r="V172" s="314" t="s">
        <v>719</v>
      </c>
      <c r="W172" s="314" t="s">
        <v>739</v>
      </c>
      <c r="X172" s="314">
        <f t="shared" si="1"/>
        <v>5</v>
      </c>
      <c r="Y172" s="307"/>
      <c r="Z172" s="307"/>
    </row>
    <row r="173" ht="243.0" customHeight="1">
      <c r="A173" s="314" t="s">
        <v>121</v>
      </c>
      <c r="B173" s="314" t="s">
        <v>1406</v>
      </c>
      <c r="C173" s="314">
        <v>0.0</v>
      </c>
      <c r="D173" s="314">
        <v>1.0</v>
      </c>
      <c r="E173" s="314">
        <v>0.0</v>
      </c>
      <c r="F173" s="314">
        <v>0.0</v>
      </c>
      <c r="G173" s="314">
        <v>0.0</v>
      </c>
      <c r="H173" s="314">
        <v>0.0</v>
      </c>
      <c r="I173" s="314">
        <v>0.0</v>
      </c>
      <c r="J173" s="314">
        <v>1.0</v>
      </c>
      <c r="K173" s="314"/>
      <c r="L173" s="314" t="s">
        <v>782</v>
      </c>
      <c r="M173" s="314" t="s">
        <v>719</v>
      </c>
      <c r="N173" s="314"/>
      <c r="O173" s="314"/>
      <c r="P173" s="314" t="s">
        <v>1407</v>
      </c>
      <c r="Q173" s="314" t="s">
        <v>1408</v>
      </c>
      <c r="R173" s="314"/>
      <c r="S173" s="314" t="s">
        <v>1404</v>
      </c>
      <c r="T173" s="314" t="s">
        <v>1405</v>
      </c>
      <c r="U173" s="314" t="s">
        <v>24</v>
      </c>
      <c r="V173" s="314" t="s">
        <v>719</v>
      </c>
      <c r="W173" s="314" t="s">
        <v>739</v>
      </c>
      <c r="X173" s="314">
        <f t="shared" si="1"/>
        <v>5</v>
      </c>
      <c r="Y173" s="307"/>
      <c r="Z173" s="307"/>
    </row>
    <row r="174" ht="15.75" customHeight="1">
      <c r="A174" s="314" t="s">
        <v>122</v>
      </c>
      <c r="B174" s="314" t="s">
        <v>1409</v>
      </c>
      <c r="C174" s="314">
        <v>0.0</v>
      </c>
      <c r="D174" s="314">
        <v>1.0</v>
      </c>
      <c r="E174" s="314">
        <v>0.0</v>
      </c>
      <c r="F174" s="314">
        <v>0.0</v>
      </c>
      <c r="G174" s="314">
        <v>0.0</v>
      </c>
      <c r="H174" s="314">
        <v>0.0</v>
      </c>
      <c r="I174" s="314">
        <v>0.0</v>
      </c>
      <c r="J174" s="314">
        <v>0.0</v>
      </c>
      <c r="K174" s="314"/>
      <c r="L174" s="314" t="s">
        <v>782</v>
      </c>
      <c r="M174" s="314" t="s">
        <v>719</v>
      </c>
      <c r="N174" s="314"/>
      <c r="O174" s="314"/>
      <c r="P174" s="314" t="s">
        <v>1410</v>
      </c>
      <c r="Q174" s="314" t="s">
        <v>1411</v>
      </c>
      <c r="R174" s="314"/>
      <c r="S174" s="314" t="s">
        <v>1412</v>
      </c>
      <c r="T174" s="314" t="s">
        <v>1413</v>
      </c>
      <c r="U174" s="314" t="s">
        <v>24</v>
      </c>
      <c r="V174" s="314" t="s">
        <v>719</v>
      </c>
      <c r="W174" s="314" t="s">
        <v>739</v>
      </c>
      <c r="X174" s="314">
        <f t="shared" si="1"/>
        <v>5</v>
      </c>
      <c r="Y174" s="307"/>
      <c r="Z174" s="307"/>
    </row>
    <row r="175" ht="206.25" customHeight="1">
      <c r="A175" s="314" t="s">
        <v>124</v>
      </c>
      <c r="B175" s="314" t="s">
        <v>1414</v>
      </c>
      <c r="C175" s="314">
        <v>0.0</v>
      </c>
      <c r="D175" s="314">
        <v>1.0</v>
      </c>
      <c r="E175" s="314">
        <v>0.0</v>
      </c>
      <c r="F175" s="314">
        <v>0.0</v>
      </c>
      <c r="G175" s="314">
        <v>0.0</v>
      </c>
      <c r="H175" s="314">
        <v>0.0</v>
      </c>
      <c r="I175" s="314">
        <v>0.0</v>
      </c>
      <c r="J175" s="314">
        <v>1.0</v>
      </c>
      <c r="K175" s="314"/>
      <c r="L175" s="314" t="s">
        <v>782</v>
      </c>
      <c r="M175" s="314" t="s">
        <v>719</v>
      </c>
      <c r="N175" s="314"/>
      <c r="O175" s="314"/>
      <c r="P175" s="314" t="s">
        <v>1415</v>
      </c>
      <c r="Q175" s="314" t="s">
        <v>1416</v>
      </c>
      <c r="R175" s="314"/>
      <c r="S175" s="314" t="s">
        <v>1417</v>
      </c>
      <c r="T175" s="314" t="s">
        <v>1418</v>
      </c>
      <c r="U175" s="314" t="s">
        <v>24</v>
      </c>
      <c r="V175" s="314" t="s">
        <v>719</v>
      </c>
      <c r="W175" s="314" t="s">
        <v>739</v>
      </c>
      <c r="X175" s="314">
        <f t="shared" si="1"/>
        <v>5</v>
      </c>
      <c r="Y175" s="307"/>
      <c r="Z175" s="307"/>
    </row>
    <row r="176" ht="127.5" customHeight="1">
      <c r="A176" s="314" t="s">
        <v>125</v>
      </c>
      <c r="B176" s="314" t="s">
        <v>1419</v>
      </c>
      <c r="C176" s="314">
        <v>0.0</v>
      </c>
      <c r="D176" s="314">
        <v>1.0</v>
      </c>
      <c r="E176" s="314">
        <v>0.0</v>
      </c>
      <c r="F176" s="314">
        <v>0.0</v>
      </c>
      <c r="G176" s="314">
        <v>0.0</v>
      </c>
      <c r="H176" s="314">
        <v>0.0</v>
      </c>
      <c r="I176" s="314">
        <v>0.0</v>
      </c>
      <c r="J176" s="314">
        <v>1.0</v>
      </c>
      <c r="K176" s="314"/>
      <c r="L176" s="314" t="s">
        <v>782</v>
      </c>
      <c r="M176" s="314" t="s">
        <v>719</v>
      </c>
      <c r="N176" s="314"/>
      <c r="O176" s="314"/>
      <c r="P176" s="314" t="s">
        <v>1420</v>
      </c>
      <c r="Q176" s="314" t="s">
        <v>1421</v>
      </c>
      <c r="R176" s="314" t="s">
        <v>981</v>
      </c>
      <c r="S176" s="314" t="s">
        <v>1422</v>
      </c>
      <c r="T176" s="314" t="s">
        <v>1423</v>
      </c>
      <c r="U176" s="314" t="s">
        <v>24</v>
      </c>
      <c r="V176" s="314" t="s">
        <v>719</v>
      </c>
      <c r="W176" s="314" t="s">
        <v>739</v>
      </c>
      <c r="X176" s="314">
        <f t="shared" si="1"/>
        <v>5</v>
      </c>
      <c r="Y176" s="307"/>
      <c r="Z176" s="307"/>
    </row>
    <row r="177" ht="15.75" customHeight="1">
      <c r="A177" s="314" t="s">
        <v>254</v>
      </c>
      <c r="B177" s="314" t="s">
        <v>1424</v>
      </c>
      <c r="C177" s="314">
        <v>0.0</v>
      </c>
      <c r="D177" s="314">
        <v>0.0</v>
      </c>
      <c r="E177" s="314">
        <v>0.0</v>
      </c>
      <c r="F177" s="314">
        <v>1.0</v>
      </c>
      <c r="G177" s="314">
        <v>0.0</v>
      </c>
      <c r="H177" s="314">
        <v>0.0</v>
      </c>
      <c r="I177" s="314">
        <v>0.0</v>
      </c>
      <c r="J177" s="314">
        <v>1.0</v>
      </c>
      <c r="K177" s="314"/>
      <c r="L177" s="314" t="s">
        <v>916</v>
      </c>
      <c r="M177" s="314" t="s">
        <v>719</v>
      </c>
      <c r="N177" s="314" t="s">
        <v>917</v>
      </c>
      <c r="O177" s="314"/>
      <c r="P177" s="314" t="s">
        <v>1425</v>
      </c>
      <c r="Q177" s="314" t="s">
        <v>1426</v>
      </c>
      <c r="R177" s="314"/>
      <c r="S177" s="314" t="s">
        <v>1427</v>
      </c>
      <c r="T177" s="314" t="s">
        <v>1428</v>
      </c>
      <c r="U177" s="314" t="s">
        <v>24</v>
      </c>
      <c r="V177" s="314" t="s">
        <v>719</v>
      </c>
      <c r="W177" s="314" t="s">
        <v>789</v>
      </c>
      <c r="X177" s="314">
        <f t="shared" si="1"/>
        <v>10</v>
      </c>
      <c r="Y177" s="307"/>
      <c r="Z177" s="307"/>
    </row>
    <row r="178" ht="221.25" customHeight="1">
      <c r="A178" s="314" t="s">
        <v>255</v>
      </c>
      <c r="B178" s="314" t="s">
        <v>1429</v>
      </c>
      <c r="C178" s="314">
        <v>0.0</v>
      </c>
      <c r="D178" s="314">
        <v>0.0</v>
      </c>
      <c r="E178" s="314">
        <v>0.0</v>
      </c>
      <c r="F178" s="314">
        <v>1.0</v>
      </c>
      <c r="G178" s="314">
        <v>0.0</v>
      </c>
      <c r="H178" s="314">
        <v>0.0</v>
      </c>
      <c r="I178" s="314">
        <v>0.0</v>
      </c>
      <c r="J178" s="314">
        <v>1.0</v>
      </c>
      <c r="K178" s="314"/>
      <c r="L178" s="314" t="s">
        <v>916</v>
      </c>
      <c r="M178" s="314" t="s">
        <v>719</v>
      </c>
      <c r="N178" s="314" t="s">
        <v>917</v>
      </c>
      <c r="O178" s="314"/>
      <c r="P178" s="314" t="s">
        <v>1430</v>
      </c>
      <c r="Q178" s="314" t="s">
        <v>1431</v>
      </c>
      <c r="R178" s="314"/>
      <c r="S178" s="314" t="s">
        <v>1432</v>
      </c>
      <c r="T178" s="314" t="s">
        <v>1428</v>
      </c>
      <c r="U178" s="314" t="s">
        <v>24</v>
      </c>
      <c r="V178" s="314" t="s">
        <v>719</v>
      </c>
      <c r="W178" s="314" t="s">
        <v>739</v>
      </c>
      <c r="X178" s="314">
        <f t="shared" si="1"/>
        <v>5</v>
      </c>
      <c r="Y178" s="307"/>
      <c r="Z178" s="307"/>
    </row>
    <row r="179" ht="15.75" customHeight="1">
      <c r="A179" s="314" t="s">
        <v>257</v>
      </c>
      <c r="B179" s="314" t="s">
        <v>1433</v>
      </c>
      <c r="C179" s="314">
        <v>0.0</v>
      </c>
      <c r="D179" s="314">
        <v>0.0</v>
      </c>
      <c r="E179" s="314">
        <v>0.0</v>
      </c>
      <c r="F179" s="314">
        <v>1.0</v>
      </c>
      <c r="G179" s="314">
        <v>0.0</v>
      </c>
      <c r="H179" s="314">
        <v>0.0</v>
      </c>
      <c r="I179" s="314">
        <v>0.0</v>
      </c>
      <c r="J179" s="314">
        <v>1.0</v>
      </c>
      <c r="K179" s="314"/>
      <c r="L179" s="314" t="s">
        <v>916</v>
      </c>
      <c r="M179" s="314" t="s">
        <v>719</v>
      </c>
      <c r="N179" s="314" t="s">
        <v>917</v>
      </c>
      <c r="O179" s="314"/>
      <c r="P179" s="314" t="s">
        <v>1434</v>
      </c>
      <c r="Q179" s="314" t="s">
        <v>1435</v>
      </c>
      <c r="R179" s="314"/>
      <c r="S179" s="314" t="s">
        <v>1436</v>
      </c>
      <c r="T179" s="314" t="s">
        <v>1437</v>
      </c>
      <c r="U179" s="314" t="s">
        <v>24</v>
      </c>
      <c r="V179" s="314" t="s">
        <v>719</v>
      </c>
      <c r="W179" s="314" t="s">
        <v>739</v>
      </c>
      <c r="X179" s="314">
        <f t="shared" si="1"/>
        <v>5</v>
      </c>
      <c r="Y179" s="307"/>
      <c r="Z179" s="307"/>
    </row>
    <row r="180" ht="15.75" customHeight="1">
      <c r="A180" s="314" t="s">
        <v>258</v>
      </c>
      <c r="B180" s="314" t="s">
        <v>1438</v>
      </c>
      <c r="C180" s="314">
        <v>0.0</v>
      </c>
      <c r="D180" s="314">
        <v>0.0</v>
      </c>
      <c r="E180" s="314">
        <v>0.0</v>
      </c>
      <c r="F180" s="314">
        <v>1.0</v>
      </c>
      <c r="G180" s="314">
        <v>0.0</v>
      </c>
      <c r="H180" s="314">
        <v>0.0</v>
      </c>
      <c r="I180" s="314">
        <v>0.0</v>
      </c>
      <c r="J180" s="314">
        <v>1.0</v>
      </c>
      <c r="K180" s="314"/>
      <c r="L180" s="314" t="s">
        <v>916</v>
      </c>
      <c r="M180" s="314"/>
      <c r="N180" s="314" t="s">
        <v>917</v>
      </c>
      <c r="O180" s="314"/>
      <c r="P180" s="314" t="s">
        <v>1439</v>
      </c>
      <c r="Q180" s="314" t="s">
        <v>1440</v>
      </c>
      <c r="R180" s="314"/>
      <c r="S180" s="314" t="s">
        <v>1441</v>
      </c>
      <c r="T180" s="314" t="s">
        <v>1394</v>
      </c>
      <c r="U180" s="314" t="s">
        <v>24</v>
      </c>
      <c r="V180" s="314"/>
      <c r="W180" s="314" t="s">
        <v>739</v>
      </c>
      <c r="X180" s="314">
        <f t="shared" si="1"/>
        <v>5</v>
      </c>
      <c r="Y180" s="307"/>
      <c r="Z180" s="307"/>
    </row>
    <row r="181" ht="224.25" customHeight="1">
      <c r="A181" s="314" t="s">
        <v>260</v>
      </c>
      <c r="B181" s="314" t="s">
        <v>1442</v>
      </c>
      <c r="C181" s="314">
        <v>0.0</v>
      </c>
      <c r="D181" s="314">
        <v>0.0</v>
      </c>
      <c r="E181" s="314">
        <v>0.0</v>
      </c>
      <c r="F181" s="314">
        <v>1.0</v>
      </c>
      <c r="G181" s="314">
        <v>0.0</v>
      </c>
      <c r="H181" s="314">
        <v>0.0</v>
      </c>
      <c r="I181" s="314">
        <v>0.0</v>
      </c>
      <c r="J181" s="314">
        <v>0.0</v>
      </c>
      <c r="K181" s="314"/>
      <c r="L181" s="314" t="s">
        <v>916</v>
      </c>
      <c r="M181" s="314" t="s">
        <v>719</v>
      </c>
      <c r="N181" s="314" t="s">
        <v>917</v>
      </c>
      <c r="O181" s="314"/>
      <c r="P181" s="314" t="s">
        <v>1443</v>
      </c>
      <c r="Q181" s="314" t="s">
        <v>1444</v>
      </c>
      <c r="R181" s="314"/>
      <c r="S181" s="314" t="s">
        <v>1445</v>
      </c>
      <c r="T181" s="314" t="s">
        <v>1446</v>
      </c>
      <c r="U181" s="314" t="s">
        <v>24</v>
      </c>
      <c r="V181" s="314" t="s">
        <v>719</v>
      </c>
      <c r="W181" s="314" t="s">
        <v>733</v>
      </c>
      <c r="X181" s="314">
        <f t="shared" si="1"/>
        <v>20</v>
      </c>
      <c r="Y181" s="307"/>
      <c r="Z181" s="307"/>
    </row>
    <row r="182" ht="15.75" customHeight="1">
      <c r="A182" s="314" t="s">
        <v>262</v>
      </c>
      <c r="B182" s="314" t="s">
        <v>1447</v>
      </c>
      <c r="C182" s="314">
        <v>0.0</v>
      </c>
      <c r="D182" s="314">
        <v>0.0</v>
      </c>
      <c r="E182" s="314">
        <v>0.0</v>
      </c>
      <c r="F182" s="314">
        <v>1.0</v>
      </c>
      <c r="G182" s="314">
        <v>0.0</v>
      </c>
      <c r="H182" s="314">
        <v>0.0</v>
      </c>
      <c r="I182" s="314">
        <v>0.0</v>
      </c>
      <c r="J182" s="314">
        <v>1.0</v>
      </c>
      <c r="K182" s="314"/>
      <c r="L182" s="314" t="s">
        <v>916</v>
      </c>
      <c r="M182" s="314" t="s">
        <v>719</v>
      </c>
      <c r="N182" s="314" t="s">
        <v>917</v>
      </c>
      <c r="O182" s="314"/>
      <c r="P182" s="314" t="s">
        <v>1448</v>
      </c>
      <c r="Q182" s="314" t="s">
        <v>1449</v>
      </c>
      <c r="R182" s="314"/>
      <c r="S182" s="314" t="s">
        <v>1450</v>
      </c>
      <c r="T182" s="314" t="s">
        <v>1451</v>
      </c>
      <c r="U182" s="314" t="s">
        <v>24</v>
      </c>
      <c r="V182" s="314" t="s">
        <v>719</v>
      </c>
      <c r="W182" s="314" t="s">
        <v>733</v>
      </c>
      <c r="X182" s="314">
        <f t="shared" si="1"/>
        <v>20</v>
      </c>
      <c r="Y182" s="307"/>
      <c r="Z182" s="307"/>
    </row>
    <row r="183" ht="15.75" customHeight="1">
      <c r="A183" s="314" t="s">
        <v>264</v>
      </c>
      <c r="B183" s="314" t="s">
        <v>1452</v>
      </c>
      <c r="C183" s="314">
        <v>0.0</v>
      </c>
      <c r="D183" s="314">
        <v>0.0</v>
      </c>
      <c r="E183" s="314">
        <v>0.0</v>
      </c>
      <c r="F183" s="314">
        <v>1.0</v>
      </c>
      <c r="G183" s="314">
        <v>0.0</v>
      </c>
      <c r="H183" s="314">
        <v>0.0</v>
      </c>
      <c r="I183" s="314">
        <v>0.0</v>
      </c>
      <c r="J183" s="314">
        <v>1.0</v>
      </c>
      <c r="K183" s="314"/>
      <c r="L183" s="314" t="s">
        <v>916</v>
      </c>
      <c r="M183" s="314" t="s">
        <v>719</v>
      </c>
      <c r="N183" s="314" t="s">
        <v>917</v>
      </c>
      <c r="O183" s="314"/>
      <c r="P183" s="314" t="s">
        <v>1453</v>
      </c>
      <c r="Q183" s="314" t="s">
        <v>1454</v>
      </c>
      <c r="R183" s="314"/>
      <c r="S183" s="314" t="s">
        <v>1455</v>
      </c>
      <c r="T183" s="314" t="s">
        <v>1456</v>
      </c>
      <c r="U183" s="314" t="s">
        <v>24</v>
      </c>
      <c r="V183" s="314" t="s">
        <v>719</v>
      </c>
      <c r="W183" s="314" t="s">
        <v>733</v>
      </c>
      <c r="X183" s="314">
        <f t="shared" si="1"/>
        <v>20</v>
      </c>
      <c r="Y183" s="307"/>
      <c r="Z183" s="307"/>
    </row>
    <row r="184" ht="289.5" customHeight="1">
      <c r="A184" s="314" t="s">
        <v>266</v>
      </c>
      <c r="B184" s="314" t="s">
        <v>1457</v>
      </c>
      <c r="C184" s="314">
        <v>0.0</v>
      </c>
      <c r="D184" s="314">
        <v>0.0</v>
      </c>
      <c r="E184" s="314">
        <v>0.0</v>
      </c>
      <c r="F184" s="314">
        <v>1.0</v>
      </c>
      <c r="G184" s="314">
        <v>0.0</v>
      </c>
      <c r="H184" s="314">
        <v>0.0</v>
      </c>
      <c r="I184" s="314">
        <v>0.0</v>
      </c>
      <c r="J184" s="314">
        <v>1.0</v>
      </c>
      <c r="K184" s="314"/>
      <c r="L184" s="314" t="s">
        <v>916</v>
      </c>
      <c r="M184" s="314" t="s">
        <v>719</v>
      </c>
      <c r="N184" s="314" t="s">
        <v>917</v>
      </c>
      <c r="O184" s="314"/>
      <c r="P184" s="314" t="s">
        <v>1458</v>
      </c>
      <c r="Q184" s="314" t="s">
        <v>1459</v>
      </c>
      <c r="R184" s="314"/>
      <c r="S184" s="314" t="s">
        <v>1460</v>
      </c>
      <c r="T184" s="314" t="s">
        <v>1461</v>
      </c>
      <c r="U184" s="314" t="s">
        <v>24</v>
      </c>
      <c r="V184" s="314" t="s">
        <v>719</v>
      </c>
      <c r="W184" s="314" t="s">
        <v>789</v>
      </c>
      <c r="X184" s="314">
        <f t="shared" si="1"/>
        <v>10</v>
      </c>
      <c r="Y184" s="307"/>
      <c r="Z184" s="307"/>
    </row>
    <row r="185" ht="296.25" customHeight="1">
      <c r="A185" s="314" t="s">
        <v>268</v>
      </c>
      <c r="B185" s="314" t="s">
        <v>1462</v>
      </c>
      <c r="C185" s="314">
        <v>0.0</v>
      </c>
      <c r="D185" s="314">
        <v>0.0</v>
      </c>
      <c r="E185" s="314">
        <v>0.0</v>
      </c>
      <c r="F185" s="314">
        <v>1.0</v>
      </c>
      <c r="G185" s="314">
        <v>0.0</v>
      </c>
      <c r="H185" s="314">
        <v>0.0</v>
      </c>
      <c r="I185" s="314">
        <v>0.0</v>
      </c>
      <c r="J185" s="314">
        <v>0.0</v>
      </c>
      <c r="K185" s="314"/>
      <c r="L185" s="314" t="s">
        <v>916</v>
      </c>
      <c r="M185" s="314" t="s">
        <v>719</v>
      </c>
      <c r="N185" s="314" t="s">
        <v>917</v>
      </c>
      <c r="O185" s="314" t="s">
        <v>1463</v>
      </c>
      <c r="P185" s="314"/>
      <c r="Q185" s="314"/>
      <c r="R185" s="314"/>
      <c r="S185" s="314" t="s">
        <v>1464</v>
      </c>
      <c r="T185" s="314" t="s">
        <v>1465</v>
      </c>
      <c r="U185" s="314" t="s">
        <v>24</v>
      </c>
      <c r="V185" s="314" t="s">
        <v>719</v>
      </c>
      <c r="W185" s="314" t="s">
        <v>789</v>
      </c>
      <c r="X185" s="314">
        <f t="shared" si="1"/>
        <v>10</v>
      </c>
      <c r="Y185" s="307"/>
      <c r="Z185" s="307"/>
    </row>
    <row r="186" ht="300.0" customHeight="1">
      <c r="A186" s="314" t="s">
        <v>270</v>
      </c>
      <c r="B186" s="314" t="s">
        <v>1466</v>
      </c>
      <c r="C186" s="314">
        <v>0.0</v>
      </c>
      <c r="D186" s="314">
        <v>0.0</v>
      </c>
      <c r="E186" s="314">
        <v>0.0</v>
      </c>
      <c r="F186" s="314">
        <v>1.0</v>
      </c>
      <c r="G186" s="314">
        <v>0.0</v>
      </c>
      <c r="H186" s="314">
        <v>0.0</v>
      </c>
      <c r="I186" s="314">
        <v>0.0</v>
      </c>
      <c r="J186" s="314">
        <v>1.0</v>
      </c>
      <c r="K186" s="314"/>
      <c r="L186" s="314" t="s">
        <v>916</v>
      </c>
      <c r="M186" s="314" t="s">
        <v>719</v>
      </c>
      <c r="N186" s="314" t="s">
        <v>917</v>
      </c>
      <c r="O186" s="314"/>
      <c r="P186" s="314" t="s">
        <v>1467</v>
      </c>
      <c r="Q186" s="314" t="s">
        <v>1468</v>
      </c>
      <c r="R186" s="314"/>
      <c r="S186" s="314" t="s">
        <v>1469</v>
      </c>
      <c r="T186" s="314" t="s">
        <v>1470</v>
      </c>
      <c r="U186" s="314" t="s">
        <v>24</v>
      </c>
      <c r="V186" s="314" t="s">
        <v>719</v>
      </c>
      <c r="W186" s="314" t="s">
        <v>739</v>
      </c>
      <c r="X186" s="314">
        <f t="shared" si="1"/>
        <v>5</v>
      </c>
      <c r="Y186" s="307"/>
      <c r="Z186" s="307"/>
    </row>
    <row r="187" ht="76.5" customHeight="1">
      <c r="A187" s="314" t="s">
        <v>316</v>
      </c>
      <c r="B187" s="314" t="s">
        <v>1471</v>
      </c>
      <c r="C187" s="314">
        <v>0.0</v>
      </c>
      <c r="D187" s="314">
        <v>0.0</v>
      </c>
      <c r="E187" s="314">
        <v>0.0</v>
      </c>
      <c r="F187" s="314">
        <v>0.0</v>
      </c>
      <c r="G187" s="314">
        <v>0.0</v>
      </c>
      <c r="H187" s="314">
        <v>1.0</v>
      </c>
      <c r="I187" s="314">
        <v>0.0</v>
      </c>
      <c r="J187" s="314">
        <v>1.0</v>
      </c>
      <c r="K187" s="314"/>
      <c r="L187" s="314" t="s">
        <v>1472</v>
      </c>
      <c r="M187" s="314" t="s">
        <v>719</v>
      </c>
      <c r="N187" s="314" t="s">
        <v>1473</v>
      </c>
      <c r="O187" s="314" t="s">
        <v>1474</v>
      </c>
      <c r="P187" s="314"/>
      <c r="Q187" s="314"/>
      <c r="R187" s="314"/>
      <c r="S187" s="314" t="s">
        <v>1475</v>
      </c>
      <c r="T187" s="314" t="s">
        <v>1476</v>
      </c>
      <c r="U187" s="314" t="s">
        <v>24</v>
      </c>
      <c r="V187" s="314" t="s">
        <v>719</v>
      </c>
      <c r="W187" s="314" t="s">
        <v>733</v>
      </c>
      <c r="X187" s="314">
        <f t="shared" si="1"/>
        <v>20</v>
      </c>
      <c r="Y187" s="307"/>
      <c r="Z187" s="307"/>
    </row>
    <row r="188" ht="76.5" customHeight="1">
      <c r="A188" s="314" t="s">
        <v>318</v>
      </c>
      <c r="B188" s="314" t="s">
        <v>1477</v>
      </c>
      <c r="C188" s="314">
        <v>0.0</v>
      </c>
      <c r="D188" s="314">
        <v>0.0</v>
      </c>
      <c r="E188" s="314">
        <v>0.0</v>
      </c>
      <c r="F188" s="314">
        <v>0.0</v>
      </c>
      <c r="G188" s="314">
        <v>0.0</v>
      </c>
      <c r="H188" s="314">
        <v>1.0</v>
      </c>
      <c r="I188" s="314">
        <v>0.0</v>
      </c>
      <c r="J188" s="314">
        <v>1.0</v>
      </c>
      <c r="K188" s="314"/>
      <c r="L188" s="314" t="s">
        <v>1472</v>
      </c>
      <c r="M188" s="314" t="s">
        <v>719</v>
      </c>
      <c r="N188" s="314" t="s">
        <v>1473</v>
      </c>
      <c r="O188" s="314" t="s">
        <v>1474</v>
      </c>
      <c r="P188" s="314"/>
      <c r="Q188" s="314"/>
      <c r="R188" s="314"/>
      <c r="S188" s="314" t="s">
        <v>1475</v>
      </c>
      <c r="T188" s="314" t="s">
        <v>1476</v>
      </c>
      <c r="U188" s="314" t="s">
        <v>24</v>
      </c>
      <c r="V188" s="314" t="s">
        <v>719</v>
      </c>
      <c r="W188" s="314" t="s">
        <v>733</v>
      </c>
      <c r="X188" s="314">
        <f t="shared" si="1"/>
        <v>20</v>
      </c>
      <c r="Y188" s="307"/>
      <c r="Z188" s="307"/>
    </row>
    <row r="189" ht="76.5" customHeight="1">
      <c r="A189" s="314" t="s">
        <v>319</v>
      </c>
      <c r="B189" s="314" t="s">
        <v>1478</v>
      </c>
      <c r="C189" s="314">
        <v>0.0</v>
      </c>
      <c r="D189" s="314">
        <v>0.0</v>
      </c>
      <c r="E189" s="314">
        <v>0.0</v>
      </c>
      <c r="F189" s="314">
        <v>0.0</v>
      </c>
      <c r="G189" s="314">
        <v>0.0</v>
      </c>
      <c r="H189" s="314">
        <v>1.0</v>
      </c>
      <c r="I189" s="314">
        <v>0.0</v>
      </c>
      <c r="J189" s="314">
        <v>1.0</v>
      </c>
      <c r="K189" s="314"/>
      <c r="L189" s="314" t="s">
        <v>1472</v>
      </c>
      <c r="M189" s="314" t="s">
        <v>719</v>
      </c>
      <c r="N189" s="314" t="s">
        <v>1473</v>
      </c>
      <c r="O189" s="314" t="s">
        <v>1474</v>
      </c>
      <c r="P189" s="314"/>
      <c r="Q189" s="314"/>
      <c r="R189" s="314"/>
      <c r="S189" s="314" t="s">
        <v>1475</v>
      </c>
      <c r="T189" s="314" t="s">
        <v>1476</v>
      </c>
      <c r="U189" s="314" t="s">
        <v>24</v>
      </c>
      <c r="V189" s="314" t="s">
        <v>719</v>
      </c>
      <c r="W189" s="314" t="s">
        <v>733</v>
      </c>
      <c r="X189" s="314">
        <f t="shared" si="1"/>
        <v>20</v>
      </c>
      <c r="Y189" s="307"/>
      <c r="Z189" s="307"/>
    </row>
    <row r="190" ht="76.5" customHeight="1">
      <c r="A190" s="314" t="s">
        <v>320</v>
      </c>
      <c r="B190" s="314" t="s">
        <v>1479</v>
      </c>
      <c r="C190" s="314">
        <v>0.0</v>
      </c>
      <c r="D190" s="314">
        <v>0.0</v>
      </c>
      <c r="E190" s="314">
        <v>0.0</v>
      </c>
      <c r="F190" s="314">
        <v>0.0</v>
      </c>
      <c r="G190" s="314">
        <v>0.0</v>
      </c>
      <c r="H190" s="314">
        <v>1.0</v>
      </c>
      <c r="I190" s="314">
        <v>0.0</v>
      </c>
      <c r="J190" s="314">
        <v>1.0</v>
      </c>
      <c r="K190" s="314"/>
      <c r="L190" s="314" t="s">
        <v>1472</v>
      </c>
      <c r="M190" s="314" t="s">
        <v>719</v>
      </c>
      <c r="N190" s="314" t="s">
        <v>1473</v>
      </c>
      <c r="O190" s="314" t="s">
        <v>1474</v>
      </c>
      <c r="P190" s="314"/>
      <c r="Q190" s="314"/>
      <c r="R190" s="314"/>
      <c r="S190" s="314" t="s">
        <v>1475</v>
      </c>
      <c r="T190" s="314" t="s">
        <v>1476</v>
      </c>
      <c r="U190" s="314" t="s">
        <v>24</v>
      </c>
      <c r="V190" s="314" t="s">
        <v>719</v>
      </c>
      <c r="W190" s="314" t="s">
        <v>733</v>
      </c>
      <c r="X190" s="314">
        <f t="shared" si="1"/>
        <v>20</v>
      </c>
      <c r="Y190" s="307"/>
      <c r="Z190" s="307"/>
    </row>
    <row r="191" ht="76.5" customHeight="1">
      <c r="A191" s="314" t="s">
        <v>321</v>
      </c>
      <c r="B191" s="314" t="s">
        <v>1480</v>
      </c>
      <c r="C191" s="314">
        <v>0.0</v>
      </c>
      <c r="D191" s="314">
        <v>0.0</v>
      </c>
      <c r="E191" s="314">
        <v>0.0</v>
      </c>
      <c r="F191" s="314">
        <v>0.0</v>
      </c>
      <c r="G191" s="314">
        <v>0.0</v>
      </c>
      <c r="H191" s="314">
        <v>1.0</v>
      </c>
      <c r="I191" s="314">
        <v>0.0</v>
      </c>
      <c r="J191" s="314">
        <v>1.0</v>
      </c>
      <c r="K191" s="314"/>
      <c r="L191" s="314" t="s">
        <v>1472</v>
      </c>
      <c r="M191" s="314" t="s">
        <v>719</v>
      </c>
      <c r="N191" s="314" t="s">
        <v>1473</v>
      </c>
      <c r="O191" s="314" t="s">
        <v>1474</v>
      </c>
      <c r="P191" s="314"/>
      <c r="Q191" s="314"/>
      <c r="R191" s="314"/>
      <c r="S191" s="314" t="s">
        <v>1475</v>
      </c>
      <c r="T191" s="314" t="s">
        <v>1476</v>
      </c>
      <c r="U191" s="314" t="s">
        <v>24</v>
      </c>
      <c r="V191" s="314" t="s">
        <v>719</v>
      </c>
      <c r="W191" s="314" t="s">
        <v>789</v>
      </c>
      <c r="X191" s="314">
        <f t="shared" si="1"/>
        <v>10</v>
      </c>
      <c r="Y191" s="307"/>
      <c r="Z191" s="307"/>
    </row>
    <row r="192" ht="76.5" customHeight="1">
      <c r="A192" s="314" t="s">
        <v>322</v>
      </c>
      <c r="B192" s="314" t="s">
        <v>1481</v>
      </c>
      <c r="C192" s="314">
        <v>0.0</v>
      </c>
      <c r="D192" s="314">
        <v>0.0</v>
      </c>
      <c r="E192" s="314">
        <v>0.0</v>
      </c>
      <c r="F192" s="314">
        <v>0.0</v>
      </c>
      <c r="G192" s="314">
        <v>0.0</v>
      </c>
      <c r="H192" s="314">
        <v>1.0</v>
      </c>
      <c r="I192" s="314">
        <v>0.0</v>
      </c>
      <c r="J192" s="314">
        <v>1.0</v>
      </c>
      <c r="K192" s="314"/>
      <c r="L192" s="314" t="s">
        <v>1472</v>
      </c>
      <c r="M192" s="314" t="s">
        <v>719</v>
      </c>
      <c r="N192" s="314" t="s">
        <v>1473</v>
      </c>
      <c r="O192" s="314" t="s">
        <v>1474</v>
      </c>
      <c r="P192" s="314"/>
      <c r="Q192" s="314"/>
      <c r="R192" s="314"/>
      <c r="S192" s="314" t="s">
        <v>1475</v>
      </c>
      <c r="T192" s="314" t="s">
        <v>1476</v>
      </c>
      <c r="U192" s="314" t="s">
        <v>24</v>
      </c>
      <c r="V192" s="314" t="s">
        <v>719</v>
      </c>
      <c r="W192" s="314" t="s">
        <v>789</v>
      </c>
      <c r="X192" s="314">
        <f t="shared" si="1"/>
        <v>10</v>
      </c>
      <c r="Y192" s="307"/>
      <c r="Z192" s="307"/>
    </row>
    <row r="193" ht="76.5" customHeight="1">
      <c r="A193" s="314" t="s">
        <v>323</v>
      </c>
      <c r="B193" s="314" t="s">
        <v>1482</v>
      </c>
      <c r="C193" s="314">
        <v>0.0</v>
      </c>
      <c r="D193" s="314">
        <v>0.0</v>
      </c>
      <c r="E193" s="314">
        <v>0.0</v>
      </c>
      <c r="F193" s="314">
        <v>0.0</v>
      </c>
      <c r="G193" s="314">
        <v>0.0</v>
      </c>
      <c r="H193" s="314">
        <v>1.0</v>
      </c>
      <c r="I193" s="314">
        <v>0.0</v>
      </c>
      <c r="J193" s="314">
        <v>1.0</v>
      </c>
      <c r="K193" s="314"/>
      <c r="L193" s="314" t="s">
        <v>1472</v>
      </c>
      <c r="M193" s="314" t="s">
        <v>719</v>
      </c>
      <c r="N193" s="314" t="s">
        <v>1473</v>
      </c>
      <c r="O193" s="314" t="s">
        <v>1474</v>
      </c>
      <c r="P193" s="314"/>
      <c r="Q193" s="314"/>
      <c r="R193" s="314"/>
      <c r="S193" s="314" t="s">
        <v>1475</v>
      </c>
      <c r="T193" s="314" t="s">
        <v>1476</v>
      </c>
      <c r="U193" s="314" t="s">
        <v>24</v>
      </c>
      <c r="V193" s="314" t="s">
        <v>719</v>
      </c>
      <c r="W193" s="314" t="s">
        <v>789</v>
      </c>
      <c r="X193" s="314">
        <f t="shared" si="1"/>
        <v>10</v>
      </c>
      <c r="Y193" s="307"/>
      <c r="Z193" s="307"/>
    </row>
    <row r="194" ht="76.5" customHeight="1">
      <c r="A194" s="314" t="s">
        <v>324</v>
      </c>
      <c r="B194" s="314" t="s">
        <v>1483</v>
      </c>
      <c r="C194" s="314">
        <v>0.0</v>
      </c>
      <c r="D194" s="314">
        <v>0.0</v>
      </c>
      <c r="E194" s="314">
        <v>0.0</v>
      </c>
      <c r="F194" s="314">
        <v>0.0</v>
      </c>
      <c r="G194" s="314">
        <v>0.0</v>
      </c>
      <c r="H194" s="314">
        <v>1.0</v>
      </c>
      <c r="I194" s="314">
        <v>0.0</v>
      </c>
      <c r="J194" s="314">
        <v>1.0</v>
      </c>
      <c r="K194" s="314"/>
      <c r="L194" s="314" t="s">
        <v>1472</v>
      </c>
      <c r="M194" s="314" t="s">
        <v>719</v>
      </c>
      <c r="N194" s="314" t="s">
        <v>1473</v>
      </c>
      <c r="O194" s="314" t="s">
        <v>1474</v>
      </c>
      <c r="P194" s="314"/>
      <c r="Q194" s="314"/>
      <c r="R194" s="314"/>
      <c r="S194" s="314" t="s">
        <v>1475</v>
      </c>
      <c r="T194" s="314" t="s">
        <v>1476</v>
      </c>
      <c r="U194" s="314" t="s">
        <v>24</v>
      </c>
      <c r="V194" s="314" t="s">
        <v>719</v>
      </c>
      <c r="W194" s="314" t="s">
        <v>789</v>
      </c>
      <c r="X194" s="314">
        <f t="shared" si="1"/>
        <v>10</v>
      </c>
      <c r="Y194" s="307"/>
      <c r="Z194" s="307"/>
    </row>
    <row r="195" ht="76.5" customHeight="1">
      <c r="A195" s="314" t="s">
        <v>325</v>
      </c>
      <c r="B195" s="314" t="s">
        <v>1484</v>
      </c>
      <c r="C195" s="314">
        <v>0.0</v>
      </c>
      <c r="D195" s="314">
        <v>0.0</v>
      </c>
      <c r="E195" s="314">
        <v>0.0</v>
      </c>
      <c r="F195" s="314">
        <v>0.0</v>
      </c>
      <c r="G195" s="314">
        <v>0.0</v>
      </c>
      <c r="H195" s="314">
        <v>1.0</v>
      </c>
      <c r="I195" s="314">
        <v>0.0</v>
      </c>
      <c r="J195" s="314">
        <v>1.0</v>
      </c>
      <c r="K195" s="314"/>
      <c r="L195" s="314" t="s">
        <v>1472</v>
      </c>
      <c r="M195" s="314" t="s">
        <v>719</v>
      </c>
      <c r="N195" s="314" t="s">
        <v>1473</v>
      </c>
      <c r="O195" s="314" t="s">
        <v>1474</v>
      </c>
      <c r="P195" s="314"/>
      <c r="Q195" s="314"/>
      <c r="R195" s="314"/>
      <c r="S195" s="314" t="s">
        <v>1475</v>
      </c>
      <c r="T195" s="314" t="s">
        <v>1476</v>
      </c>
      <c r="U195" s="314" t="s">
        <v>24</v>
      </c>
      <c r="V195" s="314" t="s">
        <v>719</v>
      </c>
      <c r="W195" s="314" t="s">
        <v>789</v>
      </c>
      <c r="X195" s="314">
        <f t="shared" si="1"/>
        <v>10</v>
      </c>
      <c r="Y195" s="307"/>
      <c r="Z195" s="307"/>
    </row>
    <row r="196" ht="76.5" customHeight="1">
      <c r="A196" s="314" t="s">
        <v>326</v>
      </c>
      <c r="B196" s="314" t="s">
        <v>1485</v>
      </c>
      <c r="C196" s="314">
        <v>0.0</v>
      </c>
      <c r="D196" s="314">
        <v>0.0</v>
      </c>
      <c r="E196" s="314">
        <v>0.0</v>
      </c>
      <c r="F196" s="314">
        <v>0.0</v>
      </c>
      <c r="G196" s="314">
        <v>0.0</v>
      </c>
      <c r="H196" s="314">
        <v>1.0</v>
      </c>
      <c r="I196" s="314">
        <v>0.0</v>
      </c>
      <c r="J196" s="314">
        <v>1.0</v>
      </c>
      <c r="K196" s="314"/>
      <c r="L196" s="314" t="s">
        <v>1472</v>
      </c>
      <c r="M196" s="314" t="s">
        <v>719</v>
      </c>
      <c r="N196" s="314" t="s">
        <v>1473</v>
      </c>
      <c r="O196" s="314" t="s">
        <v>1474</v>
      </c>
      <c r="P196" s="314"/>
      <c r="Q196" s="314"/>
      <c r="R196" s="314"/>
      <c r="S196" s="314" t="s">
        <v>1475</v>
      </c>
      <c r="T196" s="314" t="s">
        <v>1476</v>
      </c>
      <c r="U196" s="314" t="s">
        <v>24</v>
      </c>
      <c r="V196" s="314" t="s">
        <v>719</v>
      </c>
      <c r="W196" s="314" t="s">
        <v>789</v>
      </c>
      <c r="X196" s="314">
        <f t="shared" si="1"/>
        <v>10</v>
      </c>
      <c r="Y196" s="307"/>
      <c r="Z196" s="307"/>
    </row>
    <row r="197" ht="76.5" customHeight="1">
      <c r="A197" s="314" t="s">
        <v>327</v>
      </c>
      <c r="B197" s="314" t="s">
        <v>1486</v>
      </c>
      <c r="C197" s="314">
        <v>0.0</v>
      </c>
      <c r="D197" s="314">
        <v>0.0</v>
      </c>
      <c r="E197" s="314">
        <v>0.0</v>
      </c>
      <c r="F197" s="314">
        <v>0.0</v>
      </c>
      <c r="G197" s="314">
        <v>0.0</v>
      </c>
      <c r="H197" s="314">
        <v>1.0</v>
      </c>
      <c r="I197" s="314">
        <v>0.0</v>
      </c>
      <c r="J197" s="314">
        <v>1.0</v>
      </c>
      <c r="K197" s="314"/>
      <c r="L197" s="314" t="s">
        <v>1472</v>
      </c>
      <c r="M197" s="314" t="s">
        <v>719</v>
      </c>
      <c r="N197" s="314" t="s">
        <v>1473</v>
      </c>
      <c r="O197" s="314" t="s">
        <v>1474</v>
      </c>
      <c r="P197" s="314"/>
      <c r="Q197" s="314"/>
      <c r="R197" s="314"/>
      <c r="S197" s="314" t="s">
        <v>1475</v>
      </c>
      <c r="T197" s="314" t="s">
        <v>1476</v>
      </c>
      <c r="U197" s="314" t="s">
        <v>24</v>
      </c>
      <c r="V197" s="314" t="s">
        <v>719</v>
      </c>
      <c r="W197" s="314" t="s">
        <v>789</v>
      </c>
      <c r="X197" s="314">
        <f t="shared" si="1"/>
        <v>10</v>
      </c>
      <c r="Y197" s="307"/>
      <c r="Z197" s="307"/>
    </row>
    <row r="198" ht="76.5" customHeight="1">
      <c r="A198" s="314" t="s">
        <v>328</v>
      </c>
      <c r="B198" s="314" t="s">
        <v>1487</v>
      </c>
      <c r="C198" s="314">
        <v>0.0</v>
      </c>
      <c r="D198" s="314">
        <v>0.0</v>
      </c>
      <c r="E198" s="314">
        <v>0.0</v>
      </c>
      <c r="F198" s="314">
        <v>0.0</v>
      </c>
      <c r="G198" s="314">
        <v>0.0</v>
      </c>
      <c r="H198" s="314">
        <v>1.0</v>
      </c>
      <c r="I198" s="314">
        <v>0.0</v>
      </c>
      <c r="J198" s="314">
        <v>1.0</v>
      </c>
      <c r="K198" s="314"/>
      <c r="L198" s="314" t="s">
        <v>1472</v>
      </c>
      <c r="M198" s="314" t="s">
        <v>719</v>
      </c>
      <c r="N198" s="314" t="s">
        <v>1473</v>
      </c>
      <c r="O198" s="314" t="s">
        <v>1474</v>
      </c>
      <c r="P198" s="314"/>
      <c r="Q198" s="314"/>
      <c r="R198" s="314"/>
      <c r="S198" s="314" t="s">
        <v>1475</v>
      </c>
      <c r="T198" s="314" t="s">
        <v>1476</v>
      </c>
      <c r="U198" s="314" t="s">
        <v>24</v>
      </c>
      <c r="V198" s="314" t="s">
        <v>719</v>
      </c>
      <c r="W198" s="314" t="s">
        <v>789</v>
      </c>
      <c r="X198" s="314">
        <f t="shared" si="1"/>
        <v>10</v>
      </c>
      <c r="Y198" s="307"/>
      <c r="Z198" s="307"/>
    </row>
    <row r="199" ht="76.5" customHeight="1">
      <c r="A199" s="314" t="s">
        <v>329</v>
      </c>
      <c r="B199" s="314" t="s">
        <v>1488</v>
      </c>
      <c r="C199" s="314">
        <v>0.0</v>
      </c>
      <c r="D199" s="314">
        <v>0.0</v>
      </c>
      <c r="E199" s="314">
        <v>0.0</v>
      </c>
      <c r="F199" s="314">
        <v>0.0</v>
      </c>
      <c r="G199" s="314">
        <v>0.0</v>
      </c>
      <c r="H199" s="314">
        <v>1.0</v>
      </c>
      <c r="I199" s="314">
        <v>0.0</v>
      </c>
      <c r="J199" s="314">
        <v>1.0</v>
      </c>
      <c r="K199" s="314"/>
      <c r="L199" s="314" t="s">
        <v>1472</v>
      </c>
      <c r="M199" s="314" t="s">
        <v>719</v>
      </c>
      <c r="N199" s="314" t="s">
        <v>1473</v>
      </c>
      <c r="O199" s="314" t="s">
        <v>1474</v>
      </c>
      <c r="P199" s="314"/>
      <c r="Q199" s="314"/>
      <c r="R199" s="314"/>
      <c r="S199" s="314" t="s">
        <v>1475</v>
      </c>
      <c r="T199" s="314" t="s">
        <v>1476</v>
      </c>
      <c r="U199" s="314" t="s">
        <v>24</v>
      </c>
      <c r="V199" s="314" t="s">
        <v>719</v>
      </c>
      <c r="W199" s="314" t="s">
        <v>789</v>
      </c>
      <c r="X199" s="314">
        <f t="shared" si="1"/>
        <v>10</v>
      </c>
      <c r="Y199" s="307"/>
      <c r="Z199" s="307"/>
    </row>
    <row r="200" ht="76.5" customHeight="1">
      <c r="A200" s="314" t="s">
        <v>330</v>
      </c>
      <c r="B200" s="314" t="s">
        <v>1489</v>
      </c>
      <c r="C200" s="314">
        <v>0.0</v>
      </c>
      <c r="D200" s="314">
        <v>0.0</v>
      </c>
      <c r="E200" s="314">
        <v>0.0</v>
      </c>
      <c r="F200" s="314">
        <v>0.0</v>
      </c>
      <c r="G200" s="314">
        <v>0.0</v>
      </c>
      <c r="H200" s="314">
        <v>1.0</v>
      </c>
      <c r="I200" s="314">
        <v>0.0</v>
      </c>
      <c r="J200" s="314">
        <v>1.0</v>
      </c>
      <c r="K200" s="314"/>
      <c r="L200" s="314" t="s">
        <v>1472</v>
      </c>
      <c r="M200" s="314" t="s">
        <v>719</v>
      </c>
      <c r="N200" s="314" t="s">
        <v>1473</v>
      </c>
      <c r="O200" s="314" t="s">
        <v>1474</v>
      </c>
      <c r="P200" s="314"/>
      <c r="Q200" s="314"/>
      <c r="R200" s="314"/>
      <c r="S200" s="314" t="s">
        <v>1475</v>
      </c>
      <c r="T200" s="314" t="s">
        <v>1476</v>
      </c>
      <c r="U200" s="314" t="s">
        <v>29</v>
      </c>
      <c r="V200" s="314" t="s">
        <v>719</v>
      </c>
      <c r="W200" s="314" t="s">
        <v>789</v>
      </c>
      <c r="X200" s="314">
        <f t="shared" si="1"/>
        <v>10</v>
      </c>
      <c r="Y200" s="307"/>
      <c r="Z200" s="307"/>
    </row>
    <row r="201" ht="76.5" customHeight="1">
      <c r="A201" s="314" t="s">
        <v>331</v>
      </c>
      <c r="B201" s="314" t="s">
        <v>1490</v>
      </c>
      <c r="C201" s="314">
        <v>0.0</v>
      </c>
      <c r="D201" s="314">
        <v>0.0</v>
      </c>
      <c r="E201" s="314">
        <v>0.0</v>
      </c>
      <c r="F201" s="314">
        <v>0.0</v>
      </c>
      <c r="G201" s="314">
        <v>0.0</v>
      </c>
      <c r="H201" s="314">
        <v>1.0</v>
      </c>
      <c r="I201" s="314">
        <v>0.0</v>
      </c>
      <c r="J201" s="314">
        <v>1.0</v>
      </c>
      <c r="K201" s="314"/>
      <c r="L201" s="314" t="s">
        <v>1472</v>
      </c>
      <c r="M201" s="314" t="s">
        <v>719</v>
      </c>
      <c r="N201" s="314" t="s">
        <v>1473</v>
      </c>
      <c r="O201" s="314" t="s">
        <v>1474</v>
      </c>
      <c r="P201" s="314"/>
      <c r="Q201" s="314"/>
      <c r="R201" s="314"/>
      <c r="S201" s="314" t="s">
        <v>1475</v>
      </c>
      <c r="T201" s="314" t="s">
        <v>1476</v>
      </c>
      <c r="U201" s="314" t="s">
        <v>24</v>
      </c>
      <c r="V201" s="314" t="s">
        <v>719</v>
      </c>
      <c r="W201" s="314" t="s">
        <v>789</v>
      </c>
      <c r="X201" s="314">
        <f t="shared" si="1"/>
        <v>10</v>
      </c>
      <c r="Y201" s="307"/>
      <c r="Z201" s="307"/>
    </row>
    <row r="202" ht="76.5" customHeight="1">
      <c r="A202" s="314" t="s">
        <v>332</v>
      </c>
      <c r="B202" s="314" t="s">
        <v>1491</v>
      </c>
      <c r="C202" s="314">
        <v>0.0</v>
      </c>
      <c r="D202" s="314">
        <v>0.0</v>
      </c>
      <c r="E202" s="314">
        <v>0.0</v>
      </c>
      <c r="F202" s="314">
        <v>0.0</v>
      </c>
      <c r="G202" s="314">
        <v>0.0</v>
      </c>
      <c r="H202" s="314">
        <v>1.0</v>
      </c>
      <c r="I202" s="314">
        <v>0.0</v>
      </c>
      <c r="J202" s="314">
        <v>1.0</v>
      </c>
      <c r="K202" s="314"/>
      <c r="L202" s="314" t="s">
        <v>1472</v>
      </c>
      <c r="M202" s="314" t="s">
        <v>719</v>
      </c>
      <c r="N202" s="314" t="s">
        <v>1473</v>
      </c>
      <c r="O202" s="314" t="s">
        <v>1474</v>
      </c>
      <c r="P202" s="314"/>
      <c r="Q202" s="314"/>
      <c r="R202" s="314"/>
      <c r="S202" s="314" t="s">
        <v>1475</v>
      </c>
      <c r="T202" s="314" t="s">
        <v>1476</v>
      </c>
      <c r="U202" s="314" t="s">
        <v>24</v>
      </c>
      <c r="V202" s="314" t="s">
        <v>719</v>
      </c>
      <c r="W202" s="314" t="s">
        <v>789</v>
      </c>
      <c r="X202" s="314">
        <f t="shared" si="1"/>
        <v>10</v>
      </c>
      <c r="Y202" s="307"/>
      <c r="Z202" s="307"/>
    </row>
    <row r="203" ht="76.5" customHeight="1">
      <c r="A203" s="314" t="s">
        <v>333</v>
      </c>
      <c r="B203" s="314" t="s">
        <v>1492</v>
      </c>
      <c r="C203" s="314">
        <v>0.0</v>
      </c>
      <c r="D203" s="314">
        <v>0.0</v>
      </c>
      <c r="E203" s="314">
        <v>0.0</v>
      </c>
      <c r="F203" s="314">
        <v>0.0</v>
      </c>
      <c r="G203" s="314">
        <v>0.0</v>
      </c>
      <c r="H203" s="314">
        <v>1.0</v>
      </c>
      <c r="I203" s="314">
        <v>0.0</v>
      </c>
      <c r="J203" s="314">
        <v>1.0</v>
      </c>
      <c r="K203" s="314"/>
      <c r="L203" s="314" t="s">
        <v>1472</v>
      </c>
      <c r="M203" s="314" t="s">
        <v>719</v>
      </c>
      <c r="N203" s="314" t="s">
        <v>1473</v>
      </c>
      <c r="O203" s="314" t="s">
        <v>1474</v>
      </c>
      <c r="P203" s="314"/>
      <c r="Q203" s="314"/>
      <c r="R203" s="314"/>
      <c r="S203" s="314" t="s">
        <v>1475</v>
      </c>
      <c r="T203" s="314" t="s">
        <v>1476</v>
      </c>
      <c r="U203" s="314" t="s">
        <v>24</v>
      </c>
      <c r="V203" s="314" t="s">
        <v>719</v>
      </c>
      <c r="W203" s="314" t="s">
        <v>789</v>
      </c>
      <c r="X203" s="314">
        <f t="shared" si="1"/>
        <v>10</v>
      </c>
      <c r="Y203" s="307"/>
      <c r="Z203" s="307"/>
    </row>
    <row r="204" ht="76.5" customHeight="1">
      <c r="A204" s="314" t="s">
        <v>334</v>
      </c>
      <c r="B204" s="314" t="s">
        <v>1493</v>
      </c>
      <c r="C204" s="314">
        <v>0.0</v>
      </c>
      <c r="D204" s="314">
        <v>0.0</v>
      </c>
      <c r="E204" s="314">
        <v>0.0</v>
      </c>
      <c r="F204" s="314">
        <v>0.0</v>
      </c>
      <c r="G204" s="314">
        <v>0.0</v>
      </c>
      <c r="H204" s="314">
        <v>1.0</v>
      </c>
      <c r="I204" s="314">
        <v>0.0</v>
      </c>
      <c r="J204" s="314">
        <v>1.0</v>
      </c>
      <c r="K204" s="314"/>
      <c r="L204" s="314" t="s">
        <v>1472</v>
      </c>
      <c r="M204" s="314" t="s">
        <v>719</v>
      </c>
      <c r="N204" s="314" t="s">
        <v>1473</v>
      </c>
      <c r="O204" s="314" t="s">
        <v>1474</v>
      </c>
      <c r="P204" s="314"/>
      <c r="Q204" s="314"/>
      <c r="R204" s="314"/>
      <c r="S204" s="314" t="s">
        <v>1475</v>
      </c>
      <c r="T204" s="314" t="s">
        <v>1476</v>
      </c>
      <c r="U204" s="314" t="s">
        <v>29</v>
      </c>
      <c r="V204" s="314" t="s">
        <v>719</v>
      </c>
      <c r="W204" s="314" t="s">
        <v>789</v>
      </c>
      <c r="X204" s="314">
        <f t="shared" si="1"/>
        <v>10</v>
      </c>
      <c r="Y204" s="307"/>
      <c r="Z204" s="307"/>
    </row>
    <row r="205" ht="76.5" customHeight="1">
      <c r="A205" s="314" t="s">
        <v>335</v>
      </c>
      <c r="B205" s="314" t="s">
        <v>1494</v>
      </c>
      <c r="C205" s="314">
        <v>0.0</v>
      </c>
      <c r="D205" s="314">
        <v>0.0</v>
      </c>
      <c r="E205" s="314">
        <v>0.0</v>
      </c>
      <c r="F205" s="314">
        <v>0.0</v>
      </c>
      <c r="G205" s="314">
        <v>0.0</v>
      </c>
      <c r="H205" s="314">
        <v>1.0</v>
      </c>
      <c r="I205" s="314">
        <v>0.0</v>
      </c>
      <c r="J205" s="314">
        <v>1.0</v>
      </c>
      <c r="K205" s="314"/>
      <c r="L205" s="314" t="s">
        <v>1472</v>
      </c>
      <c r="M205" s="314" t="s">
        <v>719</v>
      </c>
      <c r="N205" s="314" t="s">
        <v>1473</v>
      </c>
      <c r="O205" s="314" t="s">
        <v>1474</v>
      </c>
      <c r="P205" s="314"/>
      <c r="Q205" s="314"/>
      <c r="R205" s="314"/>
      <c r="S205" s="314" t="s">
        <v>1475</v>
      </c>
      <c r="T205" s="314" t="s">
        <v>1476</v>
      </c>
      <c r="U205" s="314" t="s">
        <v>24</v>
      </c>
      <c r="V205" s="314" t="s">
        <v>719</v>
      </c>
      <c r="W205" s="314" t="s">
        <v>789</v>
      </c>
      <c r="X205" s="314">
        <f t="shared" si="1"/>
        <v>10</v>
      </c>
      <c r="Y205" s="307"/>
      <c r="Z205" s="307"/>
    </row>
    <row r="206" ht="76.5" customHeight="1">
      <c r="A206" s="314" t="s">
        <v>336</v>
      </c>
      <c r="B206" s="314" t="s">
        <v>1495</v>
      </c>
      <c r="C206" s="314">
        <v>0.0</v>
      </c>
      <c r="D206" s="314">
        <v>0.0</v>
      </c>
      <c r="E206" s="314">
        <v>0.0</v>
      </c>
      <c r="F206" s="314">
        <v>0.0</v>
      </c>
      <c r="G206" s="314">
        <v>0.0</v>
      </c>
      <c r="H206" s="314">
        <v>1.0</v>
      </c>
      <c r="I206" s="314">
        <v>0.0</v>
      </c>
      <c r="J206" s="314">
        <v>1.0</v>
      </c>
      <c r="K206" s="314"/>
      <c r="L206" s="314" t="s">
        <v>1472</v>
      </c>
      <c r="M206" s="314" t="s">
        <v>719</v>
      </c>
      <c r="N206" s="314" t="s">
        <v>1473</v>
      </c>
      <c r="O206" s="314" t="s">
        <v>1474</v>
      </c>
      <c r="P206" s="314"/>
      <c r="Q206" s="314"/>
      <c r="R206" s="314"/>
      <c r="S206" s="314" t="s">
        <v>1475</v>
      </c>
      <c r="T206" s="314" t="s">
        <v>1476</v>
      </c>
      <c r="U206" s="314" t="s">
        <v>24</v>
      </c>
      <c r="V206" s="314" t="s">
        <v>719</v>
      </c>
      <c r="W206" s="314" t="s">
        <v>789</v>
      </c>
      <c r="X206" s="314">
        <f t="shared" si="1"/>
        <v>10</v>
      </c>
      <c r="Y206" s="307"/>
      <c r="Z206" s="307"/>
    </row>
    <row r="207" ht="76.5" customHeight="1">
      <c r="A207" s="314" t="s">
        <v>337</v>
      </c>
      <c r="B207" s="314" t="s">
        <v>1496</v>
      </c>
      <c r="C207" s="314">
        <v>0.0</v>
      </c>
      <c r="D207" s="314">
        <v>0.0</v>
      </c>
      <c r="E207" s="314">
        <v>0.0</v>
      </c>
      <c r="F207" s="314">
        <v>0.0</v>
      </c>
      <c r="G207" s="314">
        <v>0.0</v>
      </c>
      <c r="H207" s="314">
        <v>1.0</v>
      </c>
      <c r="I207" s="314">
        <v>0.0</v>
      </c>
      <c r="J207" s="314">
        <v>1.0</v>
      </c>
      <c r="K207" s="314"/>
      <c r="L207" s="314" t="s">
        <v>1472</v>
      </c>
      <c r="M207" s="314" t="s">
        <v>719</v>
      </c>
      <c r="N207" s="314" t="s">
        <v>1473</v>
      </c>
      <c r="O207" s="314" t="s">
        <v>1474</v>
      </c>
      <c r="P207" s="314"/>
      <c r="Q207" s="314"/>
      <c r="R207" s="314"/>
      <c r="S207" s="314" t="s">
        <v>1475</v>
      </c>
      <c r="T207" s="314" t="s">
        <v>1476</v>
      </c>
      <c r="U207" s="314" t="s">
        <v>24</v>
      </c>
      <c r="V207" s="314" t="s">
        <v>719</v>
      </c>
      <c r="W207" s="314" t="s">
        <v>789</v>
      </c>
      <c r="X207" s="314">
        <f t="shared" si="1"/>
        <v>10</v>
      </c>
      <c r="Y207" s="307"/>
      <c r="Z207" s="307"/>
    </row>
    <row r="208" ht="76.5" customHeight="1">
      <c r="A208" s="314" t="s">
        <v>338</v>
      </c>
      <c r="B208" s="314" t="s">
        <v>1497</v>
      </c>
      <c r="C208" s="314">
        <v>0.0</v>
      </c>
      <c r="D208" s="314">
        <v>0.0</v>
      </c>
      <c r="E208" s="314">
        <v>0.0</v>
      </c>
      <c r="F208" s="314">
        <v>0.0</v>
      </c>
      <c r="G208" s="314">
        <v>0.0</v>
      </c>
      <c r="H208" s="314">
        <v>1.0</v>
      </c>
      <c r="I208" s="314">
        <v>0.0</v>
      </c>
      <c r="J208" s="314">
        <v>1.0</v>
      </c>
      <c r="K208" s="314"/>
      <c r="L208" s="314" t="s">
        <v>1472</v>
      </c>
      <c r="M208" s="314" t="s">
        <v>719</v>
      </c>
      <c r="N208" s="314" t="s">
        <v>1473</v>
      </c>
      <c r="O208" s="314" t="s">
        <v>1474</v>
      </c>
      <c r="P208" s="314"/>
      <c r="Q208" s="314"/>
      <c r="R208" s="314"/>
      <c r="S208" s="314" t="s">
        <v>1475</v>
      </c>
      <c r="T208" s="314" t="s">
        <v>1476</v>
      </c>
      <c r="U208" s="314" t="s">
        <v>24</v>
      </c>
      <c r="V208" s="314" t="s">
        <v>719</v>
      </c>
      <c r="W208" s="314" t="s">
        <v>789</v>
      </c>
      <c r="X208" s="314">
        <f t="shared" si="1"/>
        <v>10</v>
      </c>
      <c r="Y208" s="307"/>
      <c r="Z208" s="307"/>
    </row>
    <row r="209" ht="76.5" customHeight="1">
      <c r="A209" s="314" t="s">
        <v>339</v>
      </c>
      <c r="B209" s="314" t="s">
        <v>1498</v>
      </c>
      <c r="C209" s="314">
        <v>0.0</v>
      </c>
      <c r="D209" s="314">
        <v>0.0</v>
      </c>
      <c r="E209" s="314">
        <v>0.0</v>
      </c>
      <c r="F209" s="314">
        <v>0.0</v>
      </c>
      <c r="G209" s="314">
        <v>0.0</v>
      </c>
      <c r="H209" s="314">
        <v>1.0</v>
      </c>
      <c r="I209" s="314">
        <v>0.0</v>
      </c>
      <c r="J209" s="314">
        <v>1.0</v>
      </c>
      <c r="K209" s="314"/>
      <c r="L209" s="314" t="s">
        <v>1472</v>
      </c>
      <c r="M209" s="314" t="s">
        <v>719</v>
      </c>
      <c r="N209" s="314" t="s">
        <v>1473</v>
      </c>
      <c r="O209" s="314" t="s">
        <v>1474</v>
      </c>
      <c r="P209" s="314"/>
      <c r="Q209" s="314"/>
      <c r="R209" s="314"/>
      <c r="S209" s="314" t="s">
        <v>1475</v>
      </c>
      <c r="T209" s="314" t="s">
        <v>1476</v>
      </c>
      <c r="U209" s="314" t="s">
        <v>24</v>
      </c>
      <c r="V209" s="314" t="s">
        <v>719</v>
      </c>
      <c r="W209" s="314" t="s">
        <v>789</v>
      </c>
      <c r="X209" s="314">
        <f t="shared" si="1"/>
        <v>10</v>
      </c>
      <c r="Y209" s="307"/>
      <c r="Z209" s="307"/>
    </row>
    <row r="210" ht="76.5" customHeight="1">
      <c r="A210" s="314" t="s">
        <v>340</v>
      </c>
      <c r="B210" s="314" t="s">
        <v>1499</v>
      </c>
      <c r="C210" s="314">
        <v>0.0</v>
      </c>
      <c r="D210" s="314">
        <v>0.0</v>
      </c>
      <c r="E210" s="314">
        <v>0.0</v>
      </c>
      <c r="F210" s="314">
        <v>0.0</v>
      </c>
      <c r="G210" s="314">
        <v>0.0</v>
      </c>
      <c r="H210" s="314">
        <v>1.0</v>
      </c>
      <c r="I210" s="314">
        <v>0.0</v>
      </c>
      <c r="J210" s="314">
        <v>1.0</v>
      </c>
      <c r="K210" s="314"/>
      <c r="L210" s="314" t="s">
        <v>1472</v>
      </c>
      <c r="M210" s="314" t="s">
        <v>719</v>
      </c>
      <c r="N210" s="314" t="s">
        <v>1473</v>
      </c>
      <c r="O210" s="314" t="s">
        <v>1474</v>
      </c>
      <c r="P210" s="314"/>
      <c r="Q210" s="314"/>
      <c r="R210" s="314"/>
      <c r="S210" s="314" t="s">
        <v>1475</v>
      </c>
      <c r="T210" s="314" t="s">
        <v>1476</v>
      </c>
      <c r="U210" s="314" t="s">
        <v>24</v>
      </c>
      <c r="V210" s="314" t="s">
        <v>719</v>
      </c>
      <c r="W210" s="314" t="s">
        <v>789</v>
      </c>
      <c r="X210" s="314">
        <f t="shared" si="1"/>
        <v>10</v>
      </c>
      <c r="Y210" s="307"/>
      <c r="Z210" s="307"/>
    </row>
    <row r="211" ht="76.5" customHeight="1">
      <c r="A211" s="314" t="s">
        <v>341</v>
      </c>
      <c r="B211" s="314" t="s">
        <v>1500</v>
      </c>
      <c r="C211" s="314">
        <v>0.0</v>
      </c>
      <c r="D211" s="314">
        <v>0.0</v>
      </c>
      <c r="E211" s="314">
        <v>0.0</v>
      </c>
      <c r="F211" s="314">
        <v>0.0</v>
      </c>
      <c r="G211" s="314">
        <v>0.0</v>
      </c>
      <c r="H211" s="314">
        <v>1.0</v>
      </c>
      <c r="I211" s="314">
        <v>0.0</v>
      </c>
      <c r="J211" s="314">
        <v>1.0</v>
      </c>
      <c r="K211" s="314"/>
      <c r="L211" s="314" t="s">
        <v>1472</v>
      </c>
      <c r="M211" s="314" t="s">
        <v>719</v>
      </c>
      <c r="N211" s="314" t="s">
        <v>1473</v>
      </c>
      <c r="O211" s="314" t="s">
        <v>1474</v>
      </c>
      <c r="P211" s="314"/>
      <c r="Q211" s="314"/>
      <c r="R211" s="314"/>
      <c r="S211" s="314" t="s">
        <v>1475</v>
      </c>
      <c r="T211" s="314" t="s">
        <v>1476</v>
      </c>
      <c r="U211" s="314" t="s">
        <v>24</v>
      </c>
      <c r="V211" s="314" t="s">
        <v>719</v>
      </c>
      <c r="W211" s="314" t="s">
        <v>789</v>
      </c>
      <c r="X211" s="314">
        <f t="shared" si="1"/>
        <v>10</v>
      </c>
      <c r="Y211" s="307"/>
      <c r="Z211" s="307"/>
    </row>
    <row r="212" ht="76.5" customHeight="1">
      <c r="A212" s="314" t="s">
        <v>342</v>
      </c>
      <c r="B212" s="314" t="s">
        <v>1501</v>
      </c>
      <c r="C212" s="314">
        <v>0.0</v>
      </c>
      <c r="D212" s="314">
        <v>0.0</v>
      </c>
      <c r="E212" s="314">
        <v>0.0</v>
      </c>
      <c r="F212" s="314">
        <v>0.0</v>
      </c>
      <c r="G212" s="314">
        <v>0.0</v>
      </c>
      <c r="H212" s="314">
        <v>1.0</v>
      </c>
      <c r="I212" s="314">
        <v>0.0</v>
      </c>
      <c r="J212" s="314">
        <v>1.0</v>
      </c>
      <c r="K212" s="314"/>
      <c r="L212" s="314" t="s">
        <v>1472</v>
      </c>
      <c r="M212" s="314" t="s">
        <v>719</v>
      </c>
      <c r="N212" s="314" t="s">
        <v>1473</v>
      </c>
      <c r="O212" s="314" t="s">
        <v>1474</v>
      </c>
      <c r="P212" s="314"/>
      <c r="Q212" s="314"/>
      <c r="R212" s="314"/>
      <c r="S212" s="314" t="s">
        <v>1475</v>
      </c>
      <c r="T212" s="314" t="s">
        <v>1476</v>
      </c>
      <c r="U212" s="314" t="s">
        <v>24</v>
      </c>
      <c r="V212" s="314" t="s">
        <v>719</v>
      </c>
      <c r="W212" s="314" t="s">
        <v>789</v>
      </c>
      <c r="X212" s="314">
        <f t="shared" si="1"/>
        <v>10</v>
      </c>
      <c r="Y212" s="307"/>
      <c r="Z212" s="307"/>
    </row>
    <row r="213" ht="76.5" customHeight="1">
      <c r="A213" s="314" t="s">
        <v>343</v>
      </c>
      <c r="B213" s="314" t="s">
        <v>1502</v>
      </c>
      <c r="C213" s="314">
        <v>0.0</v>
      </c>
      <c r="D213" s="314">
        <v>0.0</v>
      </c>
      <c r="E213" s="314">
        <v>0.0</v>
      </c>
      <c r="F213" s="314">
        <v>0.0</v>
      </c>
      <c r="G213" s="314">
        <v>0.0</v>
      </c>
      <c r="H213" s="314">
        <v>1.0</v>
      </c>
      <c r="I213" s="314">
        <v>0.0</v>
      </c>
      <c r="J213" s="314">
        <v>1.0</v>
      </c>
      <c r="K213" s="314"/>
      <c r="L213" s="314" t="s">
        <v>1472</v>
      </c>
      <c r="M213" s="314" t="s">
        <v>719</v>
      </c>
      <c r="N213" s="314" t="s">
        <v>1473</v>
      </c>
      <c r="O213" s="314" t="s">
        <v>1474</v>
      </c>
      <c r="P213" s="314"/>
      <c r="Q213" s="314"/>
      <c r="R213" s="314"/>
      <c r="S213" s="314" t="s">
        <v>1475</v>
      </c>
      <c r="T213" s="314" t="s">
        <v>1476</v>
      </c>
      <c r="U213" s="314" t="s">
        <v>24</v>
      </c>
      <c r="V213" s="314" t="s">
        <v>719</v>
      </c>
      <c r="W213" s="314" t="s">
        <v>789</v>
      </c>
      <c r="X213" s="314">
        <f t="shared" si="1"/>
        <v>10</v>
      </c>
      <c r="Y213" s="307"/>
      <c r="Z213" s="307"/>
    </row>
    <row r="214" ht="76.5" customHeight="1">
      <c r="A214" s="314" t="s">
        <v>344</v>
      </c>
      <c r="B214" s="314" t="s">
        <v>1503</v>
      </c>
      <c r="C214" s="314">
        <v>0.0</v>
      </c>
      <c r="D214" s="314">
        <v>0.0</v>
      </c>
      <c r="E214" s="314">
        <v>0.0</v>
      </c>
      <c r="F214" s="314">
        <v>0.0</v>
      </c>
      <c r="G214" s="314">
        <v>0.0</v>
      </c>
      <c r="H214" s="314">
        <v>1.0</v>
      </c>
      <c r="I214" s="314">
        <v>0.0</v>
      </c>
      <c r="J214" s="314">
        <v>1.0</v>
      </c>
      <c r="K214" s="314"/>
      <c r="L214" s="314" t="s">
        <v>1472</v>
      </c>
      <c r="M214" s="314" t="s">
        <v>719</v>
      </c>
      <c r="N214" s="314" t="s">
        <v>1473</v>
      </c>
      <c r="O214" s="314" t="s">
        <v>1474</v>
      </c>
      <c r="P214" s="314"/>
      <c r="Q214" s="314"/>
      <c r="R214" s="314"/>
      <c r="S214" s="314" t="s">
        <v>1475</v>
      </c>
      <c r="T214" s="314" t="s">
        <v>1476</v>
      </c>
      <c r="U214" s="314" t="s">
        <v>24</v>
      </c>
      <c r="V214" s="314" t="s">
        <v>719</v>
      </c>
      <c r="W214" s="314" t="s">
        <v>789</v>
      </c>
      <c r="X214" s="314">
        <f t="shared" si="1"/>
        <v>10</v>
      </c>
      <c r="Y214" s="307"/>
      <c r="Z214" s="307"/>
    </row>
    <row r="215" ht="76.5" customHeight="1">
      <c r="A215" s="314" t="s">
        <v>345</v>
      </c>
      <c r="B215" s="314" t="s">
        <v>1504</v>
      </c>
      <c r="C215" s="314">
        <v>0.0</v>
      </c>
      <c r="D215" s="314">
        <v>0.0</v>
      </c>
      <c r="E215" s="314">
        <v>0.0</v>
      </c>
      <c r="F215" s="314">
        <v>0.0</v>
      </c>
      <c r="G215" s="314">
        <v>0.0</v>
      </c>
      <c r="H215" s="314">
        <v>1.0</v>
      </c>
      <c r="I215" s="314">
        <v>0.0</v>
      </c>
      <c r="J215" s="314">
        <v>1.0</v>
      </c>
      <c r="K215" s="314"/>
      <c r="L215" s="314" t="s">
        <v>1472</v>
      </c>
      <c r="M215" s="314" t="s">
        <v>719</v>
      </c>
      <c r="N215" s="314" t="s">
        <v>1473</v>
      </c>
      <c r="O215" s="314" t="s">
        <v>1474</v>
      </c>
      <c r="P215" s="314"/>
      <c r="Q215" s="314"/>
      <c r="R215" s="314"/>
      <c r="S215" s="314" t="s">
        <v>1475</v>
      </c>
      <c r="T215" s="314" t="s">
        <v>1476</v>
      </c>
      <c r="U215" s="314" t="s">
        <v>24</v>
      </c>
      <c r="V215" s="314" t="s">
        <v>719</v>
      </c>
      <c r="W215" s="314" t="s">
        <v>739</v>
      </c>
      <c r="X215" s="314">
        <f t="shared" si="1"/>
        <v>5</v>
      </c>
      <c r="Y215" s="307"/>
      <c r="Z215" s="307"/>
    </row>
    <row r="216" ht="60.75" customHeight="1">
      <c r="A216" s="314" t="s">
        <v>346</v>
      </c>
      <c r="B216" s="314" t="s">
        <v>1505</v>
      </c>
      <c r="C216" s="314">
        <v>0.0</v>
      </c>
      <c r="D216" s="314">
        <v>0.0</v>
      </c>
      <c r="E216" s="314">
        <v>0.0</v>
      </c>
      <c r="F216" s="314">
        <v>0.0</v>
      </c>
      <c r="G216" s="314">
        <v>0.0</v>
      </c>
      <c r="H216" s="314">
        <v>1.0</v>
      </c>
      <c r="I216" s="314">
        <v>0.0</v>
      </c>
      <c r="J216" s="314">
        <v>1.0</v>
      </c>
      <c r="K216" s="314"/>
      <c r="L216" s="314" t="s">
        <v>902</v>
      </c>
      <c r="M216" s="314" t="s">
        <v>719</v>
      </c>
      <c r="N216" s="314" t="s">
        <v>1506</v>
      </c>
      <c r="O216" s="314" t="s">
        <v>1507</v>
      </c>
      <c r="P216" s="314"/>
      <c r="Q216" s="314"/>
      <c r="R216" s="314"/>
      <c r="S216" s="314" t="s">
        <v>1508</v>
      </c>
      <c r="T216" s="314" t="s">
        <v>1509</v>
      </c>
      <c r="U216" s="314" t="s">
        <v>24</v>
      </c>
      <c r="V216" s="314" t="s">
        <v>719</v>
      </c>
      <c r="W216" s="314" t="s">
        <v>733</v>
      </c>
      <c r="X216" s="314">
        <f t="shared" si="1"/>
        <v>20</v>
      </c>
      <c r="Y216" s="307"/>
      <c r="Z216" s="307"/>
    </row>
    <row r="217" ht="15.75" customHeight="1">
      <c r="A217" s="314" t="s">
        <v>348</v>
      </c>
      <c r="B217" s="314" t="s">
        <v>1510</v>
      </c>
      <c r="C217" s="314">
        <v>0.0</v>
      </c>
      <c r="D217" s="314">
        <v>0.0</v>
      </c>
      <c r="E217" s="314">
        <v>0.0</v>
      </c>
      <c r="F217" s="314">
        <v>0.0</v>
      </c>
      <c r="G217" s="314">
        <v>0.0</v>
      </c>
      <c r="H217" s="314">
        <v>1.0</v>
      </c>
      <c r="I217" s="314">
        <v>0.0</v>
      </c>
      <c r="J217" s="314">
        <v>1.0</v>
      </c>
      <c r="K217" s="314"/>
      <c r="L217" s="314" t="s">
        <v>902</v>
      </c>
      <c r="M217" s="314" t="s">
        <v>719</v>
      </c>
      <c r="N217" s="314" t="s">
        <v>1506</v>
      </c>
      <c r="O217" s="314" t="s">
        <v>1507</v>
      </c>
      <c r="P217" s="314"/>
      <c r="Q217" s="314"/>
      <c r="R217" s="314"/>
      <c r="S217" s="314" t="s">
        <v>1508</v>
      </c>
      <c r="T217" s="314" t="s">
        <v>1509</v>
      </c>
      <c r="U217" s="314" t="s">
        <v>29</v>
      </c>
      <c r="V217" s="314" t="s">
        <v>719</v>
      </c>
      <c r="W217" s="314" t="s">
        <v>733</v>
      </c>
      <c r="X217" s="314">
        <f t="shared" si="1"/>
        <v>20</v>
      </c>
      <c r="Y217" s="307"/>
      <c r="Z217" s="307"/>
    </row>
    <row r="218" ht="15.75" customHeight="1">
      <c r="A218" s="314" t="s">
        <v>349</v>
      </c>
      <c r="B218" s="314" t="s">
        <v>1511</v>
      </c>
      <c r="C218" s="314">
        <v>0.0</v>
      </c>
      <c r="D218" s="314">
        <v>0.0</v>
      </c>
      <c r="E218" s="314">
        <v>0.0</v>
      </c>
      <c r="F218" s="314">
        <v>0.0</v>
      </c>
      <c r="G218" s="314">
        <v>0.0</v>
      </c>
      <c r="H218" s="314">
        <v>1.0</v>
      </c>
      <c r="I218" s="314">
        <v>0.0</v>
      </c>
      <c r="J218" s="314">
        <v>1.0</v>
      </c>
      <c r="K218" s="314"/>
      <c r="L218" s="314" t="s">
        <v>902</v>
      </c>
      <c r="M218" s="314" t="s">
        <v>719</v>
      </c>
      <c r="N218" s="314" t="s">
        <v>1506</v>
      </c>
      <c r="O218" s="314" t="s">
        <v>1507</v>
      </c>
      <c r="P218" s="314"/>
      <c r="Q218" s="314"/>
      <c r="R218" s="314"/>
      <c r="S218" s="314" t="s">
        <v>1508</v>
      </c>
      <c r="T218" s="314" t="s">
        <v>1509</v>
      </c>
      <c r="U218" s="314" t="s">
        <v>29</v>
      </c>
      <c r="V218" s="314" t="s">
        <v>719</v>
      </c>
      <c r="W218" s="314" t="s">
        <v>733</v>
      </c>
      <c r="X218" s="314">
        <f t="shared" si="1"/>
        <v>20</v>
      </c>
      <c r="Y218" s="307"/>
      <c r="Z218" s="307"/>
    </row>
    <row r="219" ht="15.75" customHeight="1">
      <c r="A219" s="314" t="s">
        <v>350</v>
      </c>
      <c r="B219" s="314" t="s">
        <v>1512</v>
      </c>
      <c r="C219" s="314">
        <v>0.0</v>
      </c>
      <c r="D219" s="314">
        <v>0.0</v>
      </c>
      <c r="E219" s="314">
        <v>0.0</v>
      </c>
      <c r="F219" s="314">
        <v>0.0</v>
      </c>
      <c r="G219" s="314">
        <v>0.0</v>
      </c>
      <c r="H219" s="314">
        <v>1.0</v>
      </c>
      <c r="I219" s="314">
        <v>0.0</v>
      </c>
      <c r="J219" s="314">
        <v>1.0</v>
      </c>
      <c r="K219" s="314"/>
      <c r="L219" s="314" t="s">
        <v>902</v>
      </c>
      <c r="M219" s="314" t="s">
        <v>719</v>
      </c>
      <c r="N219" s="314" t="s">
        <v>1506</v>
      </c>
      <c r="O219" s="314" t="s">
        <v>1507</v>
      </c>
      <c r="P219" s="314"/>
      <c r="Q219" s="314"/>
      <c r="R219" s="314"/>
      <c r="S219" s="314" t="s">
        <v>1508</v>
      </c>
      <c r="T219" s="314" t="s">
        <v>1509</v>
      </c>
      <c r="U219" s="314" t="s">
        <v>24</v>
      </c>
      <c r="V219" s="314" t="s">
        <v>719</v>
      </c>
      <c r="W219" s="314" t="s">
        <v>789</v>
      </c>
      <c r="X219" s="314">
        <f t="shared" si="1"/>
        <v>10</v>
      </c>
      <c r="Y219" s="307"/>
      <c r="Z219" s="307"/>
    </row>
    <row r="220" ht="15.75" customHeight="1">
      <c r="A220" s="314" t="s">
        <v>351</v>
      </c>
      <c r="B220" s="314" t="s">
        <v>1513</v>
      </c>
      <c r="C220" s="314">
        <v>0.0</v>
      </c>
      <c r="D220" s="314">
        <v>0.0</v>
      </c>
      <c r="E220" s="314">
        <v>0.0</v>
      </c>
      <c r="F220" s="314">
        <v>0.0</v>
      </c>
      <c r="G220" s="314">
        <v>0.0</v>
      </c>
      <c r="H220" s="314">
        <v>1.0</v>
      </c>
      <c r="I220" s="314">
        <v>0.0</v>
      </c>
      <c r="J220" s="314">
        <v>1.0</v>
      </c>
      <c r="K220" s="314"/>
      <c r="L220" s="314" t="s">
        <v>902</v>
      </c>
      <c r="M220" s="314" t="s">
        <v>719</v>
      </c>
      <c r="N220" s="314" t="s">
        <v>1506</v>
      </c>
      <c r="O220" s="314" t="s">
        <v>1507</v>
      </c>
      <c r="P220" s="314"/>
      <c r="Q220" s="314"/>
      <c r="R220" s="314"/>
      <c r="S220" s="314" t="s">
        <v>1508</v>
      </c>
      <c r="T220" s="314" t="s">
        <v>1509</v>
      </c>
      <c r="U220" s="314" t="s">
        <v>24</v>
      </c>
      <c r="V220" s="314" t="s">
        <v>719</v>
      </c>
      <c r="W220" s="314" t="s">
        <v>789</v>
      </c>
      <c r="X220" s="314">
        <f t="shared" si="1"/>
        <v>10</v>
      </c>
      <c r="Y220" s="307"/>
      <c r="Z220" s="307"/>
    </row>
    <row r="221" ht="15.75" customHeight="1">
      <c r="A221" s="314" t="s">
        <v>352</v>
      </c>
      <c r="B221" s="314" t="s">
        <v>1514</v>
      </c>
      <c r="C221" s="314">
        <v>0.0</v>
      </c>
      <c r="D221" s="314">
        <v>0.0</v>
      </c>
      <c r="E221" s="314">
        <v>0.0</v>
      </c>
      <c r="F221" s="314">
        <v>0.0</v>
      </c>
      <c r="G221" s="314">
        <v>0.0</v>
      </c>
      <c r="H221" s="314">
        <v>1.0</v>
      </c>
      <c r="I221" s="314">
        <v>0.0</v>
      </c>
      <c r="J221" s="314">
        <v>1.0</v>
      </c>
      <c r="K221" s="314"/>
      <c r="L221" s="314" t="s">
        <v>902</v>
      </c>
      <c r="M221" s="314" t="s">
        <v>719</v>
      </c>
      <c r="N221" s="314" t="s">
        <v>1506</v>
      </c>
      <c r="O221" s="314" t="s">
        <v>1507</v>
      </c>
      <c r="P221" s="314"/>
      <c r="Q221" s="314"/>
      <c r="R221" s="314"/>
      <c r="S221" s="314" t="s">
        <v>1508</v>
      </c>
      <c r="T221" s="314" t="s">
        <v>1509</v>
      </c>
      <c r="U221" s="314" t="s">
        <v>24</v>
      </c>
      <c r="V221" s="314" t="s">
        <v>719</v>
      </c>
      <c r="W221" s="314" t="s">
        <v>789</v>
      </c>
      <c r="X221" s="314">
        <f t="shared" si="1"/>
        <v>10</v>
      </c>
      <c r="Y221" s="307"/>
      <c r="Z221" s="307"/>
    </row>
    <row r="222" ht="15.75" customHeight="1">
      <c r="A222" s="314" t="s">
        <v>353</v>
      </c>
      <c r="B222" s="314" t="s">
        <v>1515</v>
      </c>
      <c r="C222" s="314">
        <v>0.0</v>
      </c>
      <c r="D222" s="314">
        <v>0.0</v>
      </c>
      <c r="E222" s="314">
        <v>0.0</v>
      </c>
      <c r="F222" s="314">
        <v>0.0</v>
      </c>
      <c r="G222" s="314">
        <v>0.0</v>
      </c>
      <c r="H222" s="314">
        <v>1.0</v>
      </c>
      <c r="I222" s="314">
        <v>0.0</v>
      </c>
      <c r="J222" s="314">
        <v>1.0</v>
      </c>
      <c r="K222" s="314"/>
      <c r="L222" s="314" t="s">
        <v>902</v>
      </c>
      <c r="M222" s="314" t="s">
        <v>719</v>
      </c>
      <c r="N222" s="314" t="s">
        <v>1506</v>
      </c>
      <c r="O222" s="314" t="s">
        <v>1507</v>
      </c>
      <c r="P222" s="314"/>
      <c r="Q222" s="314"/>
      <c r="R222" s="314"/>
      <c r="S222" s="314" t="s">
        <v>1508</v>
      </c>
      <c r="T222" s="314" t="s">
        <v>1509</v>
      </c>
      <c r="U222" s="314" t="s">
        <v>24</v>
      </c>
      <c r="V222" s="314" t="s">
        <v>719</v>
      </c>
      <c r="W222" s="314" t="s">
        <v>789</v>
      </c>
      <c r="X222" s="314">
        <f t="shared" si="1"/>
        <v>10</v>
      </c>
      <c r="Y222" s="307"/>
      <c r="Z222" s="307"/>
    </row>
    <row r="223" ht="15.75" customHeight="1">
      <c r="A223" s="314" t="s">
        <v>354</v>
      </c>
      <c r="B223" s="314" t="s">
        <v>1516</v>
      </c>
      <c r="C223" s="314">
        <v>0.0</v>
      </c>
      <c r="D223" s="314">
        <v>0.0</v>
      </c>
      <c r="E223" s="314">
        <v>0.0</v>
      </c>
      <c r="F223" s="314">
        <v>0.0</v>
      </c>
      <c r="G223" s="314">
        <v>0.0</v>
      </c>
      <c r="H223" s="314">
        <v>1.0</v>
      </c>
      <c r="I223" s="314">
        <v>0.0</v>
      </c>
      <c r="J223" s="314">
        <v>1.0</v>
      </c>
      <c r="K223" s="314"/>
      <c r="L223" s="314" t="s">
        <v>902</v>
      </c>
      <c r="M223" s="314" t="s">
        <v>719</v>
      </c>
      <c r="N223" s="314" t="s">
        <v>1506</v>
      </c>
      <c r="O223" s="314" t="s">
        <v>1507</v>
      </c>
      <c r="P223" s="314"/>
      <c r="Q223" s="314"/>
      <c r="R223" s="314"/>
      <c r="S223" s="314" t="s">
        <v>1508</v>
      </c>
      <c r="T223" s="314" t="s">
        <v>1509</v>
      </c>
      <c r="U223" s="314" t="s">
        <v>24</v>
      </c>
      <c r="V223" s="314" t="s">
        <v>719</v>
      </c>
      <c r="W223" s="314" t="s">
        <v>789</v>
      </c>
      <c r="X223" s="314">
        <f t="shared" si="1"/>
        <v>10</v>
      </c>
      <c r="Y223" s="307"/>
      <c r="Z223" s="307"/>
    </row>
    <row r="224" ht="15.75" customHeight="1">
      <c r="A224" s="314" t="s">
        <v>355</v>
      </c>
      <c r="B224" s="314" t="s">
        <v>1517</v>
      </c>
      <c r="C224" s="314">
        <v>0.0</v>
      </c>
      <c r="D224" s="314">
        <v>0.0</v>
      </c>
      <c r="E224" s="314">
        <v>0.0</v>
      </c>
      <c r="F224" s="314">
        <v>0.0</v>
      </c>
      <c r="G224" s="314">
        <v>0.0</v>
      </c>
      <c r="H224" s="314">
        <v>1.0</v>
      </c>
      <c r="I224" s="314">
        <v>0.0</v>
      </c>
      <c r="J224" s="314">
        <v>1.0</v>
      </c>
      <c r="K224" s="314" t="s">
        <v>735</v>
      </c>
      <c r="L224" s="314" t="s">
        <v>902</v>
      </c>
      <c r="M224" s="314" t="s">
        <v>719</v>
      </c>
      <c r="N224" s="314" t="s">
        <v>1506</v>
      </c>
      <c r="O224" s="314" t="s">
        <v>1507</v>
      </c>
      <c r="P224" s="314"/>
      <c r="Q224" s="314"/>
      <c r="R224" s="314"/>
      <c r="S224" s="314" t="s">
        <v>1508</v>
      </c>
      <c r="T224" s="314" t="s">
        <v>1509</v>
      </c>
      <c r="U224" s="314" t="s">
        <v>24</v>
      </c>
      <c r="V224" s="314" t="s">
        <v>719</v>
      </c>
      <c r="W224" s="314" t="s">
        <v>739</v>
      </c>
      <c r="X224" s="314">
        <f t="shared" si="1"/>
        <v>5</v>
      </c>
      <c r="Y224" s="307"/>
      <c r="Z224" s="307"/>
    </row>
    <row r="225" ht="15.75" customHeight="1">
      <c r="A225" s="314" t="s">
        <v>356</v>
      </c>
      <c r="B225" s="314" t="s">
        <v>1518</v>
      </c>
      <c r="C225" s="314">
        <v>0.0</v>
      </c>
      <c r="D225" s="314">
        <v>0.0</v>
      </c>
      <c r="E225" s="314">
        <v>0.0</v>
      </c>
      <c r="F225" s="314">
        <v>0.0</v>
      </c>
      <c r="G225" s="314">
        <v>0.0</v>
      </c>
      <c r="H225" s="314">
        <v>1.0</v>
      </c>
      <c r="I225" s="314">
        <v>0.0</v>
      </c>
      <c r="J225" s="314">
        <v>1.0</v>
      </c>
      <c r="K225" s="314"/>
      <c r="L225" s="314" t="s">
        <v>902</v>
      </c>
      <c r="M225" s="314" t="s">
        <v>719</v>
      </c>
      <c r="N225" s="314" t="s">
        <v>1506</v>
      </c>
      <c r="O225" s="314" t="s">
        <v>1507</v>
      </c>
      <c r="P225" s="314"/>
      <c r="Q225" s="314"/>
      <c r="R225" s="314"/>
      <c r="S225" s="314" t="s">
        <v>1508</v>
      </c>
      <c r="T225" s="314" t="s">
        <v>1509</v>
      </c>
      <c r="U225" s="314" t="s">
        <v>24</v>
      </c>
      <c r="V225" s="314" t="s">
        <v>719</v>
      </c>
      <c r="W225" s="314" t="s">
        <v>739</v>
      </c>
      <c r="X225" s="314">
        <f t="shared" si="1"/>
        <v>5</v>
      </c>
      <c r="Y225" s="307"/>
      <c r="Z225" s="307"/>
    </row>
    <row r="226" ht="15.75" customHeight="1">
      <c r="A226" s="314" t="s">
        <v>357</v>
      </c>
      <c r="B226" s="314" t="s">
        <v>1519</v>
      </c>
      <c r="C226" s="314">
        <v>0.0</v>
      </c>
      <c r="D226" s="314">
        <v>0.0</v>
      </c>
      <c r="E226" s="314">
        <v>0.0</v>
      </c>
      <c r="F226" s="314">
        <v>0.0</v>
      </c>
      <c r="G226" s="314">
        <v>0.0</v>
      </c>
      <c r="H226" s="314">
        <v>1.0</v>
      </c>
      <c r="I226" s="314">
        <v>0.0</v>
      </c>
      <c r="J226" s="314">
        <v>1.0</v>
      </c>
      <c r="K226" s="314"/>
      <c r="L226" s="314" t="s">
        <v>902</v>
      </c>
      <c r="M226" s="314" t="s">
        <v>719</v>
      </c>
      <c r="N226" s="314" t="s">
        <v>1506</v>
      </c>
      <c r="O226" s="314" t="s">
        <v>1507</v>
      </c>
      <c r="P226" s="314"/>
      <c r="Q226" s="314"/>
      <c r="R226" s="314"/>
      <c r="S226" s="314" t="s">
        <v>1508</v>
      </c>
      <c r="T226" s="314" t="s">
        <v>1509</v>
      </c>
      <c r="U226" s="314" t="s">
        <v>24</v>
      </c>
      <c r="V226" s="314" t="s">
        <v>719</v>
      </c>
      <c r="W226" s="314" t="s">
        <v>739</v>
      </c>
      <c r="X226" s="314">
        <f t="shared" si="1"/>
        <v>5</v>
      </c>
      <c r="Y226" s="307"/>
      <c r="Z226" s="307"/>
    </row>
    <row r="227" ht="15.75" customHeight="1">
      <c r="A227" s="314" t="s">
        <v>358</v>
      </c>
      <c r="B227" s="314" t="s">
        <v>1520</v>
      </c>
      <c r="C227" s="314">
        <v>0.0</v>
      </c>
      <c r="D227" s="314">
        <v>0.0</v>
      </c>
      <c r="E227" s="314">
        <v>0.0</v>
      </c>
      <c r="F227" s="314">
        <v>0.0</v>
      </c>
      <c r="G227" s="314">
        <v>0.0</v>
      </c>
      <c r="H227" s="314">
        <v>1.0</v>
      </c>
      <c r="I227" s="314">
        <v>0.0</v>
      </c>
      <c r="J227" s="314">
        <v>1.0</v>
      </c>
      <c r="K227" s="314"/>
      <c r="L227" s="314" t="s">
        <v>902</v>
      </c>
      <c r="M227" s="314" t="s">
        <v>719</v>
      </c>
      <c r="N227" s="314" t="s">
        <v>1506</v>
      </c>
      <c r="O227" s="314" t="s">
        <v>1507</v>
      </c>
      <c r="P227" s="314"/>
      <c r="Q227" s="314"/>
      <c r="R227" s="314"/>
      <c r="S227" s="314" t="s">
        <v>1508</v>
      </c>
      <c r="T227" s="314" t="s">
        <v>1509</v>
      </c>
      <c r="U227" s="314" t="s">
        <v>24</v>
      </c>
      <c r="V227" s="314" t="s">
        <v>719</v>
      </c>
      <c r="W227" s="314" t="s">
        <v>739</v>
      </c>
      <c r="X227" s="314">
        <f t="shared" si="1"/>
        <v>5</v>
      </c>
      <c r="Y227" s="307"/>
      <c r="Z227" s="307"/>
    </row>
    <row r="228" ht="235.5" customHeight="1">
      <c r="A228" s="318" t="s">
        <v>359</v>
      </c>
      <c r="B228" s="314" t="s">
        <v>1521</v>
      </c>
      <c r="C228" s="314">
        <v>0.0</v>
      </c>
      <c r="D228" s="314">
        <v>0.0</v>
      </c>
      <c r="E228" s="314">
        <v>0.0</v>
      </c>
      <c r="F228" s="314">
        <v>0.0</v>
      </c>
      <c r="G228" s="314">
        <v>0.0</v>
      </c>
      <c r="H228" s="314">
        <v>1.0</v>
      </c>
      <c r="I228" s="314">
        <v>0.0</v>
      </c>
      <c r="J228" s="314">
        <v>0.0</v>
      </c>
      <c r="K228" s="314"/>
      <c r="L228" s="314" t="s">
        <v>902</v>
      </c>
      <c r="M228" s="314"/>
      <c r="N228" s="314" t="s">
        <v>1522</v>
      </c>
      <c r="O228" s="314"/>
      <c r="P228" s="314" t="s">
        <v>1523</v>
      </c>
      <c r="Q228" s="314" t="s">
        <v>1524</v>
      </c>
      <c r="R228" s="314"/>
      <c r="S228" s="314" t="s">
        <v>1525</v>
      </c>
      <c r="T228" s="314" t="s">
        <v>1526</v>
      </c>
      <c r="U228" s="314" t="s">
        <v>24</v>
      </c>
      <c r="V228" s="314"/>
      <c r="W228" s="314" t="s">
        <v>789</v>
      </c>
      <c r="X228" s="314">
        <f t="shared" si="1"/>
        <v>10</v>
      </c>
      <c r="Y228" s="307"/>
      <c r="Z228" s="307"/>
    </row>
    <row r="229" ht="231.0" customHeight="1">
      <c r="A229" s="318" t="s">
        <v>361</v>
      </c>
      <c r="B229" s="314" t="s">
        <v>1527</v>
      </c>
      <c r="C229" s="314">
        <v>0.0</v>
      </c>
      <c r="D229" s="314">
        <v>0.0</v>
      </c>
      <c r="E229" s="314">
        <v>0.0</v>
      </c>
      <c r="F229" s="314">
        <v>0.0</v>
      </c>
      <c r="G229" s="314">
        <v>0.0</v>
      </c>
      <c r="H229" s="314">
        <v>1.0</v>
      </c>
      <c r="I229" s="314">
        <v>0.0</v>
      </c>
      <c r="J229" s="314">
        <v>0.0</v>
      </c>
      <c r="K229" s="314"/>
      <c r="L229" s="314" t="s">
        <v>902</v>
      </c>
      <c r="M229" s="314"/>
      <c r="N229" s="314" t="s">
        <v>1522</v>
      </c>
      <c r="O229" s="314"/>
      <c r="P229" s="314"/>
      <c r="Q229" s="314" t="s">
        <v>1528</v>
      </c>
      <c r="R229" s="314"/>
      <c r="S229" s="314" t="s">
        <v>1529</v>
      </c>
      <c r="T229" s="314" t="s">
        <v>1530</v>
      </c>
      <c r="U229" s="314" t="s">
        <v>29</v>
      </c>
      <c r="V229" s="314"/>
      <c r="W229" s="314" t="s">
        <v>789</v>
      </c>
      <c r="X229" s="314">
        <f t="shared" si="1"/>
        <v>10</v>
      </c>
      <c r="Y229" s="307"/>
      <c r="Z229" s="307"/>
    </row>
    <row r="230" ht="15.75" customHeight="1">
      <c r="A230" s="318" t="s">
        <v>362</v>
      </c>
      <c r="B230" s="314" t="s">
        <v>1531</v>
      </c>
      <c r="C230" s="314">
        <v>0.0</v>
      </c>
      <c r="D230" s="314">
        <v>0.0</v>
      </c>
      <c r="E230" s="314">
        <v>0.0</v>
      </c>
      <c r="F230" s="314">
        <v>0.0</v>
      </c>
      <c r="G230" s="314">
        <v>0.0</v>
      </c>
      <c r="H230" s="314">
        <v>1.0</v>
      </c>
      <c r="I230" s="314">
        <v>0.0</v>
      </c>
      <c r="J230" s="314">
        <v>0.0</v>
      </c>
      <c r="K230" s="314"/>
      <c r="L230" s="314" t="s">
        <v>902</v>
      </c>
      <c r="M230" s="314"/>
      <c r="N230" s="314" t="s">
        <v>1522</v>
      </c>
      <c r="O230" s="314"/>
      <c r="P230" s="314" t="s">
        <v>1532</v>
      </c>
      <c r="Q230" s="314" t="s">
        <v>1533</v>
      </c>
      <c r="R230" s="314"/>
      <c r="S230" s="314" t="s">
        <v>1534</v>
      </c>
      <c r="T230" s="314" t="s">
        <v>1535</v>
      </c>
      <c r="U230" s="314" t="s">
        <v>24</v>
      </c>
      <c r="V230" s="314"/>
      <c r="W230" s="314" t="s">
        <v>789</v>
      </c>
      <c r="X230" s="314">
        <f t="shared" si="1"/>
        <v>10</v>
      </c>
      <c r="Y230" s="307"/>
      <c r="Z230" s="307"/>
    </row>
    <row r="231" ht="228.75" customHeight="1">
      <c r="A231" s="318" t="s">
        <v>363</v>
      </c>
      <c r="B231" s="314" t="s">
        <v>1536</v>
      </c>
      <c r="C231" s="314">
        <v>0.0</v>
      </c>
      <c r="D231" s="314">
        <v>0.0</v>
      </c>
      <c r="E231" s="314">
        <v>0.0</v>
      </c>
      <c r="F231" s="314">
        <v>0.0</v>
      </c>
      <c r="G231" s="314">
        <v>0.0</v>
      </c>
      <c r="H231" s="314">
        <v>1.0</v>
      </c>
      <c r="I231" s="314">
        <v>0.0</v>
      </c>
      <c r="J231" s="314">
        <v>0.0</v>
      </c>
      <c r="K231" s="314"/>
      <c r="L231" s="314" t="s">
        <v>902</v>
      </c>
      <c r="M231" s="314"/>
      <c r="N231" s="314" t="s">
        <v>1522</v>
      </c>
      <c r="O231" s="314"/>
      <c r="P231" s="314"/>
      <c r="Q231" s="314" t="s">
        <v>1528</v>
      </c>
      <c r="R231" s="314"/>
      <c r="S231" s="314" t="s">
        <v>1537</v>
      </c>
      <c r="T231" s="314" t="s">
        <v>1530</v>
      </c>
      <c r="U231" s="314" t="s">
        <v>29</v>
      </c>
      <c r="V231" s="314"/>
      <c r="W231" s="314" t="s">
        <v>789</v>
      </c>
      <c r="X231" s="314">
        <f t="shared" si="1"/>
        <v>10</v>
      </c>
      <c r="Y231" s="307"/>
      <c r="Z231" s="307"/>
    </row>
    <row r="232" ht="214.5" customHeight="1">
      <c r="A232" s="318" t="s">
        <v>364</v>
      </c>
      <c r="B232" s="314" t="s">
        <v>1538</v>
      </c>
      <c r="C232" s="314">
        <v>0.0</v>
      </c>
      <c r="D232" s="314">
        <v>0.0</v>
      </c>
      <c r="E232" s="314">
        <v>0.0</v>
      </c>
      <c r="F232" s="314">
        <v>0.0</v>
      </c>
      <c r="G232" s="314">
        <v>0.0</v>
      </c>
      <c r="H232" s="314">
        <v>1.0</v>
      </c>
      <c r="I232" s="314">
        <v>0.0</v>
      </c>
      <c r="J232" s="314">
        <v>0.0</v>
      </c>
      <c r="K232" s="314"/>
      <c r="L232" s="314" t="s">
        <v>902</v>
      </c>
      <c r="M232" s="314"/>
      <c r="N232" s="314" t="s">
        <v>1522</v>
      </c>
      <c r="O232" s="314"/>
      <c r="P232" s="314"/>
      <c r="Q232" s="314" t="s">
        <v>1539</v>
      </c>
      <c r="R232" s="314"/>
      <c r="S232" s="314" t="s">
        <v>1540</v>
      </c>
      <c r="T232" s="314" t="s">
        <v>1541</v>
      </c>
      <c r="U232" s="314" t="s">
        <v>24</v>
      </c>
      <c r="V232" s="314"/>
      <c r="W232" s="314" t="s">
        <v>789</v>
      </c>
      <c r="X232" s="314">
        <f t="shared" si="1"/>
        <v>10</v>
      </c>
      <c r="Y232" s="307"/>
      <c r="Z232" s="307"/>
    </row>
    <row r="233" ht="90.0" customHeight="1">
      <c r="A233" s="318" t="s">
        <v>365</v>
      </c>
      <c r="B233" s="314" t="s">
        <v>1542</v>
      </c>
      <c r="C233" s="314">
        <v>0.0</v>
      </c>
      <c r="D233" s="314">
        <v>0.0</v>
      </c>
      <c r="E233" s="314">
        <v>0.0</v>
      </c>
      <c r="F233" s="314">
        <v>0.0</v>
      </c>
      <c r="G233" s="314">
        <v>0.0</v>
      </c>
      <c r="H233" s="314">
        <v>1.0</v>
      </c>
      <c r="I233" s="314">
        <v>0.0</v>
      </c>
      <c r="J233" s="314">
        <v>0.0</v>
      </c>
      <c r="K233" s="314"/>
      <c r="L233" s="314" t="s">
        <v>902</v>
      </c>
      <c r="M233" s="314"/>
      <c r="N233" s="314" t="s">
        <v>1522</v>
      </c>
      <c r="O233" s="314"/>
      <c r="P233" s="314" t="s">
        <v>1543</v>
      </c>
      <c r="Q233" s="314" t="s">
        <v>1544</v>
      </c>
      <c r="R233" s="314"/>
      <c r="S233" s="314" t="s">
        <v>1545</v>
      </c>
      <c r="T233" s="314" t="s">
        <v>1546</v>
      </c>
      <c r="U233" s="314" t="s">
        <v>24</v>
      </c>
      <c r="V233" s="314"/>
      <c r="W233" s="314" t="s">
        <v>789</v>
      </c>
      <c r="X233" s="314">
        <f t="shared" si="1"/>
        <v>10</v>
      </c>
      <c r="Y233" s="307"/>
      <c r="Z233" s="307"/>
    </row>
    <row r="234" ht="15.75" customHeight="1">
      <c r="A234" s="318" t="s">
        <v>366</v>
      </c>
      <c r="B234" s="314" t="s">
        <v>1547</v>
      </c>
      <c r="C234" s="314">
        <v>0.0</v>
      </c>
      <c r="D234" s="314">
        <v>0.0</v>
      </c>
      <c r="E234" s="314">
        <v>0.0</v>
      </c>
      <c r="F234" s="314">
        <v>0.0</v>
      </c>
      <c r="G234" s="314">
        <v>0.0</v>
      </c>
      <c r="H234" s="314">
        <v>1.0</v>
      </c>
      <c r="I234" s="314">
        <v>0.0</v>
      </c>
      <c r="J234" s="314">
        <v>0.0</v>
      </c>
      <c r="K234" s="314"/>
      <c r="L234" s="314" t="s">
        <v>902</v>
      </c>
      <c r="M234" s="314"/>
      <c r="N234" s="314" t="s">
        <v>1522</v>
      </c>
      <c r="O234" s="314"/>
      <c r="P234" s="314" t="s">
        <v>1548</v>
      </c>
      <c r="Q234" s="314" t="s">
        <v>1549</v>
      </c>
      <c r="R234" s="314"/>
      <c r="S234" s="314" t="s">
        <v>1550</v>
      </c>
      <c r="T234" s="314" t="s">
        <v>1551</v>
      </c>
      <c r="U234" s="314" t="s">
        <v>24</v>
      </c>
      <c r="V234" s="314"/>
      <c r="W234" s="314" t="s">
        <v>789</v>
      </c>
      <c r="X234" s="314">
        <f t="shared" si="1"/>
        <v>10</v>
      </c>
      <c r="Y234" s="307"/>
      <c r="Z234" s="307"/>
    </row>
    <row r="235" ht="15.75" customHeight="1">
      <c r="A235" s="318" t="s">
        <v>367</v>
      </c>
      <c r="B235" s="314" t="s">
        <v>1552</v>
      </c>
      <c r="C235" s="314">
        <v>0.0</v>
      </c>
      <c r="D235" s="314">
        <v>0.0</v>
      </c>
      <c r="E235" s="314">
        <v>0.0</v>
      </c>
      <c r="F235" s="314">
        <v>0.0</v>
      </c>
      <c r="G235" s="314">
        <v>0.0</v>
      </c>
      <c r="H235" s="314">
        <v>1.0</v>
      </c>
      <c r="I235" s="314">
        <v>0.0</v>
      </c>
      <c r="J235" s="314">
        <v>0.0</v>
      </c>
      <c r="K235" s="314" t="s">
        <v>735</v>
      </c>
      <c r="L235" s="314" t="s">
        <v>902</v>
      </c>
      <c r="M235" s="314"/>
      <c r="N235" s="314" t="s">
        <v>1522</v>
      </c>
      <c r="O235" s="314" t="s">
        <v>1553</v>
      </c>
      <c r="P235" s="314"/>
      <c r="Q235" s="314"/>
      <c r="R235" s="314"/>
      <c r="S235" s="314" t="s">
        <v>1554</v>
      </c>
      <c r="T235" s="314" t="s">
        <v>1555</v>
      </c>
      <c r="U235" s="314" t="s">
        <v>753</v>
      </c>
      <c r="V235" s="314"/>
      <c r="W235" s="314" t="s">
        <v>789</v>
      </c>
      <c r="X235" s="314">
        <f t="shared" si="1"/>
        <v>10</v>
      </c>
      <c r="Y235" s="307"/>
      <c r="Z235" s="307"/>
    </row>
    <row r="236" ht="15.75" customHeight="1">
      <c r="A236" s="318" t="s">
        <v>368</v>
      </c>
      <c r="B236" s="314" t="s">
        <v>1556</v>
      </c>
      <c r="C236" s="314">
        <v>0.0</v>
      </c>
      <c r="D236" s="314">
        <v>0.0</v>
      </c>
      <c r="E236" s="314">
        <v>0.0</v>
      </c>
      <c r="F236" s="314">
        <v>0.0</v>
      </c>
      <c r="G236" s="314">
        <v>0.0</v>
      </c>
      <c r="H236" s="314">
        <v>1.0</v>
      </c>
      <c r="I236" s="314">
        <v>0.0</v>
      </c>
      <c r="J236" s="314">
        <v>0.0</v>
      </c>
      <c r="K236" s="314" t="s">
        <v>735</v>
      </c>
      <c r="L236" s="314" t="s">
        <v>902</v>
      </c>
      <c r="M236" s="314"/>
      <c r="N236" s="314" t="s">
        <v>1522</v>
      </c>
      <c r="O236" s="314" t="s">
        <v>1557</v>
      </c>
      <c r="P236" s="314"/>
      <c r="Q236" s="314"/>
      <c r="R236" s="314"/>
      <c r="S236" s="314" t="s">
        <v>1558</v>
      </c>
      <c r="T236" s="314" t="s">
        <v>1559</v>
      </c>
      <c r="U236" s="314" t="s">
        <v>753</v>
      </c>
      <c r="V236" s="314"/>
      <c r="W236" s="314" t="s">
        <v>739</v>
      </c>
      <c r="X236" s="314">
        <f t="shared" si="1"/>
        <v>5</v>
      </c>
      <c r="Y236" s="307"/>
      <c r="Z236" s="307"/>
    </row>
    <row r="237" ht="15.75" customHeight="1">
      <c r="A237" s="318" t="s">
        <v>369</v>
      </c>
      <c r="B237" s="314" t="s">
        <v>1560</v>
      </c>
      <c r="C237" s="314">
        <v>0.0</v>
      </c>
      <c r="D237" s="314">
        <v>0.0</v>
      </c>
      <c r="E237" s="314">
        <v>0.0</v>
      </c>
      <c r="F237" s="314">
        <v>0.0</v>
      </c>
      <c r="G237" s="314">
        <v>0.0</v>
      </c>
      <c r="H237" s="314">
        <v>1.0</v>
      </c>
      <c r="I237" s="314">
        <v>0.0</v>
      </c>
      <c r="J237" s="314">
        <v>0.0</v>
      </c>
      <c r="K237" s="314"/>
      <c r="L237" s="314" t="s">
        <v>902</v>
      </c>
      <c r="M237" s="314"/>
      <c r="N237" s="314" t="s">
        <v>1522</v>
      </c>
      <c r="O237" s="314"/>
      <c r="P237" s="314" t="s">
        <v>1561</v>
      </c>
      <c r="Q237" s="314" t="s">
        <v>1562</v>
      </c>
      <c r="R237" s="314"/>
      <c r="S237" s="314" t="s">
        <v>1563</v>
      </c>
      <c r="T237" s="314" t="s">
        <v>1564</v>
      </c>
      <c r="U237" s="314" t="s">
        <v>24</v>
      </c>
      <c r="V237" s="314"/>
      <c r="W237" s="314" t="s">
        <v>739</v>
      </c>
      <c r="X237" s="314">
        <f t="shared" si="1"/>
        <v>5</v>
      </c>
      <c r="Y237" s="307"/>
      <c r="Z237" s="307"/>
    </row>
    <row r="238" ht="15.75" customHeight="1">
      <c r="A238" s="318" t="s">
        <v>503</v>
      </c>
      <c r="B238" s="314" t="s">
        <v>1565</v>
      </c>
      <c r="C238" s="314">
        <v>0.0</v>
      </c>
      <c r="D238" s="314">
        <v>0.0</v>
      </c>
      <c r="E238" s="314">
        <v>0.0</v>
      </c>
      <c r="F238" s="314">
        <v>0.0</v>
      </c>
      <c r="G238" s="314">
        <v>0.0</v>
      </c>
      <c r="H238" s="314">
        <v>0.0</v>
      </c>
      <c r="I238" s="314">
        <v>0.0</v>
      </c>
      <c r="J238" s="314">
        <v>1.0</v>
      </c>
      <c r="K238" s="314" t="s">
        <v>717</v>
      </c>
      <c r="L238" s="314" t="s">
        <v>1248</v>
      </c>
      <c r="M238" s="314"/>
      <c r="N238" s="314"/>
      <c r="O238" s="314"/>
      <c r="P238" s="314"/>
      <c r="Q238" s="314"/>
      <c r="R238" s="314"/>
      <c r="S238" s="314"/>
      <c r="T238" s="314"/>
      <c r="U238" s="314"/>
      <c r="V238" s="314"/>
      <c r="W238" s="314"/>
      <c r="X238" s="314">
        <f t="shared" si="1"/>
        <v>10</v>
      </c>
      <c r="Y238" s="307"/>
      <c r="Z238" s="307"/>
    </row>
    <row r="239" ht="15.75" customHeight="1">
      <c r="A239" s="318" t="s">
        <v>504</v>
      </c>
      <c r="B239" s="314" t="s">
        <v>1566</v>
      </c>
      <c r="C239" s="314">
        <v>0.0</v>
      </c>
      <c r="D239" s="314">
        <v>0.0</v>
      </c>
      <c r="E239" s="314">
        <v>0.0</v>
      </c>
      <c r="F239" s="314">
        <v>0.0</v>
      </c>
      <c r="G239" s="314">
        <v>0.0</v>
      </c>
      <c r="H239" s="314">
        <v>0.0</v>
      </c>
      <c r="I239" s="314">
        <v>0.0</v>
      </c>
      <c r="J239" s="314">
        <v>1.0</v>
      </c>
      <c r="K239" s="314" t="s">
        <v>717</v>
      </c>
      <c r="L239" s="314" t="s">
        <v>1248</v>
      </c>
      <c r="M239" s="314"/>
      <c r="N239" s="314"/>
      <c r="O239" s="314"/>
      <c r="P239" s="314"/>
      <c r="Q239" s="314"/>
      <c r="R239" s="314"/>
      <c r="S239" s="314" t="s">
        <v>1567</v>
      </c>
      <c r="T239" s="314" t="s">
        <v>1567</v>
      </c>
      <c r="U239" s="314"/>
      <c r="V239" s="314"/>
      <c r="W239" s="314"/>
      <c r="X239" s="314">
        <f t="shared" si="1"/>
        <v>10</v>
      </c>
      <c r="Y239" s="307"/>
      <c r="Z239" s="307"/>
    </row>
    <row r="240" ht="15.75" customHeight="1">
      <c r="A240" s="318" t="s">
        <v>505</v>
      </c>
      <c r="B240" s="314" t="s">
        <v>1568</v>
      </c>
      <c r="C240" s="314">
        <v>0.0</v>
      </c>
      <c r="D240" s="314">
        <v>0.0</v>
      </c>
      <c r="E240" s="314">
        <v>0.0</v>
      </c>
      <c r="F240" s="314">
        <v>0.0</v>
      </c>
      <c r="G240" s="314">
        <v>0.0</v>
      </c>
      <c r="H240" s="314">
        <v>0.0</v>
      </c>
      <c r="I240" s="314">
        <v>0.0</v>
      </c>
      <c r="J240" s="314">
        <v>1.0</v>
      </c>
      <c r="K240" s="314" t="s">
        <v>717</v>
      </c>
      <c r="L240" s="314" t="s">
        <v>1248</v>
      </c>
      <c r="M240" s="314"/>
      <c r="N240" s="314"/>
      <c r="O240" s="314"/>
      <c r="P240" s="314"/>
      <c r="Q240" s="314"/>
      <c r="R240" s="314"/>
      <c r="S240" s="314"/>
      <c r="T240" s="314"/>
      <c r="U240" s="314"/>
      <c r="V240" s="314"/>
      <c r="W240" s="314"/>
      <c r="X240" s="314">
        <f t="shared" si="1"/>
        <v>10</v>
      </c>
      <c r="Y240" s="307"/>
      <c r="Z240" s="307"/>
    </row>
    <row r="241" ht="15.75" customHeight="1">
      <c r="A241" s="318" t="s">
        <v>506</v>
      </c>
      <c r="B241" s="314" t="s">
        <v>1569</v>
      </c>
      <c r="C241" s="314">
        <v>0.0</v>
      </c>
      <c r="D241" s="314">
        <v>0.0</v>
      </c>
      <c r="E241" s="314">
        <v>0.0</v>
      </c>
      <c r="F241" s="314">
        <v>0.0</v>
      </c>
      <c r="G241" s="314">
        <v>0.0</v>
      </c>
      <c r="H241" s="314">
        <v>0.0</v>
      </c>
      <c r="I241" s="314">
        <v>0.0</v>
      </c>
      <c r="J241" s="314">
        <v>1.0</v>
      </c>
      <c r="K241" s="314" t="s">
        <v>717</v>
      </c>
      <c r="L241" s="314" t="s">
        <v>1248</v>
      </c>
      <c r="M241" s="314"/>
      <c r="N241" s="314"/>
      <c r="O241" s="314"/>
      <c r="P241" s="314"/>
      <c r="Q241" s="314"/>
      <c r="R241" s="314"/>
      <c r="S241" s="314"/>
      <c r="T241" s="314"/>
      <c r="U241" s="314"/>
      <c r="V241" s="314"/>
      <c r="W241" s="314"/>
      <c r="X241" s="314">
        <f t="shared" si="1"/>
        <v>10</v>
      </c>
      <c r="Y241" s="307"/>
      <c r="Z241" s="307"/>
    </row>
    <row r="242" ht="15.75" customHeight="1">
      <c r="A242" s="318" t="s">
        <v>507</v>
      </c>
      <c r="B242" s="314" t="s">
        <v>1570</v>
      </c>
      <c r="C242" s="314">
        <v>0.0</v>
      </c>
      <c r="D242" s="314">
        <v>0.0</v>
      </c>
      <c r="E242" s="314">
        <v>0.0</v>
      </c>
      <c r="F242" s="314">
        <v>0.0</v>
      </c>
      <c r="G242" s="314">
        <v>0.0</v>
      </c>
      <c r="H242" s="314">
        <v>0.0</v>
      </c>
      <c r="I242" s="314">
        <v>0.0</v>
      </c>
      <c r="J242" s="314">
        <v>1.0</v>
      </c>
      <c r="K242" s="314" t="s">
        <v>735</v>
      </c>
      <c r="L242" s="314" t="s">
        <v>502</v>
      </c>
      <c r="M242" s="314"/>
      <c r="N242" s="314"/>
      <c r="O242" s="314"/>
      <c r="P242" s="314"/>
      <c r="Q242" s="314"/>
      <c r="R242" s="314"/>
      <c r="S242" s="314"/>
      <c r="T242" s="314"/>
      <c r="U242" s="314" t="s">
        <v>753</v>
      </c>
      <c r="V242" s="314"/>
      <c r="W242" s="314" t="s">
        <v>789</v>
      </c>
      <c r="X242" s="314">
        <f t="shared" si="1"/>
        <v>10</v>
      </c>
      <c r="Y242" s="307"/>
      <c r="Z242" s="307"/>
    </row>
    <row r="243" ht="15.75" customHeight="1">
      <c r="A243" s="318" t="s">
        <v>508</v>
      </c>
      <c r="B243" s="314" t="s">
        <v>1571</v>
      </c>
      <c r="C243" s="314">
        <v>0.0</v>
      </c>
      <c r="D243" s="314">
        <v>0.0</v>
      </c>
      <c r="E243" s="314">
        <v>0.0</v>
      </c>
      <c r="F243" s="314">
        <v>0.0</v>
      </c>
      <c r="G243" s="314">
        <v>0.0</v>
      </c>
      <c r="H243" s="314">
        <v>0.0</v>
      </c>
      <c r="I243" s="314">
        <v>0.0</v>
      </c>
      <c r="J243" s="314">
        <v>1.0</v>
      </c>
      <c r="K243" s="314"/>
      <c r="L243" s="314" t="s">
        <v>502</v>
      </c>
      <c r="M243" s="314"/>
      <c r="N243" s="314"/>
      <c r="O243" s="314"/>
      <c r="P243" s="314"/>
      <c r="Q243" s="314" t="s">
        <v>1572</v>
      </c>
      <c r="R243" s="314"/>
      <c r="S243" s="314" t="s">
        <v>1567</v>
      </c>
      <c r="T243" s="314" t="s">
        <v>1567</v>
      </c>
      <c r="U243" s="314" t="s">
        <v>29</v>
      </c>
      <c r="V243" s="314"/>
      <c r="W243" s="314" t="s">
        <v>733</v>
      </c>
      <c r="X243" s="314">
        <f t="shared" si="1"/>
        <v>20</v>
      </c>
      <c r="Y243" s="307"/>
      <c r="Z243" s="307"/>
    </row>
    <row r="244" ht="15.75" customHeight="1">
      <c r="A244" s="318" t="s">
        <v>509</v>
      </c>
      <c r="B244" s="314" t="s">
        <v>1573</v>
      </c>
      <c r="C244" s="314">
        <v>0.0</v>
      </c>
      <c r="D244" s="314">
        <v>0.0</v>
      </c>
      <c r="E244" s="314">
        <v>0.0</v>
      </c>
      <c r="F244" s="314">
        <v>0.0</v>
      </c>
      <c r="G244" s="314">
        <v>0.0</v>
      </c>
      <c r="H244" s="314">
        <v>0.0</v>
      </c>
      <c r="I244" s="314">
        <v>0.0</v>
      </c>
      <c r="J244" s="314">
        <v>1.0</v>
      </c>
      <c r="K244" s="314" t="s">
        <v>735</v>
      </c>
      <c r="L244" s="314" t="s">
        <v>502</v>
      </c>
      <c r="M244" s="314"/>
      <c r="N244" s="314"/>
      <c r="O244" s="314" t="s">
        <v>1574</v>
      </c>
      <c r="P244" s="314"/>
      <c r="Q244" s="314"/>
      <c r="R244" s="314"/>
      <c r="S244" s="314"/>
      <c r="T244" s="314"/>
      <c r="U244" s="314" t="s">
        <v>753</v>
      </c>
      <c r="V244" s="314"/>
      <c r="W244" s="314" t="s">
        <v>733</v>
      </c>
      <c r="X244" s="314">
        <f t="shared" si="1"/>
        <v>20</v>
      </c>
      <c r="Y244" s="307"/>
      <c r="Z244" s="307"/>
    </row>
    <row r="245" ht="15.75" customHeight="1">
      <c r="A245" s="318" t="s">
        <v>510</v>
      </c>
      <c r="B245" s="314" t="s">
        <v>1575</v>
      </c>
      <c r="C245" s="314">
        <v>0.0</v>
      </c>
      <c r="D245" s="314">
        <v>0.0</v>
      </c>
      <c r="E245" s="314">
        <v>0.0</v>
      </c>
      <c r="F245" s="314">
        <v>0.0</v>
      </c>
      <c r="G245" s="314">
        <v>0.0</v>
      </c>
      <c r="H245" s="314">
        <v>0.0</v>
      </c>
      <c r="I245" s="314">
        <v>0.0</v>
      </c>
      <c r="J245" s="314">
        <v>1.0</v>
      </c>
      <c r="K245" s="314"/>
      <c r="L245" s="314" t="s">
        <v>502</v>
      </c>
      <c r="M245" s="314"/>
      <c r="N245" s="314"/>
      <c r="O245" s="314"/>
      <c r="P245" s="314"/>
      <c r="Q245" s="314" t="s">
        <v>1576</v>
      </c>
      <c r="R245" s="314"/>
      <c r="S245" s="314"/>
      <c r="T245" s="314"/>
      <c r="U245" s="314" t="s">
        <v>29</v>
      </c>
      <c r="V245" s="314"/>
      <c r="W245" s="314" t="s">
        <v>739</v>
      </c>
      <c r="X245" s="314">
        <f t="shared" si="1"/>
        <v>5</v>
      </c>
      <c r="Y245" s="307"/>
      <c r="Z245" s="307"/>
    </row>
    <row r="246" ht="15.75" customHeight="1">
      <c r="A246" s="318" t="s">
        <v>511</v>
      </c>
      <c r="B246" s="314" t="s">
        <v>1577</v>
      </c>
      <c r="C246" s="314">
        <v>0.0</v>
      </c>
      <c r="D246" s="314">
        <v>0.0</v>
      </c>
      <c r="E246" s="314">
        <v>0.0</v>
      </c>
      <c r="F246" s="314">
        <v>0.0</v>
      </c>
      <c r="G246" s="314">
        <v>0.0</v>
      </c>
      <c r="H246" s="314">
        <v>0.0</v>
      </c>
      <c r="I246" s="314">
        <v>0.0</v>
      </c>
      <c r="J246" s="314">
        <v>1.0</v>
      </c>
      <c r="K246" s="314"/>
      <c r="L246" s="314" t="s">
        <v>502</v>
      </c>
      <c r="M246" s="314"/>
      <c r="N246" s="314"/>
      <c r="O246" s="314" t="s">
        <v>1578</v>
      </c>
      <c r="P246" s="314"/>
      <c r="Q246" s="314"/>
      <c r="R246" s="314"/>
      <c r="S246" s="314"/>
      <c r="T246" s="314"/>
      <c r="U246" s="314" t="s">
        <v>24</v>
      </c>
      <c r="V246" s="314"/>
      <c r="W246" s="314" t="s">
        <v>739</v>
      </c>
      <c r="X246" s="314">
        <f t="shared" si="1"/>
        <v>5</v>
      </c>
      <c r="Y246" s="307"/>
      <c r="Z246" s="307"/>
    </row>
    <row r="247" ht="15.75" customHeight="1">
      <c r="A247" s="318" t="s">
        <v>513</v>
      </c>
      <c r="B247" s="314" t="s">
        <v>1579</v>
      </c>
      <c r="C247" s="314">
        <v>0.0</v>
      </c>
      <c r="D247" s="314">
        <v>0.0</v>
      </c>
      <c r="E247" s="314">
        <v>0.0</v>
      </c>
      <c r="F247" s="314">
        <v>0.0</v>
      </c>
      <c r="G247" s="314">
        <v>0.0</v>
      </c>
      <c r="H247" s="314">
        <v>0.0</v>
      </c>
      <c r="I247" s="314">
        <v>0.0</v>
      </c>
      <c r="J247" s="314">
        <v>1.0</v>
      </c>
      <c r="K247" s="314" t="s">
        <v>735</v>
      </c>
      <c r="L247" s="314" t="s">
        <v>1248</v>
      </c>
      <c r="M247" s="314"/>
      <c r="N247" s="314"/>
      <c r="O247" s="314" t="s">
        <v>1580</v>
      </c>
      <c r="P247" s="314"/>
      <c r="Q247" s="314"/>
      <c r="R247" s="314" t="s">
        <v>981</v>
      </c>
      <c r="S247" s="314" t="s">
        <v>1567</v>
      </c>
      <c r="T247" s="314" t="s">
        <v>1567</v>
      </c>
      <c r="U247" s="314" t="s">
        <v>24</v>
      </c>
      <c r="V247" s="314"/>
      <c r="W247" s="314"/>
      <c r="X247" s="314">
        <f t="shared" si="1"/>
        <v>10</v>
      </c>
      <c r="Y247" s="307"/>
      <c r="Z247" s="307"/>
    </row>
    <row r="248" ht="15.75" customHeight="1">
      <c r="A248" s="318" t="s">
        <v>514</v>
      </c>
      <c r="B248" s="314" t="s">
        <v>1581</v>
      </c>
      <c r="C248" s="314">
        <v>0.0</v>
      </c>
      <c r="D248" s="314">
        <v>0.0</v>
      </c>
      <c r="E248" s="314">
        <v>0.0</v>
      </c>
      <c r="F248" s="314">
        <v>0.0</v>
      </c>
      <c r="G248" s="314">
        <v>0.0</v>
      </c>
      <c r="H248" s="314">
        <v>0.0</v>
      </c>
      <c r="I248" s="314">
        <v>0.0</v>
      </c>
      <c r="J248" s="314">
        <v>1.0</v>
      </c>
      <c r="K248" s="314" t="s">
        <v>735</v>
      </c>
      <c r="L248" s="314" t="s">
        <v>1248</v>
      </c>
      <c r="M248" s="314"/>
      <c r="N248" s="314"/>
      <c r="O248" s="314"/>
      <c r="P248" s="314" t="s">
        <v>1582</v>
      </c>
      <c r="Q248" s="314" t="s">
        <v>792</v>
      </c>
      <c r="R248" s="314"/>
      <c r="S248" s="314"/>
      <c r="T248" s="314"/>
      <c r="U248" s="314" t="s">
        <v>24</v>
      </c>
      <c r="V248" s="314"/>
      <c r="W248" s="314"/>
      <c r="X248" s="314">
        <f t="shared" si="1"/>
        <v>10</v>
      </c>
      <c r="Y248" s="307"/>
      <c r="Z248" s="307"/>
    </row>
    <row r="249" ht="15.75" customHeight="1">
      <c r="A249" s="318" t="s">
        <v>515</v>
      </c>
      <c r="B249" s="314" t="s">
        <v>1583</v>
      </c>
      <c r="C249" s="314">
        <v>0.0</v>
      </c>
      <c r="D249" s="314">
        <v>0.0</v>
      </c>
      <c r="E249" s="314">
        <v>0.0</v>
      </c>
      <c r="F249" s="314">
        <v>0.0</v>
      </c>
      <c r="G249" s="314">
        <v>0.0</v>
      </c>
      <c r="H249" s="314">
        <v>0.0</v>
      </c>
      <c r="I249" s="314">
        <v>0.0</v>
      </c>
      <c r="J249" s="314">
        <v>1.0</v>
      </c>
      <c r="K249" s="314"/>
      <c r="L249" s="314" t="s">
        <v>502</v>
      </c>
      <c r="M249" s="314"/>
      <c r="N249" s="314"/>
      <c r="O249" s="314"/>
      <c r="P249" s="314"/>
      <c r="Q249" s="314"/>
      <c r="R249" s="314"/>
      <c r="S249" s="314"/>
      <c r="T249" s="314"/>
      <c r="U249" s="314" t="s">
        <v>24</v>
      </c>
      <c r="V249" s="314"/>
      <c r="W249" s="314" t="s">
        <v>789</v>
      </c>
      <c r="X249" s="314">
        <f t="shared" si="1"/>
        <v>10</v>
      </c>
      <c r="Y249" s="307"/>
      <c r="Z249" s="307"/>
    </row>
    <row r="250" ht="15.75" customHeight="1">
      <c r="A250" s="318" t="s">
        <v>517</v>
      </c>
      <c r="B250" s="314" t="s">
        <v>1584</v>
      </c>
      <c r="C250" s="314">
        <v>0.0</v>
      </c>
      <c r="D250" s="314">
        <v>0.0</v>
      </c>
      <c r="E250" s="314">
        <v>0.0</v>
      </c>
      <c r="F250" s="314">
        <v>0.0</v>
      </c>
      <c r="G250" s="314">
        <v>0.0</v>
      </c>
      <c r="H250" s="314">
        <v>0.0</v>
      </c>
      <c r="I250" s="314">
        <v>0.0</v>
      </c>
      <c r="J250" s="314">
        <v>1.0</v>
      </c>
      <c r="K250" s="314"/>
      <c r="L250" s="314" t="s">
        <v>502</v>
      </c>
      <c r="M250" s="314"/>
      <c r="N250" s="314"/>
      <c r="O250" s="314"/>
      <c r="P250" s="314"/>
      <c r="Q250" s="314"/>
      <c r="R250" s="314"/>
      <c r="S250" s="314" t="s">
        <v>1567</v>
      </c>
      <c r="T250" s="314" t="s">
        <v>1567</v>
      </c>
      <c r="U250" s="314" t="s">
        <v>24</v>
      </c>
      <c r="V250" s="314"/>
      <c r="W250" s="314" t="s">
        <v>733</v>
      </c>
      <c r="X250" s="314">
        <f t="shared" si="1"/>
        <v>20</v>
      </c>
      <c r="Y250" s="307"/>
      <c r="Z250" s="307"/>
    </row>
    <row r="251" ht="15.75" customHeight="1">
      <c r="A251" s="318" t="s">
        <v>518</v>
      </c>
      <c r="B251" s="314" t="s">
        <v>1585</v>
      </c>
      <c r="C251" s="314">
        <v>0.0</v>
      </c>
      <c r="D251" s="314">
        <v>0.0</v>
      </c>
      <c r="E251" s="314">
        <v>0.0</v>
      </c>
      <c r="F251" s="314">
        <v>0.0</v>
      </c>
      <c r="G251" s="314">
        <v>0.0</v>
      </c>
      <c r="H251" s="314">
        <v>0.0</v>
      </c>
      <c r="I251" s="314">
        <v>0.0</v>
      </c>
      <c r="J251" s="314">
        <v>1.0</v>
      </c>
      <c r="K251" s="314"/>
      <c r="L251" s="314" t="s">
        <v>502</v>
      </c>
      <c r="M251" s="314"/>
      <c r="N251" s="314"/>
      <c r="O251" s="314"/>
      <c r="P251" s="314" t="s">
        <v>1586</v>
      </c>
      <c r="Q251" s="314" t="s">
        <v>1587</v>
      </c>
      <c r="R251" s="314"/>
      <c r="S251" s="314"/>
      <c r="T251" s="314"/>
      <c r="U251" s="314" t="s">
        <v>24</v>
      </c>
      <c r="V251" s="314"/>
      <c r="W251" s="314" t="s">
        <v>739</v>
      </c>
      <c r="X251" s="314">
        <f t="shared" si="1"/>
        <v>5</v>
      </c>
      <c r="Y251" s="307"/>
      <c r="Z251" s="307"/>
    </row>
    <row r="252" ht="15.75" customHeight="1">
      <c r="A252" s="318" t="s">
        <v>519</v>
      </c>
      <c r="B252" s="314" t="s">
        <v>1588</v>
      </c>
      <c r="C252" s="314">
        <v>0.0</v>
      </c>
      <c r="D252" s="314">
        <v>0.0</v>
      </c>
      <c r="E252" s="314">
        <v>0.0</v>
      </c>
      <c r="F252" s="314">
        <v>0.0</v>
      </c>
      <c r="G252" s="314">
        <v>0.0</v>
      </c>
      <c r="H252" s="314">
        <v>0.0</v>
      </c>
      <c r="I252" s="314">
        <v>0.0</v>
      </c>
      <c r="J252" s="314">
        <v>1.0</v>
      </c>
      <c r="K252" s="314" t="s">
        <v>735</v>
      </c>
      <c r="L252" s="314" t="s">
        <v>502</v>
      </c>
      <c r="M252" s="314"/>
      <c r="N252" s="314"/>
      <c r="O252" s="314"/>
      <c r="P252" s="314" t="s">
        <v>1275</v>
      </c>
      <c r="Q252" s="314" t="s">
        <v>1589</v>
      </c>
      <c r="R252" s="314"/>
      <c r="S252" s="314" t="s">
        <v>1567</v>
      </c>
      <c r="T252" s="314" t="s">
        <v>1567</v>
      </c>
      <c r="U252" s="314" t="s">
        <v>24</v>
      </c>
      <c r="V252" s="314"/>
      <c r="W252" s="314"/>
      <c r="X252" s="314">
        <f t="shared" si="1"/>
        <v>10</v>
      </c>
      <c r="Y252" s="307"/>
      <c r="Z252" s="307"/>
    </row>
    <row r="253" ht="15.75" customHeight="1">
      <c r="A253" s="318" t="s">
        <v>520</v>
      </c>
      <c r="B253" s="314" t="s">
        <v>1590</v>
      </c>
      <c r="C253" s="314">
        <v>0.0</v>
      </c>
      <c r="D253" s="314">
        <v>0.0</v>
      </c>
      <c r="E253" s="314">
        <v>0.0</v>
      </c>
      <c r="F253" s="314">
        <v>0.0</v>
      </c>
      <c r="G253" s="314">
        <v>0.0</v>
      </c>
      <c r="H253" s="314">
        <v>0.0</v>
      </c>
      <c r="I253" s="314">
        <v>0.0</v>
      </c>
      <c r="J253" s="314">
        <v>1.0</v>
      </c>
      <c r="K253" s="314"/>
      <c r="L253" s="314" t="s">
        <v>502</v>
      </c>
      <c r="M253" s="314"/>
      <c r="N253" s="314"/>
      <c r="O253" s="314"/>
      <c r="P253" s="314"/>
      <c r="Q253" s="314"/>
      <c r="R253" s="314"/>
      <c r="S253" s="314"/>
      <c r="T253" s="314"/>
      <c r="U253" s="314" t="s">
        <v>24</v>
      </c>
      <c r="V253" s="314"/>
      <c r="W253" s="314" t="s">
        <v>739</v>
      </c>
      <c r="X253" s="314">
        <f t="shared" si="1"/>
        <v>5</v>
      </c>
      <c r="Y253" s="307"/>
      <c r="Z253" s="307"/>
    </row>
    <row r="254" ht="15.75" customHeight="1">
      <c r="A254" s="318" t="s">
        <v>521</v>
      </c>
      <c r="B254" s="314" t="s">
        <v>1591</v>
      </c>
      <c r="C254" s="314">
        <v>0.0</v>
      </c>
      <c r="D254" s="314">
        <v>0.0</v>
      </c>
      <c r="E254" s="314">
        <v>0.0</v>
      </c>
      <c r="F254" s="314">
        <v>0.0</v>
      </c>
      <c r="G254" s="314">
        <v>0.0</v>
      </c>
      <c r="H254" s="314">
        <v>0.0</v>
      </c>
      <c r="I254" s="314">
        <v>0.0</v>
      </c>
      <c r="J254" s="314">
        <v>1.0</v>
      </c>
      <c r="K254" s="314" t="s">
        <v>735</v>
      </c>
      <c r="L254" s="314" t="s">
        <v>502</v>
      </c>
      <c r="M254" s="314"/>
      <c r="N254" s="314"/>
      <c r="O254" s="314"/>
      <c r="P254" s="314"/>
      <c r="Q254" s="314" t="s">
        <v>1592</v>
      </c>
      <c r="R254" s="314"/>
      <c r="S254" s="314" t="s">
        <v>1567</v>
      </c>
      <c r="T254" s="314" t="s">
        <v>1567</v>
      </c>
      <c r="U254" s="314" t="s">
        <v>29</v>
      </c>
      <c r="V254" s="314"/>
      <c r="W254" s="314" t="s">
        <v>733</v>
      </c>
      <c r="X254" s="314">
        <f t="shared" si="1"/>
        <v>20</v>
      </c>
      <c r="Y254" s="307"/>
      <c r="Z254" s="307"/>
    </row>
    <row r="255" ht="15.75" customHeight="1">
      <c r="A255" s="318" t="s">
        <v>522</v>
      </c>
      <c r="B255" s="314" t="s">
        <v>1593</v>
      </c>
      <c r="C255" s="314">
        <v>0.0</v>
      </c>
      <c r="D255" s="314">
        <v>0.0</v>
      </c>
      <c r="E255" s="314">
        <v>0.0</v>
      </c>
      <c r="F255" s="314">
        <v>0.0</v>
      </c>
      <c r="G255" s="314">
        <v>0.0</v>
      </c>
      <c r="H255" s="314">
        <v>0.0</v>
      </c>
      <c r="I255" s="314">
        <v>0.0</v>
      </c>
      <c r="J255" s="314">
        <v>1.0</v>
      </c>
      <c r="K255" s="314" t="s">
        <v>735</v>
      </c>
      <c r="L255" s="314" t="s">
        <v>502</v>
      </c>
      <c r="M255" s="314"/>
      <c r="N255" s="314"/>
      <c r="O255" s="314"/>
      <c r="P255" s="314"/>
      <c r="Q255" s="314" t="s">
        <v>1594</v>
      </c>
      <c r="R255" s="314"/>
      <c r="S255" s="314"/>
      <c r="T255" s="314"/>
      <c r="U255" s="314" t="s">
        <v>29</v>
      </c>
      <c r="V255" s="314"/>
      <c r="W255" s="314" t="s">
        <v>733</v>
      </c>
      <c r="X255" s="314">
        <f t="shared" si="1"/>
        <v>20</v>
      </c>
      <c r="Y255" s="307"/>
      <c r="Z255" s="307"/>
    </row>
    <row r="256" ht="15.75" customHeight="1">
      <c r="A256" s="318" t="s">
        <v>523</v>
      </c>
      <c r="B256" s="314" t="s">
        <v>1595</v>
      </c>
      <c r="C256" s="314">
        <v>0.0</v>
      </c>
      <c r="D256" s="314">
        <v>0.0</v>
      </c>
      <c r="E256" s="314">
        <v>0.0</v>
      </c>
      <c r="F256" s="314">
        <v>0.0</v>
      </c>
      <c r="G256" s="314">
        <v>0.0</v>
      </c>
      <c r="H256" s="314">
        <v>0.0</v>
      </c>
      <c r="I256" s="314">
        <v>0.0</v>
      </c>
      <c r="J256" s="314">
        <v>1.0</v>
      </c>
      <c r="K256" s="314" t="s">
        <v>735</v>
      </c>
      <c r="L256" s="314" t="s">
        <v>502</v>
      </c>
      <c r="M256" s="314"/>
      <c r="N256" s="314"/>
      <c r="O256" s="314"/>
      <c r="P256" s="314"/>
      <c r="Q256" s="314" t="s">
        <v>1596</v>
      </c>
      <c r="R256" s="314"/>
      <c r="S256" s="314"/>
      <c r="T256" s="314"/>
      <c r="U256" s="314" t="s">
        <v>29</v>
      </c>
      <c r="V256" s="314"/>
      <c r="W256" s="314" t="s">
        <v>733</v>
      </c>
      <c r="X256" s="314">
        <f t="shared" si="1"/>
        <v>20</v>
      </c>
      <c r="Y256" s="307"/>
      <c r="Z256" s="307"/>
    </row>
    <row r="257" ht="15.75" customHeight="1">
      <c r="A257" s="318" t="s">
        <v>524</v>
      </c>
      <c r="B257" s="314" t="s">
        <v>1597</v>
      </c>
      <c r="C257" s="314">
        <v>0.0</v>
      </c>
      <c r="D257" s="314">
        <v>0.0</v>
      </c>
      <c r="E257" s="314">
        <v>0.0</v>
      </c>
      <c r="F257" s="314">
        <v>0.0</v>
      </c>
      <c r="G257" s="314">
        <v>0.0</v>
      </c>
      <c r="H257" s="314">
        <v>0.0</v>
      </c>
      <c r="I257" s="314">
        <v>0.0</v>
      </c>
      <c r="J257" s="314">
        <v>1.0</v>
      </c>
      <c r="K257" s="314"/>
      <c r="L257" s="314" t="s">
        <v>502</v>
      </c>
      <c r="M257" s="314"/>
      <c r="N257" s="314"/>
      <c r="O257" s="314"/>
      <c r="P257" s="314"/>
      <c r="Q257" s="314" t="s">
        <v>1598</v>
      </c>
      <c r="R257" s="314"/>
      <c r="S257" s="314"/>
      <c r="T257" s="314"/>
      <c r="U257" s="314" t="s">
        <v>29</v>
      </c>
      <c r="V257" s="314"/>
      <c r="W257" s="314" t="s">
        <v>739</v>
      </c>
      <c r="X257" s="314">
        <f t="shared" si="1"/>
        <v>5</v>
      </c>
      <c r="Y257" s="307"/>
      <c r="Z257" s="307"/>
    </row>
    <row r="258" ht="15.75" customHeight="1">
      <c r="A258" s="318" t="s">
        <v>525</v>
      </c>
      <c r="B258" s="314" t="s">
        <v>1599</v>
      </c>
      <c r="C258" s="314">
        <v>0.0</v>
      </c>
      <c r="D258" s="314">
        <v>0.0</v>
      </c>
      <c r="E258" s="314">
        <v>0.0</v>
      </c>
      <c r="F258" s="314">
        <v>0.0</v>
      </c>
      <c r="G258" s="314">
        <v>0.0</v>
      </c>
      <c r="H258" s="314">
        <v>0.0</v>
      </c>
      <c r="I258" s="314">
        <v>0.0</v>
      </c>
      <c r="J258" s="314">
        <v>1.0</v>
      </c>
      <c r="K258" s="314"/>
      <c r="L258" s="314" t="s">
        <v>502</v>
      </c>
      <c r="M258" s="314"/>
      <c r="N258" s="314"/>
      <c r="O258" s="314"/>
      <c r="P258" s="314"/>
      <c r="Q258" s="314"/>
      <c r="R258" s="314"/>
      <c r="S258" s="314"/>
      <c r="T258" s="314"/>
      <c r="U258" s="314" t="s">
        <v>29</v>
      </c>
      <c r="V258" s="314"/>
      <c r="W258" s="314" t="s">
        <v>739</v>
      </c>
      <c r="X258" s="314">
        <f t="shared" si="1"/>
        <v>5</v>
      </c>
      <c r="Y258" s="307"/>
      <c r="Z258" s="307"/>
    </row>
    <row r="259" ht="15.75" customHeight="1">
      <c r="A259" s="318" t="s">
        <v>526</v>
      </c>
      <c r="B259" s="314" t="s">
        <v>1600</v>
      </c>
      <c r="C259" s="314">
        <v>0.0</v>
      </c>
      <c r="D259" s="314">
        <v>0.0</v>
      </c>
      <c r="E259" s="314">
        <v>0.0</v>
      </c>
      <c r="F259" s="314">
        <v>0.0</v>
      </c>
      <c r="G259" s="314">
        <v>0.0</v>
      </c>
      <c r="H259" s="314">
        <v>0.0</v>
      </c>
      <c r="I259" s="314">
        <v>0.0</v>
      </c>
      <c r="J259" s="314">
        <v>1.0</v>
      </c>
      <c r="K259" s="314"/>
      <c r="L259" s="314" t="s">
        <v>502</v>
      </c>
      <c r="M259" s="314"/>
      <c r="N259" s="314"/>
      <c r="O259" s="314"/>
      <c r="P259" s="314"/>
      <c r="Q259" s="314" t="s">
        <v>1601</v>
      </c>
      <c r="R259" s="314"/>
      <c r="S259" s="314"/>
      <c r="T259" s="314"/>
      <c r="U259" s="314" t="s">
        <v>29</v>
      </c>
      <c r="V259" s="314"/>
      <c r="W259" s="314" t="s">
        <v>739</v>
      </c>
      <c r="X259" s="314">
        <f t="shared" si="1"/>
        <v>5</v>
      </c>
      <c r="Y259" s="307"/>
      <c r="Z259" s="307"/>
    </row>
    <row r="260" ht="15.75" customHeight="1">
      <c r="A260" s="318" t="s">
        <v>527</v>
      </c>
      <c r="B260" s="314" t="s">
        <v>1602</v>
      </c>
      <c r="C260" s="314">
        <v>0.0</v>
      </c>
      <c r="D260" s="314">
        <v>0.0</v>
      </c>
      <c r="E260" s="314">
        <v>0.0</v>
      </c>
      <c r="F260" s="314">
        <v>0.0</v>
      </c>
      <c r="G260" s="314">
        <v>0.0</v>
      </c>
      <c r="H260" s="314">
        <v>0.0</v>
      </c>
      <c r="I260" s="314">
        <v>0.0</v>
      </c>
      <c r="J260" s="314">
        <v>1.0</v>
      </c>
      <c r="K260" s="314"/>
      <c r="L260" s="314" t="s">
        <v>502</v>
      </c>
      <c r="M260" s="314"/>
      <c r="N260" s="314"/>
      <c r="O260" s="314"/>
      <c r="P260" s="314"/>
      <c r="Q260" s="314" t="s">
        <v>1603</v>
      </c>
      <c r="R260" s="314"/>
      <c r="S260" s="314"/>
      <c r="T260" s="314"/>
      <c r="U260" s="314" t="s">
        <v>29</v>
      </c>
      <c r="V260" s="314"/>
      <c r="W260" s="314" t="s">
        <v>739</v>
      </c>
      <c r="X260" s="314">
        <f t="shared" si="1"/>
        <v>5</v>
      </c>
      <c r="Y260" s="307"/>
      <c r="Z260" s="307"/>
    </row>
    <row r="261" ht="15.75" customHeight="1">
      <c r="A261" s="318" t="s">
        <v>529</v>
      </c>
      <c r="B261" s="314" t="s">
        <v>1604</v>
      </c>
      <c r="C261" s="314">
        <v>0.0</v>
      </c>
      <c r="D261" s="314">
        <v>0.0</v>
      </c>
      <c r="E261" s="314">
        <v>0.0</v>
      </c>
      <c r="F261" s="314">
        <v>0.0</v>
      </c>
      <c r="G261" s="314">
        <v>0.0</v>
      </c>
      <c r="H261" s="314">
        <v>0.0</v>
      </c>
      <c r="I261" s="314">
        <v>0.0</v>
      </c>
      <c r="J261" s="314">
        <v>1.0</v>
      </c>
      <c r="K261" s="314" t="s">
        <v>735</v>
      </c>
      <c r="L261" s="314" t="s">
        <v>1248</v>
      </c>
      <c r="M261" s="314"/>
      <c r="N261" s="314"/>
      <c r="O261" s="314" t="s">
        <v>1605</v>
      </c>
      <c r="P261" s="314"/>
      <c r="Q261" s="314"/>
      <c r="R261" s="314"/>
      <c r="S261" s="314"/>
      <c r="T261" s="314"/>
      <c r="U261" s="314" t="s">
        <v>24</v>
      </c>
      <c r="V261" s="314"/>
      <c r="W261" s="314" t="s">
        <v>739</v>
      </c>
      <c r="X261" s="314">
        <f t="shared" si="1"/>
        <v>5</v>
      </c>
      <c r="Y261" s="307"/>
      <c r="Z261" s="307"/>
    </row>
    <row r="262" ht="15.75" customHeight="1">
      <c r="A262" s="318" t="s">
        <v>530</v>
      </c>
      <c r="B262" s="314" t="s">
        <v>1606</v>
      </c>
      <c r="C262" s="314">
        <v>0.0</v>
      </c>
      <c r="D262" s="314">
        <v>0.0</v>
      </c>
      <c r="E262" s="314">
        <v>0.0</v>
      </c>
      <c r="F262" s="314">
        <v>0.0</v>
      </c>
      <c r="G262" s="314">
        <v>0.0</v>
      </c>
      <c r="H262" s="314">
        <v>0.0</v>
      </c>
      <c r="I262" s="314">
        <v>0.0</v>
      </c>
      <c r="J262" s="314">
        <v>1.0</v>
      </c>
      <c r="K262" s="314"/>
      <c r="L262" s="314" t="s">
        <v>502</v>
      </c>
      <c r="M262" s="314"/>
      <c r="N262" s="314"/>
      <c r="O262" s="314"/>
      <c r="P262" s="314" t="s">
        <v>1607</v>
      </c>
      <c r="Q262" s="314" t="s">
        <v>1608</v>
      </c>
      <c r="R262" s="314"/>
      <c r="S262" s="314" t="s">
        <v>1567</v>
      </c>
      <c r="T262" s="314" t="s">
        <v>1567</v>
      </c>
      <c r="U262" s="314" t="s">
        <v>24</v>
      </c>
      <c r="V262" s="314"/>
      <c r="W262" s="314" t="s">
        <v>739</v>
      </c>
      <c r="X262" s="314">
        <f t="shared" si="1"/>
        <v>5</v>
      </c>
      <c r="Y262" s="307"/>
      <c r="Z262" s="307"/>
    </row>
    <row r="263" ht="15.75" customHeight="1">
      <c r="A263" s="318" t="s">
        <v>531</v>
      </c>
      <c r="B263" s="314" t="s">
        <v>1609</v>
      </c>
      <c r="C263" s="314">
        <v>0.0</v>
      </c>
      <c r="D263" s="314">
        <v>0.0</v>
      </c>
      <c r="E263" s="314">
        <v>0.0</v>
      </c>
      <c r="F263" s="314">
        <v>0.0</v>
      </c>
      <c r="G263" s="314">
        <v>0.0</v>
      </c>
      <c r="H263" s="314">
        <v>0.0</v>
      </c>
      <c r="I263" s="314">
        <v>0.0</v>
      </c>
      <c r="J263" s="314">
        <v>1.0</v>
      </c>
      <c r="K263" s="314"/>
      <c r="L263" s="314" t="s">
        <v>502</v>
      </c>
      <c r="M263" s="314"/>
      <c r="N263" s="314"/>
      <c r="O263" s="314"/>
      <c r="P263" s="314" t="s">
        <v>1610</v>
      </c>
      <c r="Q263" s="314" t="s">
        <v>1611</v>
      </c>
      <c r="R263" s="314"/>
      <c r="S263" s="314"/>
      <c r="T263" s="314"/>
      <c r="U263" s="314" t="s">
        <v>24</v>
      </c>
      <c r="V263" s="314"/>
      <c r="W263" s="314" t="s">
        <v>739</v>
      </c>
      <c r="X263" s="314">
        <f t="shared" si="1"/>
        <v>5</v>
      </c>
      <c r="Y263" s="307"/>
      <c r="Z263" s="307"/>
    </row>
    <row r="264" ht="15.75" customHeight="1">
      <c r="A264" s="318" t="s">
        <v>532</v>
      </c>
      <c r="B264" s="314" t="s">
        <v>1398</v>
      </c>
      <c r="C264" s="314">
        <v>0.0</v>
      </c>
      <c r="D264" s="314">
        <v>0.0</v>
      </c>
      <c r="E264" s="314">
        <v>0.0</v>
      </c>
      <c r="F264" s="314">
        <v>0.0</v>
      </c>
      <c r="G264" s="314">
        <v>0.0</v>
      </c>
      <c r="H264" s="314">
        <v>0.0</v>
      </c>
      <c r="I264" s="314">
        <v>0.0</v>
      </c>
      <c r="J264" s="314">
        <v>1.0</v>
      </c>
      <c r="K264" s="314"/>
      <c r="L264" s="314" t="s">
        <v>502</v>
      </c>
      <c r="M264" s="314"/>
      <c r="N264" s="314"/>
      <c r="O264" s="314"/>
      <c r="P264" s="314" t="s">
        <v>1612</v>
      </c>
      <c r="Q264" s="314" t="s">
        <v>1613</v>
      </c>
      <c r="R264" s="314"/>
      <c r="S264" s="314"/>
      <c r="T264" s="314"/>
      <c r="U264" s="314" t="s">
        <v>24</v>
      </c>
      <c r="V264" s="314"/>
      <c r="W264" s="314" t="s">
        <v>789</v>
      </c>
      <c r="X264" s="314">
        <f t="shared" si="1"/>
        <v>10</v>
      </c>
      <c r="Y264" s="307"/>
      <c r="Z264" s="307"/>
    </row>
    <row r="265" ht="15.75" customHeight="1">
      <c r="A265" s="318" t="s">
        <v>533</v>
      </c>
      <c r="B265" s="314" t="s">
        <v>1614</v>
      </c>
      <c r="C265" s="314">
        <v>0.0</v>
      </c>
      <c r="D265" s="314">
        <v>0.0</v>
      </c>
      <c r="E265" s="314">
        <v>0.0</v>
      </c>
      <c r="F265" s="314">
        <v>0.0</v>
      </c>
      <c r="G265" s="314">
        <v>0.0</v>
      </c>
      <c r="H265" s="314">
        <v>0.0</v>
      </c>
      <c r="I265" s="314">
        <v>0.0</v>
      </c>
      <c r="J265" s="314">
        <v>1.0</v>
      </c>
      <c r="K265" s="314"/>
      <c r="L265" s="314" t="s">
        <v>502</v>
      </c>
      <c r="M265" s="314"/>
      <c r="N265" s="314"/>
      <c r="O265" s="314"/>
      <c r="P265" s="314" t="s">
        <v>1612</v>
      </c>
      <c r="Q265" s="314"/>
      <c r="R265" s="314"/>
      <c r="S265" s="314"/>
      <c r="T265" s="314"/>
      <c r="U265" s="314" t="s">
        <v>24</v>
      </c>
      <c r="V265" s="314"/>
      <c r="W265" s="314" t="s">
        <v>739</v>
      </c>
      <c r="X265" s="314">
        <f t="shared" si="1"/>
        <v>5</v>
      </c>
      <c r="Y265" s="307"/>
      <c r="Z265" s="307"/>
    </row>
    <row r="266" ht="15.75" customHeight="1">
      <c r="A266" s="318" t="s">
        <v>534</v>
      </c>
      <c r="B266" s="314" t="s">
        <v>1615</v>
      </c>
      <c r="C266" s="314">
        <v>0.0</v>
      </c>
      <c r="D266" s="314">
        <v>0.0</v>
      </c>
      <c r="E266" s="314">
        <v>0.0</v>
      </c>
      <c r="F266" s="314">
        <v>0.0</v>
      </c>
      <c r="G266" s="314">
        <v>0.0</v>
      </c>
      <c r="H266" s="314">
        <v>0.0</v>
      </c>
      <c r="I266" s="314">
        <v>0.0</v>
      </c>
      <c r="J266" s="314">
        <v>1.0</v>
      </c>
      <c r="K266" s="314"/>
      <c r="L266" s="314" t="s">
        <v>502</v>
      </c>
      <c r="M266" s="314"/>
      <c r="N266" s="314"/>
      <c r="O266" s="314" t="s">
        <v>1371</v>
      </c>
      <c r="P266" s="314"/>
      <c r="Q266" s="314"/>
      <c r="R266" s="314"/>
      <c r="S266" s="314"/>
      <c r="T266" s="314"/>
      <c r="U266" s="314" t="s">
        <v>24</v>
      </c>
      <c r="V266" s="314"/>
      <c r="W266" s="314" t="s">
        <v>739</v>
      </c>
      <c r="X266" s="314">
        <f t="shared" si="1"/>
        <v>5</v>
      </c>
      <c r="Y266" s="307"/>
      <c r="Z266" s="307"/>
    </row>
    <row r="267" ht="15.75" customHeight="1">
      <c r="A267" s="318" t="s">
        <v>535</v>
      </c>
      <c r="B267" s="314" t="s">
        <v>1616</v>
      </c>
      <c r="C267" s="314">
        <v>0.0</v>
      </c>
      <c r="D267" s="314">
        <v>0.0</v>
      </c>
      <c r="E267" s="314">
        <v>0.0</v>
      </c>
      <c r="F267" s="314">
        <v>0.0</v>
      </c>
      <c r="G267" s="314">
        <v>0.0</v>
      </c>
      <c r="H267" s="314">
        <v>0.0</v>
      </c>
      <c r="I267" s="314">
        <v>0.0</v>
      </c>
      <c r="J267" s="314">
        <v>1.0</v>
      </c>
      <c r="K267" s="314"/>
      <c r="L267" s="314" t="s">
        <v>502</v>
      </c>
      <c r="M267" s="314"/>
      <c r="N267" s="314"/>
      <c r="O267" s="314"/>
      <c r="P267" s="314" t="s">
        <v>1617</v>
      </c>
      <c r="Q267" s="314"/>
      <c r="R267" s="314"/>
      <c r="S267" s="314"/>
      <c r="T267" s="314"/>
      <c r="U267" s="314" t="s">
        <v>24</v>
      </c>
      <c r="V267" s="314"/>
      <c r="W267" s="314" t="s">
        <v>733</v>
      </c>
      <c r="X267" s="314">
        <f t="shared" si="1"/>
        <v>20</v>
      </c>
      <c r="Y267" s="307"/>
      <c r="Z267" s="307"/>
    </row>
    <row r="268" ht="15.75" customHeight="1">
      <c r="A268" s="318" t="s">
        <v>536</v>
      </c>
      <c r="B268" s="314" t="s">
        <v>1618</v>
      </c>
      <c r="C268" s="314">
        <v>0.0</v>
      </c>
      <c r="D268" s="314">
        <v>0.0</v>
      </c>
      <c r="E268" s="314">
        <v>0.0</v>
      </c>
      <c r="F268" s="314">
        <v>0.0</v>
      </c>
      <c r="G268" s="314">
        <v>0.0</v>
      </c>
      <c r="H268" s="314">
        <v>0.0</v>
      </c>
      <c r="I268" s="314">
        <v>0.0</v>
      </c>
      <c r="J268" s="314">
        <v>1.0</v>
      </c>
      <c r="K268" s="314"/>
      <c r="L268" s="314" t="s">
        <v>502</v>
      </c>
      <c r="M268" s="314"/>
      <c r="N268" s="314"/>
      <c r="O268" s="314"/>
      <c r="P268" s="314" t="s">
        <v>1619</v>
      </c>
      <c r="Q268" s="314" t="s">
        <v>1620</v>
      </c>
      <c r="R268" s="314"/>
      <c r="S268" s="314"/>
      <c r="T268" s="314"/>
      <c r="U268" s="314" t="s">
        <v>24</v>
      </c>
      <c r="V268" s="314"/>
      <c r="W268" s="314" t="s">
        <v>739</v>
      </c>
      <c r="X268" s="314">
        <f t="shared" si="1"/>
        <v>5</v>
      </c>
      <c r="Y268" s="307"/>
      <c r="Z268" s="307"/>
    </row>
    <row r="269" ht="15.75" customHeight="1">
      <c r="A269" s="318" t="s">
        <v>537</v>
      </c>
      <c r="B269" s="314" t="s">
        <v>1621</v>
      </c>
      <c r="C269" s="314">
        <v>0.0</v>
      </c>
      <c r="D269" s="314">
        <v>0.0</v>
      </c>
      <c r="E269" s="314">
        <v>0.0</v>
      </c>
      <c r="F269" s="314">
        <v>0.0</v>
      </c>
      <c r="G269" s="314">
        <v>0.0</v>
      </c>
      <c r="H269" s="314">
        <v>0.0</v>
      </c>
      <c r="I269" s="314">
        <v>0.0</v>
      </c>
      <c r="J269" s="314">
        <v>1.0</v>
      </c>
      <c r="K269" s="314"/>
      <c r="L269" s="314" t="s">
        <v>502</v>
      </c>
      <c r="M269" s="314"/>
      <c r="N269" s="314"/>
      <c r="O269" s="314"/>
      <c r="P269" s="314" t="s">
        <v>1622</v>
      </c>
      <c r="Q269" s="314"/>
      <c r="R269" s="314"/>
      <c r="S269" s="314"/>
      <c r="T269" s="314"/>
      <c r="U269" s="314" t="s">
        <v>24</v>
      </c>
      <c r="V269" s="314"/>
      <c r="W269" s="314" t="s">
        <v>739</v>
      </c>
      <c r="X269" s="314">
        <f t="shared" si="1"/>
        <v>5</v>
      </c>
      <c r="Y269" s="307"/>
      <c r="Z269" s="307"/>
    </row>
    <row r="270" ht="15.75" customHeight="1">
      <c r="A270" s="318" t="s">
        <v>538</v>
      </c>
      <c r="B270" s="314" t="s">
        <v>1623</v>
      </c>
      <c r="C270" s="314">
        <v>0.0</v>
      </c>
      <c r="D270" s="314">
        <v>0.0</v>
      </c>
      <c r="E270" s="314">
        <v>0.0</v>
      </c>
      <c r="F270" s="314">
        <v>0.0</v>
      </c>
      <c r="G270" s="314">
        <v>0.0</v>
      </c>
      <c r="H270" s="314">
        <v>0.0</v>
      </c>
      <c r="I270" s="314">
        <v>0.0</v>
      </c>
      <c r="J270" s="314">
        <v>1.0</v>
      </c>
      <c r="K270" s="314"/>
      <c r="L270" s="314" t="s">
        <v>502</v>
      </c>
      <c r="M270" s="314"/>
      <c r="N270" s="314"/>
      <c r="O270" s="314"/>
      <c r="P270" s="314"/>
      <c r="Q270" s="314" t="s">
        <v>1624</v>
      </c>
      <c r="R270" s="314"/>
      <c r="S270" s="314"/>
      <c r="T270" s="314"/>
      <c r="U270" s="314" t="s">
        <v>29</v>
      </c>
      <c r="V270" s="314"/>
      <c r="W270" s="314" t="s">
        <v>739</v>
      </c>
      <c r="X270" s="314">
        <f t="shared" si="1"/>
        <v>5</v>
      </c>
      <c r="Y270" s="307"/>
      <c r="Z270" s="307"/>
    </row>
    <row r="271" ht="15.75" customHeight="1">
      <c r="A271" s="318" t="s">
        <v>539</v>
      </c>
      <c r="B271" s="314" t="s">
        <v>1625</v>
      </c>
      <c r="C271" s="314">
        <v>0.0</v>
      </c>
      <c r="D271" s="314">
        <v>0.0</v>
      </c>
      <c r="E271" s="314">
        <v>0.0</v>
      </c>
      <c r="F271" s="314">
        <v>0.0</v>
      </c>
      <c r="G271" s="314">
        <v>0.0</v>
      </c>
      <c r="H271" s="314">
        <v>0.0</v>
      </c>
      <c r="I271" s="314">
        <v>0.0</v>
      </c>
      <c r="J271" s="314">
        <v>1.0</v>
      </c>
      <c r="K271" s="314"/>
      <c r="L271" s="314" t="s">
        <v>502</v>
      </c>
      <c r="M271" s="314"/>
      <c r="N271" s="314"/>
      <c r="O271" s="314"/>
      <c r="P271" s="314"/>
      <c r="Q271" s="314" t="s">
        <v>1626</v>
      </c>
      <c r="R271" s="314"/>
      <c r="S271" s="314"/>
      <c r="T271" s="314"/>
      <c r="U271" s="314" t="s">
        <v>24</v>
      </c>
      <c r="V271" s="314"/>
      <c r="W271" s="314" t="s">
        <v>739</v>
      </c>
      <c r="X271" s="314">
        <f t="shared" si="1"/>
        <v>5</v>
      </c>
      <c r="Y271" s="307"/>
      <c r="Z271" s="307"/>
    </row>
    <row r="272" ht="15.75" customHeight="1">
      <c r="A272" s="318" t="s">
        <v>541</v>
      </c>
      <c r="B272" s="314" t="s">
        <v>1627</v>
      </c>
      <c r="C272" s="314">
        <v>0.0</v>
      </c>
      <c r="D272" s="314">
        <v>0.0</v>
      </c>
      <c r="E272" s="314">
        <v>0.0</v>
      </c>
      <c r="F272" s="314">
        <v>0.0</v>
      </c>
      <c r="G272" s="314">
        <v>0.0</v>
      </c>
      <c r="H272" s="314">
        <v>0.0</v>
      </c>
      <c r="I272" s="314">
        <v>0.0</v>
      </c>
      <c r="J272" s="314">
        <v>1.0</v>
      </c>
      <c r="K272" s="314"/>
      <c r="L272" s="314" t="s">
        <v>502</v>
      </c>
      <c r="M272" s="314"/>
      <c r="N272" s="314"/>
      <c r="O272" s="314" t="s">
        <v>1628</v>
      </c>
      <c r="P272" s="314"/>
      <c r="Q272" s="314"/>
      <c r="R272" s="314"/>
      <c r="S272" s="314"/>
      <c r="T272" s="314"/>
      <c r="U272" s="314" t="s">
        <v>24</v>
      </c>
      <c r="V272" s="314"/>
      <c r="W272" s="314" t="s">
        <v>739</v>
      </c>
      <c r="X272" s="314">
        <f t="shared" si="1"/>
        <v>5</v>
      </c>
      <c r="Y272" s="307"/>
      <c r="Z272" s="307"/>
    </row>
    <row r="273" ht="15.75" customHeight="1">
      <c r="A273" s="318" t="s">
        <v>542</v>
      </c>
      <c r="B273" s="314" t="s">
        <v>1629</v>
      </c>
      <c r="C273" s="314">
        <v>0.0</v>
      </c>
      <c r="D273" s="314">
        <v>0.0</v>
      </c>
      <c r="E273" s="314">
        <v>0.0</v>
      </c>
      <c r="F273" s="314">
        <v>0.0</v>
      </c>
      <c r="G273" s="314">
        <v>0.0</v>
      </c>
      <c r="H273" s="314">
        <v>0.0</v>
      </c>
      <c r="I273" s="314">
        <v>0.0</v>
      </c>
      <c r="J273" s="314">
        <v>1.0</v>
      </c>
      <c r="K273" s="314"/>
      <c r="L273" s="314" t="s">
        <v>502</v>
      </c>
      <c r="M273" s="314"/>
      <c r="N273" s="314"/>
      <c r="O273" s="314"/>
      <c r="P273" s="314"/>
      <c r="Q273" s="314" t="s">
        <v>1630</v>
      </c>
      <c r="R273" s="314"/>
      <c r="S273" s="314"/>
      <c r="T273" s="314"/>
      <c r="U273" s="314" t="s">
        <v>29</v>
      </c>
      <c r="V273" s="314"/>
      <c r="W273" s="314" t="s">
        <v>733</v>
      </c>
      <c r="X273" s="314">
        <f t="shared" si="1"/>
        <v>20</v>
      </c>
      <c r="Y273" s="307"/>
      <c r="Z273" s="307"/>
    </row>
    <row r="274" ht="15.75" customHeight="1">
      <c r="A274" s="318" t="s">
        <v>543</v>
      </c>
      <c r="B274" s="314" t="s">
        <v>1631</v>
      </c>
      <c r="C274" s="314">
        <v>0.0</v>
      </c>
      <c r="D274" s="314">
        <v>0.0</v>
      </c>
      <c r="E274" s="314">
        <v>0.0</v>
      </c>
      <c r="F274" s="314">
        <v>0.0</v>
      </c>
      <c r="G274" s="314">
        <v>0.0</v>
      </c>
      <c r="H274" s="314">
        <v>0.0</v>
      </c>
      <c r="I274" s="314">
        <v>0.0</v>
      </c>
      <c r="J274" s="314">
        <v>1.0</v>
      </c>
      <c r="K274" s="314"/>
      <c r="L274" s="314" t="s">
        <v>502</v>
      </c>
      <c r="M274" s="314"/>
      <c r="N274" s="314"/>
      <c r="O274" s="314"/>
      <c r="P274" s="314"/>
      <c r="Q274" s="314"/>
      <c r="R274" s="314"/>
      <c r="S274" s="314"/>
      <c r="T274" s="314"/>
      <c r="U274" s="314" t="s">
        <v>24</v>
      </c>
      <c r="V274" s="314"/>
      <c r="W274" s="314" t="s">
        <v>739</v>
      </c>
      <c r="X274" s="314">
        <f t="shared" si="1"/>
        <v>5</v>
      </c>
      <c r="Y274" s="307"/>
      <c r="Z274" s="307"/>
    </row>
    <row r="275" ht="15.75" customHeight="1">
      <c r="A275" s="318" t="s">
        <v>544</v>
      </c>
      <c r="B275" s="314" t="s">
        <v>1632</v>
      </c>
      <c r="C275" s="314">
        <v>0.0</v>
      </c>
      <c r="D275" s="314">
        <v>0.0</v>
      </c>
      <c r="E275" s="314">
        <v>0.0</v>
      </c>
      <c r="F275" s="314">
        <v>0.0</v>
      </c>
      <c r="G275" s="314">
        <v>0.0</v>
      </c>
      <c r="H275" s="314">
        <v>0.0</v>
      </c>
      <c r="I275" s="314">
        <v>0.0</v>
      </c>
      <c r="J275" s="314">
        <v>1.0</v>
      </c>
      <c r="K275" s="314" t="s">
        <v>735</v>
      </c>
      <c r="L275" s="314" t="s">
        <v>502</v>
      </c>
      <c r="M275" s="314"/>
      <c r="N275" s="314"/>
      <c r="O275" s="314"/>
      <c r="P275" s="314"/>
      <c r="Q275" s="314" t="s">
        <v>1633</v>
      </c>
      <c r="R275" s="314"/>
      <c r="S275" s="314" t="s">
        <v>1567</v>
      </c>
      <c r="T275" s="314" t="s">
        <v>1567</v>
      </c>
      <c r="U275" s="314" t="s">
        <v>29</v>
      </c>
      <c r="V275" s="314"/>
      <c r="W275" s="314" t="s">
        <v>789</v>
      </c>
      <c r="X275" s="314">
        <f t="shared" si="1"/>
        <v>10</v>
      </c>
      <c r="Y275" s="307"/>
      <c r="Z275" s="307"/>
    </row>
    <row r="276" ht="15.75" customHeight="1">
      <c r="A276" s="318" t="s">
        <v>545</v>
      </c>
      <c r="B276" s="314" t="s">
        <v>1634</v>
      </c>
      <c r="C276" s="314">
        <v>0.0</v>
      </c>
      <c r="D276" s="314">
        <v>0.0</v>
      </c>
      <c r="E276" s="314">
        <v>0.0</v>
      </c>
      <c r="F276" s="314">
        <v>0.0</v>
      </c>
      <c r="G276" s="314">
        <v>0.0</v>
      </c>
      <c r="H276" s="314">
        <v>0.0</v>
      </c>
      <c r="I276" s="314">
        <v>0.0</v>
      </c>
      <c r="J276" s="314">
        <v>1.0</v>
      </c>
      <c r="K276" s="314" t="s">
        <v>735</v>
      </c>
      <c r="L276" s="314" t="s">
        <v>502</v>
      </c>
      <c r="M276" s="314"/>
      <c r="N276" s="314"/>
      <c r="O276" s="314"/>
      <c r="P276" s="314"/>
      <c r="Q276" s="314" t="s">
        <v>1635</v>
      </c>
      <c r="R276" s="314"/>
      <c r="S276" s="314"/>
      <c r="T276" s="314"/>
      <c r="U276" s="314" t="s">
        <v>24</v>
      </c>
      <c r="V276" s="314"/>
      <c r="W276" s="314" t="s">
        <v>789</v>
      </c>
      <c r="X276" s="314">
        <f t="shared" si="1"/>
        <v>10</v>
      </c>
      <c r="Y276" s="307"/>
      <c r="Z276" s="307"/>
    </row>
    <row r="277" ht="15.75" customHeight="1">
      <c r="A277" s="318" t="s">
        <v>546</v>
      </c>
      <c r="B277" s="314" t="s">
        <v>1636</v>
      </c>
      <c r="C277" s="314">
        <v>0.0</v>
      </c>
      <c r="D277" s="314">
        <v>0.0</v>
      </c>
      <c r="E277" s="314">
        <v>0.0</v>
      </c>
      <c r="F277" s="314">
        <v>0.0</v>
      </c>
      <c r="G277" s="314">
        <v>0.0</v>
      </c>
      <c r="H277" s="314">
        <v>0.0</v>
      </c>
      <c r="I277" s="314">
        <v>0.0</v>
      </c>
      <c r="J277" s="314">
        <v>1.0</v>
      </c>
      <c r="K277" s="314" t="s">
        <v>735</v>
      </c>
      <c r="L277" s="314" t="s">
        <v>502</v>
      </c>
      <c r="M277" s="314"/>
      <c r="N277" s="314"/>
      <c r="O277" s="314"/>
      <c r="P277" s="314" t="s">
        <v>1637</v>
      </c>
      <c r="Q277" s="314"/>
      <c r="R277" s="314"/>
      <c r="S277" s="314"/>
      <c r="T277" s="314"/>
      <c r="U277" s="314" t="s">
        <v>24</v>
      </c>
      <c r="V277" s="314"/>
      <c r="W277" s="314" t="s">
        <v>789</v>
      </c>
      <c r="X277" s="314">
        <f t="shared" si="1"/>
        <v>10</v>
      </c>
      <c r="Y277" s="307"/>
      <c r="Z277" s="307"/>
    </row>
    <row r="278" ht="15.75" customHeight="1">
      <c r="A278" s="318" t="s">
        <v>548</v>
      </c>
      <c r="B278" s="314" t="s">
        <v>1638</v>
      </c>
      <c r="C278" s="314">
        <v>0.0</v>
      </c>
      <c r="D278" s="314">
        <v>0.0</v>
      </c>
      <c r="E278" s="314">
        <v>0.0</v>
      </c>
      <c r="F278" s="314">
        <v>0.0</v>
      </c>
      <c r="G278" s="314">
        <v>0.0</v>
      </c>
      <c r="H278" s="314">
        <v>0.0</v>
      </c>
      <c r="I278" s="314">
        <v>0.0</v>
      </c>
      <c r="J278" s="314">
        <v>1.0</v>
      </c>
      <c r="K278" s="314" t="s">
        <v>735</v>
      </c>
      <c r="L278" s="314" t="s">
        <v>502</v>
      </c>
      <c r="M278" s="314"/>
      <c r="N278" s="314"/>
      <c r="O278" s="314"/>
      <c r="P278" s="314"/>
      <c r="Q278" s="314" t="s">
        <v>1639</v>
      </c>
      <c r="R278" s="314"/>
      <c r="S278" s="314"/>
      <c r="T278" s="314"/>
      <c r="U278" s="314" t="s">
        <v>29</v>
      </c>
      <c r="V278" s="314"/>
      <c r="W278" s="314" t="s">
        <v>789</v>
      </c>
      <c r="X278" s="314">
        <f t="shared" si="1"/>
        <v>10</v>
      </c>
      <c r="Y278" s="307"/>
      <c r="Z278" s="307"/>
    </row>
    <row r="279" ht="15.75" customHeight="1">
      <c r="A279" s="322" t="s">
        <v>549</v>
      </c>
      <c r="B279" s="314" t="s">
        <v>1640</v>
      </c>
      <c r="C279" s="314">
        <v>0.0</v>
      </c>
      <c r="D279" s="314">
        <v>0.0</v>
      </c>
      <c r="E279" s="314">
        <v>0.0</v>
      </c>
      <c r="F279" s="314">
        <v>0.0</v>
      </c>
      <c r="G279" s="314">
        <v>0.0</v>
      </c>
      <c r="H279" s="314">
        <v>0.0</v>
      </c>
      <c r="I279" s="314">
        <v>0.0</v>
      </c>
      <c r="J279" s="314">
        <v>1.0</v>
      </c>
      <c r="K279" s="314" t="s">
        <v>735</v>
      </c>
      <c r="L279" s="314" t="s">
        <v>502</v>
      </c>
      <c r="M279" s="314"/>
      <c r="N279" s="314"/>
      <c r="O279" s="314"/>
      <c r="P279" s="314" t="s">
        <v>1637</v>
      </c>
      <c r="Q279" s="314"/>
      <c r="R279" s="314" t="s">
        <v>981</v>
      </c>
      <c r="S279" s="314"/>
      <c r="T279" s="314"/>
      <c r="U279" s="314" t="s">
        <v>24</v>
      </c>
      <c r="V279" s="314"/>
      <c r="W279" s="314" t="s">
        <v>789</v>
      </c>
      <c r="X279" s="314">
        <f t="shared" si="1"/>
        <v>10</v>
      </c>
      <c r="Y279" s="307"/>
      <c r="Z279" s="307"/>
    </row>
    <row r="280" ht="15.75" customHeight="1">
      <c r="A280" s="314" t="s">
        <v>550</v>
      </c>
      <c r="B280" s="320" t="s">
        <v>1641</v>
      </c>
      <c r="C280" s="318">
        <v>0.0</v>
      </c>
      <c r="D280" s="318">
        <v>0.0</v>
      </c>
      <c r="E280" s="318">
        <v>0.0</v>
      </c>
      <c r="F280" s="318">
        <v>0.0</v>
      </c>
      <c r="G280" s="318">
        <v>0.0</v>
      </c>
      <c r="H280" s="318">
        <v>0.0</v>
      </c>
      <c r="I280" s="318">
        <v>0.0</v>
      </c>
      <c r="J280" s="314">
        <v>1.0</v>
      </c>
      <c r="K280" s="314"/>
      <c r="L280" s="318" t="s">
        <v>502</v>
      </c>
      <c r="M280" s="314"/>
      <c r="N280" s="314"/>
      <c r="O280" s="314"/>
      <c r="P280" s="314"/>
      <c r="Q280" s="314"/>
      <c r="R280" s="314"/>
      <c r="S280" s="314" t="s">
        <v>1567</v>
      </c>
      <c r="T280" s="314" t="s">
        <v>1567</v>
      </c>
      <c r="U280" s="314" t="s">
        <v>24</v>
      </c>
      <c r="V280" s="314"/>
      <c r="W280" s="314" t="s">
        <v>789</v>
      </c>
      <c r="X280" s="314">
        <f t="shared" si="1"/>
        <v>10</v>
      </c>
      <c r="Y280" s="307"/>
      <c r="Z280" s="307"/>
    </row>
    <row r="281" ht="15.75" customHeight="1">
      <c r="A281" s="314" t="s">
        <v>551</v>
      </c>
      <c r="B281" s="320" t="s">
        <v>1642</v>
      </c>
      <c r="C281" s="318">
        <v>0.0</v>
      </c>
      <c r="D281" s="318">
        <v>0.0</v>
      </c>
      <c r="E281" s="318">
        <v>0.0</v>
      </c>
      <c r="F281" s="318">
        <v>0.0</v>
      </c>
      <c r="G281" s="318">
        <v>0.0</v>
      </c>
      <c r="H281" s="318">
        <v>0.0</v>
      </c>
      <c r="I281" s="318">
        <v>0.0</v>
      </c>
      <c r="J281" s="314">
        <v>1.0</v>
      </c>
      <c r="K281" s="314"/>
      <c r="L281" s="318" t="s">
        <v>502</v>
      </c>
      <c r="M281" s="318"/>
      <c r="N281" s="318"/>
      <c r="O281" s="318"/>
      <c r="P281" s="318"/>
      <c r="Q281" s="318"/>
      <c r="R281" s="318"/>
      <c r="S281" s="318"/>
      <c r="T281" s="318"/>
      <c r="U281" s="318" t="s">
        <v>24</v>
      </c>
      <c r="V281" s="318"/>
      <c r="W281" s="314" t="s">
        <v>789</v>
      </c>
      <c r="X281" s="314">
        <f t="shared" si="1"/>
        <v>10</v>
      </c>
      <c r="Y281" s="307"/>
      <c r="Z281" s="307"/>
    </row>
    <row r="282" ht="15.75" customHeight="1">
      <c r="A282" s="314" t="s">
        <v>552</v>
      </c>
      <c r="B282" s="320" t="s">
        <v>1643</v>
      </c>
      <c r="C282" s="318">
        <v>0.0</v>
      </c>
      <c r="D282" s="318">
        <v>0.0</v>
      </c>
      <c r="E282" s="318">
        <v>0.0</v>
      </c>
      <c r="F282" s="318">
        <v>0.0</v>
      </c>
      <c r="G282" s="318">
        <v>0.0</v>
      </c>
      <c r="H282" s="318">
        <v>0.0</v>
      </c>
      <c r="I282" s="318">
        <v>0.0</v>
      </c>
      <c r="J282" s="314">
        <v>1.0</v>
      </c>
      <c r="K282" s="314"/>
      <c r="L282" s="318" t="s">
        <v>502</v>
      </c>
      <c r="M282" s="318"/>
      <c r="N282" s="318"/>
      <c r="O282" s="318"/>
      <c r="P282" s="318"/>
      <c r="Q282" s="318"/>
      <c r="R282" s="318"/>
      <c r="S282" s="318"/>
      <c r="T282" s="318"/>
      <c r="U282" s="318" t="s">
        <v>24</v>
      </c>
      <c r="V282" s="318"/>
      <c r="W282" s="314" t="s">
        <v>789</v>
      </c>
      <c r="X282" s="314">
        <f t="shared" si="1"/>
        <v>10</v>
      </c>
      <c r="Y282" s="307"/>
      <c r="Z282" s="307"/>
    </row>
    <row r="283" ht="15.75" customHeight="1">
      <c r="A283" s="314" t="s">
        <v>554</v>
      </c>
      <c r="B283" s="320" t="s">
        <v>1644</v>
      </c>
      <c r="C283" s="318">
        <v>0.0</v>
      </c>
      <c r="D283" s="318">
        <v>0.0</v>
      </c>
      <c r="E283" s="318">
        <v>0.0</v>
      </c>
      <c r="F283" s="318">
        <v>0.0</v>
      </c>
      <c r="G283" s="318">
        <v>0.0</v>
      </c>
      <c r="H283" s="318">
        <v>0.0</v>
      </c>
      <c r="I283" s="318">
        <v>0.0</v>
      </c>
      <c r="J283" s="314">
        <v>1.0</v>
      </c>
      <c r="K283" s="314"/>
      <c r="L283" s="318" t="s">
        <v>502</v>
      </c>
      <c r="M283" s="318"/>
      <c r="N283" s="318"/>
      <c r="O283" s="318"/>
      <c r="P283" s="318"/>
      <c r="Q283" s="318"/>
      <c r="R283" s="318"/>
      <c r="S283" s="318"/>
      <c r="T283" s="318"/>
      <c r="U283" s="318" t="s">
        <v>24</v>
      </c>
      <c r="V283" s="318"/>
      <c r="W283" s="314" t="s">
        <v>789</v>
      </c>
      <c r="X283" s="314">
        <f t="shared" si="1"/>
        <v>10</v>
      </c>
      <c r="Y283" s="307"/>
      <c r="Z283" s="307"/>
    </row>
    <row r="284" ht="15.75" customHeight="1">
      <c r="A284" s="314" t="s">
        <v>555</v>
      </c>
      <c r="B284" s="320" t="s">
        <v>1645</v>
      </c>
      <c r="C284" s="318">
        <v>0.0</v>
      </c>
      <c r="D284" s="318">
        <v>0.0</v>
      </c>
      <c r="E284" s="318">
        <v>0.0</v>
      </c>
      <c r="F284" s="318">
        <v>0.0</v>
      </c>
      <c r="G284" s="318">
        <v>0.0</v>
      </c>
      <c r="H284" s="318">
        <v>0.0</v>
      </c>
      <c r="I284" s="318">
        <v>0.0</v>
      </c>
      <c r="J284" s="314">
        <v>1.0</v>
      </c>
      <c r="K284" s="314"/>
      <c r="L284" s="318" t="s">
        <v>502</v>
      </c>
      <c r="M284" s="318"/>
      <c r="N284" s="318"/>
      <c r="O284" s="318"/>
      <c r="P284" s="318"/>
      <c r="Q284" s="318"/>
      <c r="R284" s="318"/>
      <c r="S284" s="318"/>
      <c r="T284" s="318"/>
      <c r="U284" s="318" t="s">
        <v>24</v>
      </c>
      <c r="V284" s="318"/>
      <c r="W284" s="314" t="s">
        <v>789</v>
      </c>
      <c r="X284" s="314">
        <f t="shared" si="1"/>
        <v>10</v>
      </c>
      <c r="Y284" s="307"/>
      <c r="Z284" s="307"/>
    </row>
    <row r="285" ht="15.75" customHeight="1">
      <c r="A285" s="314" t="s">
        <v>556</v>
      </c>
      <c r="B285" s="320" t="s">
        <v>1646</v>
      </c>
      <c r="C285" s="318">
        <v>0.0</v>
      </c>
      <c r="D285" s="318">
        <v>0.0</v>
      </c>
      <c r="E285" s="318">
        <v>0.0</v>
      </c>
      <c r="F285" s="318">
        <v>0.0</v>
      </c>
      <c r="G285" s="318">
        <v>0.0</v>
      </c>
      <c r="H285" s="318">
        <v>0.0</v>
      </c>
      <c r="I285" s="318">
        <v>0.0</v>
      </c>
      <c r="J285" s="314">
        <v>1.0</v>
      </c>
      <c r="K285" s="314"/>
      <c r="L285" s="318" t="s">
        <v>502</v>
      </c>
      <c r="M285" s="318"/>
      <c r="N285" s="318"/>
      <c r="O285" s="318"/>
      <c r="P285" s="318"/>
      <c r="Q285" s="318"/>
      <c r="R285" s="318"/>
      <c r="S285" s="318"/>
      <c r="T285" s="318"/>
      <c r="U285" s="318" t="s">
        <v>24</v>
      </c>
      <c r="V285" s="318"/>
      <c r="W285" s="314" t="s">
        <v>789</v>
      </c>
      <c r="X285" s="314">
        <f t="shared" si="1"/>
        <v>10</v>
      </c>
      <c r="Y285" s="307"/>
      <c r="Z285" s="307"/>
    </row>
    <row r="286" ht="15.75" customHeight="1">
      <c r="A286" s="314" t="s">
        <v>557</v>
      </c>
      <c r="B286" s="320" t="s">
        <v>1647</v>
      </c>
      <c r="C286" s="318">
        <v>0.0</v>
      </c>
      <c r="D286" s="318">
        <v>0.0</v>
      </c>
      <c r="E286" s="318">
        <v>0.0</v>
      </c>
      <c r="F286" s="318">
        <v>0.0</v>
      </c>
      <c r="G286" s="318">
        <v>0.0</v>
      </c>
      <c r="H286" s="318">
        <v>0.0</v>
      </c>
      <c r="I286" s="318">
        <v>0.0</v>
      </c>
      <c r="J286" s="314">
        <v>1.0</v>
      </c>
      <c r="K286" s="314"/>
      <c r="L286" s="318" t="s">
        <v>502</v>
      </c>
      <c r="M286" s="318"/>
      <c r="N286" s="318"/>
      <c r="O286" s="318"/>
      <c r="P286" s="318"/>
      <c r="Q286" s="318"/>
      <c r="R286" s="318"/>
      <c r="S286" s="318"/>
      <c r="T286" s="318"/>
      <c r="U286" s="318" t="s">
        <v>24</v>
      </c>
      <c r="V286" s="318"/>
      <c r="W286" s="314" t="s">
        <v>789</v>
      </c>
      <c r="X286" s="314">
        <f t="shared" si="1"/>
        <v>10</v>
      </c>
      <c r="Y286" s="307"/>
      <c r="Z286" s="307"/>
    </row>
    <row r="287" ht="15.75" customHeight="1">
      <c r="A287" s="314" t="s">
        <v>558</v>
      </c>
      <c r="B287" s="320" t="s">
        <v>1648</v>
      </c>
      <c r="C287" s="318">
        <v>0.0</v>
      </c>
      <c r="D287" s="318">
        <v>0.0</v>
      </c>
      <c r="E287" s="318">
        <v>0.0</v>
      </c>
      <c r="F287" s="318">
        <v>0.0</v>
      </c>
      <c r="G287" s="318">
        <v>0.0</v>
      </c>
      <c r="H287" s="318">
        <v>0.0</v>
      </c>
      <c r="I287" s="318">
        <v>0.0</v>
      </c>
      <c r="J287" s="314">
        <v>1.0</v>
      </c>
      <c r="K287" s="314"/>
      <c r="L287" s="318" t="s">
        <v>502</v>
      </c>
      <c r="M287" s="318"/>
      <c r="N287" s="318"/>
      <c r="O287" s="318"/>
      <c r="P287" s="318"/>
      <c r="Q287" s="318"/>
      <c r="R287" s="318"/>
      <c r="S287" s="318"/>
      <c r="T287" s="318"/>
      <c r="U287" s="318" t="s">
        <v>24</v>
      </c>
      <c r="V287" s="318"/>
      <c r="W287" s="314" t="s">
        <v>789</v>
      </c>
      <c r="X287" s="314">
        <f t="shared" si="1"/>
        <v>10</v>
      </c>
      <c r="Y287" s="307"/>
      <c r="Z287" s="307"/>
    </row>
    <row r="288" ht="15.75" customHeight="1">
      <c r="A288" s="314" t="s">
        <v>559</v>
      </c>
      <c r="B288" s="320" t="s">
        <v>1649</v>
      </c>
      <c r="C288" s="318">
        <v>0.0</v>
      </c>
      <c r="D288" s="318">
        <v>0.0</v>
      </c>
      <c r="E288" s="318">
        <v>0.0</v>
      </c>
      <c r="F288" s="318">
        <v>0.0</v>
      </c>
      <c r="G288" s="318">
        <v>0.0</v>
      </c>
      <c r="H288" s="318">
        <v>0.0</v>
      </c>
      <c r="I288" s="318">
        <v>0.0</v>
      </c>
      <c r="J288" s="314">
        <v>1.0</v>
      </c>
      <c r="K288" s="314"/>
      <c r="L288" s="318" t="s">
        <v>502</v>
      </c>
      <c r="M288" s="318"/>
      <c r="N288" s="318"/>
      <c r="O288" s="318"/>
      <c r="P288" s="318"/>
      <c r="Q288" s="318"/>
      <c r="R288" s="318"/>
      <c r="S288" s="318"/>
      <c r="T288" s="318"/>
      <c r="U288" s="318" t="s">
        <v>24</v>
      </c>
      <c r="V288" s="318"/>
      <c r="W288" s="314" t="s">
        <v>789</v>
      </c>
      <c r="X288" s="314">
        <f t="shared" si="1"/>
        <v>10</v>
      </c>
      <c r="Y288" s="307"/>
      <c r="Z288" s="307"/>
    </row>
    <row r="289" ht="15.75" customHeight="1">
      <c r="A289" s="314" t="s">
        <v>560</v>
      </c>
      <c r="B289" s="320" t="s">
        <v>1650</v>
      </c>
      <c r="C289" s="318">
        <v>0.0</v>
      </c>
      <c r="D289" s="318">
        <v>0.0</v>
      </c>
      <c r="E289" s="318">
        <v>0.0</v>
      </c>
      <c r="F289" s="318">
        <v>0.0</v>
      </c>
      <c r="G289" s="318">
        <v>0.0</v>
      </c>
      <c r="H289" s="318">
        <v>0.0</v>
      </c>
      <c r="I289" s="318">
        <v>0.0</v>
      </c>
      <c r="J289" s="314">
        <v>1.0</v>
      </c>
      <c r="K289" s="314"/>
      <c r="L289" s="318" t="s">
        <v>502</v>
      </c>
      <c r="M289" s="318"/>
      <c r="N289" s="318"/>
      <c r="O289" s="318"/>
      <c r="P289" s="318"/>
      <c r="Q289" s="318"/>
      <c r="R289" s="318"/>
      <c r="S289" s="318"/>
      <c r="T289" s="318"/>
      <c r="U289" s="318" t="s">
        <v>24</v>
      </c>
      <c r="V289" s="318"/>
      <c r="W289" s="314" t="s">
        <v>789</v>
      </c>
      <c r="X289" s="314">
        <f t="shared" si="1"/>
        <v>10</v>
      </c>
      <c r="Y289" s="307"/>
      <c r="Z289" s="307"/>
    </row>
    <row r="290" ht="15.75" customHeight="1">
      <c r="A290" s="314" t="s">
        <v>561</v>
      </c>
      <c r="B290" s="320" t="s">
        <v>1651</v>
      </c>
      <c r="C290" s="318">
        <v>0.0</v>
      </c>
      <c r="D290" s="318">
        <v>0.0</v>
      </c>
      <c r="E290" s="318">
        <v>0.0</v>
      </c>
      <c r="F290" s="318">
        <v>0.0</v>
      </c>
      <c r="G290" s="318">
        <v>0.0</v>
      </c>
      <c r="H290" s="318">
        <v>0.0</v>
      </c>
      <c r="I290" s="318">
        <v>0.0</v>
      </c>
      <c r="J290" s="314">
        <v>1.0</v>
      </c>
      <c r="K290" s="314"/>
      <c r="L290" s="318" t="s">
        <v>502</v>
      </c>
      <c r="M290" s="318"/>
      <c r="N290" s="318"/>
      <c r="O290" s="318"/>
      <c r="P290" s="318"/>
      <c r="Q290" s="318"/>
      <c r="R290" s="318"/>
      <c r="S290" s="318"/>
      <c r="T290" s="318"/>
      <c r="U290" s="318" t="s">
        <v>24</v>
      </c>
      <c r="V290" s="318"/>
      <c r="W290" s="314" t="s">
        <v>789</v>
      </c>
      <c r="X290" s="314">
        <f t="shared" si="1"/>
        <v>10</v>
      </c>
      <c r="Y290" s="307"/>
      <c r="Z290" s="307"/>
    </row>
    <row r="291" ht="15.75" customHeight="1">
      <c r="A291" s="314" t="s">
        <v>562</v>
      </c>
      <c r="B291" s="320" t="s">
        <v>1652</v>
      </c>
      <c r="C291" s="318">
        <v>0.0</v>
      </c>
      <c r="D291" s="318">
        <v>0.0</v>
      </c>
      <c r="E291" s="318">
        <v>0.0</v>
      </c>
      <c r="F291" s="318">
        <v>0.0</v>
      </c>
      <c r="G291" s="318">
        <v>0.0</v>
      </c>
      <c r="H291" s="318">
        <v>0.0</v>
      </c>
      <c r="I291" s="318">
        <v>0.0</v>
      </c>
      <c r="J291" s="314">
        <v>1.0</v>
      </c>
      <c r="K291" s="314"/>
      <c r="L291" s="318" t="s">
        <v>502</v>
      </c>
      <c r="M291" s="318"/>
      <c r="N291" s="318"/>
      <c r="O291" s="318"/>
      <c r="P291" s="318"/>
      <c r="Q291" s="318"/>
      <c r="R291" s="318"/>
      <c r="S291" s="318"/>
      <c r="T291" s="318"/>
      <c r="U291" s="318" t="s">
        <v>24</v>
      </c>
      <c r="V291" s="318"/>
      <c r="W291" s="314" t="s">
        <v>789</v>
      </c>
      <c r="X291" s="314">
        <f t="shared" si="1"/>
        <v>10</v>
      </c>
      <c r="Y291" s="307"/>
      <c r="Z291" s="307"/>
    </row>
    <row r="292" ht="15.75" customHeight="1">
      <c r="A292" s="314" t="s">
        <v>563</v>
      </c>
      <c r="B292" s="320" t="s">
        <v>1653</v>
      </c>
      <c r="C292" s="318">
        <v>0.0</v>
      </c>
      <c r="D292" s="318">
        <v>0.0</v>
      </c>
      <c r="E292" s="318">
        <v>0.0</v>
      </c>
      <c r="F292" s="318">
        <v>0.0</v>
      </c>
      <c r="G292" s="318">
        <v>0.0</v>
      </c>
      <c r="H292" s="318">
        <v>0.0</v>
      </c>
      <c r="I292" s="318">
        <v>0.0</v>
      </c>
      <c r="J292" s="314">
        <v>1.0</v>
      </c>
      <c r="K292" s="314"/>
      <c r="L292" s="318" t="s">
        <v>502</v>
      </c>
      <c r="M292" s="318"/>
      <c r="N292" s="318"/>
      <c r="O292" s="318"/>
      <c r="P292" s="318"/>
      <c r="Q292" s="318"/>
      <c r="R292" s="318"/>
      <c r="S292" s="318"/>
      <c r="T292" s="318"/>
      <c r="U292" s="318" t="s">
        <v>29</v>
      </c>
      <c r="V292" s="318"/>
      <c r="W292" s="314" t="s">
        <v>789</v>
      </c>
      <c r="X292" s="314">
        <f t="shared" si="1"/>
        <v>10</v>
      </c>
      <c r="Y292" s="307"/>
      <c r="Z292" s="307"/>
    </row>
    <row r="293" ht="15.75" customHeight="1">
      <c r="A293" s="314" t="s">
        <v>564</v>
      </c>
      <c r="B293" s="320" t="s">
        <v>1654</v>
      </c>
      <c r="C293" s="318">
        <v>0.0</v>
      </c>
      <c r="D293" s="318">
        <v>0.0</v>
      </c>
      <c r="E293" s="318">
        <v>0.0</v>
      </c>
      <c r="F293" s="318">
        <v>0.0</v>
      </c>
      <c r="G293" s="318">
        <v>0.0</v>
      </c>
      <c r="H293" s="318">
        <v>0.0</v>
      </c>
      <c r="I293" s="318">
        <v>0.0</v>
      </c>
      <c r="J293" s="314">
        <v>1.0</v>
      </c>
      <c r="K293" s="314"/>
      <c r="L293" s="318" t="s">
        <v>502</v>
      </c>
      <c r="M293" s="318"/>
      <c r="N293" s="318"/>
      <c r="O293" s="318"/>
      <c r="P293" s="318"/>
      <c r="Q293" s="318"/>
      <c r="R293" s="318"/>
      <c r="S293" s="318"/>
      <c r="T293" s="318"/>
      <c r="U293" s="318" t="s">
        <v>24</v>
      </c>
      <c r="V293" s="318"/>
      <c r="W293" s="314" t="s">
        <v>789</v>
      </c>
      <c r="X293" s="314">
        <f t="shared" si="1"/>
        <v>10</v>
      </c>
      <c r="Y293" s="307"/>
      <c r="Z293" s="307"/>
    </row>
    <row r="294" ht="15.75" customHeight="1">
      <c r="A294" s="316" t="s">
        <v>565</v>
      </c>
      <c r="B294" s="320" t="s">
        <v>1655</v>
      </c>
      <c r="C294" s="318">
        <v>0.0</v>
      </c>
      <c r="D294" s="318">
        <v>0.0</v>
      </c>
      <c r="E294" s="318">
        <v>0.0</v>
      </c>
      <c r="F294" s="318">
        <v>0.0</v>
      </c>
      <c r="G294" s="318">
        <v>0.0</v>
      </c>
      <c r="H294" s="318">
        <v>0.0</v>
      </c>
      <c r="I294" s="318">
        <v>0.0</v>
      </c>
      <c r="J294" s="314">
        <v>1.0</v>
      </c>
      <c r="K294" s="314"/>
      <c r="L294" s="318" t="s">
        <v>502</v>
      </c>
      <c r="M294" s="318"/>
      <c r="N294" s="318"/>
      <c r="O294" s="318"/>
      <c r="P294" s="318"/>
      <c r="Q294" s="318"/>
      <c r="R294" s="318"/>
      <c r="S294" s="318"/>
      <c r="T294" s="318"/>
      <c r="U294" s="318" t="s">
        <v>24</v>
      </c>
      <c r="V294" s="318"/>
      <c r="W294" s="314" t="s">
        <v>789</v>
      </c>
      <c r="X294" s="314">
        <f t="shared" si="1"/>
        <v>10</v>
      </c>
      <c r="Y294" s="307"/>
      <c r="Z294" s="307"/>
    </row>
    <row r="295" ht="15.75" customHeight="1">
      <c r="A295" s="314" t="s">
        <v>566</v>
      </c>
      <c r="B295" s="320" t="s">
        <v>1656</v>
      </c>
      <c r="C295" s="318">
        <v>0.0</v>
      </c>
      <c r="D295" s="318">
        <v>0.0</v>
      </c>
      <c r="E295" s="318">
        <v>0.0</v>
      </c>
      <c r="F295" s="318">
        <v>0.0</v>
      </c>
      <c r="G295" s="318">
        <v>0.0</v>
      </c>
      <c r="H295" s="318">
        <v>0.0</v>
      </c>
      <c r="I295" s="318">
        <v>0.0</v>
      </c>
      <c r="J295" s="314">
        <v>1.0</v>
      </c>
      <c r="K295" s="314" t="s">
        <v>735</v>
      </c>
      <c r="L295" s="318" t="s">
        <v>502</v>
      </c>
      <c r="M295" s="318"/>
      <c r="N295" s="318" t="s">
        <v>1657</v>
      </c>
      <c r="O295" s="318"/>
      <c r="P295" s="318"/>
      <c r="Q295" s="318"/>
      <c r="R295" s="318"/>
      <c r="S295" s="314" t="s">
        <v>1567</v>
      </c>
      <c r="T295" s="314" t="s">
        <v>1567</v>
      </c>
      <c r="U295" s="318" t="s">
        <v>29</v>
      </c>
      <c r="V295" s="318"/>
      <c r="W295" s="314" t="s">
        <v>789</v>
      </c>
      <c r="X295" s="314">
        <f t="shared" si="1"/>
        <v>10</v>
      </c>
      <c r="Y295" s="307"/>
      <c r="Z295" s="307"/>
    </row>
    <row r="296" ht="15.75" customHeight="1">
      <c r="A296" s="314" t="s">
        <v>568</v>
      </c>
      <c r="B296" s="320" t="s">
        <v>1658</v>
      </c>
      <c r="C296" s="314">
        <v>0.0</v>
      </c>
      <c r="D296" s="314">
        <v>0.0</v>
      </c>
      <c r="E296" s="314">
        <v>0.0</v>
      </c>
      <c r="F296" s="314">
        <v>0.0</v>
      </c>
      <c r="G296" s="314">
        <v>0.0</v>
      </c>
      <c r="H296" s="314">
        <v>0.0</v>
      </c>
      <c r="I296" s="314">
        <v>0.0</v>
      </c>
      <c r="J296" s="314">
        <v>1.0</v>
      </c>
      <c r="K296" s="314"/>
      <c r="L296" s="314" t="s">
        <v>502</v>
      </c>
      <c r="M296" s="314"/>
      <c r="N296" s="314" t="s">
        <v>1657</v>
      </c>
      <c r="O296" s="314"/>
      <c r="P296" s="314"/>
      <c r="Q296" s="314"/>
      <c r="R296" s="314" t="s">
        <v>981</v>
      </c>
      <c r="S296" s="314"/>
      <c r="T296" s="314"/>
      <c r="U296" s="314" t="s">
        <v>29</v>
      </c>
      <c r="V296" s="314"/>
      <c r="W296" s="314" t="s">
        <v>733</v>
      </c>
      <c r="X296" s="314">
        <f t="shared" si="1"/>
        <v>20</v>
      </c>
      <c r="Y296" s="307"/>
      <c r="Z296" s="307"/>
    </row>
    <row r="297" ht="15.75" customHeight="1">
      <c r="A297" s="314" t="s">
        <v>570</v>
      </c>
      <c r="B297" s="320" t="s">
        <v>1659</v>
      </c>
      <c r="C297" s="314">
        <v>0.0</v>
      </c>
      <c r="D297" s="314">
        <v>0.0</v>
      </c>
      <c r="E297" s="314">
        <v>0.0</v>
      </c>
      <c r="F297" s="314">
        <v>0.0</v>
      </c>
      <c r="G297" s="314">
        <v>0.0</v>
      </c>
      <c r="H297" s="314">
        <v>0.0</v>
      </c>
      <c r="I297" s="314">
        <v>0.0</v>
      </c>
      <c r="J297" s="314">
        <v>1.0</v>
      </c>
      <c r="K297" s="314"/>
      <c r="L297" s="314" t="s">
        <v>502</v>
      </c>
      <c r="M297" s="314"/>
      <c r="N297" s="314" t="s">
        <v>1657</v>
      </c>
      <c r="O297" s="314"/>
      <c r="P297" s="314"/>
      <c r="Q297" s="314"/>
      <c r="R297" s="314" t="s">
        <v>981</v>
      </c>
      <c r="S297" s="314"/>
      <c r="T297" s="314"/>
      <c r="U297" s="314" t="s">
        <v>24</v>
      </c>
      <c r="V297" s="314"/>
      <c r="W297" s="314" t="s">
        <v>733</v>
      </c>
      <c r="X297" s="314">
        <f t="shared" si="1"/>
        <v>20</v>
      </c>
      <c r="Y297" s="307"/>
      <c r="Z297" s="307"/>
    </row>
    <row r="298" ht="15.75" customHeight="1">
      <c r="A298" s="314" t="s">
        <v>572</v>
      </c>
      <c r="B298" s="320" t="s">
        <v>1660</v>
      </c>
      <c r="C298" s="314">
        <v>0.0</v>
      </c>
      <c r="D298" s="314">
        <v>0.0</v>
      </c>
      <c r="E298" s="314">
        <v>0.0</v>
      </c>
      <c r="F298" s="314">
        <v>0.0</v>
      </c>
      <c r="G298" s="314">
        <v>0.0</v>
      </c>
      <c r="H298" s="314">
        <v>0.0</v>
      </c>
      <c r="I298" s="314">
        <v>0.0</v>
      </c>
      <c r="J298" s="314">
        <v>1.0</v>
      </c>
      <c r="K298" s="314" t="s">
        <v>735</v>
      </c>
      <c r="L298" s="314" t="s">
        <v>502</v>
      </c>
      <c r="M298" s="314"/>
      <c r="N298" s="314" t="s">
        <v>1657</v>
      </c>
      <c r="O298" s="314"/>
      <c r="P298" s="314"/>
      <c r="Q298" s="314"/>
      <c r="R298" s="314"/>
      <c r="S298" s="314"/>
      <c r="T298" s="314"/>
      <c r="U298" s="314" t="s">
        <v>29</v>
      </c>
      <c r="V298" s="314"/>
      <c r="W298" s="314" t="s">
        <v>789</v>
      </c>
      <c r="X298" s="314">
        <f t="shared" si="1"/>
        <v>10</v>
      </c>
      <c r="Y298" s="307"/>
      <c r="Z298" s="307"/>
    </row>
    <row r="299" ht="15.75" customHeight="1">
      <c r="A299" s="314" t="s">
        <v>574</v>
      </c>
      <c r="B299" s="320" t="s">
        <v>1661</v>
      </c>
      <c r="C299" s="314">
        <v>0.0</v>
      </c>
      <c r="D299" s="314">
        <v>0.0</v>
      </c>
      <c r="E299" s="314">
        <v>0.0</v>
      </c>
      <c r="F299" s="314">
        <v>0.0</v>
      </c>
      <c r="G299" s="314">
        <v>0.0</v>
      </c>
      <c r="H299" s="314">
        <v>0.0</v>
      </c>
      <c r="I299" s="314">
        <v>0.0</v>
      </c>
      <c r="J299" s="314">
        <v>1.0</v>
      </c>
      <c r="K299" s="314" t="s">
        <v>735</v>
      </c>
      <c r="L299" s="314" t="s">
        <v>502</v>
      </c>
      <c r="M299" s="314"/>
      <c r="N299" s="314" t="s">
        <v>1657</v>
      </c>
      <c r="O299" s="314"/>
      <c r="P299" s="314"/>
      <c r="Q299" s="314"/>
      <c r="R299" s="314" t="s">
        <v>981</v>
      </c>
      <c r="S299" s="314"/>
      <c r="T299" s="314"/>
      <c r="U299" s="314" t="s">
        <v>24</v>
      </c>
      <c r="V299" s="314"/>
      <c r="W299" s="314" t="s">
        <v>739</v>
      </c>
      <c r="X299" s="314">
        <f t="shared" si="1"/>
        <v>5</v>
      </c>
      <c r="Y299" s="307"/>
      <c r="Z299" s="307"/>
    </row>
    <row r="300" ht="15.75" customHeight="1">
      <c r="A300" s="314" t="s">
        <v>576</v>
      </c>
      <c r="B300" s="320" t="s">
        <v>1662</v>
      </c>
      <c r="C300" s="314">
        <v>0.0</v>
      </c>
      <c r="D300" s="314">
        <v>0.0</v>
      </c>
      <c r="E300" s="314">
        <v>0.0</v>
      </c>
      <c r="F300" s="314">
        <v>0.0</v>
      </c>
      <c r="G300" s="314">
        <v>0.0</v>
      </c>
      <c r="H300" s="314">
        <v>0.0</v>
      </c>
      <c r="I300" s="314">
        <v>0.0</v>
      </c>
      <c r="J300" s="314">
        <v>1.0</v>
      </c>
      <c r="K300" s="314" t="s">
        <v>735</v>
      </c>
      <c r="L300" s="314" t="s">
        <v>502</v>
      </c>
      <c r="M300" s="314"/>
      <c r="N300" s="314" t="s">
        <v>1657</v>
      </c>
      <c r="O300" s="314"/>
      <c r="P300" s="314"/>
      <c r="Q300" s="314"/>
      <c r="R300" s="314"/>
      <c r="S300" s="314"/>
      <c r="T300" s="314"/>
      <c r="U300" s="314" t="s">
        <v>29</v>
      </c>
      <c r="V300" s="314"/>
      <c r="W300" s="314" t="s">
        <v>739</v>
      </c>
      <c r="X300" s="314">
        <f t="shared" si="1"/>
        <v>5</v>
      </c>
      <c r="Y300" s="307"/>
      <c r="Z300" s="307"/>
    </row>
    <row r="301" ht="15.75" customHeight="1">
      <c r="A301" s="314" t="s">
        <v>578</v>
      </c>
      <c r="B301" s="320" t="s">
        <v>1663</v>
      </c>
      <c r="C301" s="314">
        <v>0.0</v>
      </c>
      <c r="D301" s="314">
        <v>0.0</v>
      </c>
      <c r="E301" s="314">
        <v>0.0</v>
      </c>
      <c r="F301" s="314">
        <v>0.0</v>
      </c>
      <c r="G301" s="314">
        <v>0.0</v>
      </c>
      <c r="H301" s="314">
        <v>0.0</v>
      </c>
      <c r="I301" s="314">
        <v>0.0</v>
      </c>
      <c r="J301" s="314">
        <v>1.0</v>
      </c>
      <c r="K301" s="314" t="s">
        <v>735</v>
      </c>
      <c r="L301" s="314" t="s">
        <v>502</v>
      </c>
      <c r="M301" s="314"/>
      <c r="N301" s="314" t="s">
        <v>1657</v>
      </c>
      <c r="O301" s="314"/>
      <c r="P301" s="314"/>
      <c r="Q301" s="314"/>
      <c r="R301" s="314"/>
      <c r="S301" s="314"/>
      <c r="T301" s="314"/>
      <c r="U301" s="314" t="s">
        <v>24</v>
      </c>
      <c r="V301" s="314"/>
      <c r="W301" s="314" t="s">
        <v>739</v>
      </c>
      <c r="X301" s="314">
        <f t="shared" si="1"/>
        <v>5</v>
      </c>
      <c r="Y301" s="307"/>
      <c r="Z301" s="307"/>
    </row>
    <row r="302" ht="15.75" customHeight="1">
      <c r="A302" s="314" t="s">
        <v>580</v>
      </c>
      <c r="B302" s="320" t="s">
        <v>1664</v>
      </c>
      <c r="C302" s="314">
        <v>0.0</v>
      </c>
      <c r="D302" s="314">
        <v>0.0</v>
      </c>
      <c r="E302" s="314">
        <v>0.0</v>
      </c>
      <c r="F302" s="314">
        <v>0.0</v>
      </c>
      <c r="G302" s="314">
        <v>0.0</v>
      </c>
      <c r="H302" s="314">
        <v>0.0</v>
      </c>
      <c r="I302" s="314">
        <v>0.0</v>
      </c>
      <c r="J302" s="314">
        <v>1.0</v>
      </c>
      <c r="K302" s="314" t="s">
        <v>735</v>
      </c>
      <c r="L302" s="314" t="s">
        <v>502</v>
      </c>
      <c r="M302" s="314"/>
      <c r="N302" s="314" t="s">
        <v>1657</v>
      </c>
      <c r="O302" s="314"/>
      <c r="P302" s="314"/>
      <c r="Q302" s="314"/>
      <c r="R302" s="314" t="s">
        <v>981</v>
      </c>
      <c r="S302" s="314"/>
      <c r="T302" s="314"/>
      <c r="U302" s="314" t="s">
        <v>24</v>
      </c>
      <c r="V302" s="314"/>
      <c r="W302" s="314" t="s">
        <v>739</v>
      </c>
      <c r="X302" s="314">
        <f t="shared" si="1"/>
        <v>5</v>
      </c>
      <c r="Y302" s="307"/>
      <c r="Z302" s="307"/>
    </row>
    <row r="303" ht="15.75" customHeight="1">
      <c r="A303" s="323" t="s">
        <v>380</v>
      </c>
      <c r="B303" s="314" t="s">
        <v>381</v>
      </c>
      <c r="C303" s="314">
        <v>0.0</v>
      </c>
      <c r="D303" s="314">
        <v>0.0</v>
      </c>
      <c r="E303" s="314">
        <v>0.0</v>
      </c>
      <c r="F303" s="314">
        <v>0.0</v>
      </c>
      <c r="G303" s="314">
        <v>0.0</v>
      </c>
      <c r="H303" s="314">
        <v>0.0</v>
      </c>
      <c r="I303" s="314">
        <v>1.0</v>
      </c>
      <c r="J303" s="314">
        <v>0.0</v>
      </c>
      <c r="K303" s="314" t="s">
        <v>717</v>
      </c>
      <c r="L303" s="314" t="s">
        <v>1248</v>
      </c>
      <c r="M303" s="314"/>
      <c r="N303" s="314" t="s">
        <v>1657</v>
      </c>
      <c r="O303" s="314" t="s">
        <v>1665</v>
      </c>
      <c r="P303" s="314"/>
      <c r="Q303" s="314"/>
      <c r="R303" s="314"/>
      <c r="S303" s="314" t="s">
        <v>1567</v>
      </c>
      <c r="T303" s="314" t="s">
        <v>1567</v>
      </c>
      <c r="U303" s="314"/>
      <c r="V303" s="314"/>
      <c r="W303" s="314"/>
      <c r="X303" s="314">
        <f t="shared" si="1"/>
        <v>10</v>
      </c>
      <c r="Y303" s="307"/>
      <c r="Z303" s="307"/>
    </row>
    <row r="304" ht="15.75" customHeight="1">
      <c r="A304" s="318" t="s">
        <v>383</v>
      </c>
      <c r="B304" s="314" t="s">
        <v>384</v>
      </c>
      <c r="C304" s="314">
        <v>0.0</v>
      </c>
      <c r="D304" s="314">
        <v>0.0</v>
      </c>
      <c r="E304" s="314">
        <v>0.0</v>
      </c>
      <c r="F304" s="314">
        <v>0.0</v>
      </c>
      <c r="G304" s="314">
        <v>0.0</v>
      </c>
      <c r="H304" s="314">
        <v>0.0</v>
      </c>
      <c r="I304" s="314">
        <v>1.0</v>
      </c>
      <c r="J304" s="314">
        <v>0.0</v>
      </c>
      <c r="K304" s="314" t="s">
        <v>717</v>
      </c>
      <c r="L304" s="314" t="s">
        <v>1248</v>
      </c>
      <c r="M304" s="314"/>
      <c r="N304" s="314" t="s">
        <v>1657</v>
      </c>
      <c r="O304" s="314" t="s">
        <v>1666</v>
      </c>
      <c r="P304" s="314"/>
      <c r="Q304" s="314"/>
      <c r="R304" s="314"/>
      <c r="S304" s="314"/>
      <c r="T304" s="314"/>
      <c r="U304" s="314"/>
      <c r="V304" s="314"/>
      <c r="W304" s="314"/>
      <c r="X304" s="314">
        <f t="shared" si="1"/>
        <v>10</v>
      </c>
      <c r="Y304" s="307"/>
      <c r="Z304" s="307"/>
    </row>
    <row r="305" ht="15.75" customHeight="1">
      <c r="A305" s="318" t="s">
        <v>387</v>
      </c>
      <c r="B305" s="314" t="s">
        <v>388</v>
      </c>
      <c r="C305" s="314">
        <v>0.0</v>
      </c>
      <c r="D305" s="314">
        <v>0.0</v>
      </c>
      <c r="E305" s="314">
        <v>0.0</v>
      </c>
      <c r="F305" s="314">
        <v>0.0</v>
      </c>
      <c r="G305" s="314">
        <v>0.0</v>
      </c>
      <c r="H305" s="314">
        <v>0.0</v>
      </c>
      <c r="I305" s="314">
        <v>1.0</v>
      </c>
      <c r="J305" s="314">
        <v>0.0</v>
      </c>
      <c r="K305" s="314"/>
      <c r="L305" s="314" t="s">
        <v>704</v>
      </c>
      <c r="M305" s="314"/>
      <c r="N305" s="314" t="s">
        <v>1657</v>
      </c>
      <c r="O305" s="314" t="s">
        <v>1667</v>
      </c>
      <c r="P305" s="314"/>
      <c r="Q305" s="314"/>
      <c r="R305" s="314"/>
      <c r="S305" s="314" t="s">
        <v>1567</v>
      </c>
      <c r="T305" s="314" t="s">
        <v>1567</v>
      </c>
      <c r="U305" s="314" t="s">
        <v>24</v>
      </c>
      <c r="V305" s="314"/>
      <c r="W305" s="314" t="s">
        <v>733</v>
      </c>
      <c r="X305" s="314">
        <f t="shared" si="1"/>
        <v>20</v>
      </c>
      <c r="Y305" s="307"/>
      <c r="Z305" s="307"/>
    </row>
    <row r="306" ht="15.75" customHeight="1">
      <c r="A306" s="318" t="s">
        <v>390</v>
      </c>
      <c r="B306" s="314" t="s">
        <v>391</v>
      </c>
      <c r="C306" s="314">
        <v>0.0</v>
      </c>
      <c r="D306" s="314">
        <v>0.0</v>
      </c>
      <c r="E306" s="314">
        <v>0.0</v>
      </c>
      <c r="F306" s="314">
        <v>0.0</v>
      </c>
      <c r="G306" s="314">
        <v>0.0</v>
      </c>
      <c r="H306" s="314">
        <v>0.0</v>
      </c>
      <c r="I306" s="314">
        <v>1.0</v>
      </c>
      <c r="J306" s="314">
        <v>0.0</v>
      </c>
      <c r="K306" s="314"/>
      <c r="L306" s="314" t="s">
        <v>704</v>
      </c>
      <c r="M306" s="314"/>
      <c r="N306" s="314" t="s">
        <v>1657</v>
      </c>
      <c r="O306" s="314" t="s">
        <v>1668</v>
      </c>
      <c r="P306" s="314"/>
      <c r="Q306" s="314"/>
      <c r="R306" s="314"/>
      <c r="S306" s="314"/>
      <c r="T306" s="314"/>
      <c r="U306" s="314" t="s">
        <v>24</v>
      </c>
      <c r="V306" s="314"/>
      <c r="W306" s="314" t="s">
        <v>733</v>
      </c>
      <c r="X306" s="314">
        <f t="shared" si="1"/>
        <v>20</v>
      </c>
      <c r="Y306" s="307"/>
      <c r="Z306" s="307"/>
    </row>
    <row r="307" ht="15.75" customHeight="1">
      <c r="A307" s="318" t="s">
        <v>393</v>
      </c>
      <c r="B307" s="314" t="s">
        <v>394</v>
      </c>
      <c r="C307" s="314">
        <v>0.0</v>
      </c>
      <c r="D307" s="314">
        <v>0.0</v>
      </c>
      <c r="E307" s="314">
        <v>0.0</v>
      </c>
      <c r="F307" s="314">
        <v>0.0</v>
      </c>
      <c r="G307" s="314">
        <v>0.0</v>
      </c>
      <c r="H307" s="314">
        <v>0.0</v>
      </c>
      <c r="I307" s="314">
        <v>1.0</v>
      </c>
      <c r="J307" s="314">
        <v>0.0</v>
      </c>
      <c r="K307" s="314"/>
      <c r="L307" s="314" t="s">
        <v>704</v>
      </c>
      <c r="M307" s="314"/>
      <c r="N307" s="314" t="s">
        <v>1657</v>
      </c>
      <c r="O307" s="314" t="s">
        <v>1669</v>
      </c>
      <c r="P307" s="314"/>
      <c r="Q307" s="314"/>
      <c r="R307" s="314"/>
      <c r="S307" s="314"/>
      <c r="T307" s="314"/>
      <c r="U307" s="314" t="s">
        <v>24</v>
      </c>
      <c r="V307" s="314"/>
      <c r="W307" s="314" t="s">
        <v>733</v>
      </c>
      <c r="X307" s="314">
        <f t="shared" si="1"/>
        <v>20</v>
      </c>
      <c r="Y307" s="307"/>
      <c r="Z307" s="307"/>
    </row>
    <row r="308" ht="15.75" customHeight="1">
      <c r="A308" s="318" t="s">
        <v>396</v>
      </c>
      <c r="B308" s="314" t="s">
        <v>397</v>
      </c>
      <c r="C308" s="314">
        <v>0.0</v>
      </c>
      <c r="D308" s="314">
        <v>0.0</v>
      </c>
      <c r="E308" s="314">
        <v>0.0</v>
      </c>
      <c r="F308" s="314">
        <v>0.0</v>
      </c>
      <c r="G308" s="314">
        <v>0.0</v>
      </c>
      <c r="H308" s="314">
        <v>0.0</v>
      </c>
      <c r="I308" s="314">
        <v>1.0</v>
      </c>
      <c r="J308" s="314">
        <v>0.0</v>
      </c>
      <c r="K308" s="314" t="s">
        <v>735</v>
      </c>
      <c r="L308" s="314" t="s">
        <v>704</v>
      </c>
      <c r="M308" s="314"/>
      <c r="N308" s="314" t="s">
        <v>1657</v>
      </c>
      <c r="O308" s="314" t="s">
        <v>1670</v>
      </c>
      <c r="P308" s="314"/>
      <c r="Q308" s="314"/>
      <c r="R308" s="314"/>
      <c r="S308" s="314"/>
      <c r="T308" s="314"/>
      <c r="U308" s="314" t="s">
        <v>753</v>
      </c>
      <c r="V308" s="314"/>
      <c r="W308" s="314" t="s">
        <v>789</v>
      </c>
      <c r="X308" s="314">
        <f t="shared" si="1"/>
        <v>10</v>
      </c>
      <c r="Y308" s="307"/>
      <c r="Z308" s="307"/>
    </row>
    <row r="309" ht="15.75" customHeight="1">
      <c r="A309" s="318" t="s">
        <v>399</v>
      </c>
      <c r="B309" s="314" t="s">
        <v>400</v>
      </c>
      <c r="C309" s="314">
        <v>0.0</v>
      </c>
      <c r="D309" s="314">
        <v>0.0</v>
      </c>
      <c r="E309" s="314">
        <v>0.0</v>
      </c>
      <c r="F309" s="314">
        <v>0.0</v>
      </c>
      <c r="G309" s="314">
        <v>0.0</v>
      </c>
      <c r="H309" s="314">
        <v>0.0</v>
      </c>
      <c r="I309" s="314">
        <v>1.0</v>
      </c>
      <c r="J309" s="314">
        <v>0.0</v>
      </c>
      <c r="K309" s="314"/>
      <c r="L309" s="314" t="s">
        <v>704</v>
      </c>
      <c r="M309" s="314"/>
      <c r="N309" s="314" t="s">
        <v>1657</v>
      </c>
      <c r="O309" s="314" t="s">
        <v>1671</v>
      </c>
      <c r="P309" s="314"/>
      <c r="Q309" s="314"/>
      <c r="R309" s="314"/>
      <c r="S309" s="314"/>
      <c r="T309" s="314"/>
      <c r="U309" s="314" t="s">
        <v>24</v>
      </c>
      <c r="V309" s="314"/>
      <c r="W309" s="314" t="s">
        <v>789</v>
      </c>
      <c r="X309" s="314">
        <f t="shared" si="1"/>
        <v>10</v>
      </c>
      <c r="Y309" s="307"/>
      <c r="Z309" s="307"/>
    </row>
    <row r="310" ht="15.75" customHeight="1">
      <c r="A310" s="318" t="s">
        <v>403</v>
      </c>
      <c r="B310" s="314" t="s">
        <v>404</v>
      </c>
      <c r="C310" s="314">
        <v>0.0</v>
      </c>
      <c r="D310" s="314">
        <v>0.0</v>
      </c>
      <c r="E310" s="314">
        <v>0.0</v>
      </c>
      <c r="F310" s="314">
        <v>0.0</v>
      </c>
      <c r="G310" s="314">
        <v>0.0</v>
      </c>
      <c r="H310" s="314">
        <v>0.0</v>
      </c>
      <c r="I310" s="314">
        <v>1.0</v>
      </c>
      <c r="J310" s="314">
        <v>0.0</v>
      </c>
      <c r="K310" s="314"/>
      <c r="L310" s="314" t="s">
        <v>704</v>
      </c>
      <c r="M310" s="314"/>
      <c r="N310" s="314" t="s">
        <v>1657</v>
      </c>
      <c r="O310" s="314" t="s">
        <v>406</v>
      </c>
      <c r="P310" s="314"/>
      <c r="Q310" s="314"/>
      <c r="R310" s="314"/>
      <c r="S310" s="314" t="s">
        <v>1567</v>
      </c>
      <c r="T310" s="314" t="s">
        <v>1567</v>
      </c>
      <c r="U310" s="314" t="s">
        <v>24</v>
      </c>
      <c r="V310" s="314"/>
      <c r="W310" s="314" t="s">
        <v>733</v>
      </c>
      <c r="X310" s="314">
        <f t="shared" si="1"/>
        <v>20</v>
      </c>
      <c r="Y310" s="307"/>
      <c r="Z310" s="307"/>
    </row>
    <row r="311" ht="15.75" customHeight="1">
      <c r="A311" s="318" t="s">
        <v>407</v>
      </c>
      <c r="B311" s="314" t="s">
        <v>408</v>
      </c>
      <c r="C311" s="314">
        <v>0.0</v>
      </c>
      <c r="D311" s="314">
        <v>0.0</v>
      </c>
      <c r="E311" s="314">
        <v>0.0</v>
      </c>
      <c r="F311" s="314">
        <v>0.0</v>
      </c>
      <c r="G311" s="314">
        <v>0.0</v>
      </c>
      <c r="H311" s="314">
        <v>0.0</v>
      </c>
      <c r="I311" s="314">
        <v>1.0</v>
      </c>
      <c r="J311" s="314">
        <v>0.0</v>
      </c>
      <c r="K311" s="314"/>
      <c r="L311" s="314" t="s">
        <v>704</v>
      </c>
      <c r="M311" s="314"/>
      <c r="N311" s="314" t="s">
        <v>1657</v>
      </c>
      <c r="O311" s="314" t="s">
        <v>410</v>
      </c>
      <c r="P311" s="314"/>
      <c r="Q311" s="314"/>
      <c r="R311" s="314"/>
      <c r="S311" s="314"/>
      <c r="T311" s="314"/>
      <c r="U311" s="314" t="s">
        <v>24</v>
      </c>
      <c r="V311" s="314"/>
      <c r="W311" s="314" t="s">
        <v>733</v>
      </c>
      <c r="X311" s="314">
        <f t="shared" si="1"/>
        <v>20</v>
      </c>
      <c r="Y311" s="307"/>
      <c r="Z311" s="307"/>
    </row>
    <row r="312" ht="15.75" customHeight="1">
      <c r="A312" s="318" t="s">
        <v>411</v>
      </c>
      <c r="B312" s="314" t="s">
        <v>412</v>
      </c>
      <c r="C312" s="314">
        <v>0.0</v>
      </c>
      <c r="D312" s="314">
        <v>0.0</v>
      </c>
      <c r="E312" s="314">
        <v>0.0</v>
      </c>
      <c r="F312" s="314">
        <v>0.0</v>
      </c>
      <c r="G312" s="314">
        <v>0.0</v>
      </c>
      <c r="H312" s="314">
        <v>0.0</v>
      </c>
      <c r="I312" s="314">
        <v>1.0</v>
      </c>
      <c r="J312" s="314">
        <v>0.0</v>
      </c>
      <c r="K312" s="314"/>
      <c r="L312" s="314" t="s">
        <v>704</v>
      </c>
      <c r="M312" s="314"/>
      <c r="N312" s="314" t="s">
        <v>1657</v>
      </c>
      <c r="O312" s="314" t="s">
        <v>414</v>
      </c>
      <c r="P312" s="314"/>
      <c r="Q312" s="314"/>
      <c r="R312" s="314"/>
      <c r="S312" s="314"/>
      <c r="T312" s="314"/>
      <c r="U312" s="314" t="s">
        <v>24</v>
      </c>
      <c r="V312" s="314"/>
      <c r="W312" s="314" t="s">
        <v>733</v>
      </c>
      <c r="X312" s="314">
        <f t="shared" si="1"/>
        <v>20</v>
      </c>
      <c r="Y312" s="307"/>
      <c r="Z312" s="307"/>
    </row>
    <row r="313" ht="15.75" customHeight="1">
      <c r="A313" s="318" t="s">
        <v>415</v>
      </c>
      <c r="B313" s="314" t="s">
        <v>416</v>
      </c>
      <c r="C313" s="314">
        <v>0.0</v>
      </c>
      <c r="D313" s="314">
        <v>0.0</v>
      </c>
      <c r="E313" s="314">
        <v>0.0</v>
      </c>
      <c r="F313" s="314">
        <v>0.0</v>
      </c>
      <c r="G313" s="314">
        <v>0.0</v>
      </c>
      <c r="H313" s="314">
        <v>0.0</v>
      </c>
      <c r="I313" s="314">
        <v>1.0</v>
      </c>
      <c r="J313" s="314">
        <v>0.0</v>
      </c>
      <c r="K313" s="314"/>
      <c r="L313" s="314" t="s">
        <v>704</v>
      </c>
      <c r="M313" s="314"/>
      <c r="N313" s="314" t="s">
        <v>1657</v>
      </c>
      <c r="O313" s="314" t="s">
        <v>418</v>
      </c>
      <c r="P313" s="314"/>
      <c r="Q313" s="314"/>
      <c r="R313" s="314" t="s">
        <v>981</v>
      </c>
      <c r="S313" s="314"/>
      <c r="T313" s="314"/>
      <c r="U313" s="314" t="s">
        <v>24</v>
      </c>
      <c r="V313" s="314"/>
      <c r="W313" s="314" t="s">
        <v>733</v>
      </c>
      <c r="X313" s="314">
        <f t="shared" si="1"/>
        <v>20</v>
      </c>
      <c r="Y313" s="307"/>
      <c r="Z313" s="307"/>
    </row>
    <row r="314" ht="15.75" customHeight="1">
      <c r="A314" s="318" t="s">
        <v>419</v>
      </c>
      <c r="B314" s="314" t="s">
        <v>420</v>
      </c>
      <c r="C314" s="314">
        <v>0.0</v>
      </c>
      <c r="D314" s="314">
        <v>0.0</v>
      </c>
      <c r="E314" s="314">
        <v>0.0</v>
      </c>
      <c r="F314" s="314">
        <v>0.0</v>
      </c>
      <c r="G314" s="314">
        <v>0.0</v>
      </c>
      <c r="H314" s="314">
        <v>0.0</v>
      </c>
      <c r="I314" s="314">
        <v>1.0</v>
      </c>
      <c r="J314" s="314">
        <v>0.0</v>
      </c>
      <c r="K314" s="314"/>
      <c r="L314" s="314" t="s">
        <v>704</v>
      </c>
      <c r="M314" s="314"/>
      <c r="N314" s="314" t="s">
        <v>1657</v>
      </c>
      <c r="O314" s="314" t="s">
        <v>422</v>
      </c>
      <c r="P314" s="314"/>
      <c r="Q314" s="314"/>
      <c r="R314" s="314"/>
      <c r="S314" s="314"/>
      <c r="T314" s="314"/>
      <c r="U314" s="314" t="s">
        <v>24</v>
      </c>
      <c r="V314" s="314"/>
      <c r="W314" s="314" t="s">
        <v>739</v>
      </c>
      <c r="X314" s="314">
        <f t="shared" si="1"/>
        <v>5</v>
      </c>
      <c r="Y314" s="307"/>
      <c r="Z314" s="307"/>
    </row>
    <row r="315" ht="15.75" customHeight="1">
      <c r="A315" s="318" t="s">
        <v>424</v>
      </c>
      <c r="B315" s="314" t="s">
        <v>425</v>
      </c>
      <c r="C315" s="314">
        <v>0.0</v>
      </c>
      <c r="D315" s="314">
        <v>0.0</v>
      </c>
      <c r="E315" s="314">
        <v>0.0</v>
      </c>
      <c r="F315" s="314">
        <v>0.0</v>
      </c>
      <c r="G315" s="314">
        <v>0.0</v>
      </c>
      <c r="H315" s="314">
        <v>0.0</v>
      </c>
      <c r="I315" s="314">
        <v>1.0</v>
      </c>
      <c r="J315" s="314">
        <v>0.0</v>
      </c>
      <c r="K315" s="314"/>
      <c r="L315" s="314" t="s">
        <v>704</v>
      </c>
      <c r="M315" s="314"/>
      <c r="N315" s="314" t="s">
        <v>1657</v>
      </c>
      <c r="O315" s="314" t="s">
        <v>427</v>
      </c>
      <c r="P315" s="314"/>
      <c r="Q315" s="314"/>
      <c r="R315" s="314"/>
      <c r="S315" s="314" t="s">
        <v>1567</v>
      </c>
      <c r="T315" s="314" t="s">
        <v>1567</v>
      </c>
      <c r="U315" s="314" t="s">
        <v>24</v>
      </c>
      <c r="V315" s="314"/>
      <c r="W315" s="314" t="s">
        <v>733</v>
      </c>
      <c r="X315" s="314">
        <f t="shared" si="1"/>
        <v>20</v>
      </c>
      <c r="Y315" s="307"/>
      <c r="Z315" s="307"/>
    </row>
    <row r="316" ht="15.75" customHeight="1">
      <c r="A316" s="318" t="s">
        <v>428</v>
      </c>
      <c r="B316" s="314" t="s">
        <v>429</v>
      </c>
      <c r="C316" s="314">
        <v>0.0</v>
      </c>
      <c r="D316" s="314">
        <v>0.0</v>
      </c>
      <c r="E316" s="314">
        <v>0.0</v>
      </c>
      <c r="F316" s="314">
        <v>0.0</v>
      </c>
      <c r="G316" s="314">
        <v>0.0</v>
      </c>
      <c r="H316" s="314">
        <v>0.0</v>
      </c>
      <c r="I316" s="314">
        <v>1.0</v>
      </c>
      <c r="J316" s="314">
        <v>0.0</v>
      </c>
      <c r="K316" s="314"/>
      <c r="L316" s="314" t="s">
        <v>704</v>
      </c>
      <c r="M316" s="314"/>
      <c r="N316" s="314" t="s">
        <v>1657</v>
      </c>
      <c r="O316" s="314" t="s">
        <v>431</v>
      </c>
      <c r="P316" s="314"/>
      <c r="Q316" s="314"/>
      <c r="R316" s="314"/>
      <c r="S316" s="314"/>
      <c r="T316" s="314"/>
      <c r="U316" s="314" t="s">
        <v>29</v>
      </c>
      <c r="V316" s="314"/>
      <c r="W316" s="314" t="s">
        <v>733</v>
      </c>
      <c r="X316" s="314">
        <f t="shared" si="1"/>
        <v>20</v>
      </c>
      <c r="Y316" s="307"/>
      <c r="Z316" s="307"/>
    </row>
    <row r="317" ht="15.75" customHeight="1">
      <c r="A317" s="318" t="s">
        <v>432</v>
      </c>
      <c r="B317" s="314" t="s">
        <v>433</v>
      </c>
      <c r="C317" s="314">
        <v>0.0</v>
      </c>
      <c r="D317" s="314">
        <v>0.0</v>
      </c>
      <c r="E317" s="314">
        <v>0.0</v>
      </c>
      <c r="F317" s="314">
        <v>0.0</v>
      </c>
      <c r="G317" s="314">
        <v>0.0</v>
      </c>
      <c r="H317" s="314">
        <v>0.0</v>
      </c>
      <c r="I317" s="314">
        <v>1.0</v>
      </c>
      <c r="J317" s="314">
        <v>0.0</v>
      </c>
      <c r="K317" s="314"/>
      <c r="L317" s="314" t="s">
        <v>704</v>
      </c>
      <c r="M317" s="314"/>
      <c r="N317" s="314" t="s">
        <v>1657</v>
      </c>
      <c r="O317" s="314" t="s">
        <v>435</v>
      </c>
      <c r="P317" s="314"/>
      <c r="Q317" s="314"/>
      <c r="R317" s="314"/>
      <c r="S317" s="314"/>
      <c r="T317" s="314"/>
      <c r="U317" s="314" t="s">
        <v>24</v>
      </c>
      <c r="V317" s="314"/>
      <c r="W317" s="314" t="s">
        <v>733</v>
      </c>
      <c r="X317" s="314">
        <f t="shared" si="1"/>
        <v>20</v>
      </c>
      <c r="Y317" s="307"/>
      <c r="Z317" s="307"/>
    </row>
    <row r="318" ht="15.75" customHeight="1">
      <c r="A318" s="318" t="s">
        <v>436</v>
      </c>
      <c r="B318" s="314" t="s">
        <v>437</v>
      </c>
      <c r="C318" s="314">
        <v>0.0</v>
      </c>
      <c r="D318" s="314">
        <v>0.0</v>
      </c>
      <c r="E318" s="314">
        <v>0.0</v>
      </c>
      <c r="F318" s="314">
        <v>0.0</v>
      </c>
      <c r="G318" s="314">
        <v>0.0</v>
      </c>
      <c r="H318" s="314">
        <v>0.0</v>
      </c>
      <c r="I318" s="314">
        <v>1.0</v>
      </c>
      <c r="J318" s="314">
        <v>0.0</v>
      </c>
      <c r="K318" s="314" t="s">
        <v>735</v>
      </c>
      <c r="L318" s="314" t="s">
        <v>704</v>
      </c>
      <c r="M318" s="314"/>
      <c r="N318" s="314" t="s">
        <v>1657</v>
      </c>
      <c r="O318" s="314" t="s">
        <v>439</v>
      </c>
      <c r="P318" s="314"/>
      <c r="Q318" s="314"/>
      <c r="R318" s="314"/>
      <c r="S318" s="314"/>
      <c r="T318" s="314"/>
      <c r="U318" s="314" t="s">
        <v>753</v>
      </c>
      <c r="V318" s="314"/>
      <c r="W318" s="314" t="s">
        <v>789</v>
      </c>
      <c r="X318" s="314">
        <f t="shared" si="1"/>
        <v>10</v>
      </c>
      <c r="Y318" s="307"/>
      <c r="Z318" s="307"/>
    </row>
    <row r="319" ht="15.75" customHeight="1">
      <c r="A319" s="318" t="s">
        <v>440</v>
      </c>
      <c r="B319" s="314" t="s">
        <v>441</v>
      </c>
      <c r="C319" s="314">
        <v>0.0</v>
      </c>
      <c r="D319" s="314">
        <v>0.0</v>
      </c>
      <c r="E319" s="314">
        <v>0.0</v>
      </c>
      <c r="F319" s="314">
        <v>0.0</v>
      </c>
      <c r="G319" s="314">
        <v>0.0</v>
      </c>
      <c r="H319" s="314">
        <v>0.0</v>
      </c>
      <c r="I319" s="314">
        <v>1.0</v>
      </c>
      <c r="J319" s="314">
        <v>0.0</v>
      </c>
      <c r="K319" s="314"/>
      <c r="L319" s="314" t="s">
        <v>704</v>
      </c>
      <c r="M319" s="314"/>
      <c r="N319" s="314" t="s">
        <v>1657</v>
      </c>
      <c r="O319" s="314" t="s">
        <v>443</v>
      </c>
      <c r="P319" s="314"/>
      <c r="Q319" s="314"/>
      <c r="R319" s="314"/>
      <c r="S319" s="314"/>
      <c r="T319" s="314"/>
      <c r="U319" s="314" t="s">
        <v>24</v>
      </c>
      <c r="V319" s="314"/>
      <c r="W319" s="314" t="s">
        <v>789</v>
      </c>
      <c r="X319" s="314">
        <f t="shared" si="1"/>
        <v>10</v>
      </c>
      <c r="Y319" s="307"/>
      <c r="Z319" s="307"/>
    </row>
    <row r="320" ht="15.75" customHeight="1">
      <c r="A320" s="318" t="s">
        <v>445</v>
      </c>
      <c r="B320" s="314" t="s">
        <v>446</v>
      </c>
      <c r="C320" s="314">
        <v>0.0</v>
      </c>
      <c r="D320" s="314">
        <v>0.0</v>
      </c>
      <c r="E320" s="314">
        <v>0.0</v>
      </c>
      <c r="F320" s="314">
        <v>0.0</v>
      </c>
      <c r="G320" s="314">
        <v>0.0</v>
      </c>
      <c r="H320" s="314">
        <v>0.0</v>
      </c>
      <c r="I320" s="314">
        <v>1.0</v>
      </c>
      <c r="J320" s="314">
        <v>0.0</v>
      </c>
      <c r="K320" s="314"/>
      <c r="L320" s="314" t="s">
        <v>704</v>
      </c>
      <c r="M320" s="314"/>
      <c r="N320" s="314" t="s">
        <v>1672</v>
      </c>
      <c r="O320" s="314" t="s">
        <v>448</v>
      </c>
      <c r="P320" s="314"/>
      <c r="Q320" s="314"/>
      <c r="R320" s="314"/>
      <c r="S320" s="314" t="s">
        <v>1567</v>
      </c>
      <c r="T320" s="314" t="s">
        <v>1567</v>
      </c>
      <c r="U320" s="314" t="s">
        <v>24</v>
      </c>
      <c r="V320" s="314"/>
      <c r="W320" s="314" t="s">
        <v>733</v>
      </c>
      <c r="X320" s="314">
        <f t="shared" si="1"/>
        <v>20</v>
      </c>
      <c r="Y320" s="307"/>
      <c r="Z320" s="307"/>
    </row>
    <row r="321" ht="15.75" customHeight="1">
      <c r="A321" s="318" t="s">
        <v>449</v>
      </c>
      <c r="B321" s="314" t="s">
        <v>450</v>
      </c>
      <c r="C321" s="314">
        <v>0.0</v>
      </c>
      <c r="D321" s="314">
        <v>0.0</v>
      </c>
      <c r="E321" s="314">
        <v>0.0</v>
      </c>
      <c r="F321" s="314">
        <v>0.0</v>
      </c>
      <c r="G321" s="314">
        <v>0.0</v>
      </c>
      <c r="H321" s="314">
        <v>0.0</v>
      </c>
      <c r="I321" s="314">
        <v>1.0</v>
      </c>
      <c r="J321" s="314">
        <v>0.0</v>
      </c>
      <c r="K321" s="314"/>
      <c r="L321" s="314" t="s">
        <v>704</v>
      </c>
      <c r="M321" s="314"/>
      <c r="N321" s="314" t="s">
        <v>1672</v>
      </c>
      <c r="O321" s="314" t="s">
        <v>452</v>
      </c>
      <c r="P321" s="314"/>
      <c r="Q321" s="314"/>
      <c r="R321" s="314"/>
      <c r="S321" s="314"/>
      <c r="T321" s="314"/>
      <c r="U321" s="314" t="s">
        <v>24</v>
      </c>
      <c r="V321" s="314"/>
      <c r="W321" s="314" t="s">
        <v>733</v>
      </c>
      <c r="X321" s="314">
        <f t="shared" si="1"/>
        <v>20</v>
      </c>
      <c r="Y321" s="307"/>
      <c r="Z321" s="307"/>
    </row>
    <row r="322" ht="144.75" customHeight="1">
      <c r="A322" s="318" t="s">
        <v>453</v>
      </c>
      <c r="B322" s="314" t="s">
        <v>454</v>
      </c>
      <c r="C322" s="314">
        <v>0.0</v>
      </c>
      <c r="D322" s="314">
        <v>0.0</v>
      </c>
      <c r="E322" s="314">
        <v>0.0</v>
      </c>
      <c r="F322" s="314">
        <v>0.0</v>
      </c>
      <c r="G322" s="314">
        <v>0.0</v>
      </c>
      <c r="H322" s="314">
        <v>0.0</v>
      </c>
      <c r="I322" s="314">
        <v>1.0</v>
      </c>
      <c r="J322" s="314">
        <v>0.0</v>
      </c>
      <c r="K322" s="314"/>
      <c r="L322" s="314" t="s">
        <v>704</v>
      </c>
      <c r="M322" s="314"/>
      <c r="N322" s="314" t="s">
        <v>1672</v>
      </c>
      <c r="O322" s="314" t="s">
        <v>456</v>
      </c>
      <c r="P322" s="314"/>
      <c r="Q322" s="314"/>
      <c r="R322" s="314"/>
      <c r="S322" s="314"/>
      <c r="T322" s="314"/>
      <c r="U322" s="314" t="s">
        <v>24</v>
      </c>
      <c r="V322" s="314"/>
      <c r="W322" s="314" t="s">
        <v>789</v>
      </c>
      <c r="X322" s="314">
        <f t="shared" si="1"/>
        <v>10</v>
      </c>
      <c r="Y322" s="307"/>
      <c r="Z322" s="307"/>
    </row>
    <row r="323" ht="90.0" customHeight="1">
      <c r="A323" s="318" t="s">
        <v>457</v>
      </c>
      <c r="B323" s="314" t="s">
        <v>458</v>
      </c>
      <c r="C323" s="314">
        <v>0.0</v>
      </c>
      <c r="D323" s="314">
        <v>0.0</v>
      </c>
      <c r="E323" s="314">
        <v>0.0</v>
      </c>
      <c r="F323" s="314">
        <v>0.0</v>
      </c>
      <c r="G323" s="314">
        <v>0.0</v>
      </c>
      <c r="H323" s="314">
        <v>0.0</v>
      </c>
      <c r="I323" s="314">
        <v>1.0</v>
      </c>
      <c r="J323" s="314">
        <v>0.0</v>
      </c>
      <c r="K323" s="314"/>
      <c r="L323" s="314" t="s">
        <v>704</v>
      </c>
      <c r="M323" s="314"/>
      <c r="N323" s="314" t="s">
        <v>1672</v>
      </c>
      <c r="O323" s="314" t="s">
        <v>460</v>
      </c>
      <c r="P323" s="314"/>
      <c r="Q323" s="314"/>
      <c r="R323" s="314"/>
      <c r="S323" s="314"/>
      <c r="T323" s="314"/>
      <c r="U323" s="314" t="s">
        <v>24</v>
      </c>
      <c r="V323" s="314"/>
      <c r="W323" s="314" t="s">
        <v>789</v>
      </c>
      <c r="X323" s="314">
        <f t="shared" si="1"/>
        <v>10</v>
      </c>
      <c r="Y323" s="307"/>
      <c r="Z323" s="307"/>
    </row>
    <row r="324" ht="90.0" customHeight="1">
      <c r="A324" s="318" t="s">
        <v>461</v>
      </c>
      <c r="B324" s="314" t="s">
        <v>462</v>
      </c>
      <c r="C324" s="314">
        <v>0.0</v>
      </c>
      <c r="D324" s="314">
        <v>0.0</v>
      </c>
      <c r="E324" s="314">
        <v>0.0</v>
      </c>
      <c r="F324" s="314">
        <v>0.0</v>
      </c>
      <c r="G324" s="314">
        <v>0.0</v>
      </c>
      <c r="H324" s="314">
        <v>0.0</v>
      </c>
      <c r="I324" s="314">
        <v>1.0</v>
      </c>
      <c r="J324" s="314">
        <v>0.0</v>
      </c>
      <c r="K324" s="314"/>
      <c r="L324" s="314" t="s">
        <v>704</v>
      </c>
      <c r="M324" s="314"/>
      <c r="N324" s="314" t="s">
        <v>1672</v>
      </c>
      <c r="O324" s="314" t="s">
        <v>464</v>
      </c>
      <c r="P324" s="314"/>
      <c r="Q324" s="314"/>
      <c r="R324" s="314"/>
      <c r="S324" s="314"/>
      <c r="T324" s="314"/>
      <c r="U324" s="314" t="s">
        <v>24</v>
      </c>
      <c r="V324" s="314"/>
      <c r="W324" s="314" t="s">
        <v>739</v>
      </c>
      <c r="X324" s="314">
        <f t="shared" si="1"/>
        <v>5</v>
      </c>
      <c r="Y324" s="307"/>
      <c r="Z324" s="307"/>
    </row>
    <row r="325" ht="90.0" customHeight="1">
      <c r="A325" s="318" t="s">
        <v>465</v>
      </c>
      <c r="B325" s="314" t="s">
        <v>466</v>
      </c>
      <c r="C325" s="314">
        <v>0.0</v>
      </c>
      <c r="D325" s="314">
        <v>0.0</v>
      </c>
      <c r="E325" s="314">
        <v>0.0</v>
      </c>
      <c r="F325" s="314">
        <v>0.0</v>
      </c>
      <c r="G325" s="314">
        <v>0.0</v>
      </c>
      <c r="H325" s="314">
        <v>0.0</v>
      </c>
      <c r="I325" s="314">
        <v>1.0</v>
      </c>
      <c r="J325" s="314">
        <v>0.0</v>
      </c>
      <c r="K325" s="314"/>
      <c r="L325" s="314" t="s">
        <v>704</v>
      </c>
      <c r="M325" s="314"/>
      <c r="N325" s="314" t="s">
        <v>1672</v>
      </c>
      <c r="O325" s="314" t="s">
        <v>468</v>
      </c>
      <c r="P325" s="314"/>
      <c r="Q325" s="314"/>
      <c r="R325" s="314"/>
      <c r="S325" s="314"/>
      <c r="T325" s="314"/>
      <c r="U325" s="314" t="s">
        <v>24</v>
      </c>
      <c r="V325" s="314"/>
      <c r="W325" s="314" t="s">
        <v>739</v>
      </c>
      <c r="X325" s="314">
        <f t="shared" si="1"/>
        <v>5</v>
      </c>
      <c r="Y325" s="307"/>
      <c r="Z325" s="307"/>
    </row>
    <row r="326" ht="15.75" customHeight="1">
      <c r="A326" s="318" t="s">
        <v>469</v>
      </c>
      <c r="B326" s="314" t="s">
        <v>470</v>
      </c>
      <c r="C326" s="314">
        <v>0.0</v>
      </c>
      <c r="D326" s="314">
        <v>0.0</v>
      </c>
      <c r="E326" s="314">
        <v>0.0</v>
      </c>
      <c r="F326" s="314">
        <v>0.0</v>
      </c>
      <c r="G326" s="314">
        <v>0.0</v>
      </c>
      <c r="H326" s="314">
        <v>0.0</v>
      </c>
      <c r="I326" s="314">
        <v>1.0</v>
      </c>
      <c r="J326" s="314">
        <v>0.0</v>
      </c>
      <c r="K326" s="314"/>
      <c r="L326" s="314" t="s">
        <v>704</v>
      </c>
      <c r="M326" s="314"/>
      <c r="N326" s="314" t="s">
        <v>1672</v>
      </c>
      <c r="O326" s="314" t="s">
        <v>472</v>
      </c>
      <c r="P326" s="314"/>
      <c r="Q326" s="314"/>
      <c r="R326" s="314"/>
      <c r="S326" s="314"/>
      <c r="T326" s="314"/>
      <c r="U326" s="314" t="s">
        <v>24</v>
      </c>
      <c r="V326" s="314"/>
      <c r="W326" s="314" t="s">
        <v>739</v>
      </c>
      <c r="X326" s="314">
        <f t="shared" si="1"/>
        <v>5</v>
      </c>
      <c r="Y326" s="307"/>
      <c r="Z326" s="307"/>
    </row>
    <row r="327" ht="90.0" customHeight="1">
      <c r="A327" s="318" t="s">
        <v>473</v>
      </c>
      <c r="B327" s="314" t="s">
        <v>474</v>
      </c>
      <c r="C327" s="314">
        <v>0.0</v>
      </c>
      <c r="D327" s="314">
        <v>0.0</v>
      </c>
      <c r="E327" s="314">
        <v>0.0</v>
      </c>
      <c r="F327" s="314">
        <v>0.0</v>
      </c>
      <c r="G327" s="314">
        <v>0.0</v>
      </c>
      <c r="H327" s="314">
        <v>0.0</v>
      </c>
      <c r="I327" s="314">
        <v>1.0</v>
      </c>
      <c r="J327" s="314">
        <v>0.0</v>
      </c>
      <c r="K327" s="314"/>
      <c r="L327" s="314" t="s">
        <v>704</v>
      </c>
      <c r="M327" s="314"/>
      <c r="N327" s="314" t="s">
        <v>1672</v>
      </c>
      <c r="O327" s="314" t="s">
        <v>476</v>
      </c>
      <c r="P327" s="314"/>
      <c r="Q327" s="314"/>
      <c r="R327" s="314"/>
      <c r="S327" s="314"/>
      <c r="T327" s="314"/>
      <c r="U327" s="314" t="s">
        <v>24</v>
      </c>
      <c r="V327" s="314"/>
      <c r="W327" s="314" t="s">
        <v>739</v>
      </c>
      <c r="X327" s="314">
        <f t="shared" si="1"/>
        <v>5</v>
      </c>
      <c r="Y327" s="307"/>
      <c r="Z327" s="307"/>
    </row>
    <row r="328" ht="90.0" customHeight="1">
      <c r="A328" s="318" t="s">
        <v>478</v>
      </c>
      <c r="B328" s="314" t="s">
        <v>479</v>
      </c>
      <c r="C328" s="314">
        <v>0.0</v>
      </c>
      <c r="D328" s="314">
        <v>0.0</v>
      </c>
      <c r="E328" s="314">
        <v>0.0</v>
      </c>
      <c r="F328" s="314">
        <v>0.0</v>
      </c>
      <c r="G328" s="314">
        <v>0.0</v>
      </c>
      <c r="H328" s="314">
        <v>0.0</v>
      </c>
      <c r="I328" s="314">
        <v>1.0</v>
      </c>
      <c r="J328" s="314">
        <v>0.0</v>
      </c>
      <c r="K328" s="314"/>
      <c r="L328" s="314" t="s">
        <v>704</v>
      </c>
      <c r="M328" s="314"/>
      <c r="N328" s="314" t="s">
        <v>1672</v>
      </c>
      <c r="O328" s="314" t="s">
        <v>1673</v>
      </c>
      <c r="P328" s="314"/>
      <c r="Q328" s="314"/>
      <c r="R328" s="314"/>
      <c r="S328" s="314" t="s">
        <v>1567</v>
      </c>
      <c r="T328" s="314" t="s">
        <v>1567</v>
      </c>
      <c r="U328" s="314" t="s">
        <v>24</v>
      </c>
      <c r="V328" s="314"/>
      <c r="W328" s="314" t="s">
        <v>733</v>
      </c>
      <c r="X328" s="314">
        <f t="shared" si="1"/>
        <v>20</v>
      </c>
      <c r="Y328" s="307"/>
      <c r="Z328" s="307"/>
    </row>
    <row r="329" ht="15.75" customHeight="1">
      <c r="A329" s="318" t="s">
        <v>482</v>
      </c>
      <c r="B329" s="314" t="s">
        <v>483</v>
      </c>
      <c r="C329" s="314">
        <v>0.0</v>
      </c>
      <c r="D329" s="314">
        <v>0.0</v>
      </c>
      <c r="E329" s="314">
        <v>0.0</v>
      </c>
      <c r="F329" s="314">
        <v>0.0</v>
      </c>
      <c r="G329" s="314">
        <v>0.0</v>
      </c>
      <c r="H329" s="314">
        <v>0.0</v>
      </c>
      <c r="I329" s="314">
        <v>1.0</v>
      </c>
      <c r="J329" s="314">
        <v>0.0</v>
      </c>
      <c r="K329" s="314"/>
      <c r="L329" s="314" t="s">
        <v>704</v>
      </c>
      <c r="M329" s="314"/>
      <c r="N329" s="314" t="s">
        <v>1674</v>
      </c>
      <c r="O329" s="314" t="s">
        <v>1675</v>
      </c>
      <c r="P329" s="314"/>
      <c r="Q329" s="314"/>
      <c r="R329" s="314"/>
      <c r="S329" s="314"/>
      <c r="T329" s="314"/>
      <c r="U329" s="314" t="s">
        <v>24</v>
      </c>
      <c r="V329" s="314"/>
      <c r="W329" s="314" t="s">
        <v>733</v>
      </c>
      <c r="X329" s="314">
        <f t="shared" si="1"/>
        <v>20</v>
      </c>
      <c r="Y329" s="307"/>
      <c r="Z329" s="307"/>
    </row>
    <row r="330" ht="90.0" customHeight="1">
      <c r="A330" s="318" t="s">
        <v>485</v>
      </c>
      <c r="B330" s="314" t="s">
        <v>486</v>
      </c>
      <c r="C330" s="314">
        <v>0.0</v>
      </c>
      <c r="D330" s="314">
        <v>0.0</v>
      </c>
      <c r="E330" s="314">
        <v>0.0</v>
      </c>
      <c r="F330" s="314">
        <v>0.0</v>
      </c>
      <c r="G330" s="314">
        <v>0.0</v>
      </c>
      <c r="H330" s="314">
        <v>0.0</v>
      </c>
      <c r="I330" s="314">
        <v>1.0</v>
      </c>
      <c r="J330" s="314">
        <v>0.0</v>
      </c>
      <c r="K330" s="314"/>
      <c r="L330" s="314" t="s">
        <v>704</v>
      </c>
      <c r="M330" s="314"/>
      <c r="N330" s="314" t="s">
        <v>1674</v>
      </c>
      <c r="O330" s="314" t="s">
        <v>1676</v>
      </c>
      <c r="P330" s="314"/>
      <c r="Q330" s="314"/>
      <c r="R330" s="314"/>
      <c r="S330" s="314"/>
      <c r="T330" s="314"/>
      <c r="U330" s="314" t="s">
        <v>24</v>
      </c>
      <c r="V330" s="314"/>
      <c r="W330" s="314" t="s">
        <v>733</v>
      </c>
      <c r="X330" s="314">
        <f t="shared" si="1"/>
        <v>20</v>
      </c>
      <c r="Y330" s="307"/>
      <c r="Z330" s="307"/>
    </row>
    <row r="331" ht="90.0" customHeight="1">
      <c r="A331" s="318" t="s">
        <v>488</v>
      </c>
      <c r="B331" s="314" t="s">
        <v>489</v>
      </c>
      <c r="C331" s="314">
        <v>0.0</v>
      </c>
      <c r="D331" s="314">
        <v>0.0</v>
      </c>
      <c r="E331" s="314">
        <v>0.0</v>
      </c>
      <c r="F331" s="314">
        <v>0.0</v>
      </c>
      <c r="G331" s="314">
        <v>0.0</v>
      </c>
      <c r="H331" s="314">
        <v>0.0</v>
      </c>
      <c r="I331" s="314">
        <v>1.0</v>
      </c>
      <c r="J331" s="314">
        <v>0.0</v>
      </c>
      <c r="K331" s="314"/>
      <c r="L331" s="314" t="s">
        <v>704</v>
      </c>
      <c r="M331" s="314"/>
      <c r="N331" s="314" t="s">
        <v>1677</v>
      </c>
      <c r="O331" s="314" t="s">
        <v>1678</v>
      </c>
      <c r="P331" s="314"/>
      <c r="Q331" s="314"/>
      <c r="R331" s="314"/>
      <c r="S331" s="314"/>
      <c r="T331" s="314"/>
      <c r="U331" s="314" t="s">
        <v>24</v>
      </c>
      <c r="V331" s="314"/>
      <c r="W331" s="314" t="s">
        <v>733</v>
      </c>
      <c r="X331" s="314">
        <f t="shared" si="1"/>
        <v>20</v>
      </c>
      <c r="Y331" s="307"/>
      <c r="Z331" s="307"/>
    </row>
    <row r="332" ht="90.0" customHeight="1">
      <c r="A332" s="318" t="s">
        <v>491</v>
      </c>
      <c r="B332" s="314" t="s">
        <v>492</v>
      </c>
      <c r="C332" s="314">
        <v>0.0</v>
      </c>
      <c r="D332" s="314">
        <v>0.0</v>
      </c>
      <c r="E332" s="314">
        <v>0.0</v>
      </c>
      <c r="F332" s="314">
        <v>0.0</v>
      </c>
      <c r="G332" s="314">
        <v>0.0</v>
      </c>
      <c r="H332" s="314">
        <v>0.0</v>
      </c>
      <c r="I332" s="314">
        <v>1.0</v>
      </c>
      <c r="J332" s="314">
        <v>0.0</v>
      </c>
      <c r="K332" s="314"/>
      <c r="L332" s="314" t="s">
        <v>704</v>
      </c>
      <c r="M332" s="314"/>
      <c r="N332" s="314" t="s">
        <v>1674</v>
      </c>
      <c r="O332" s="314" t="s">
        <v>1679</v>
      </c>
      <c r="P332" s="314"/>
      <c r="Q332" s="314"/>
      <c r="R332" s="314"/>
      <c r="S332" s="314"/>
      <c r="T332" s="314"/>
      <c r="U332" s="314" t="s">
        <v>24</v>
      </c>
      <c r="V332" s="314"/>
      <c r="W332" s="314" t="s">
        <v>789</v>
      </c>
      <c r="X332" s="314">
        <f t="shared" si="1"/>
        <v>10</v>
      </c>
      <c r="Y332" s="307"/>
      <c r="Z332" s="307"/>
    </row>
    <row r="333" ht="90.0" customHeight="1">
      <c r="A333" s="318" t="s">
        <v>494</v>
      </c>
      <c r="B333" s="314" t="s">
        <v>495</v>
      </c>
      <c r="C333" s="314">
        <v>0.0</v>
      </c>
      <c r="D333" s="314">
        <v>0.0</v>
      </c>
      <c r="E333" s="314">
        <v>0.0</v>
      </c>
      <c r="F333" s="314">
        <v>0.0</v>
      </c>
      <c r="G333" s="314">
        <v>0.0</v>
      </c>
      <c r="H333" s="314">
        <v>0.0</v>
      </c>
      <c r="I333" s="314">
        <v>1.0</v>
      </c>
      <c r="J333" s="314">
        <v>0.0</v>
      </c>
      <c r="K333" s="314"/>
      <c r="L333" s="314" t="s">
        <v>704</v>
      </c>
      <c r="M333" s="314"/>
      <c r="N333" s="314" t="s">
        <v>1674</v>
      </c>
      <c r="O333" s="314" t="s">
        <v>1680</v>
      </c>
      <c r="P333" s="314"/>
      <c r="Q333" s="314"/>
      <c r="R333" s="314"/>
      <c r="S333" s="314"/>
      <c r="T333" s="314"/>
      <c r="U333" s="314" t="s">
        <v>24</v>
      </c>
      <c r="V333" s="314"/>
      <c r="W333" s="314" t="s">
        <v>789</v>
      </c>
      <c r="X333" s="314">
        <f t="shared" si="1"/>
        <v>10</v>
      </c>
      <c r="Y333" s="307"/>
      <c r="Z333" s="307"/>
    </row>
    <row r="334" ht="90.0" customHeight="1">
      <c r="A334" s="318" t="s">
        <v>1681</v>
      </c>
      <c r="B334" s="314" t="s">
        <v>1682</v>
      </c>
      <c r="C334" s="314">
        <v>0.0</v>
      </c>
      <c r="D334" s="314">
        <v>0.0</v>
      </c>
      <c r="E334" s="314">
        <v>0.0</v>
      </c>
      <c r="F334" s="314">
        <v>0.0</v>
      </c>
      <c r="G334" s="314">
        <v>0.0</v>
      </c>
      <c r="H334" s="314">
        <v>0.0</v>
      </c>
      <c r="I334" s="314">
        <v>1.0</v>
      </c>
      <c r="J334" s="314">
        <v>0.0</v>
      </c>
      <c r="K334" s="314"/>
      <c r="L334" s="314" t="s">
        <v>704</v>
      </c>
      <c r="M334" s="314"/>
      <c r="N334" s="314" t="s">
        <v>1674</v>
      </c>
      <c r="O334" s="314" t="s">
        <v>1683</v>
      </c>
      <c r="P334" s="314"/>
      <c r="Q334" s="314"/>
      <c r="R334" s="314"/>
      <c r="S334" s="314"/>
      <c r="T334" s="314"/>
      <c r="U334" s="314" t="s">
        <v>24</v>
      </c>
      <c r="V334" s="314"/>
      <c r="W334" s="314" t="s">
        <v>739</v>
      </c>
      <c r="X334" s="314">
        <f t="shared" si="1"/>
        <v>5</v>
      </c>
      <c r="Y334" s="307"/>
      <c r="Z334" s="307"/>
    </row>
    <row r="335" ht="15.75" customHeight="1">
      <c r="A335" s="318"/>
      <c r="B335" s="318"/>
      <c r="C335" s="318"/>
      <c r="D335" s="318"/>
      <c r="E335" s="318"/>
      <c r="F335" s="318"/>
      <c r="G335" s="318"/>
      <c r="H335" s="318"/>
      <c r="I335" s="318"/>
      <c r="J335" s="318"/>
      <c r="K335" s="318"/>
      <c r="L335" s="318"/>
      <c r="M335" s="318"/>
      <c r="N335" s="318"/>
      <c r="O335" s="318"/>
      <c r="P335" s="318"/>
      <c r="Q335" s="318"/>
      <c r="R335" s="318"/>
      <c r="S335" s="318"/>
      <c r="T335" s="318"/>
      <c r="U335" s="318"/>
      <c r="V335" s="318"/>
      <c r="W335" s="318"/>
      <c r="X335" s="318"/>
      <c r="Y335" s="307"/>
      <c r="Z335" s="307"/>
    </row>
    <row r="336" ht="15.75" customHeight="1">
      <c r="A336" s="318"/>
      <c r="B336" s="318"/>
      <c r="C336" s="318"/>
      <c r="D336" s="318"/>
      <c r="E336" s="318"/>
      <c r="F336" s="318"/>
      <c r="G336" s="318"/>
      <c r="H336" s="318"/>
      <c r="I336" s="318"/>
      <c r="J336" s="318"/>
      <c r="K336" s="318"/>
      <c r="L336" s="318"/>
      <c r="M336" s="318"/>
      <c r="N336" s="318"/>
      <c r="O336" s="318"/>
      <c r="P336" s="318"/>
      <c r="Q336" s="318"/>
      <c r="R336" s="318"/>
      <c r="S336" s="318"/>
      <c r="T336" s="318"/>
      <c r="U336" s="318"/>
      <c r="V336" s="318"/>
      <c r="W336" s="318"/>
      <c r="X336" s="318"/>
      <c r="Y336" s="307"/>
      <c r="Z336" s="307"/>
    </row>
    <row r="337" ht="15.75" customHeight="1">
      <c r="A337" s="318"/>
      <c r="B337" s="318"/>
      <c r="C337" s="318"/>
      <c r="D337" s="318"/>
      <c r="E337" s="318"/>
      <c r="F337" s="318"/>
      <c r="G337" s="318"/>
      <c r="H337" s="318"/>
      <c r="I337" s="318"/>
      <c r="J337" s="318"/>
      <c r="K337" s="318"/>
      <c r="L337" s="318"/>
      <c r="M337" s="318"/>
      <c r="N337" s="318"/>
      <c r="O337" s="318"/>
      <c r="P337" s="318"/>
      <c r="Q337" s="318"/>
      <c r="R337" s="318"/>
      <c r="S337" s="318"/>
      <c r="T337" s="318"/>
      <c r="U337" s="318"/>
      <c r="V337" s="318"/>
      <c r="W337" s="318"/>
      <c r="X337" s="318"/>
      <c r="Y337" s="307"/>
      <c r="Z337" s="307"/>
    </row>
    <row r="338" ht="15.75" customHeight="1">
      <c r="A338" s="318"/>
      <c r="B338" s="318"/>
      <c r="C338" s="318"/>
      <c r="D338" s="318"/>
      <c r="E338" s="318"/>
      <c r="F338" s="318"/>
      <c r="G338" s="318"/>
      <c r="H338" s="318"/>
      <c r="I338" s="318"/>
      <c r="J338" s="318"/>
      <c r="K338" s="318"/>
      <c r="L338" s="318"/>
      <c r="M338" s="318"/>
      <c r="N338" s="318"/>
      <c r="O338" s="318"/>
      <c r="P338" s="318"/>
      <c r="Q338" s="318"/>
      <c r="R338" s="318"/>
      <c r="S338" s="318"/>
      <c r="T338" s="318"/>
      <c r="U338" s="318"/>
      <c r="V338" s="318"/>
      <c r="W338" s="318"/>
      <c r="X338" s="318"/>
      <c r="Y338" s="307"/>
      <c r="Z338" s="307"/>
    </row>
    <row r="339" ht="15.75" customHeight="1">
      <c r="A339" s="318"/>
      <c r="B339" s="318"/>
      <c r="C339" s="318"/>
      <c r="D339" s="318"/>
      <c r="E339" s="318"/>
      <c r="F339" s="318"/>
      <c r="G339" s="318"/>
      <c r="H339" s="318"/>
      <c r="I339" s="318"/>
      <c r="J339" s="318"/>
      <c r="K339" s="318"/>
      <c r="L339" s="318"/>
      <c r="M339" s="318"/>
      <c r="N339" s="318"/>
      <c r="O339" s="318"/>
      <c r="P339" s="318"/>
      <c r="Q339" s="318"/>
      <c r="R339" s="318"/>
      <c r="S339" s="318"/>
      <c r="T339" s="318"/>
      <c r="U339" s="318"/>
      <c r="V339" s="318"/>
      <c r="W339" s="318"/>
      <c r="X339" s="318"/>
      <c r="Y339" s="307"/>
      <c r="Z339" s="307"/>
    </row>
    <row r="340" ht="15.75" customHeight="1">
      <c r="A340" s="318"/>
      <c r="B340" s="318"/>
      <c r="C340" s="318"/>
      <c r="D340" s="318"/>
      <c r="E340" s="318"/>
      <c r="F340" s="318"/>
      <c r="G340" s="318"/>
      <c r="H340" s="318"/>
      <c r="I340" s="318"/>
      <c r="J340" s="318"/>
      <c r="K340" s="318"/>
      <c r="L340" s="318"/>
      <c r="M340" s="318"/>
      <c r="N340" s="318"/>
      <c r="O340" s="318"/>
      <c r="P340" s="318"/>
      <c r="Q340" s="318"/>
      <c r="R340" s="318"/>
      <c r="S340" s="318"/>
      <c r="T340" s="318"/>
      <c r="U340" s="318"/>
      <c r="V340" s="318"/>
      <c r="W340" s="318"/>
      <c r="X340" s="318"/>
      <c r="Y340" s="307"/>
      <c r="Z340" s="307"/>
    </row>
    <row r="341" ht="15.75" customHeight="1">
      <c r="A341" s="318"/>
      <c r="B341" s="318"/>
      <c r="C341" s="318"/>
      <c r="D341" s="318"/>
      <c r="E341" s="318"/>
      <c r="F341" s="318"/>
      <c r="G341" s="318"/>
      <c r="H341" s="318"/>
      <c r="I341" s="318"/>
      <c r="J341" s="318"/>
      <c r="K341" s="318"/>
      <c r="L341" s="318"/>
      <c r="M341" s="318"/>
      <c r="N341" s="318"/>
      <c r="O341" s="318"/>
      <c r="P341" s="318"/>
      <c r="Q341" s="318"/>
      <c r="R341" s="318"/>
      <c r="S341" s="318"/>
      <c r="T341" s="318"/>
      <c r="U341" s="318"/>
      <c r="V341" s="318"/>
      <c r="W341" s="318"/>
      <c r="X341" s="318"/>
      <c r="Y341" s="307"/>
      <c r="Z341" s="307"/>
    </row>
    <row r="342" ht="15.75" customHeight="1">
      <c r="A342" s="318"/>
      <c r="B342" s="318"/>
      <c r="C342" s="318"/>
      <c r="D342" s="318"/>
      <c r="E342" s="318"/>
      <c r="F342" s="318"/>
      <c r="G342" s="318"/>
      <c r="H342" s="318"/>
      <c r="I342" s="318"/>
      <c r="J342" s="318"/>
      <c r="K342" s="318"/>
      <c r="L342" s="318"/>
      <c r="M342" s="318"/>
      <c r="N342" s="318"/>
      <c r="O342" s="318"/>
      <c r="P342" s="318"/>
      <c r="Q342" s="318"/>
      <c r="R342" s="318"/>
      <c r="S342" s="318"/>
      <c r="T342" s="318"/>
      <c r="U342" s="318"/>
      <c r="V342" s="318"/>
      <c r="W342" s="318"/>
      <c r="X342" s="318"/>
      <c r="Y342" s="307"/>
      <c r="Z342" s="307"/>
    </row>
    <row r="343" ht="15.75" customHeight="1">
      <c r="A343" s="318"/>
      <c r="B343" s="318"/>
      <c r="C343" s="318"/>
      <c r="D343" s="318"/>
      <c r="E343" s="318"/>
      <c r="F343" s="318"/>
      <c r="G343" s="318"/>
      <c r="H343" s="318"/>
      <c r="I343" s="318"/>
      <c r="J343" s="318"/>
      <c r="K343" s="318"/>
      <c r="L343" s="318"/>
      <c r="M343" s="318"/>
      <c r="N343" s="318"/>
      <c r="O343" s="318"/>
      <c r="P343" s="318"/>
      <c r="Q343" s="318"/>
      <c r="R343" s="318"/>
      <c r="S343" s="318"/>
      <c r="T343" s="318"/>
      <c r="U343" s="318"/>
      <c r="V343" s="318"/>
      <c r="W343" s="318"/>
      <c r="X343" s="318"/>
      <c r="Y343" s="307"/>
      <c r="Z343" s="307"/>
    </row>
    <row r="344" ht="15.75" customHeight="1">
      <c r="A344" s="318"/>
      <c r="B344" s="318"/>
      <c r="C344" s="318"/>
      <c r="D344" s="318"/>
      <c r="E344" s="318"/>
      <c r="F344" s="318"/>
      <c r="G344" s="318"/>
      <c r="H344" s="318"/>
      <c r="I344" s="318"/>
      <c r="J344" s="318"/>
      <c r="K344" s="318"/>
      <c r="L344" s="318"/>
      <c r="M344" s="318"/>
      <c r="N344" s="318"/>
      <c r="O344" s="318"/>
      <c r="P344" s="318"/>
      <c r="Q344" s="318"/>
      <c r="R344" s="318"/>
      <c r="S344" s="318"/>
      <c r="T344" s="318"/>
      <c r="U344" s="318"/>
      <c r="V344" s="318"/>
      <c r="W344" s="318"/>
      <c r="X344" s="318"/>
      <c r="Y344" s="307"/>
      <c r="Z344" s="307"/>
    </row>
    <row r="345" ht="15.75" customHeight="1">
      <c r="A345" s="318"/>
      <c r="B345" s="318"/>
      <c r="C345" s="318"/>
      <c r="D345" s="318"/>
      <c r="E345" s="318"/>
      <c r="F345" s="318"/>
      <c r="G345" s="318"/>
      <c r="H345" s="318"/>
      <c r="I345" s="318"/>
      <c r="J345" s="318"/>
      <c r="K345" s="318"/>
      <c r="L345" s="318"/>
      <c r="M345" s="318"/>
      <c r="N345" s="318"/>
      <c r="O345" s="318"/>
      <c r="P345" s="318"/>
      <c r="Q345" s="318"/>
      <c r="R345" s="318"/>
      <c r="S345" s="318"/>
      <c r="T345" s="318"/>
      <c r="U345" s="318"/>
      <c r="V345" s="318"/>
      <c r="W345" s="318"/>
      <c r="X345" s="318"/>
      <c r="Y345" s="307"/>
      <c r="Z345" s="307"/>
    </row>
    <row r="346" ht="15.75" customHeight="1">
      <c r="A346" s="318"/>
      <c r="B346" s="318"/>
      <c r="C346" s="318"/>
      <c r="D346" s="318"/>
      <c r="E346" s="318"/>
      <c r="F346" s="318"/>
      <c r="G346" s="318"/>
      <c r="H346" s="318"/>
      <c r="I346" s="318"/>
      <c r="J346" s="318"/>
      <c r="K346" s="318"/>
      <c r="L346" s="318"/>
      <c r="M346" s="318"/>
      <c r="N346" s="318"/>
      <c r="O346" s="318"/>
      <c r="P346" s="318"/>
      <c r="Q346" s="318"/>
      <c r="R346" s="318"/>
      <c r="S346" s="318"/>
      <c r="T346" s="318"/>
      <c r="U346" s="318"/>
      <c r="V346" s="318"/>
      <c r="W346" s="318"/>
      <c r="X346" s="318"/>
      <c r="Y346" s="307"/>
      <c r="Z346" s="307"/>
    </row>
    <row r="347" ht="15.75" customHeight="1">
      <c r="A347" s="318"/>
      <c r="B347" s="318"/>
      <c r="C347" s="318"/>
      <c r="D347" s="318"/>
      <c r="E347" s="318"/>
      <c r="F347" s="318"/>
      <c r="G347" s="318"/>
      <c r="H347" s="318"/>
      <c r="I347" s="318"/>
      <c r="J347" s="318"/>
      <c r="K347" s="318"/>
      <c r="L347" s="318"/>
      <c r="M347" s="318"/>
      <c r="N347" s="318"/>
      <c r="O347" s="318"/>
      <c r="P347" s="318"/>
      <c r="Q347" s="318"/>
      <c r="R347" s="318"/>
      <c r="S347" s="318"/>
      <c r="T347" s="318"/>
      <c r="U347" s="318"/>
      <c r="V347" s="318"/>
      <c r="W347" s="318"/>
      <c r="X347" s="318"/>
      <c r="Y347" s="307"/>
      <c r="Z347" s="307"/>
    </row>
    <row r="348" ht="15.75" customHeight="1">
      <c r="A348" s="318"/>
      <c r="B348" s="318"/>
      <c r="C348" s="318"/>
      <c r="D348" s="318"/>
      <c r="E348" s="318"/>
      <c r="F348" s="318"/>
      <c r="G348" s="318"/>
      <c r="H348" s="318"/>
      <c r="I348" s="318"/>
      <c r="J348" s="318"/>
      <c r="K348" s="318"/>
      <c r="L348" s="318"/>
      <c r="M348" s="318"/>
      <c r="N348" s="318"/>
      <c r="O348" s="318"/>
      <c r="P348" s="318"/>
      <c r="Q348" s="318"/>
      <c r="R348" s="318"/>
      <c r="S348" s="318"/>
      <c r="T348" s="318"/>
      <c r="U348" s="318"/>
      <c r="V348" s="318"/>
      <c r="W348" s="318"/>
      <c r="X348" s="318"/>
      <c r="Y348" s="307"/>
      <c r="Z348" s="307"/>
    </row>
    <row r="349" ht="15.75" customHeight="1">
      <c r="A349" s="318"/>
      <c r="B349" s="318"/>
      <c r="C349" s="318"/>
      <c r="D349" s="318"/>
      <c r="E349" s="318"/>
      <c r="F349" s="318"/>
      <c r="G349" s="318"/>
      <c r="H349" s="318"/>
      <c r="I349" s="318"/>
      <c r="J349" s="318"/>
      <c r="K349" s="318"/>
      <c r="L349" s="318"/>
      <c r="M349" s="318"/>
      <c r="N349" s="318"/>
      <c r="O349" s="318"/>
      <c r="P349" s="318"/>
      <c r="Q349" s="318"/>
      <c r="R349" s="318"/>
      <c r="S349" s="318"/>
      <c r="T349" s="318"/>
      <c r="U349" s="318"/>
      <c r="V349" s="318"/>
      <c r="W349" s="318"/>
      <c r="X349" s="318"/>
      <c r="Y349" s="307"/>
      <c r="Z349" s="307"/>
    </row>
    <row r="350" ht="15.75" customHeight="1">
      <c r="A350" s="318"/>
      <c r="B350" s="318"/>
      <c r="C350" s="318"/>
      <c r="D350" s="318"/>
      <c r="E350" s="318"/>
      <c r="F350" s="318"/>
      <c r="G350" s="318"/>
      <c r="H350" s="318"/>
      <c r="I350" s="318"/>
      <c r="J350" s="318"/>
      <c r="K350" s="318"/>
      <c r="L350" s="318"/>
      <c r="M350" s="318"/>
      <c r="N350" s="318"/>
      <c r="O350" s="318"/>
      <c r="P350" s="318"/>
      <c r="Q350" s="318"/>
      <c r="R350" s="318"/>
      <c r="S350" s="318"/>
      <c r="T350" s="318"/>
      <c r="U350" s="318"/>
      <c r="V350" s="318"/>
      <c r="W350" s="318"/>
      <c r="X350" s="318"/>
      <c r="Y350" s="307"/>
      <c r="Z350" s="307"/>
    </row>
    <row r="351" ht="15.75" customHeight="1">
      <c r="A351" s="318"/>
      <c r="B351" s="318"/>
      <c r="C351" s="318"/>
      <c r="D351" s="318"/>
      <c r="E351" s="318"/>
      <c r="F351" s="318"/>
      <c r="G351" s="318"/>
      <c r="H351" s="318"/>
      <c r="I351" s="318"/>
      <c r="J351" s="318"/>
      <c r="K351" s="318"/>
      <c r="L351" s="318"/>
      <c r="M351" s="318"/>
      <c r="N351" s="318"/>
      <c r="O351" s="318"/>
      <c r="P351" s="318"/>
      <c r="Q351" s="318"/>
      <c r="R351" s="318"/>
      <c r="S351" s="318"/>
      <c r="T351" s="318"/>
      <c r="U351" s="318"/>
      <c r="V351" s="318"/>
      <c r="W351" s="318"/>
      <c r="X351" s="318"/>
      <c r="Y351" s="307"/>
      <c r="Z351" s="307"/>
    </row>
    <row r="352" ht="15.75" customHeight="1">
      <c r="A352" s="318"/>
      <c r="B352" s="318"/>
      <c r="C352" s="318"/>
      <c r="D352" s="318"/>
      <c r="E352" s="318"/>
      <c r="F352" s="318"/>
      <c r="G352" s="318"/>
      <c r="H352" s="318"/>
      <c r="I352" s="318"/>
      <c r="J352" s="318"/>
      <c r="K352" s="318"/>
      <c r="L352" s="318"/>
      <c r="M352" s="318"/>
      <c r="N352" s="318"/>
      <c r="O352" s="318"/>
      <c r="P352" s="318"/>
      <c r="Q352" s="318"/>
      <c r="R352" s="318"/>
      <c r="S352" s="318"/>
      <c r="T352" s="318"/>
      <c r="U352" s="318"/>
      <c r="V352" s="318"/>
      <c r="W352" s="318"/>
      <c r="X352" s="318"/>
      <c r="Y352" s="307"/>
      <c r="Z352" s="307"/>
    </row>
    <row r="353" ht="15.75" customHeight="1">
      <c r="A353" s="318"/>
      <c r="B353" s="318"/>
      <c r="C353" s="318"/>
      <c r="D353" s="318"/>
      <c r="E353" s="318"/>
      <c r="F353" s="318"/>
      <c r="G353" s="318"/>
      <c r="H353" s="318"/>
      <c r="I353" s="318"/>
      <c r="J353" s="318"/>
      <c r="K353" s="318"/>
      <c r="L353" s="318"/>
      <c r="M353" s="318"/>
      <c r="N353" s="318"/>
      <c r="O353" s="318"/>
      <c r="P353" s="318"/>
      <c r="Q353" s="318"/>
      <c r="R353" s="318"/>
      <c r="S353" s="318"/>
      <c r="T353" s="318"/>
      <c r="U353" s="318"/>
      <c r="V353" s="318"/>
      <c r="W353" s="318"/>
      <c r="X353" s="318"/>
      <c r="Y353" s="307"/>
      <c r="Z353" s="307"/>
    </row>
    <row r="354" ht="15.75" customHeight="1">
      <c r="A354" s="318"/>
      <c r="B354" s="318"/>
      <c r="C354" s="318"/>
      <c r="D354" s="318"/>
      <c r="E354" s="318"/>
      <c r="F354" s="318"/>
      <c r="G354" s="318"/>
      <c r="H354" s="318"/>
      <c r="I354" s="318"/>
      <c r="J354" s="318"/>
      <c r="K354" s="318"/>
      <c r="L354" s="318"/>
      <c r="M354" s="318"/>
      <c r="N354" s="318"/>
      <c r="O354" s="318"/>
      <c r="P354" s="318"/>
      <c r="Q354" s="318"/>
      <c r="R354" s="318"/>
      <c r="S354" s="318"/>
      <c r="T354" s="318"/>
      <c r="U354" s="318"/>
      <c r="V354" s="318"/>
      <c r="W354" s="318"/>
      <c r="X354" s="318"/>
      <c r="Y354" s="307"/>
      <c r="Z354" s="307"/>
    </row>
    <row r="355" ht="15.75" customHeight="1">
      <c r="A355" s="318"/>
      <c r="B355" s="318"/>
      <c r="C355" s="318"/>
      <c r="D355" s="318"/>
      <c r="E355" s="318"/>
      <c r="F355" s="318"/>
      <c r="G355" s="318"/>
      <c r="H355" s="318"/>
      <c r="I355" s="318"/>
      <c r="J355" s="318"/>
      <c r="K355" s="318"/>
      <c r="L355" s="318"/>
      <c r="M355" s="318"/>
      <c r="N355" s="318"/>
      <c r="O355" s="318"/>
      <c r="P355" s="318"/>
      <c r="Q355" s="318"/>
      <c r="R355" s="318"/>
      <c r="S355" s="318"/>
      <c r="T355" s="318"/>
      <c r="U355" s="318"/>
      <c r="V355" s="318"/>
      <c r="W355" s="318"/>
      <c r="X355" s="318"/>
      <c r="Y355" s="307"/>
      <c r="Z355" s="307"/>
    </row>
    <row r="356" ht="15.75" customHeight="1">
      <c r="A356" s="318"/>
      <c r="B356" s="318"/>
      <c r="C356" s="318"/>
      <c r="D356" s="318"/>
      <c r="E356" s="318"/>
      <c r="F356" s="318"/>
      <c r="G356" s="318"/>
      <c r="H356" s="318"/>
      <c r="I356" s="318"/>
      <c r="J356" s="318"/>
      <c r="K356" s="318"/>
      <c r="L356" s="318"/>
      <c r="M356" s="318"/>
      <c r="N356" s="318"/>
      <c r="O356" s="318"/>
      <c r="P356" s="318"/>
      <c r="Q356" s="318"/>
      <c r="R356" s="318"/>
      <c r="S356" s="318"/>
      <c r="T356" s="318"/>
      <c r="U356" s="318"/>
      <c r="V356" s="318"/>
      <c r="W356" s="318"/>
      <c r="X356" s="318"/>
      <c r="Y356" s="307"/>
      <c r="Z356" s="307"/>
    </row>
    <row r="357" ht="15.75" customHeight="1">
      <c r="A357" s="318"/>
      <c r="B357" s="318"/>
      <c r="C357" s="318"/>
      <c r="D357" s="318"/>
      <c r="E357" s="318"/>
      <c r="F357" s="318"/>
      <c r="G357" s="318"/>
      <c r="H357" s="318"/>
      <c r="I357" s="318"/>
      <c r="J357" s="318"/>
      <c r="K357" s="318"/>
      <c r="L357" s="318"/>
      <c r="M357" s="318"/>
      <c r="N357" s="318"/>
      <c r="O357" s="318"/>
      <c r="P357" s="318"/>
      <c r="Q357" s="318"/>
      <c r="R357" s="318"/>
      <c r="S357" s="318"/>
      <c r="T357" s="318"/>
      <c r="U357" s="318"/>
      <c r="V357" s="318"/>
      <c r="W357" s="318"/>
      <c r="X357" s="318"/>
      <c r="Y357" s="307"/>
      <c r="Z357" s="307"/>
    </row>
    <row r="358" ht="15.75" customHeight="1">
      <c r="A358" s="318"/>
      <c r="B358" s="318"/>
      <c r="C358" s="318"/>
      <c r="D358" s="318"/>
      <c r="E358" s="318"/>
      <c r="F358" s="318"/>
      <c r="G358" s="318"/>
      <c r="H358" s="318"/>
      <c r="I358" s="318"/>
      <c r="J358" s="318"/>
      <c r="K358" s="318"/>
      <c r="L358" s="318"/>
      <c r="M358" s="318"/>
      <c r="N358" s="318"/>
      <c r="O358" s="318"/>
      <c r="P358" s="318"/>
      <c r="Q358" s="318"/>
      <c r="R358" s="318"/>
      <c r="S358" s="318"/>
      <c r="T358" s="318"/>
      <c r="U358" s="318"/>
      <c r="V358" s="318"/>
      <c r="W358" s="318"/>
      <c r="X358" s="318"/>
      <c r="Y358" s="307"/>
      <c r="Z358" s="307"/>
    </row>
    <row r="359" ht="15.75" customHeight="1">
      <c r="A359" s="318"/>
      <c r="B359" s="318"/>
      <c r="C359" s="318"/>
      <c r="D359" s="318"/>
      <c r="E359" s="318"/>
      <c r="F359" s="318"/>
      <c r="G359" s="318"/>
      <c r="H359" s="318"/>
      <c r="I359" s="318"/>
      <c r="J359" s="318"/>
      <c r="K359" s="318"/>
      <c r="L359" s="318"/>
      <c r="M359" s="318"/>
      <c r="N359" s="318"/>
      <c r="O359" s="318"/>
      <c r="P359" s="318"/>
      <c r="Q359" s="318"/>
      <c r="R359" s="318"/>
      <c r="S359" s="318"/>
      <c r="T359" s="318"/>
      <c r="U359" s="318"/>
      <c r="V359" s="318"/>
      <c r="W359" s="318"/>
      <c r="X359" s="318"/>
      <c r="Y359" s="307"/>
      <c r="Z359" s="307"/>
    </row>
    <row r="360" ht="15.75" customHeight="1">
      <c r="A360" s="318"/>
      <c r="B360" s="318"/>
      <c r="C360" s="318"/>
      <c r="D360" s="318"/>
      <c r="E360" s="318"/>
      <c r="F360" s="318"/>
      <c r="G360" s="318"/>
      <c r="H360" s="318"/>
      <c r="I360" s="318"/>
      <c r="J360" s="318"/>
      <c r="K360" s="318"/>
      <c r="L360" s="318"/>
      <c r="M360" s="318"/>
      <c r="N360" s="318"/>
      <c r="O360" s="318"/>
      <c r="P360" s="318"/>
      <c r="Q360" s="318"/>
      <c r="R360" s="318"/>
      <c r="S360" s="318"/>
      <c r="T360" s="318"/>
      <c r="U360" s="318"/>
      <c r="V360" s="318"/>
      <c r="W360" s="318"/>
      <c r="X360" s="318"/>
      <c r="Y360" s="307"/>
      <c r="Z360" s="307"/>
    </row>
    <row r="361" ht="15.75" customHeight="1">
      <c r="A361" s="318"/>
      <c r="B361" s="318"/>
      <c r="C361" s="318"/>
      <c r="D361" s="318"/>
      <c r="E361" s="318"/>
      <c r="F361" s="318"/>
      <c r="G361" s="318"/>
      <c r="H361" s="318"/>
      <c r="I361" s="318"/>
      <c r="J361" s="318"/>
      <c r="K361" s="318"/>
      <c r="L361" s="318"/>
      <c r="M361" s="318"/>
      <c r="N361" s="318"/>
      <c r="O361" s="318"/>
      <c r="P361" s="318"/>
      <c r="Q361" s="318"/>
      <c r="R361" s="318"/>
      <c r="S361" s="318"/>
      <c r="T361" s="318"/>
      <c r="U361" s="318"/>
      <c r="V361" s="318"/>
      <c r="W361" s="318"/>
      <c r="X361" s="318"/>
      <c r="Y361" s="307"/>
      <c r="Z361" s="307"/>
    </row>
    <row r="362" ht="15.75" customHeight="1">
      <c r="A362" s="318"/>
      <c r="B362" s="318"/>
      <c r="C362" s="318"/>
      <c r="D362" s="318"/>
      <c r="E362" s="318"/>
      <c r="F362" s="318"/>
      <c r="G362" s="318"/>
      <c r="H362" s="318"/>
      <c r="I362" s="318"/>
      <c r="J362" s="318"/>
      <c r="K362" s="318"/>
      <c r="L362" s="318"/>
      <c r="M362" s="318"/>
      <c r="N362" s="318"/>
      <c r="O362" s="318"/>
      <c r="P362" s="318"/>
      <c r="Q362" s="318"/>
      <c r="R362" s="318"/>
      <c r="S362" s="318"/>
      <c r="T362" s="318"/>
      <c r="U362" s="318"/>
      <c r="V362" s="318"/>
      <c r="W362" s="318"/>
      <c r="X362" s="318"/>
      <c r="Y362" s="307"/>
      <c r="Z362" s="307"/>
    </row>
    <row r="363" ht="15.75" customHeight="1">
      <c r="A363" s="318"/>
      <c r="B363" s="318"/>
      <c r="C363" s="318"/>
      <c r="D363" s="318"/>
      <c r="E363" s="318"/>
      <c r="F363" s="318"/>
      <c r="G363" s="318"/>
      <c r="H363" s="318"/>
      <c r="I363" s="318"/>
      <c r="J363" s="318"/>
      <c r="K363" s="318"/>
      <c r="L363" s="318"/>
      <c r="M363" s="318"/>
      <c r="N363" s="318"/>
      <c r="O363" s="318"/>
      <c r="P363" s="318"/>
      <c r="Q363" s="318"/>
      <c r="R363" s="318"/>
      <c r="S363" s="318"/>
      <c r="T363" s="318"/>
      <c r="U363" s="318"/>
      <c r="V363" s="318"/>
      <c r="W363" s="318"/>
      <c r="X363" s="318"/>
      <c r="Y363" s="307"/>
      <c r="Z363" s="307"/>
    </row>
    <row r="364" ht="15.75" customHeight="1">
      <c r="A364" s="318"/>
      <c r="B364" s="318"/>
      <c r="C364" s="318"/>
      <c r="D364" s="318"/>
      <c r="E364" s="318"/>
      <c r="F364" s="318"/>
      <c r="G364" s="318"/>
      <c r="H364" s="318"/>
      <c r="I364" s="318"/>
      <c r="J364" s="318"/>
      <c r="K364" s="318"/>
      <c r="L364" s="318"/>
      <c r="M364" s="318"/>
      <c r="N364" s="318"/>
      <c r="O364" s="318"/>
      <c r="P364" s="318"/>
      <c r="Q364" s="318"/>
      <c r="R364" s="318"/>
      <c r="S364" s="318"/>
      <c r="T364" s="318"/>
      <c r="U364" s="318"/>
      <c r="V364" s="318"/>
      <c r="W364" s="318"/>
      <c r="X364" s="318"/>
      <c r="Y364" s="307"/>
      <c r="Z364" s="307"/>
    </row>
    <row r="365" ht="15.75" customHeight="1">
      <c r="A365" s="318"/>
      <c r="B365" s="318"/>
      <c r="C365" s="318"/>
      <c r="D365" s="318"/>
      <c r="E365" s="318"/>
      <c r="F365" s="318"/>
      <c r="G365" s="318"/>
      <c r="H365" s="318"/>
      <c r="I365" s="318"/>
      <c r="J365" s="318"/>
      <c r="K365" s="318"/>
      <c r="L365" s="318"/>
      <c r="M365" s="318"/>
      <c r="N365" s="318"/>
      <c r="O365" s="318"/>
      <c r="P365" s="318"/>
      <c r="Q365" s="318"/>
      <c r="R365" s="318"/>
      <c r="S365" s="318"/>
      <c r="T365" s="318"/>
      <c r="U365" s="318"/>
      <c r="V365" s="318"/>
      <c r="W365" s="318"/>
      <c r="X365" s="318"/>
      <c r="Y365" s="307"/>
      <c r="Z365" s="307"/>
    </row>
    <row r="366" ht="15.75" customHeight="1">
      <c r="A366" s="318"/>
      <c r="B366" s="318"/>
      <c r="C366" s="318"/>
      <c r="D366" s="318"/>
      <c r="E366" s="318"/>
      <c r="F366" s="318"/>
      <c r="G366" s="318"/>
      <c r="H366" s="318"/>
      <c r="I366" s="318"/>
      <c r="J366" s="318"/>
      <c r="K366" s="318"/>
      <c r="L366" s="318"/>
      <c r="M366" s="318"/>
      <c r="N366" s="318"/>
      <c r="O366" s="318"/>
      <c r="P366" s="318"/>
      <c r="Q366" s="318"/>
      <c r="R366" s="318"/>
      <c r="S366" s="318"/>
      <c r="T366" s="318"/>
      <c r="U366" s="318"/>
      <c r="V366" s="318"/>
      <c r="W366" s="318"/>
      <c r="X366" s="318"/>
      <c r="Y366" s="307"/>
      <c r="Z366" s="307"/>
    </row>
    <row r="367" ht="15.75" customHeight="1">
      <c r="A367" s="318"/>
      <c r="B367" s="318"/>
      <c r="C367" s="318"/>
      <c r="D367" s="318"/>
      <c r="E367" s="318"/>
      <c r="F367" s="318"/>
      <c r="G367" s="318"/>
      <c r="H367" s="318"/>
      <c r="I367" s="318"/>
      <c r="J367" s="318"/>
      <c r="K367" s="318"/>
      <c r="L367" s="318"/>
      <c r="M367" s="318"/>
      <c r="N367" s="318"/>
      <c r="O367" s="318"/>
      <c r="P367" s="318"/>
      <c r="Q367" s="318"/>
      <c r="R367" s="318"/>
      <c r="S367" s="318"/>
      <c r="T367" s="318"/>
      <c r="U367" s="318"/>
      <c r="V367" s="318"/>
      <c r="W367" s="318"/>
      <c r="X367" s="318"/>
      <c r="Y367" s="307"/>
      <c r="Z367" s="307"/>
    </row>
    <row r="368" ht="15.75" customHeight="1">
      <c r="A368" s="318"/>
      <c r="B368" s="318"/>
      <c r="C368" s="318"/>
      <c r="D368" s="318"/>
      <c r="E368" s="318"/>
      <c r="F368" s="318"/>
      <c r="G368" s="318"/>
      <c r="H368" s="318"/>
      <c r="I368" s="318"/>
      <c r="J368" s="318"/>
      <c r="K368" s="318"/>
      <c r="L368" s="318"/>
      <c r="M368" s="318"/>
      <c r="N368" s="318"/>
      <c r="O368" s="318"/>
      <c r="P368" s="318"/>
      <c r="Q368" s="318"/>
      <c r="R368" s="318"/>
      <c r="S368" s="318"/>
      <c r="T368" s="318"/>
      <c r="U368" s="318"/>
      <c r="V368" s="318"/>
      <c r="W368" s="318"/>
      <c r="X368" s="318"/>
      <c r="Y368" s="307"/>
      <c r="Z368" s="307"/>
    </row>
    <row r="369" ht="15.75" customHeight="1">
      <c r="A369" s="318"/>
      <c r="B369" s="318"/>
      <c r="C369" s="318"/>
      <c r="D369" s="318"/>
      <c r="E369" s="318"/>
      <c r="F369" s="318"/>
      <c r="G369" s="318"/>
      <c r="H369" s="318"/>
      <c r="I369" s="318"/>
      <c r="J369" s="318"/>
      <c r="K369" s="318"/>
      <c r="L369" s="318"/>
      <c r="M369" s="318"/>
      <c r="N369" s="318"/>
      <c r="O369" s="318"/>
      <c r="P369" s="318"/>
      <c r="Q369" s="318"/>
      <c r="R369" s="318"/>
      <c r="S369" s="318"/>
      <c r="T369" s="318"/>
      <c r="U369" s="318"/>
      <c r="V369" s="318"/>
      <c r="W369" s="318"/>
      <c r="X369" s="318"/>
      <c r="Y369" s="307"/>
      <c r="Z369" s="307"/>
    </row>
    <row r="370" ht="15.75" customHeight="1">
      <c r="A370" s="318"/>
      <c r="B370" s="318"/>
      <c r="C370" s="318"/>
      <c r="D370" s="318"/>
      <c r="E370" s="318"/>
      <c r="F370" s="318"/>
      <c r="G370" s="318"/>
      <c r="H370" s="318"/>
      <c r="I370" s="318"/>
      <c r="J370" s="318"/>
      <c r="K370" s="318"/>
      <c r="L370" s="318"/>
      <c r="M370" s="318"/>
      <c r="N370" s="318"/>
      <c r="O370" s="318"/>
      <c r="P370" s="318"/>
      <c r="Q370" s="318"/>
      <c r="R370" s="318"/>
      <c r="S370" s="318"/>
      <c r="T370" s="318"/>
      <c r="U370" s="318"/>
      <c r="V370" s="318"/>
      <c r="W370" s="318"/>
      <c r="X370" s="318"/>
      <c r="Y370" s="307"/>
      <c r="Z370" s="307"/>
    </row>
    <row r="371" ht="15.75" customHeight="1">
      <c r="A371" s="318"/>
      <c r="B371" s="318"/>
      <c r="C371" s="318"/>
      <c r="D371" s="318"/>
      <c r="E371" s="318"/>
      <c r="F371" s="318"/>
      <c r="G371" s="318"/>
      <c r="H371" s="318"/>
      <c r="I371" s="318"/>
      <c r="J371" s="318"/>
      <c r="K371" s="318"/>
      <c r="L371" s="318"/>
      <c r="M371" s="318"/>
      <c r="N371" s="318"/>
      <c r="O371" s="318"/>
      <c r="P371" s="318"/>
      <c r="Q371" s="318"/>
      <c r="R371" s="318"/>
      <c r="S371" s="318"/>
      <c r="T371" s="318"/>
      <c r="U371" s="318"/>
      <c r="V371" s="318"/>
      <c r="W371" s="318"/>
      <c r="X371" s="318"/>
      <c r="Y371" s="307"/>
      <c r="Z371" s="307"/>
    </row>
    <row r="372" ht="15.75" customHeight="1">
      <c r="A372" s="318"/>
      <c r="B372" s="318"/>
      <c r="C372" s="318"/>
      <c r="D372" s="318"/>
      <c r="E372" s="318"/>
      <c r="F372" s="318"/>
      <c r="G372" s="318"/>
      <c r="H372" s="318"/>
      <c r="I372" s="318"/>
      <c r="J372" s="318"/>
      <c r="K372" s="318"/>
      <c r="L372" s="318"/>
      <c r="M372" s="318"/>
      <c r="N372" s="318"/>
      <c r="O372" s="318"/>
      <c r="P372" s="318"/>
      <c r="Q372" s="318"/>
      <c r="R372" s="318"/>
      <c r="S372" s="318"/>
      <c r="T372" s="318"/>
      <c r="U372" s="318"/>
      <c r="V372" s="318"/>
      <c r="W372" s="318"/>
      <c r="X372" s="318"/>
      <c r="Y372" s="307"/>
      <c r="Z372" s="307"/>
    </row>
    <row r="373" ht="15.75" customHeight="1">
      <c r="A373" s="318"/>
      <c r="B373" s="318"/>
      <c r="C373" s="318"/>
      <c r="D373" s="318"/>
      <c r="E373" s="318"/>
      <c r="F373" s="318"/>
      <c r="G373" s="318"/>
      <c r="H373" s="318"/>
      <c r="I373" s="318"/>
      <c r="J373" s="318"/>
      <c r="K373" s="318"/>
      <c r="L373" s="318"/>
      <c r="M373" s="318"/>
      <c r="N373" s="318"/>
      <c r="O373" s="318"/>
      <c r="P373" s="318"/>
      <c r="Q373" s="318"/>
      <c r="R373" s="318"/>
      <c r="S373" s="318"/>
      <c r="T373" s="318"/>
      <c r="U373" s="318"/>
      <c r="V373" s="318"/>
      <c r="W373" s="318"/>
      <c r="X373" s="318"/>
      <c r="Y373" s="307"/>
      <c r="Z373" s="307"/>
    </row>
    <row r="374" ht="15.75" customHeight="1">
      <c r="A374" s="318"/>
      <c r="B374" s="318"/>
      <c r="C374" s="318"/>
      <c r="D374" s="318"/>
      <c r="E374" s="318"/>
      <c r="F374" s="318"/>
      <c r="G374" s="318"/>
      <c r="H374" s="318"/>
      <c r="I374" s="318"/>
      <c r="J374" s="318"/>
      <c r="K374" s="318"/>
      <c r="L374" s="318"/>
      <c r="M374" s="318"/>
      <c r="N374" s="318"/>
      <c r="O374" s="318"/>
      <c r="P374" s="318"/>
      <c r="Q374" s="318"/>
      <c r="R374" s="318"/>
      <c r="S374" s="318"/>
      <c r="T374" s="318"/>
      <c r="U374" s="318"/>
      <c r="V374" s="318"/>
      <c r="W374" s="318"/>
      <c r="X374" s="318"/>
      <c r="Y374" s="307"/>
      <c r="Z374" s="307"/>
    </row>
    <row r="375" ht="15.75" customHeight="1">
      <c r="A375" s="318"/>
      <c r="B375" s="318"/>
      <c r="C375" s="318"/>
      <c r="D375" s="318"/>
      <c r="E375" s="318"/>
      <c r="F375" s="318"/>
      <c r="G375" s="318"/>
      <c r="H375" s="318"/>
      <c r="I375" s="318"/>
      <c r="J375" s="318"/>
      <c r="K375" s="318"/>
      <c r="L375" s="318"/>
      <c r="M375" s="318"/>
      <c r="N375" s="318"/>
      <c r="O375" s="318"/>
      <c r="P375" s="318"/>
      <c r="Q375" s="318"/>
      <c r="R375" s="318"/>
      <c r="S375" s="318"/>
      <c r="T375" s="318"/>
      <c r="U375" s="318"/>
      <c r="V375" s="318"/>
      <c r="W375" s="318"/>
      <c r="X375" s="318"/>
      <c r="Y375" s="307"/>
      <c r="Z375" s="307"/>
    </row>
    <row r="376" ht="15.75" customHeight="1">
      <c r="A376" s="318"/>
      <c r="B376" s="318"/>
      <c r="C376" s="318"/>
      <c r="D376" s="318"/>
      <c r="E376" s="318"/>
      <c r="F376" s="318"/>
      <c r="G376" s="318"/>
      <c r="H376" s="318"/>
      <c r="I376" s="318"/>
      <c r="J376" s="318"/>
      <c r="K376" s="318"/>
      <c r="L376" s="318"/>
      <c r="M376" s="318"/>
      <c r="N376" s="318"/>
      <c r="O376" s="318"/>
      <c r="P376" s="318"/>
      <c r="Q376" s="318"/>
      <c r="R376" s="318"/>
      <c r="S376" s="318"/>
      <c r="T376" s="318"/>
      <c r="U376" s="318"/>
      <c r="V376" s="318"/>
      <c r="W376" s="318"/>
      <c r="X376" s="318"/>
      <c r="Y376" s="307"/>
      <c r="Z376" s="307"/>
    </row>
    <row r="377" ht="15.75" customHeight="1">
      <c r="A377" s="318"/>
      <c r="B377" s="318"/>
      <c r="C377" s="318"/>
      <c r="D377" s="318"/>
      <c r="E377" s="318"/>
      <c r="F377" s="318"/>
      <c r="G377" s="318"/>
      <c r="H377" s="318"/>
      <c r="I377" s="318"/>
      <c r="J377" s="318"/>
      <c r="K377" s="318"/>
      <c r="L377" s="318"/>
      <c r="M377" s="318"/>
      <c r="N377" s="318"/>
      <c r="O377" s="318"/>
      <c r="P377" s="318"/>
      <c r="Q377" s="318"/>
      <c r="R377" s="318"/>
      <c r="S377" s="318"/>
      <c r="T377" s="318"/>
      <c r="U377" s="318"/>
      <c r="V377" s="318"/>
      <c r="W377" s="318"/>
      <c r="X377" s="318"/>
      <c r="Y377" s="307"/>
      <c r="Z377" s="307"/>
    </row>
    <row r="378" ht="15.75" customHeight="1">
      <c r="A378" s="318"/>
      <c r="B378" s="318"/>
      <c r="C378" s="318"/>
      <c r="D378" s="318"/>
      <c r="E378" s="318"/>
      <c r="F378" s="318"/>
      <c r="G378" s="318"/>
      <c r="H378" s="318"/>
      <c r="I378" s="318"/>
      <c r="J378" s="318"/>
      <c r="K378" s="318"/>
      <c r="L378" s="318"/>
      <c r="M378" s="318"/>
      <c r="N378" s="318"/>
      <c r="O378" s="318"/>
      <c r="P378" s="318"/>
      <c r="Q378" s="318"/>
      <c r="R378" s="318"/>
      <c r="S378" s="318"/>
      <c r="T378" s="318"/>
      <c r="U378" s="318"/>
      <c r="V378" s="318"/>
      <c r="W378" s="318"/>
      <c r="X378" s="318"/>
      <c r="Y378" s="307"/>
      <c r="Z378" s="307"/>
    </row>
    <row r="379" ht="15.75" customHeight="1">
      <c r="A379" s="318"/>
      <c r="B379" s="318"/>
      <c r="C379" s="318"/>
      <c r="D379" s="318"/>
      <c r="E379" s="318"/>
      <c r="F379" s="318"/>
      <c r="G379" s="318"/>
      <c r="H379" s="318"/>
      <c r="I379" s="318"/>
      <c r="J379" s="318"/>
      <c r="K379" s="318"/>
      <c r="L379" s="318"/>
      <c r="M379" s="318"/>
      <c r="N379" s="318"/>
      <c r="O379" s="318"/>
      <c r="P379" s="318"/>
      <c r="Q379" s="318"/>
      <c r="R379" s="318"/>
      <c r="S379" s="318"/>
      <c r="T379" s="318"/>
      <c r="U379" s="318"/>
      <c r="V379" s="318"/>
      <c r="W379" s="318"/>
      <c r="X379" s="318"/>
      <c r="Y379" s="307"/>
      <c r="Z379" s="307"/>
    </row>
    <row r="380" ht="15.75" customHeight="1">
      <c r="A380" s="318"/>
      <c r="B380" s="318"/>
      <c r="C380" s="318"/>
      <c r="D380" s="318"/>
      <c r="E380" s="318"/>
      <c r="F380" s="318"/>
      <c r="G380" s="318"/>
      <c r="H380" s="318"/>
      <c r="I380" s="318"/>
      <c r="J380" s="318"/>
      <c r="K380" s="318"/>
      <c r="L380" s="318"/>
      <c r="M380" s="318"/>
      <c r="N380" s="318"/>
      <c r="O380" s="318"/>
      <c r="P380" s="318"/>
      <c r="Q380" s="318"/>
      <c r="R380" s="318"/>
      <c r="S380" s="318"/>
      <c r="T380" s="318"/>
      <c r="U380" s="318"/>
      <c r="V380" s="318"/>
      <c r="W380" s="318"/>
      <c r="X380" s="318"/>
      <c r="Y380" s="307"/>
      <c r="Z380" s="307"/>
    </row>
    <row r="381" ht="15.75" customHeight="1">
      <c r="A381" s="318"/>
      <c r="B381" s="318"/>
      <c r="C381" s="318"/>
      <c r="D381" s="318"/>
      <c r="E381" s="318"/>
      <c r="F381" s="318"/>
      <c r="G381" s="318"/>
      <c r="H381" s="318"/>
      <c r="I381" s="318"/>
      <c r="J381" s="318"/>
      <c r="K381" s="318"/>
      <c r="L381" s="318"/>
      <c r="M381" s="318"/>
      <c r="N381" s="318"/>
      <c r="O381" s="318"/>
      <c r="P381" s="318"/>
      <c r="Q381" s="318"/>
      <c r="R381" s="318"/>
      <c r="S381" s="318"/>
      <c r="T381" s="318"/>
      <c r="U381" s="318"/>
      <c r="V381" s="318"/>
      <c r="W381" s="318"/>
      <c r="X381" s="318"/>
      <c r="Y381" s="307"/>
      <c r="Z381" s="307"/>
    </row>
    <row r="382" ht="15.75" customHeight="1">
      <c r="A382" s="318"/>
      <c r="B382" s="318"/>
      <c r="C382" s="318"/>
      <c r="D382" s="318"/>
      <c r="E382" s="318"/>
      <c r="F382" s="318"/>
      <c r="G382" s="318"/>
      <c r="H382" s="318"/>
      <c r="I382" s="318"/>
      <c r="J382" s="318"/>
      <c r="K382" s="318"/>
      <c r="L382" s="318"/>
      <c r="M382" s="318"/>
      <c r="N382" s="318"/>
      <c r="O382" s="318"/>
      <c r="P382" s="318"/>
      <c r="Q382" s="318"/>
      <c r="R382" s="318"/>
      <c r="S382" s="318"/>
      <c r="T382" s="318"/>
      <c r="U382" s="318"/>
      <c r="V382" s="318"/>
      <c r="W382" s="318"/>
      <c r="X382" s="318"/>
      <c r="Y382" s="307"/>
      <c r="Z382" s="307"/>
    </row>
    <row r="383" ht="15.75" customHeight="1">
      <c r="A383" s="318"/>
      <c r="B383" s="318"/>
      <c r="C383" s="318"/>
      <c r="D383" s="318"/>
      <c r="E383" s="318"/>
      <c r="F383" s="318"/>
      <c r="G383" s="318"/>
      <c r="H383" s="318"/>
      <c r="I383" s="318"/>
      <c r="J383" s="318"/>
      <c r="K383" s="318"/>
      <c r="L383" s="318"/>
      <c r="M383" s="318"/>
      <c r="N383" s="318"/>
      <c r="O383" s="318"/>
      <c r="P383" s="318"/>
      <c r="Q383" s="318"/>
      <c r="R383" s="318"/>
      <c r="S383" s="318"/>
      <c r="T383" s="318"/>
      <c r="U383" s="318"/>
      <c r="V383" s="318"/>
      <c r="W383" s="318"/>
      <c r="X383" s="318"/>
      <c r="Y383" s="307"/>
      <c r="Z383" s="307"/>
    </row>
    <row r="384" ht="15.75" customHeight="1">
      <c r="A384" s="318"/>
      <c r="B384" s="318"/>
      <c r="C384" s="318"/>
      <c r="D384" s="318"/>
      <c r="E384" s="318"/>
      <c r="F384" s="318"/>
      <c r="G384" s="318"/>
      <c r="H384" s="318"/>
      <c r="I384" s="318"/>
      <c r="J384" s="318"/>
      <c r="K384" s="318"/>
      <c r="L384" s="318"/>
      <c r="M384" s="318"/>
      <c r="N384" s="318"/>
      <c r="O384" s="318"/>
      <c r="P384" s="318"/>
      <c r="Q384" s="318"/>
      <c r="R384" s="318"/>
      <c r="S384" s="318"/>
      <c r="T384" s="318"/>
      <c r="U384" s="318"/>
      <c r="V384" s="318"/>
      <c r="W384" s="318"/>
      <c r="X384" s="318"/>
      <c r="Y384" s="307"/>
      <c r="Z384" s="307"/>
    </row>
    <row r="385" ht="15.75" customHeight="1">
      <c r="A385" s="318"/>
      <c r="B385" s="318"/>
      <c r="C385" s="318"/>
      <c r="D385" s="318"/>
      <c r="E385" s="318"/>
      <c r="F385" s="318"/>
      <c r="G385" s="318"/>
      <c r="H385" s="318"/>
      <c r="I385" s="318"/>
      <c r="J385" s="318"/>
      <c r="K385" s="318"/>
      <c r="L385" s="318"/>
      <c r="M385" s="318"/>
      <c r="N385" s="318"/>
      <c r="O385" s="318"/>
      <c r="P385" s="318"/>
      <c r="Q385" s="318"/>
      <c r="R385" s="318"/>
      <c r="S385" s="318"/>
      <c r="T385" s="318"/>
      <c r="U385" s="318"/>
      <c r="V385" s="318"/>
      <c r="W385" s="318"/>
      <c r="X385" s="318"/>
      <c r="Y385" s="307"/>
      <c r="Z385" s="307"/>
    </row>
    <row r="386" ht="15.75" customHeight="1">
      <c r="A386" s="318"/>
      <c r="B386" s="318"/>
      <c r="C386" s="318"/>
      <c r="D386" s="318"/>
      <c r="E386" s="318"/>
      <c r="F386" s="318"/>
      <c r="G386" s="318"/>
      <c r="H386" s="318"/>
      <c r="I386" s="318"/>
      <c r="J386" s="318"/>
      <c r="K386" s="318"/>
      <c r="L386" s="318"/>
      <c r="M386" s="318"/>
      <c r="N386" s="318"/>
      <c r="O386" s="318"/>
      <c r="P386" s="318"/>
      <c r="Q386" s="318"/>
      <c r="R386" s="318"/>
      <c r="S386" s="318"/>
      <c r="T386" s="318"/>
      <c r="U386" s="318"/>
      <c r="V386" s="318"/>
      <c r="W386" s="318"/>
      <c r="X386" s="318"/>
      <c r="Y386" s="307"/>
      <c r="Z386" s="307"/>
    </row>
    <row r="387" ht="15.75" customHeight="1">
      <c r="A387" s="318"/>
      <c r="B387" s="318"/>
      <c r="C387" s="318"/>
      <c r="D387" s="318"/>
      <c r="E387" s="318"/>
      <c r="F387" s="318"/>
      <c r="G387" s="318"/>
      <c r="H387" s="318"/>
      <c r="I387" s="318"/>
      <c r="J387" s="318"/>
      <c r="K387" s="318"/>
      <c r="L387" s="318"/>
      <c r="M387" s="318"/>
      <c r="N387" s="318"/>
      <c r="O387" s="318"/>
      <c r="P387" s="318"/>
      <c r="Q387" s="318"/>
      <c r="R387" s="318"/>
      <c r="S387" s="318"/>
      <c r="T387" s="318"/>
      <c r="U387" s="318"/>
      <c r="V387" s="318"/>
      <c r="W387" s="318"/>
      <c r="X387" s="318"/>
      <c r="Y387" s="307"/>
      <c r="Z387" s="307"/>
    </row>
    <row r="388" ht="15.75" customHeight="1">
      <c r="A388" s="318"/>
      <c r="B388" s="318"/>
      <c r="C388" s="318"/>
      <c r="D388" s="318"/>
      <c r="E388" s="318"/>
      <c r="F388" s="318"/>
      <c r="G388" s="318"/>
      <c r="H388" s="318"/>
      <c r="I388" s="318"/>
      <c r="J388" s="318"/>
      <c r="K388" s="318"/>
      <c r="L388" s="318"/>
      <c r="M388" s="318"/>
      <c r="N388" s="318"/>
      <c r="O388" s="318"/>
      <c r="P388" s="318"/>
      <c r="Q388" s="318"/>
      <c r="R388" s="318"/>
      <c r="S388" s="318"/>
      <c r="T388" s="318"/>
      <c r="U388" s="318"/>
      <c r="V388" s="318"/>
      <c r="W388" s="318"/>
      <c r="X388" s="318"/>
      <c r="Y388" s="307"/>
      <c r="Z388" s="307"/>
    </row>
    <row r="389" ht="15.75" customHeight="1">
      <c r="A389" s="318"/>
      <c r="B389" s="318"/>
      <c r="C389" s="318"/>
      <c r="D389" s="318"/>
      <c r="E389" s="318"/>
      <c r="F389" s="318"/>
      <c r="G389" s="318"/>
      <c r="H389" s="318"/>
      <c r="I389" s="318"/>
      <c r="J389" s="318"/>
      <c r="K389" s="318"/>
      <c r="L389" s="318"/>
      <c r="M389" s="318"/>
      <c r="N389" s="318"/>
      <c r="O389" s="318"/>
      <c r="P389" s="318"/>
      <c r="Q389" s="318"/>
      <c r="R389" s="318"/>
      <c r="S389" s="318"/>
      <c r="T389" s="318"/>
      <c r="U389" s="318"/>
      <c r="V389" s="318"/>
      <c r="W389" s="318"/>
      <c r="X389" s="318"/>
      <c r="Y389" s="307"/>
      <c r="Z389" s="307"/>
    </row>
    <row r="390" ht="15.75" customHeight="1">
      <c r="A390" s="318"/>
      <c r="B390" s="318"/>
      <c r="C390" s="318"/>
      <c r="D390" s="318"/>
      <c r="E390" s="318"/>
      <c r="F390" s="318"/>
      <c r="G390" s="318"/>
      <c r="H390" s="318"/>
      <c r="I390" s="318"/>
      <c r="J390" s="318"/>
      <c r="K390" s="318"/>
      <c r="L390" s="318"/>
      <c r="M390" s="318"/>
      <c r="N390" s="318"/>
      <c r="O390" s="318"/>
      <c r="P390" s="318"/>
      <c r="Q390" s="318"/>
      <c r="R390" s="318"/>
      <c r="S390" s="318"/>
      <c r="T390" s="318"/>
      <c r="U390" s="318"/>
      <c r="V390" s="318"/>
      <c r="W390" s="318"/>
      <c r="X390" s="318"/>
      <c r="Y390" s="307"/>
      <c r="Z390" s="307"/>
    </row>
    <row r="391" ht="15.75" customHeight="1">
      <c r="A391" s="318"/>
      <c r="B391" s="318"/>
      <c r="C391" s="318"/>
      <c r="D391" s="318"/>
      <c r="E391" s="318"/>
      <c r="F391" s="318"/>
      <c r="G391" s="318"/>
      <c r="H391" s="318"/>
      <c r="I391" s="318"/>
      <c r="J391" s="318"/>
      <c r="K391" s="318"/>
      <c r="L391" s="318"/>
      <c r="M391" s="318"/>
      <c r="N391" s="318"/>
      <c r="O391" s="318"/>
      <c r="P391" s="318"/>
      <c r="Q391" s="318"/>
      <c r="R391" s="318"/>
      <c r="S391" s="318"/>
      <c r="T391" s="318"/>
      <c r="U391" s="318"/>
      <c r="V391" s="318"/>
      <c r="W391" s="318"/>
      <c r="X391" s="318"/>
      <c r="Y391" s="307"/>
      <c r="Z391" s="307"/>
    </row>
    <row r="392" ht="15.75" customHeight="1">
      <c r="A392" s="318"/>
      <c r="B392" s="318"/>
      <c r="C392" s="318"/>
      <c r="D392" s="318"/>
      <c r="E392" s="318"/>
      <c r="F392" s="318"/>
      <c r="G392" s="318"/>
      <c r="H392" s="318"/>
      <c r="I392" s="318"/>
      <c r="J392" s="318"/>
      <c r="K392" s="318"/>
      <c r="L392" s="318"/>
      <c r="M392" s="318"/>
      <c r="N392" s="318"/>
      <c r="O392" s="318"/>
      <c r="P392" s="318"/>
      <c r="Q392" s="318"/>
      <c r="R392" s="318"/>
      <c r="S392" s="318"/>
      <c r="T392" s="318"/>
      <c r="U392" s="318"/>
      <c r="V392" s="318"/>
      <c r="W392" s="318"/>
      <c r="X392" s="318"/>
      <c r="Y392" s="307"/>
      <c r="Z392" s="307"/>
    </row>
    <row r="393" ht="15.75" customHeight="1">
      <c r="A393" s="318"/>
      <c r="B393" s="318"/>
      <c r="C393" s="318"/>
      <c r="D393" s="318"/>
      <c r="E393" s="318"/>
      <c r="F393" s="318"/>
      <c r="G393" s="318"/>
      <c r="H393" s="318"/>
      <c r="I393" s="318"/>
      <c r="J393" s="318"/>
      <c r="K393" s="318"/>
      <c r="L393" s="318"/>
      <c r="M393" s="318"/>
      <c r="N393" s="318"/>
      <c r="O393" s="318"/>
      <c r="P393" s="318"/>
      <c r="Q393" s="318"/>
      <c r="R393" s="318"/>
      <c r="S393" s="318"/>
      <c r="T393" s="318"/>
      <c r="U393" s="318"/>
      <c r="V393" s="318"/>
      <c r="W393" s="318"/>
      <c r="X393" s="318"/>
      <c r="Y393" s="307"/>
      <c r="Z393" s="307"/>
    </row>
    <row r="394" ht="15.75" customHeight="1">
      <c r="A394" s="318"/>
      <c r="B394" s="318"/>
      <c r="C394" s="318"/>
      <c r="D394" s="318"/>
      <c r="E394" s="318"/>
      <c r="F394" s="318"/>
      <c r="G394" s="318"/>
      <c r="H394" s="318"/>
      <c r="I394" s="318"/>
      <c r="J394" s="318"/>
      <c r="K394" s="318"/>
      <c r="L394" s="318"/>
      <c r="M394" s="318"/>
      <c r="N394" s="318"/>
      <c r="O394" s="318"/>
      <c r="P394" s="318"/>
      <c r="Q394" s="318"/>
      <c r="R394" s="318"/>
      <c r="S394" s="318"/>
      <c r="T394" s="318"/>
      <c r="U394" s="318"/>
      <c r="V394" s="318"/>
      <c r="W394" s="318"/>
      <c r="X394" s="318"/>
      <c r="Y394" s="307"/>
      <c r="Z394" s="307"/>
    </row>
    <row r="395" ht="15.75" customHeight="1">
      <c r="A395" s="318"/>
      <c r="B395" s="318"/>
      <c r="C395" s="318"/>
      <c r="D395" s="318"/>
      <c r="E395" s="318"/>
      <c r="F395" s="318"/>
      <c r="G395" s="318"/>
      <c r="H395" s="318"/>
      <c r="I395" s="318"/>
      <c r="J395" s="318"/>
      <c r="K395" s="318"/>
      <c r="L395" s="318"/>
      <c r="M395" s="318"/>
      <c r="N395" s="318"/>
      <c r="O395" s="318"/>
      <c r="P395" s="318"/>
      <c r="Q395" s="318"/>
      <c r="R395" s="318"/>
      <c r="S395" s="318"/>
      <c r="T395" s="318"/>
      <c r="U395" s="318"/>
      <c r="V395" s="318"/>
      <c r="W395" s="318"/>
      <c r="X395" s="318"/>
      <c r="Y395" s="307"/>
      <c r="Z395" s="307"/>
    </row>
    <row r="396" ht="15.75" customHeight="1">
      <c r="A396" s="318"/>
      <c r="B396" s="318"/>
      <c r="C396" s="318"/>
      <c r="D396" s="318"/>
      <c r="E396" s="318"/>
      <c r="F396" s="318"/>
      <c r="G396" s="318"/>
      <c r="H396" s="318"/>
      <c r="I396" s="318"/>
      <c r="J396" s="318"/>
      <c r="K396" s="318"/>
      <c r="L396" s="318"/>
      <c r="M396" s="318"/>
      <c r="N396" s="318"/>
      <c r="O396" s="318"/>
      <c r="P396" s="318"/>
      <c r="Q396" s="318"/>
      <c r="R396" s="318"/>
      <c r="S396" s="318"/>
      <c r="T396" s="318"/>
      <c r="U396" s="318"/>
      <c r="V396" s="318"/>
      <c r="W396" s="318"/>
      <c r="X396" s="318"/>
      <c r="Y396" s="307"/>
      <c r="Z396" s="307"/>
    </row>
    <row r="397" ht="15.75" customHeight="1">
      <c r="A397" s="318"/>
      <c r="B397" s="318"/>
      <c r="C397" s="318"/>
      <c r="D397" s="318"/>
      <c r="E397" s="318"/>
      <c r="F397" s="318"/>
      <c r="G397" s="318"/>
      <c r="H397" s="318"/>
      <c r="I397" s="318"/>
      <c r="J397" s="318"/>
      <c r="K397" s="318"/>
      <c r="L397" s="318"/>
      <c r="M397" s="318"/>
      <c r="N397" s="318"/>
      <c r="O397" s="318"/>
      <c r="P397" s="318"/>
      <c r="Q397" s="318"/>
      <c r="R397" s="318"/>
      <c r="S397" s="318"/>
      <c r="T397" s="318"/>
      <c r="U397" s="318"/>
      <c r="V397" s="318"/>
      <c r="W397" s="318"/>
      <c r="X397" s="318"/>
      <c r="Y397" s="307"/>
      <c r="Z397" s="307"/>
    </row>
    <row r="398" ht="15.75" customHeight="1">
      <c r="A398" s="318"/>
      <c r="B398" s="318"/>
      <c r="C398" s="318"/>
      <c r="D398" s="318"/>
      <c r="E398" s="318"/>
      <c r="F398" s="318"/>
      <c r="G398" s="318"/>
      <c r="H398" s="318"/>
      <c r="I398" s="318"/>
      <c r="J398" s="318"/>
      <c r="K398" s="318"/>
      <c r="L398" s="318"/>
      <c r="M398" s="318"/>
      <c r="N398" s="318"/>
      <c r="O398" s="318"/>
      <c r="P398" s="318"/>
      <c r="Q398" s="318"/>
      <c r="R398" s="318"/>
      <c r="S398" s="318"/>
      <c r="T398" s="318"/>
      <c r="U398" s="318"/>
      <c r="V398" s="318"/>
      <c r="W398" s="318"/>
      <c r="X398" s="318"/>
      <c r="Y398" s="307"/>
      <c r="Z398" s="307"/>
    </row>
    <row r="399" ht="15.75" customHeight="1">
      <c r="A399" s="318"/>
      <c r="B399" s="318"/>
      <c r="C399" s="318"/>
      <c r="D399" s="318"/>
      <c r="E399" s="318"/>
      <c r="F399" s="318"/>
      <c r="G399" s="318"/>
      <c r="H399" s="318"/>
      <c r="I399" s="318"/>
      <c r="J399" s="318"/>
      <c r="K399" s="318"/>
      <c r="L399" s="318"/>
      <c r="M399" s="318"/>
      <c r="N399" s="318"/>
      <c r="O399" s="318"/>
      <c r="P399" s="318"/>
      <c r="Q399" s="318"/>
      <c r="R399" s="318"/>
      <c r="S399" s="318"/>
      <c r="T399" s="318"/>
      <c r="U399" s="318"/>
      <c r="V399" s="318"/>
      <c r="W399" s="318"/>
      <c r="X399" s="318"/>
      <c r="Y399" s="307"/>
      <c r="Z399" s="307"/>
    </row>
    <row r="400" ht="15.75" customHeight="1">
      <c r="A400" s="318"/>
      <c r="B400" s="318"/>
      <c r="C400" s="318"/>
      <c r="D400" s="318"/>
      <c r="E400" s="318"/>
      <c r="F400" s="318"/>
      <c r="G400" s="318"/>
      <c r="H400" s="318"/>
      <c r="I400" s="318"/>
      <c r="J400" s="318"/>
      <c r="K400" s="318"/>
      <c r="L400" s="318"/>
      <c r="M400" s="318"/>
      <c r="N400" s="318"/>
      <c r="O400" s="318"/>
      <c r="P400" s="318"/>
      <c r="Q400" s="318"/>
      <c r="R400" s="318"/>
      <c r="S400" s="318"/>
      <c r="T400" s="318"/>
      <c r="U400" s="318"/>
      <c r="V400" s="318"/>
      <c r="W400" s="318"/>
      <c r="X400" s="318"/>
      <c r="Y400" s="307"/>
      <c r="Z400" s="307"/>
    </row>
    <row r="401" ht="15.75" customHeight="1">
      <c r="A401" s="318"/>
      <c r="B401" s="318"/>
      <c r="C401" s="318"/>
      <c r="D401" s="318"/>
      <c r="E401" s="318"/>
      <c r="F401" s="318"/>
      <c r="G401" s="318"/>
      <c r="H401" s="318"/>
      <c r="I401" s="318"/>
      <c r="J401" s="318"/>
      <c r="K401" s="318"/>
      <c r="L401" s="318"/>
      <c r="M401" s="318"/>
      <c r="N401" s="318"/>
      <c r="O401" s="318"/>
      <c r="P401" s="318"/>
      <c r="Q401" s="318"/>
      <c r="R401" s="318"/>
      <c r="S401" s="318"/>
      <c r="T401" s="318"/>
      <c r="U401" s="318"/>
      <c r="V401" s="318"/>
      <c r="W401" s="318"/>
      <c r="X401" s="318"/>
      <c r="Y401" s="307"/>
      <c r="Z401" s="307"/>
    </row>
    <row r="402" ht="15.75" customHeight="1">
      <c r="A402" s="318"/>
      <c r="B402" s="318"/>
      <c r="C402" s="318"/>
      <c r="D402" s="318"/>
      <c r="E402" s="318"/>
      <c r="F402" s="318"/>
      <c r="G402" s="318"/>
      <c r="H402" s="318"/>
      <c r="I402" s="318"/>
      <c r="J402" s="318"/>
      <c r="K402" s="318"/>
      <c r="L402" s="318"/>
      <c r="M402" s="318"/>
      <c r="N402" s="318"/>
      <c r="O402" s="318"/>
      <c r="P402" s="318"/>
      <c r="Q402" s="318"/>
      <c r="R402" s="318"/>
      <c r="S402" s="318"/>
      <c r="T402" s="318"/>
      <c r="U402" s="318"/>
      <c r="V402" s="318"/>
      <c r="W402" s="318"/>
      <c r="X402" s="318"/>
      <c r="Y402" s="307"/>
      <c r="Z402" s="307"/>
    </row>
    <row r="403" ht="15.75" customHeight="1">
      <c r="A403" s="318"/>
      <c r="B403" s="318"/>
      <c r="C403" s="318"/>
      <c r="D403" s="318"/>
      <c r="E403" s="318"/>
      <c r="F403" s="318"/>
      <c r="G403" s="318"/>
      <c r="H403" s="318"/>
      <c r="I403" s="318"/>
      <c r="J403" s="318"/>
      <c r="K403" s="318"/>
      <c r="L403" s="318"/>
      <c r="M403" s="318"/>
      <c r="N403" s="318"/>
      <c r="O403" s="318"/>
      <c r="P403" s="318"/>
      <c r="Q403" s="318"/>
      <c r="R403" s="318"/>
      <c r="S403" s="318"/>
      <c r="T403" s="318"/>
      <c r="U403" s="318"/>
      <c r="V403" s="318"/>
      <c r="W403" s="318"/>
      <c r="X403" s="318"/>
      <c r="Y403" s="307"/>
      <c r="Z403" s="307"/>
    </row>
    <row r="404" ht="15.75" customHeight="1">
      <c r="A404" s="318"/>
      <c r="B404" s="318"/>
      <c r="C404" s="318"/>
      <c r="D404" s="318"/>
      <c r="E404" s="318"/>
      <c r="F404" s="318"/>
      <c r="G404" s="318"/>
      <c r="H404" s="318"/>
      <c r="I404" s="318"/>
      <c r="J404" s="318"/>
      <c r="K404" s="318"/>
      <c r="L404" s="318"/>
      <c r="M404" s="318"/>
      <c r="N404" s="318"/>
      <c r="O404" s="318"/>
      <c r="P404" s="318"/>
      <c r="Q404" s="318"/>
      <c r="R404" s="318"/>
      <c r="S404" s="318"/>
      <c r="T404" s="318"/>
      <c r="U404" s="318"/>
      <c r="V404" s="318"/>
      <c r="W404" s="318"/>
      <c r="X404" s="318"/>
      <c r="Y404" s="307"/>
      <c r="Z404" s="307"/>
    </row>
    <row r="405" ht="15.75" customHeight="1">
      <c r="A405" s="318"/>
      <c r="B405" s="318"/>
      <c r="C405" s="318"/>
      <c r="D405" s="318"/>
      <c r="E405" s="318"/>
      <c r="F405" s="318"/>
      <c r="G405" s="318"/>
      <c r="H405" s="318"/>
      <c r="I405" s="318"/>
      <c r="J405" s="318"/>
      <c r="K405" s="318"/>
      <c r="L405" s="318"/>
      <c r="M405" s="318"/>
      <c r="N405" s="318"/>
      <c r="O405" s="318"/>
      <c r="P405" s="318"/>
      <c r="Q405" s="318"/>
      <c r="R405" s="318"/>
      <c r="S405" s="318"/>
      <c r="T405" s="318"/>
      <c r="U405" s="318"/>
      <c r="V405" s="318"/>
      <c r="W405" s="318"/>
      <c r="X405" s="318"/>
      <c r="Y405" s="307"/>
      <c r="Z405" s="307"/>
    </row>
    <row r="406" ht="15.75" customHeight="1">
      <c r="A406" s="318"/>
      <c r="B406" s="318"/>
      <c r="C406" s="318"/>
      <c r="D406" s="318"/>
      <c r="E406" s="318"/>
      <c r="F406" s="318"/>
      <c r="G406" s="318"/>
      <c r="H406" s="318"/>
      <c r="I406" s="318"/>
      <c r="J406" s="318"/>
      <c r="K406" s="318"/>
      <c r="L406" s="318"/>
      <c r="M406" s="318"/>
      <c r="N406" s="318"/>
      <c r="O406" s="318"/>
      <c r="P406" s="318"/>
      <c r="Q406" s="318"/>
      <c r="R406" s="318"/>
      <c r="S406" s="318"/>
      <c r="T406" s="318"/>
      <c r="U406" s="318"/>
      <c r="V406" s="318"/>
      <c r="W406" s="318"/>
      <c r="X406" s="318"/>
      <c r="Y406" s="307"/>
      <c r="Z406" s="307"/>
    </row>
    <row r="407" ht="15.75" customHeight="1">
      <c r="A407" s="318"/>
      <c r="B407" s="318"/>
      <c r="C407" s="318"/>
      <c r="D407" s="318"/>
      <c r="E407" s="318"/>
      <c r="F407" s="318"/>
      <c r="G407" s="318"/>
      <c r="H407" s="318"/>
      <c r="I407" s="318"/>
      <c r="J407" s="318"/>
      <c r="K407" s="318"/>
      <c r="L407" s="318"/>
      <c r="M407" s="318"/>
      <c r="N407" s="318"/>
      <c r="O407" s="318"/>
      <c r="P407" s="318"/>
      <c r="Q407" s="318"/>
      <c r="R407" s="318"/>
      <c r="S407" s="318"/>
      <c r="T407" s="318"/>
      <c r="U407" s="318"/>
      <c r="V407" s="318"/>
      <c r="W407" s="318"/>
      <c r="X407" s="318"/>
      <c r="Y407" s="307"/>
      <c r="Z407" s="307"/>
    </row>
    <row r="408" ht="15.75" customHeight="1">
      <c r="A408" s="318"/>
      <c r="B408" s="318"/>
      <c r="C408" s="318"/>
      <c r="D408" s="318"/>
      <c r="E408" s="318"/>
      <c r="F408" s="318"/>
      <c r="G408" s="318"/>
      <c r="H408" s="318"/>
      <c r="I408" s="318"/>
      <c r="J408" s="318"/>
      <c r="K408" s="318"/>
      <c r="L408" s="318"/>
      <c r="M408" s="318"/>
      <c r="N408" s="318"/>
      <c r="O408" s="318"/>
      <c r="P408" s="318"/>
      <c r="Q408" s="318"/>
      <c r="R408" s="318"/>
      <c r="S408" s="318"/>
      <c r="T408" s="318"/>
      <c r="U408" s="318"/>
      <c r="V408" s="318"/>
      <c r="W408" s="318"/>
      <c r="X408" s="318"/>
      <c r="Y408" s="307"/>
      <c r="Z408" s="307"/>
    </row>
    <row r="409" ht="15.75" customHeight="1">
      <c r="A409" s="318"/>
      <c r="B409" s="318"/>
      <c r="C409" s="318"/>
      <c r="D409" s="318"/>
      <c r="E409" s="318"/>
      <c r="F409" s="318"/>
      <c r="G409" s="318"/>
      <c r="H409" s="318"/>
      <c r="I409" s="318"/>
      <c r="J409" s="318"/>
      <c r="K409" s="318"/>
      <c r="L409" s="318"/>
      <c r="M409" s="318"/>
      <c r="N409" s="318"/>
      <c r="O409" s="318"/>
      <c r="P409" s="318"/>
      <c r="Q409" s="318"/>
      <c r="R409" s="318"/>
      <c r="S409" s="318"/>
      <c r="T409" s="318"/>
      <c r="U409" s="318"/>
      <c r="V409" s="318"/>
      <c r="W409" s="318"/>
      <c r="X409" s="318"/>
      <c r="Y409" s="307"/>
      <c r="Z409" s="307"/>
    </row>
    <row r="410" ht="15.75" customHeight="1">
      <c r="A410" s="318"/>
      <c r="B410" s="318"/>
      <c r="C410" s="318"/>
      <c r="D410" s="318"/>
      <c r="E410" s="318"/>
      <c r="F410" s="318"/>
      <c r="G410" s="318"/>
      <c r="H410" s="318"/>
      <c r="I410" s="318"/>
      <c r="J410" s="318"/>
      <c r="K410" s="318"/>
      <c r="L410" s="318"/>
      <c r="M410" s="318"/>
      <c r="N410" s="318"/>
      <c r="O410" s="318"/>
      <c r="P410" s="318"/>
      <c r="Q410" s="318"/>
      <c r="R410" s="318"/>
      <c r="S410" s="318"/>
      <c r="T410" s="318"/>
      <c r="U410" s="318"/>
      <c r="V410" s="318"/>
      <c r="W410" s="318"/>
      <c r="X410" s="318"/>
      <c r="Y410" s="307"/>
      <c r="Z410" s="307"/>
    </row>
    <row r="411" ht="15.75" customHeight="1">
      <c r="A411" s="318"/>
      <c r="B411" s="318"/>
      <c r="C411" s="318"/>
      <c r="D411" s="318"/>
      <c r="E411" s="318"/>
      <c r="F411" s="318"/>
      <c r="G411" s="318"/>
      <c r="H411" s="318"/>
      <c r="I411" s="318"/>
      <c r="J411" s="318"/>
      <c r="K411" s="318"/>
      <c r="L411" s="318"/>
      <c r="M411" s="318"/>
      <c r="N411" s="318"/>
      <c r="O411" s="318"/>
      <c r="P411" s="318"/>
      <c r="Q411" s="318"/>
      <c r="R411" s="318"/>
      <c r="S411" s="318"/>
      <c r="T411" s="318"/>
      <c r="U411" s="318"/>
      <c r="V411" s="318"/>
      <c r="W411" s="318"/>
      <c r="X411" s="318"/>
      <c r="Y411" s="307"/>
      <c r="Z411" s="307"/>
    </row>
    <row r="412" ht="15.75" customHeight="1">
      <c r="A412" s="318"/>
      <c r="B412" s="318"/>
      <c r="C412" s="318"/>
      <c r="D412" s="318"/>
      <c r="E412" s="318"/>
      <c r="F412" s="318"/>
      <c r="G412" s="318"/>
      <c r="H412" s="318"/>
      <c r="I412" s="318"/>
      <c r="J412" s="318"/>
      <c r="K412" s="318"/>
      <c r="L412" s="318"/>
      <c r="M412" s="318"/>
      <c r="N412" s="318"/>
      <c r="O412" s="318"/>
      <c r="P412" s="318"/>
      <c r="Q412" s="318"/>
      <c r="R412" s="318"/>
      <c r="S412" s="318"/>
      <c r="T412" s="318"/>
      <c r="U412" s="318"/>
      <c r="V412" s="318"/>
      <c r="W412" s="318"/>
      <c r="X412" s="318"/>
      <c r="Y412" s="307"/>
      <c r="Z412" s="307"/>
    </row>
    <row r="413" ht="15.75" customHeight="1">
      <c r="A413" s="318"/>
      <c r="B413" s="318"/>
      <c r="C413" s="318"/>
      <c r="D413" s="318"/>
      <c r="E413" s="318"/>
      <c r="F413" s="318"/>
      <c r="G413" s="318"/>
      <c r="H413" s="318"/>
      <c r="I413" s="318"/>
      <c r="J413" s="318"/>
      <c r="K413" s="318"/>
      <c r="L413" s="318"/>
      <c r="M413" s="318"/>
      <c r="N413" s="318"/>
      <c r="O413" s="318"/>
      <c r="P413" s="318"/>
      <c r="Q413" s="318"/>
      <c r="R413" s="318"/>
      <c r="S413" s="318"/>
      <c r="T413" s="318"/>
      <c r="U413" s="318"/>
      <c r="V413" s="318"/>
      <c r="W413" s="318"/>
      <c r="X413" s="318"/>
      <c r="Y413" s="307"/>
      <c r="Z413" s="307"/>
    </row>
    <row r="414" ht="15.75" customHeight="1">
      <c r="A414" s="318"/>
      <c r="B414" s="318"/>
      <c r="C414" s="318"/>
      <c r="D414" s="318"/>
      <c r="E414" s="318"/>
      <c r="F414" s="318"/>
      <c r="G414" s="318"/>
      <c r="H414" s="318"/>
      <c r="I414" s="318"/>
      <c r="J414" s="318"/>
      <c r="K414" s="318"/>
      <c r="L414" s="318"/>
      <c r="M414" s="318"/>
      <c r="N414" s="318"/>
      <c r="O414" s="318"/>
      <c r="P414" s="318"/>
      <c r="Q414" s="318"/>
      <c r="R414" s="318"/>
      <c r="S414" s="318"/>
      <c r="T414" s="318"/>
      <c r="U414" s="318"/>
      <c r="V414" s="318"/>
      <c r="W414" s="318"/>
      <c r="X414" s="318"/>
      <c r="Y414" s="307"/>
      <c r="Z414" s="307"/>
    </row>
    <row r="415" ht="15.75" customHeight="1">
      <c r="A415" s="318"/>
      <c r="B415" s="318"/>
      <c r="C415" s="318"/>
      <c r="D415" s="318"/>
      <c r="E415" s="318"/>
      <c r="F415" s="318"/>
      <c r="G415" s="318"/>
      <c r="H415" s="318"/>
      <c r="I415" s="318"/>
      <c r="J415" s="318"/>
      <c r="K415" s="318"/>
      <c r="L415" s="318"/>
      <c r="M415" s="318"/>
      <c r="N415" s="318"/>
      <c r="O415" s="318"/>
      <c r="P415" s="318"/>
      <c r="Q415" s="318"/>
      <c r="R415" s="318"/>
      <c r="S415" s="318"/>
      <c r="T415" s="318"/>
      <c r="U415" s="318"/>
      <c r="V415" s="318"/>
      <c r="W415" s="318"/>
      <c r="X415" s="318"/>
      <c r="Y415" s="307"/>
      <c r="Z415" s="307"/>
    </row>
    <row r="416" ht="15.75" customHeight="1">
      <c r="A416" s="318"/>
      <c r="B416" s="318"/>
      <c r="C416" s="318"/>
      <c r="D416" s="318"/>
      <c r="E416" s="318"/>
      <c r="F416" s="318"/>
      <c r="G416" s="318"/>
      <c r="H416" s="318"/>
      <c r="I416" s="318"/>
      <c r="J416" s="318"/>
      <c r="K416" s="318"/>
      <c r="L416" s="318"/>
      <c r="M416" s="318"/>
      <c r="N416" s="318"/>
      <c r="O416" s="318"/>
      <c r="P416" s="318"/>
      <c r="Q416" s="318"/>
      <c r="R416" s="318"/>
      <c r="S416" s="318"/>
      <c r="T416" s="318"/>
      <c r="U416" s="318"/>
      <c r="V416" s="318"/>
      <c r="W416" s="318"/>
      <c r="X416" s="318"/>
      <c r="Y416" s="307"/>
      <c r="Z416" s="307"/>
    </row>
    <row r="417" ht="15.75" customHeight="1">
      <c r="A417" s="318"/>
      <c r="B417" s="318"/>
      <c r="C417" s="318"/>
      <c r="D417" s="318"/>
      <c r="E417" s="318"/>
      <c r="F417" s="318"/>
      <c r="G417" s="318"/>
      <c r="H417" s="318"/>
      <c r="I417" s="318"/>
      <c r="J417" s="318"/>
      <c r="K417" s="318"/>
      <c r="L417" s="318"/>
      <c r="M417" s="318"/>
      <c r="N417" s="318"/>
      <c r="O417" s="318"/>
      <c r="P417" s="318"/>
      <c r="Q417" s="318"/>
      <c r="R417" s="318"/>
      <c r="S417" s="318"/>
      <c r="T417" s="318"/>
      <c r="U417" s="318"/>
      <c r="V417" s="318"/>
      <c r="W417" s="318"/>
      <c r="X417" s="318"/>
      <c r="Y417" s="307"/>
      <c r="Z417" s="307"/>
    </row>
    <row r="418" ht="15.75" customHeight="1">
      <c r="A418" s="318"/>
      <c r="B418" s="318"/>
      <c r="C418" s="318"/>
      <c r="D418" s="318"/>
      <c r="E418" s="318"/>
      <c r="F418" s="318"/>
      <c r="G418" s="318"/>
      <c r="H418" s="318"/>
      <c r="I418" s="318"/>
      <c r="J418" s="318"/>
      <c r="K418" s="318"/>
      <c r="L418" s="318"/>
      <c r="M418" s="318"/>
      <c r="N418" s="318"/>
      <c r="O418" s="318"/>
      <c r="P418" s="318"/>
      <c r="Q418" s="318"/>
      <c r="R418" s="318"/>
      <c r="S418" s="318"/>
      <c r="T418" s="318"/>
      <c r="U418" s="318"/>
      <c r="V418" s="318"/>
      <c r="W418" s="318"/>
      <c r="X418" s="318"/>
      <c r="Y418" s="307"/>
      <c r="Z418" s="307"/>
    </row>
    <row r="419" ht="15.75" customHeight="1">
      <c r="A419" s="318"/>
      <c r="B419" s="318"/>
      <c r="C419" s="318"/>
      <c r="D419" s="318"/>
      <c r="E419" s="318"/>
      <c r="F419" s="318"/>
      <c r="G419" s="318"/>
      <c r="H419" s="318"/>
      <c r="I419" s="318"/>
      <c r="J419" s="318"/>
      <c r="K419" s="318"/>
      <c r="L419" s="318"/>
      <c r="M419" s="318"/>
      <c r="N419" s="318"/>
      <c r="O419" s="318"/>
      <c r="P419" s="318"/>
      <c r="Q419" s="318"/>
      <c r="R419" s="318"/>
      <c r="S419" s="318"/>
      <c r="T419" s="318"/>
      <c r="U419" s="318"/>
      <c r="V419" s="318"/>
      <c r="W419" s="318"/>
      <c r="X419" s="318"/>
      <c r="Y419" s="307"/>
      <c r="Z419" s="307"/>
    </row>
    <row r="420" ht="15.75" customHeight="1">
      <c r="A420" s="318"/>
      <c r="B420" s="318"/>
      <c r="C420" s="318"/>
      <c r="D420" s="318"/>
      <c r="E420" s="318"/>
      <c r="F420" s="318"/>
      <c r="G420" s="318"/>
      <c r="H420" s="318"/>
      <c r="I420" s="318"/>
      <c r="J420" s="318"/>
      <c r="K420" s="318"/>
      <c r="L420" s="318"/>
      <c r="M420" s="318"/>
      <c r="N420" s="318"/>
      <c r="O420" s="318"/>
      <c r="P420" s="318"/>
      <c r="Q420" s="318"/>
      <c r="R420" s="318"/>
      <c r="S420" s="318"/>
      <c r="T420" s="318"/>
      <c r="U420" s="318"/>
      <c r="V420" s="318"/>
      <c r="W420" s="318"/>
      <c r="X420" s="318"/>
      <c r="Y420" s="307"/>
      <c r="Z420" s="307"/>
    </row>
    <row r="421" ht="15.75" customHeight="1">
      <c r="A421" s="318"/>
      <c r="B421" s="318"/>
      <c r="C421" s="318"/>
      <c r="D421" s="318"/>
      <c r="E421" s="318"/>
      <c r="F421" s="318"/>
      <c r="G421" s="318"/>
      <c r="H421" s="318"/>
      <c r="I421" s="318"/>
      <c r="J421" s="318"/>
      <c r="K421" s="318"/>
      <c r="L421" s="318"/>
      <c r="M421" s="318"/>
      <c r="N421" s="318"/>
      <c r="O421" s="318"/>
      <c r="P421" s="318"/>
      <c r="Q421" s="318"/>
      <c r="R421" s="318"/>
      <c r="S421" s="318"/>
      <c r="T421" s="318"/>
      <c r="U421" s="318"/>
      <c r="V421" s="318"/>
      <c r="W421" s="318"/>
      <c r="X421" s="318"/>
      <c r="Y421" s="307"/>
      <c r="Z421" s="307"/>
    </row>
    <row r="422" ht="15.75" customHeight="1">
      <c r="A422" s="318"/>
      <c r="B422" s="318"/>
      <c r="C422" s="318"/>
      <c r="D422" s="318"/>
      <c r="E422" s="318"/>
      <c r="F422" s="318"/>
      <c r="G422" s="318"/>
      <c r="H422" s="318"/>
      <c r="I422" s="318"/>
      <c r="J422" s="318"/>
      <c r="K422" s="318"/>
      <c r="L422" s="318"/>
      <c r="M422" s="318"/>
      <c r="N422" s="318"/>
      <c r="O422" s="318"/>
      <c r="P422" s="318"/>
      <c r="Q422" s="318"/>
      <c r="R422" s="318"/>
      <c r="S422" s="318"/>
      <c r="T422" s="318"/>
      <c r="U422" s="318"/>
      <c r="V422" s="318"/>
      <c r="W422" s="318"/>
      <c r="X422" s="318"/>
      <c r="Y422" s="307"/>
      <c r="Z422" s="307"/>
    </row>
    <row r="423" ht="15.75" customHeight="1">
      <c r="A423" s="318"/>
      <c r="B423" s="318"/>
      <c r="C423" s="318"/>
      <c r="D423" s="318"/>
      <c r="E423" s="318"/>
      <c r="F423" s="318"/>
      <c r="G423" s="318"/>
      <c r="H423" s="318"/>
      <c r="I423" s="318"/>
      <c r="J423" s="318"/>
      <c r="K423" s="318"/>
      <c r="L423" s="318"/>
      <c r="M423" s="318"/>
      <c r="N423" s="318"/>
      <c r="O423" s="318"/>
      <c r="P423" s="318"/>
      <c r="Q423" s="318"/>
      <c r="R423" s="318"/>
      <c r="S423" s="318"/>
      <c r="T423" s="318"/>
      <c r="U423" s="318"/>
      <c r="V423" s="318"/>
      <c r="W423" s="318"/>
      <c r="X423" s="318"/>
      <c r="Y423" s="307"/>
      <c r="Z423" s="307"/>
    </row>
    <row r="424" ht="15.75" customHeight="1">
      <c r="A424" s="318"/>
      <c r="B424" s="318"/>
      <c r="C424" s="318"/>
      <c r="D424" s="318"/>
      <c r="E424" s="318"/>
      <c r="F424" s="318"/>
      <c r="G424" s="318"/>
      <c r="H424" s="318"/>
      <c r="I424" s="318"/>
      <c r="J424" s="318"/>
      <c r="K424" s="318"/>
      <c r="L424" s="318"/>
      <c r="M424" s="318"/>
      <c r="N424" s="318"/>
      <c r="O424" s="318"/>
      <c r="P424" s="318"/>
      <c r="Q424" s="318"/>
      <c r="R424" s="318"/>
      <c r="S424" s="318"/>
      <c r="T424" s="318"/>
      <c r="U424" s="318"/>
      <c r="V424" s="318"/>
      <c r="W424" s="318"/>
      <c r="X424" s="318"/>
      <c r="Y424" s="307"/>
      <c r="Z424" s="307"/>
    </row>
    <row r="425" ht="15.75" customHeight="1">
      <c r="A425" s="318"/>
      <c r="B425" s="318"/>
      <c r="C425" s="318"/>
      <c r="D425" s="318"/>
      <c r="E425" s="318"/>
      <c r="F425" s="318"/>
      <c r="G425" s="318"/>
      <c r="H425" s="318"/>
      <c r="I425" s="318"/>
      <c r="J425" s="318"/>
      <c r="K425" s="318"/>
      <c r="L425" s="318"/>
      <c r="M425" s="318"/>
      <c r="N425" s="318"/>
      <c r="O425" s="318"/>
      <c r="P425" s="318"/>
      <c r="Q425" s="318"/>
      <c r="R425" s="318"/>
      <c r="S425" s="318"/>
      <c r="T425" s="318"/>
      <c r="U425" s="318"/>
      <c r="V425" s="318"/>
      <c r="W425" s="318"/>
      <c r="X425" s="318"/>
      <c r="Y425" s="307"/>
      <c r="Z425" s="307"/>
    </row>
    <row r="426" ht="15.75" customHeight="1">
      <c r="A426" s="318"/>
      <c r="B426" s="318"/>
      <c r="C426" s="318"/>
      <c r="D426" s="318"/>
      <c r="E426" s="318"/>
      <c r="F426" s="318"/>
      <c r="G426" s="318"/>
      <c r="H426" s="318"/>
      <c r="I426" s="318"/>
      <c r="J426" s="318"/>
      <c r="K426" s="318"/>
      <c r="L426" s="318"/>
      <c r="M426" s="318"/>
      <c r="N426" s="318"/>
      <c r="O426" s="318"/>
      <c r="P426" s="318"/>
      <c r="Q426" s="318"/>
      <c r="R426" s="318"/>
      <c r="S426" s="318"/>
      <c r="T426" s="318"/>
      <c r="U426" s="318"/>
      <c r="V426" s="318"/>
      <c r="W426" s="318"/>
      <c r="X426" s="318"/>
      <c r="Y426" s="307"/>
      <c r="Z426" s="307"/>
    </row>
    <row r="427" ht="15.75" customHeight="1">
      <c r="A427" s="318"/>
      <c r="B427" s="318"/>
      <c r="C427" s="318"/>
      <c r="D427" s="318"/>
      <c r="E427" s="318"/>
      <c r="F427" s="318"/>
      <c r="G427" s="318"/>
      <c r="H427" s="318"/>
      <c r="I427" s="318"/>
      <c r="J427" s="318"/>
      <c r="K427" s="318"/>
      <c r="L427" s="318"/>
      <c r="M427" s="318"/>
      <c r="N427" s="318"/>
      <c r="O427" s="318"/>
      <c r="P427" s="318"/>
      <c r="Q427" s="318"/>
      <c r="R427" s="318"/>
      <c r="S427" s="318"/>
      <c r="T427" s="318"/>
      <c r="U427" s="318"/>
      <c r="V427" s="318"/>
      <c r="W427" s="318"/>
      <c r="X427" s="318"/>
      <c r="Y427" s="307"/>
      <c r="Z427" s="307"/>
    </row>
    <row r="428" ht="15.75" customHeight="1">
      <c r="A428" s="318"/>
      <c r="B428" s="318"/>
      <c r="C428" s="318"/>
      <c r="D428" s="318"/>
      <c r="E428" s="318"/>
      <c r="F428" s="318"/>
      <c r="G428" s="318"/>
      <c r="H428" s="318"/>
      <c r="I428" s="318"/>
      <c r="J428" s="318"/>
      <c r="K428" s="318"/>
      <c r="L428" s="318"/>
      <c r="M428" s="318"/>
      <c r="N428" s="318"/>
      <c r="O428" s="318"/>
      <c r="P428" s="318"/>
      <c r="Q428" s="318"/>
      <c r="R428" s="318"/>
      <c r="S428" s="318"/>
      <c r="T428" s="318"/>
      <c r="U428" s="318"/>
      <c r="V428" s="318"/>
      <c r="W428" s="318"/>
      <c r="X428" s="318"/>
      <c r="Y428" s="307"/>
      <c r="Z428" s="307"/>
    </row>
    <row r="429" ht="15.75" customHeight="1">
      <c r="A429" s="318"/>
      <c r="B429" s="318"/>
      <c r="C429" s="318"/>
      <c r="D429" s="318"/>
      <c r="E429" s="318"/>
      <c r="F429" s="318"/>
      <c r="G429" s="318"/>
      <c r="H429" s="318"/>
      <c r="I429" s="318"/>
      <c r="J429" s="318"/>
      <c r="K429" s="318"/>
      <c r="L429" s="318"/>
      <c r="M429" s="318"/>
      <c r="N429" s="318"/>
      <c r="O429" s="318"/>
      <c r="P429" s="318"/>
      <c r="Q429" s="318"/>
      <c r="R429" s="318"/>
      <c r="S429" s="318"/>
      <c r="T429" s="318"/>
      <c r="U429" s="318"/>
      <c r="V429" s="318"/>
      <c r="W429" s="318"/>
      <c r="X429" s="318"/>
      <c r="Y429" s="307"/>
      <c r="Z429" s="307"/>
    </row>
    <row r="430" ht="15.75" customHeight="1">
      <c r="A430" s="318"/>
      <c r="B430" s="318"/>
      <c r="C430" s="318"/>
      <c r="D430" s="318"/>
      <c r="E430" s="318"/>
      <c r="F430" s="318"/>
      <c r="G430" s="318"/>
      <c r="H430" s="318"/>
      <c r="I430" s="318"/>
      <c r="J430" s="318"/>
      <c r="K430" s="318"/>
      <c r="L430" s="318"/>
      <c r="M430" s="318"/>
      <c r="N430" s="318"/>
      <c r="O430" s="318"/>
      <c r="P430" s="318"/>
      <c r="Q430" s="318"/>
      <c r="R430" s="318"/>
      <c r="S430" s="318"/>
      <c r="T430" s="318"/>
      <c r="U430" s="318"/>
      <c r="V430" s="318"/>
      <c r="W430" s="318"/>
      <c r="X430" s="318"/>
      <c r="Y430" s="307"/>
      <c r="Z430" s="307"/>
    </row>
    <row r="431" ht="15.75" customHeight="1">
      <c r="A431" s="318"/>
      <c r="B431" s="318"/>
      <c r="C431" s="318"/>
      <c r="D431" s="318"/>
      <c r="E431" s="318"/>
      <c r="F431" s="318"/>
      <c r="G431" s="318"/>
      <c r="H431" s="318"/>
      <c r="I431" s="318"/>
      <c r="J431" s="318"/>
      <c r="K431" s="318"/>
      <c r="L431" s="318"/>
      <c r="M431" s="318"/>
      <c r="N431" s="318"/>
      <c r="O431" s="318"/>
      <c r="P431" s="318"/>
      <c r="Q431" s="318"/>
      <c r="R431" s="318"/>
      <c r="S431" s="318"/>
      <c r="T431" s="318"/>
      <c r="U431" s="318"/>
      <c r="V431" s="318"/>
      <c r="W431" s="318"/>
      <c r="X431" s="318"/>
      <c r="Y431" s="307"/>
      <c r="Z431" s="307"/>
    </row>
    <row r="432" ht="15.75" customHeight="1">
      <c r="A432" s="318"/>
      <c r="B432" s="318"/>
      <c r="C432" s="318"/>
      <c r="D432" s="318"/>
      <c r="E432" s="318"/>
      <c r="F432" s="318"/>
      <c r="G432" s="318"/>
      <c r="H432" s="318"/>
      <c r="I432" s="318"/>
      <c r="J432" s="318"/>
      <c r="K432" s="318"/>
      <c r="L432" s="318"/>
      <c r="M432" s="318"/>
      <c r="N432" s="318"/>
      <c r="O432" s="318"/>
      <c r="P432" s="318"/>
      <c r="Q432" s="318"/>
      <c r="R432" s="318"/>
      <c r="S432" s="318"/>
      <c r="T432" s="318"/>
      <c r="U432" s="318"/>
      <c r="V432" s="318"/>
      <c r="W432" s="318"/>
      <c r="X432" s="318"/>
      <c r="Y432" s="307"/>
      <c r="Z432" s="307"/>
    </row>
    <row r="433" ht="15.75" customHeight="1">
      <c r="A433" s="318"/>
      <c r="B433" s="318"/>
      <c r="C433" s="318"/>
      <c r="D433" s="318"/>
      <c r="E433" s="318"/>
      <c r="F433" s="318"/>
      <c r="G433" s="318"/>
      <c r="H433" s="318"/>
      <c r="I433" s="318"/>
      <c r="J433" s="318"/>
      <c r="K433" s="318"/>
      <c r="L433" s="318"/>
      <c r="M433" s="318"/>
      <c r="N433" s="318"/>
      <c r="O433" s="318"/>
      <c r="P433" s="318"/>
      <c r="Q433" s="318"/>
      <c r="R433" s="318"/>
      <c r="S433" s="318"/>
      <c r="T433" s="318"/>
      <c r="U433" s="318"/>
      <c r="V433" s="318"/>
      <c r="W433" s="318"/>
      <c r="X433" s="318"/>
      <c r="Y433" s="307"/>
      <c r="Z433" s="307"/>
    </row>
    <row r="434" ht="15.75" customHeight="1">
      <c r="A434" s="318"/>
      <c r="B434" s="318"/>
      <c r="C434" s="318"/>
      <c r="D434" s="318"/>
      <c r="E434" s="318"/>
      <c r="F434" s="318"/>
      <c r="G434" s="318"/>
      <c r="H434" s="318"/>
      <c r="I434" s="318"/>
      <c r="J434" s="318"/>
      <c r="K434" s="318"/>
      <c r="L434" s="318"/>
      <c r="M434" s="318"/>
      <c r="N434" s="318"/>
      <c r="O434" s="318"/>
      <c r="P434" s="318"/>
      <c r="Q434" s="318"/>
      <c r="R434" s="318"/>
      <c r="S434" s="318"/>
      <c r="T434" s="318"/>
      <c r="U434" s="318"/>
      <c r="V434" s="318"/>
      <c r="W434" s="318"/>
      <c r="X434" s="318"/>
      <c r="Y434" s="307"/>
      <c r="Z434" s="307"/>
    </row>
    <row r="435" ht="15.75" customHeight="1">
      <c r="A435" s="318"/>
      <c r="B435" s="318"/>
      <c r="C435" s="318"/>
      <c r="D435" s="318"/>
      <c r="E435" s="318"/>
      <c r="F435" s="318"/>
      <c r="G435" s="318"/>
      <c r="H435" s="318"/>
      <c r="I435" s="318"/>
      <c r="J435" s="318"/>
      <c r="K435" s="318"/>
      <c r="L435" s="318"/>
      <c r="M435" s="318"/>
      <c r="N435" s="318"/>
      <c r="O435" s="318"/>
      <c r="P435" s="318"/>
      <c r="Q435" s="318"/>
      <c r="R435" s="318"/>
      <c r="S435" s="318"/>
      <c r="T435" s="318"/>
      <c r="U435" s="318"/>
      <c r="V435" s="318"/>
      <c r="W435" s="318"/>
      <c r="X435" s="318"/>
      <c r="Y435" s="307"/>
      <c r="Z435" s="307"/>
    </row>
    <row r="436" ht="15.75" customHeight="1">
      <c r="A436" s="318"/>
      <c r="B436" s="318"/>
      <c r="C436" s="318"/>
      <c r="D436" s="318"/>
      <c r="E436" s="318"/>
      <c r="F436" s="318"/>
      <c r="G436" s="318"/>
      <c r="H436" s="318"/>
      <c r="I436" s="318"/>
      <c r="J436" s="318"/>
      <c r="K436" s="318"/>
      <c r="L436" s="318"/>
      <c r="M436" s="318"/>
      <c r="N436" s="318"/>
      <c r="O436" s="318"/>
      <c r="P436" s="318"/>
      <c r="Q436" s="318"/>
      <c r="R436" s="318"/>
      <c r="S436" s="318"/>
      <c r="T436" s="318"/>
      <c r="U436" s="318"/>
      <c r="V436" s="318"/>
      <c r="W436" s="318"/>
      <c r="X436" s="318"/>
      <c r="Y436" s="307"/>
      <c r="Z436" s="307"/>
    </row>
    <row r="437" ht="15.75" customHeight="1">
      <c r="A437" s="318"/>
      <c r="B437" s="318"/>
      <c r="C437" s="318"/>
      <c r="D437" s="318"/>
      <c r="E437" s="318"/>
      <c r="F437" s="318"/>
      <c r="G437" s="318"/>
      <c r="H437" s="318"/>
      <c r="I437" s="318"/>
      <c r="J437" s="318"/>
      <c r="K437" s="318"/>
      <c r="L437" s="318"/>
      <c r="M437" s="318"/>
      <c r="N437" s="318"/>
      <c r="O437" s="318"/>
      <c r="P437" s="318"/>
      <c r="Q437" s="318"/>
      <c r="R437" s="318"/>
      <c r="S437" s="318"/>
      <c r="T437" s="318"/>
      <c r="U437" s="318"/>
      <c r="V437" s="318"/>
      <c r="W437" s="318"/>
      <c r="X437" s="318"/>
      <c r="Y437" s="307"/>
      <c r="Z437" s="307"/>
    </row>
    <row r="438" ht="15.75" customHeight="1">
      <c r="A438" s="318"/>
      <c r="B438" s="318"/>
      <c r="C438" s="318"/>
      <c r="D438" s="318"/>
      <c r="E438" s="318"/>
      <c r="F438" s="318"/>
      <c r="G438" s="318"/>
      <c r="H438" s="318"/>
      <c r="I438" s="318"/>
      <c r="J438" s="318"/>
      <c r="K438" s="318"/>
      <c r="L438" s="318"/>
      <c r="M438" s="318"/>
      <c r="N438" s="318"/>
      <c r="O438" s="318"/>
      <c r="P438" s="318"/>
      <c r="Q438" s="318"/>
      <c r="R438" s="318"/>
      <c r="S438" s="318"/>
      <c r="T438" s="318"/>
      <c r="U438" s="318"/>
      <c r="V438" s="318"/>
      <c r="W438" s="318"/>
      <c r="X438" s="318"/>
      <c r="Y438" s="307"/>
      <c r="Z438" s="307"/>
    </row>
    <row r="439" ht="15.75" customHeight="1">
      <c r="A439" s="318"/>
      <c r="B439" s="318"/>
      <c r="C439" s="318"/>
      <c r="D439" s="318"/>
      <c r="E439" s="318"/>
      <c r="F439" s="318"/>
      <c r="G439" s="318"/>
      <c r="H439" s="318"/>
      <c r="I439" s="318"/>
      <c r="J439" s="318"/>
      <c r="K439" s="318"/>
      <c r="L439" s="318"/>
      <c r="M439" s="318"/>
      <c r="N439" s="318"/>
      <c r="O439" s="318"/>
      <c r="P439" s="318"/>
      <c r="Q439" s="318"/>
      <c r="R439" s="318"/>
      <c r="S439" s="318"/>
      <c r="T439" s="318"/>
      <c r="U439" s="318"/>
      <c r="V439" s="318"/>
      <c r="W439" s="318"/>
      <c r="X439" s="318"/>
      <c r="Y439" s="307"/>
      <c r="Z439" s="307"/>
    </row>
    <row r="440" ht="15.75" customHeight="1">
      <c r="A440" s="318"/>
      <c r="B440" s="318"/>
      <c r="C440" s="318"/>
      <c r="D440" s="318"/>
      <c r="E440" s="318"/>
      <c r="F440" s="318"/>
      <c r="G440" s="318"/>
      <c r="H440" s="318"/>
      <c r="I440" s="318"/>
      <c r="J440" s="318"/>
      <c r="K440" s="318"/>
      <c r="L440" s="318"/>
      <c r="M440" s="318"/>
      <c r="N440" s="318"/>
      <c r="O440" s="318"/>
      <c r="P440" s="318"/>
      <c r="Q440" s="318"/>
      <c r="R440" s="318"/>
      <c r="S440" s="318"/>
      <c r="T440" s="318"/>
      <c r="U440" s="318"/>
      <c r="V440" s="318"/>
      <c r="W440" s="318"/>
      <c r="X440" s="318"/>
      <c r="Y440" s="307"/>
      <c r="Z440" s="307"/>
    </row>
    <row r="441" ht="15.75" customHeight="1">
      <c r="A441" s="318"/>
      <c r="B441" s="318"/>
      <c r="C441" s="318"/>
      <c r="D441" s="318"/>
      <c r="E441" s="318"/>
      <c r="F441" s="318"/>
      <c r="G441" s="318"/>
      <c r="H441" s="318"/>
      <c r="I441" s="318"/>
      <c r="J441" s="318"/>
      <c r="K441" s="318"/>
      <c r="L441" s="318"/>
      <c r="M441" s="318"/>
      <c r="N441" s="318"/>
      <c r="O441" s="318"/>
      <c r="P441" s="318"/>
      <c r="Q441" s="318"/>
      <c r="R441" s="318"/>
      <c r="S441" s="318"/>
      <c r="T441" s="318"/>
      <c r="U441" s="318"/>
      <c r="V441" s="318"/>
      <c r="W441" s="318"/>
      <c r="X441" s="318"/>
      <c r="Y441" s="307"/>
      <c r="Z441" s="307"/>
    </row>
    <row r="442" ht="15.75" customHeight="1">
      <c r="A442" s="318"/>
      <c r="B442" s="318"/>
      <c r="C442" s="318"/>
      <c r="D442" s="318"/>
      <c r="E442" s="318"/>
      <c r="F442" s="318"/>
      <c r="G442" s="318"/>
      <c r="H442" s="318"/>
      <c r="I442" s="318"/>
      <c r="J442" s="318"/>
      <c r="K442" s="318"/>
      <c r="L442" s="318"/>
      <c r="M442" s="318"/>
      <c r="N442" s="318"/>
      <c r="O442" s="318"/>
      <c r="P442" s="318"/>
      <c r="Q442" s="318"/>
      <c r="R442" s="318"/>
      <c r="S442" s="318"/>
      <c r="T442" s="318"/>
      <c r="U442" s="318"/>
      <c r="V442" s="318"/>
      <c r="W442" s="318"/>
      <c r="X442" s="318"/>
      <c r="Y442" s="307"/>
      <c r="Z442" s="307"/>
    </row>
    <row r="443" ht="15.75" customHeight="1">
      <c r="A443" s="318"/>
      <c r="B443" s="318"/>
      <c r="C443" s="318"/>
      <c r="D443" s="318"/>
      <c r="E443" s="318"/>
      <c r="F443" s="318"/>
      <c r="G443" s="318"/>
      <c r="H443" s="318"/>
      <c r="I443" s="318"/>
      <c r="J443" s="318"/>
      <c r="K443" s="318"/>
      <c r="L443" s="318"/>
      <c r="M443" s="318"/>
      <c r="N443" s="318"/>
      <c r="O443" s="318"/>
      <c r="P443" s="318"/>
      <c r="Q443" s="318"/>
      <c r="R443" s="318"/>
      <c r="S443" s="318"/>
      <c r="T443" s="318"/>
      <c r="U443" s="318"/>
      <c r="V443" s="318"/>
      <c r="W443" s="318"/>
      <c r="X443" s="318"/>
      <c r="Y443" s="307"/>
      <c r="Z443" s="307"/>
    </row>
    <row r="444" ht="15.75" customHeight="1">
      <c r="A444" s="318"/>
      <c r="B444" s="318"/>
      <c r="C444" s="318"/>
      <c r="D444" s="318"/>
      <c r="E444" s="318"/>
      <c r="F444" s="318"/>
      <c r="G444" s="318"/>
      <c r="H444" s="318"/>
      <c r="I444" s="318"/>
      <c r="J444" s="318"/>
      <c r="K444" s="318"/>
      <c r="L444" s="318"/>
      <c r="M444" s="318"/>
      <c r="N444" s="318"/>
      <c r="O444" s="318"/>
      <c r="P444" s="318"/>
      <c r="Q444" s="318"/>
      <c r="R444" s="318"/>
      <c r="S444" s="318"/>
      <c r="T444" s="318"/>
      <c r="U444" s="318"/>
      <c r="V444" s="318"/>
      <c r="W444" s="318"/>
      <c r="X444" s="318"/>
      <c r="Y444" s="307"/>
      <c r="Z444" s="307"/>
    </row>
    <row r="445" ht="15.75" customHeight="1">
      <c r="A445" s="318"/>
      <c r="B445" s="318"/>
      <c r="C445" s="318"/>
      <c r="D445" s="318"/>
      <c r="E445" s="318"/>
      <c r="F445" s="318"/>
      <c r="G445" s="318"/>
      <c r="H445" s="318"/>
      <c r="I445" s="318"/>
      <c r="J445" s="318"/>
      <c r="K445" s="318"/>
      <c r="L445" s="318"/>
      <c r="M445" s="318"/>
      <c r="N445" s="318"/>
      <c r="O445" s="318"/>
      <c r="P445" s="318"/>
      <c r="Q445" s="318"/>
      <c r="R445" s="318"/>
      <c r="S445" s="318"/>
      <c r="T445" s="318"/>
      <c r="U445" s="318"/>
      <c r="V445" s="318"/>
      <c r="W445" s="318"/>
      <c r="X445" s="318"/>
      <c r="Y445" s="307"/>
      <c r="Z445" s="307"/>
    </row>
    <row r="446" ht="15.75" customHeight="1">
      <c r="A446" s="318"/>
      <c r="B446" s="318"/>
      <c r="C446" s="318"/>
      <c r="D446" s="318"/>
      <c r="E446" s="318"/>
      <c r="F446" s="318"/>
      <c r="G446" s="318"/>
      <c r="H446" s="318"/>
      <c r="I446" s="318"/>
      <c r="J446" s="318"/>
      <c r="K446" s="318"/>
      <c r="L446" s="318"/>
      <c r="M446" s="318"/>
      <c r="N446" s="318"/>
      <c r="O446" s="318"/>
      <c r="P446" s="318"/>
      <c r="Q446" s="318"/>
      <c r="R446" s="318"/>
      <c r="S446" s="318"/>
      <c r="T446" s="318"/>
      <c r="U446" s="318"/>
      <c r="V446" s="318"/>
      <c r="W446" s="318"/>
      <c r="X446" s="318"/>
      <c r="Y446" s="307"/>
      <c r="Z446" s="307"/>
    </row>
    <row r="447" ht="15.75" customHeight="1">
      <c r="A447" s="318"/>
      <c r="B447" s="318"/>
      <c r="C447" s="318"/>
      <c r="D447" s="318"/>
      <c r="E447" s="318"/>
      <c r="F447" s="318"/>
      <c r="G447" s="318"/>
      <c r="H447" s="318"/>
      <c r="I447" s="318"/>
      <c r="J447" s="318"/>
      <c r="K447" s="318"/>
      <c r="L447" s="318"/>
      <c r="M447" s="318"/>
      <c r="N447" s="318"/>
      <c r="O447" s="318"/>
      <c r="P447" s="318"/>
      <c r="Q447" s="318"/>
      <c r="R447" s="318"/>
      <c r="S447" s="318"/>
      <c r="T447" s="318"/>
      <c r="U447" s="318"/>
      <c r="V447" s="318"/>
      <c r="W447" s="318"/>
      <c r="X447" s="318"/>
      <c r="Y447" s="307"/>
      <c r="Z447" s="307"/>
    </row>
    <row r="448" ht="15.75" customHeight="1">
      <c r="A448" s="318"/>
      <c r="B448" s="318"/>
      <c r="C448" s="318"/>
      <c r="D448" s="318"/>
      <c r="E448" s="318"/>
      <c r="F448" s="318"/>
      <c r="G448" s="318"/>
      <c r="H448" s="318"/>
      <c r="I448" s="318"/>
      <c r="J448" s="318"/>
      <c r="K448" s="318"/>
      <c r="L448" s="318"/>
      <c r="M448" s="318"/>
      <c r="N448" s="318"/>
      <c r="O448" s="318"/>
      <c r="P448" s="318"/>
      <c r="Q448" s="318"/>
      <c r="R448" s="318"/>
      <c r="S448" s="318"/>
      <c r="T448" s="318"/>
      <c r="U448" s="318"/>
      <c r="V448" s="318"/>
      <c r="W448" s="318"/>
      <c r="X448" s="318"/>
      <c r="Y448" s="307"/>
      <c r="Z448" s="307"/>
    </row>
    <row r="449" ht="15.75" customHeight="1">
      <c r="A449" s="318"/>
      <c r="B449" s="318"/>
      <c r="C449" s="318"/>
      <c r="D449" s="318"/>
      <c r="E449" s="318"/>
      <c r="F449" s="318"/>
      <c r="G449" s="318"/>
      <c r="H449" s="318"/>
      <c r="I449" s="318"/>
      <c r="J449" s="318"/>
      <c r="K449" s="318"/>
      <c r="L449" s="318"/>
      <c r="M449" s="318"/>
      <c r="N449" s="318"/>
      <c r="O449" s="318"/>
      <c r="P449" s="318"/>
      <c r="Q449" s="318"/>
      <c r="R449" s="318"/>
      <c r="S449" s="318"/>
      <c r="T449" s="318"/>
      <c r="U449" s="318"/>
      <c r="V449" s="318"/>
      <c r="W449" s="318"/>
      <c r="X449" s="318"/>
      <c r="Y449" s="307"/>
      <c r="Z449" s="307"/>
    </row>
    <row r="450" ht="15.75" customHeight="1">
      <c r="A450" s="318"/>
      <c r="B450" s="318"/>
      <c r="C450" s="318"/>
      <c r="D450" s="318"/>
      <c r="E450" s="318"/>
      <c r="F450" s="318"/>
      <c r="G450" s="318"/>
      <c r="H450" s="318"/>
      <c r="I450" s="318"/>
      <c r="J450" s="318"/>
      <c r="K450" s="318"/>
      <c r="L450" s="318"/>
      <c r="M450" s="318"/>
      <c r="N450" s="318"/>
      <c r="O450" s="318"/>
      <c r="P450" s="318"/>
      <c r="Q450" s="318"/>
      <c r="R450" s="318"/>
      <c r="S450" s="318"/>
      <c r="T450" s="318"/>
      <c r="U450" s="318"/>
      <c r="V450" s="318"/>
      <c r="W450" s="318"/>
      <c r="X450" s="318"/>
      <c r="Y450" s="307"/>
      <c r="Z450" s="307"/>
    </row>
    <row r="451" ht="15.75" customHeight="1">
      <c r="A451" s="318"/>
      <c r="B451" s="318"/>
      <c r="C451" s="318"/>
      <c r="D451" s="318"/>
      <c r="E451" s="318"/>
      <c r="F451" s="318"/>
      <c r="G451" s="318"/>
      <c r="H451" s="318"/>
      <c r="I451" s="318"/>
      <c r="J451" s="318"/>
      <c r="K451" s="318"/>
      <c r="L451" s="318"/>
      <c r="M451" s="318"/>
      <c r="N451" s="318"/>
      <c r="O451" s="318"/>
      <c r="P451" s="318"/>
      <c r="Q451" s="318"/>
      <c r="R451" s="318"/>
      <c r="S451" s="318"/>
      <c r="T451" s="318"/>
      <c r="U451" s="318"/>
      <c r="V451" s="318"/>
      <c r="W451" s="318"/>
      <c r="X451" s="318"/>
      <c r="Y451" s="307"/>
      <c r="Z451" s="307"/>
    </row>
    <row r="452" ht="15.75" customHeight="1">
      <c r="A452" s="318"/>
      <c r="B452" s="318"/>
      <c r="C452" s="318"/>
      <c r="D452" s="318"/>
      <c r="E452" s="318"/>
      <c r="F452" s="318"/>
      <c r="G452" s="318"/>
      <c r="H452" s="318"/>
      <c r="I452" s="318"/>
      <c r="J452" s="318"/>
      <c r="K452" s="318"/>
      <c r="L452" s="318"/>
      <c r="M452" s="318"/>
      <c r="N452" s="318"/>
      <c r="O452" s="318"/>
      <c r="P452" s="318"/>
      <c r="Q452" s="318"/>
      <c r="R452" s="318"/>
      <c r="S452" s="318"/>
      <c r="T452" s="318"/>
      <c r="U452" s="318"/>
      <c r="V452" s="318"/>
      <c r="W452" s="318"/>
      <c r="X452" s="318"/>
      <c r="Y452" s="307"/>
      <c r="Z452" s="307"/>
    </row>
    <row r="453" ht="15.75" customHeight="1">
      <c r="A453" s="318"/>
      <c r="B453" s="318"/>
      <c r="C453" s="318"/>
      <c r="D453" s="318"/>
      <c r="E453" s="318"/>
      <c r="F453" s="318"/>
      <c r="G453" s="318"/>
      <c r="H453" s="318"/>
      <c r="I453" s="318"/>
      <c r="J453" s="318"/>
      <c r="K453" s="318"/>
      <c r="L453" s="318"/>
      <c r="M453" s="318"/>
      <c r="N453" s="318"/>
      <c r="O453" s="318"/>
      <c r="P453" s="318"/>
      <c r="Q453" s="318"/>
      <c r="R453" s="318"/>
      <c r="S453" s="318"/>
      <c r="T453" s="318"/>
      <c r="U453" s="318"/>
      <c r="V453" s="318"/>
      <c r="W453" s="318"/>
      <c r="X453" s="318"/>
      <c r="Y453" s="307"/>
      <c r="Z453" s="307"/>
    </row>
    <row r="454" ht="15.75" customHeight="1">
      <c r="A454" s="318"/>
      <c r="B454" s="318"/>
      <c r="C454" s="318"/>
      <c r="D454" s="318"/>
      <c r="E454" s="318"/>
      <c r="F454" s="318"/>
      <c r="G454" s="318"/>
      <c r="H454" s="318"/>
      <c r="I454" s="318"/>
      <c r="J454" s="318"/>
      <c r="K454" s="318"/>
      <c r="L454" s="318"/>
      <c r="M454" s="318"/>
      <c r="N454" s="318"/>
      <c r="O454" s="318"/>
      <c r="P454" s="318"/>
      <c r="Q454" s="318"/>
      <c r="R454" s="318"/>
      <c r="S454" s="318"/>
      <c r="T454" s="318"/>
      <c r="U454" s="318"/>
      <c r="V454" s="318"/>
      <c r="W454" s="318"/>
      <c r="X454" s="318"/>
      <c r="Y454" s="307"/>
      <c r="Z454" s="307"/>
    </row>
    <row r="455" ht="15.75" customHeight="1">
      <c r="A455" s="318"/>
      <c r="B455" s="318"/>
      <c r="C455" s="318"/>
      <c r="D455" s="318"/>
      <c r="E455" s="318"/>
      <c r="F455" s="318"/>
      <c r="G455" s="318"/>
      <c r="H455" s="318"/>
      <c r="I455" s="318"/>
      <c r="J455" s="318"/>
      <c r="K455" s="318"/>
      <c r="L455" s="318"/>
      <c r="M455" s="318"/>
      <c r="N455" s="318"/>
      <c r="O455" s="318"/>
      <c r="P455" s="318"/>
      <c r="Q455" s="318"/>
      <c r="R455" s="318"/>
      <c r="S455" s="318"/>
      <c r="T455" s="318"/>
      <c r="U455" s="318"/>
      <c r="V455" s="318"/>
      <c r="W455" s="318"/>
      <c r="X455" s="318"/>
      <c r="Y455" s="307"/>
      <c r="Z455" s="307"/>
    </row>
    <row r="456" ht="15.75" customHeight="1">
      <c r="A456" s="318"/>
      <c r="B456" s="318"/>
      <c r="C456" s="318"/>
      <c r="D456" s="318"/>
      <c r="E456" s="318"/>
      <c r="F456" s="318"/>
      <c r="G456" s="318"/>
      <c r="H456" s="318"/>
      <c r="I456" s="318"/>
      <c r="J456" s="318"/>
      <c r="K456" s="318"/>
      <c r="L456" s="318"/>
      <c r="M456" s="318"/>
      <c r="N456" s="318"/>
      <c r="O456" s="318"/>
      <c r="P456" s="318"/>
      <c r="Q456" s="318"/>
      <c r="R456" s="318"/>
      <c r="S456" s="318"/>
      <c r="T456" s="318"/>
      <c r="U456" s="318"/>
      <c r="V456" s="318"/>
      <c r="W456" s="318"/>
      <c r="X456" s="318"/>
      <c r="Y456" s="307"/>
      <c r="Z456" s="307"/>
    </row>
    <row r="457" ht="15.75" customHeight="1">
      <c r="A457" s="318"/>
      <c r="B457" s="318"/>
      <c r="C457" s="318"/>
      <c r="D457" s="318"/>
      <c r="E457" s="318"/>
      <c r="F457" s="318"/>
      <c r="G457" s="318"/>
      <c r="H457" s="318"/>
      <c r="I457" s="318"/>
      <c r="J457" s="318"/>
      <c r="K457" s="318"/>
      <c r="L457" s="318"/>
      <c r="M457" s="318"/>
      <c r="N457" s="318"/>
      <c r="O457" s="318"/>
      <c r="P457" s="318"/>
      <c r="Q457" s="318"/>
      <c r="R457" s="318"/>
      <c r="S457" s="318"/>
      <c r="T457" s="318"/>
      <c r="U457" s="318"/>
      <c r="V457" s="318"/>
      <c r="W457" s="318"/>
      <c r="X457" s="318"/>
      <c r="Y457" s="307"/>
      <c r="Z457" s="307"/>
    </row>
    <row r="458" ht="15.75" customHeight="1">
      <c r="A458" s="318"/>
      <c r="B458" s="318"/>
      <c r="C458" s="318"/>
      <c r="D458" s="318"/>
      <c r="E458" s="318"/>
      <c r="F458" s="318"/>
      <c r="G458" s="318"/>
      <c r="H458" s="318"/>
      <c r="I458" s="318"/>
      <c r="J458" s="318"/>
      <c r="K458" s="318"/>
      <c r="L458" s="318"/>
      <c r="M458" s="318"/>
      <c r="N458" s="318"/>
      <c r="O458" s="318"/>
      <c r="P458" s="318"/>
      <c r="Q458" s="318"/>
      <c r="R458" s="318"/>
      <c r="S458" s="318"/>
      <c r="T458" s="318"/>
      <c r="U458" s="318"/>
      <c r="V458" s="318"/>
      <c r="W458" s="318"/>
      <c r="X458" s="318"/>
      <c r="Y458" s="307"/>
      <c r="Z458" s="307"/>
    </row>
    <row r="459" ht="15.75" customHeight="1">
      <c r="A459" s="318"/>
      <c r="B459" s="318"/>
      <c r="C459" s="318"/>
      <c r="D459" s="318"/>
      <c r="E459" s="318"/>
      <c r="F459" s="318"/>
      <c r="G459" s="318"/>
      <c r="H459" s="318"/>
      <c r="I459" s="318"/>
      <c r="J459" s="318"/>
      <c r="K459" s="318"/>
      <c r="L459" s="318"/>
      <c r="M459" s="318"/>
      <c r="N459" s="318"/>
      <c r="O459" s="318"/>
      <c r="P459" s="318"/>
      <c r="Q459" s="318"/>
      <c r="R459" s="318"/>
      <c r="S459" s="318"/>
      <c r="T459" s="318"/>
      <c r="U459" s="318"/>
      <c r="V459" s="318"/>
      <c r="W459" s="318"/>
      <c r="X459" s="318"/>
      <c r="Y459" s="307"/>
      <c r="Z459" s="307"/>
    </row>
    <row r="460" ht="15.75" customHeight="1">
      <c r="A460" s="318"/>
      <c r="B460" s="318"/>
      <c r="C460" s="318"/>
      <c r="D460" s="318"/>
      <c r="E460" s="318"/>
      <c r="F460" s="318"/>
      <c r="G460" s="318"/>
      <c r="H460" s="318"/>
      <c r="I460" s="318"/>
      <c r="J460" s="318"/>
      <c r="K460" s="318"/>
      <c r="L460" s="318"/>
      <c r="M460" s="318"/>
      <c r="N460" s="318"/>
      <c r="O460" s="318"/>
      <c r="P460" s="318"/>
      <c r="Q460" s="318"/>
      <c r="R460" s="318"/>
      <c r="S460" s="318"/>
      <c r="T460" s="318"/>
      <c r="U460" s="318"/>
      <c r="V460" s="318"/>
      <c r="W460" s="318"/>
      <c r="X460" s="318"/>
      <c r="Y460" s="307"/>
      <c r="Z460" s="307"/>
    </row>
    <row r="461" ht="15.75" customHeight="1">
      <c r="A461" s="318"/>
      <c r="B461" s="318"/>
      <c r="C461" s="318"/>
      <c r="D461" s="318"/>
      <c r="E461" s="318"/>
      <c r="F461" s="318"/>
      <c r="G461" s="318"/>
      <c r="H461" s="318"/>
      <c r="I461" s="318"/>
      <c r="J461" s="318"/>
      <c r="K461" s="318"/>
      <c r="L461" s="318"/>
      <c r="M461" s="318"/>
      <c r="N461" s="318"/>
      <c r="O461" s="318"/>
      <c r="P461" s="318"/>
      <c r="Q461" s="318"/>
      <c r="R461" s="318"/>
      <c r="S461" s="318"/>
      <c r="T461" s="318"/>
      <c r="U461" s="318"/>
      <c r="V461" s="318"/>
      <c r="W461" s="318"/>
      <c r="X461" s="318"/>
      <c r="Y461" s="307"/>
      <c r="Z461" s="307"/>
    </row>
    <row r="462" ht="15.75" customHeight="1">
      <c r="A462" s="318"/>
      <c r="B462" s="318"/>
      <c r="C462" s="318"/>
      <c r="D462" s="318"/>
      <c r="E462" s="318"/>
      <c r="F462" s="318"/>
      <c r="G462" s="318"/>
      <c r="H462" s="318"/>
      <c r="I462" s="318"/>
      <c r="J462" s="318"/>
      <c r="K462" s="318"/>
      <c r="L462" s="318"/>
      <c r="M462" s="318"/>
      <c r="N462" s="318"/>
      <c r="O462" s="318"/>
      <c r="P462" s="318"/>
      <c r="Q462" s="318"/>
      <c r="R462" s="318"/>
      <c r="S462" s="318"/>
      <c r="T462" s="318"/>
      <c r="U462" s="318"/>
      <c r="V462" s="318"/>
      <c r="W462" s="318"/>
      <c r="X462" s="318"/>
      <c r="Y462" s="307"/>
      <c r="Z462" s="307"/>
    </row>
    <row r="463" ht="15.75" customHeight="1">
      <c r="A463" s="318"/>
      <c r="B463" s="318"/>
      <c r="C463" s="318"/>
      <c r="D463" s="318"/>
      <c r="E463" s="318"/>
      <c r="F463" s="318"/>
      <c r="G463" s="318"/>
      <c r="H463" s="318"/>
      <c r="I463" s="318"/>
      <c r="J463" s="318"/>
      <c r="K463" s="318"/>
      <c r="L463" s="318"/>
      <c r="M463" s="318"/>
      <c r="N463" s="318"/>
      <c r="O463" s="318"/>
      <c r="P463" s="318"/>
      <c r="Q463" s="318"/>
      <c r="R463" s="318"/>
      <c r="S463" s="318"/>
      <c r="T463" s="318"/>
      <c r="U463" s="318"/>
      <c r="V463" s="318"/>
      <c r="W463" s="318"/>
      <c r="X463" s="318"/>
      <c r="Y463" s="307"/>
      <c r="Z463" s="307"/>
    </row>
    <row r="464" ht="15.75" customHeight="1">
      <c r="A464" s="318"/>
      <c r="B464" s="318"/>
      <c r="C464" s="318"/>
      <c r="D464" s="318"/>
      <c r="E464" s="318"/>
      <c r="F464" s="318"/>
      <c r="G464" s="318"/>
      <c r="H464" s="318"/>
      <c r="I464" s="318"/>
      <c r="J464" s="318"/>
      <c r="K464" s="318"/>
      <c r="L464" s="318"/>
      <c r="M464" s="318"/>
      <c r="N464" s="318"/>
      <c r="O464" s="318"/>
      <c r="P464" s="318"/>
      <c r="Q464" s="318"/>
      <c r="R464" s="318"/>
      <c r="S464" s="318"/>
      <c r="T464" s="318"/>
      <c r="U464" s="318"/>
      <c r="V464" s="318"/>
      <c r="W464" s="318"/>
      <c r="X464" s="318"/>
      <c r="Y464" s="307"/>
      <c r="Z464" s="307"/>
    </row>
    <row r="465" ht="15.75" customHeight="1">
      <c r="A465" s="318"/>
      <c r="B465" s="318"/>
      <c r="C465" s="318"/>
      <c r="D465" s="318"/>
      <c r="E465" s="318"/>
      <c r="F465" s="318"/>
      <c r="G465" s="318"/>
      <c r="H465" s="318"/>
      <c r="I465" s="318"/>
      <c r="J465" s="318"/>
      <c r="K465" s="318"/>
      <c r="L465" s="318"/>
      <c r="M465" s="318"/>
      <c r="N465" s="318"/>
      <c r="O465" s="318"/>
      <c r="P465" s="318"/>
      <c r="Q465" s="318"/>
      <c r="R465" s="318"/>
      <c r="S465" s="318"/>
      <c r="T465" s="318"/>
      <c r="U465" s="318"/>
      <c r="V465" s="318"/>
      <c r="W465" s="318"/>
      <c r="X465" s="318"/>
      <c r="Y465" s="307"/>
      <c r="Z465" s="307"/>
    </row>
    <row r="466" ht="15.75" customHeight="1">
      <c r="A466" s="318"/>
      <c r="B466" s="318"/>
      <c r="C466" s="318"/>
      <c r="D466" s="318"/>
      <c r="E466" s="318"/>
      <c r="F466" s="318"/>
      <c r="G466" s="318"/>
      <c r="H466" s="318"/>
      <c r="I466" s="318"/>
      <c r="J466" s="318"/>
      <c r="K466" s="318"/>
      <c r="L466" s="318"/>
      <c r="M466" s="318"/>
      <c r="N466" s="318"/>
      <c r="O466" s="318"/>
      <c r="P466" s="318"/>
      <c r="Q466" s="318"/>
      <c r="R466" s="318"/>
      <c r="S466" s="318"/>
      <c r="T466" s="318"/>
      <c r="U466" s="318"/>
      <c r="V466" s="318"/>
      <c r="W466" s="318"/>
      <c r="X466" s="318"/>
      <c r="Y466" s="307"/>
      <c r="Z466" s="307"/>
    </row>
    <row r="467" ht="15.75" customHeight="1">
      <c r="A467" s="318"/>
      <c r="B467" s="318"/>
      <c r="C467" s="318"/>
      <c r="D467" s="318"/>
      <c r="E467" s="318"/>
      <c r="F467" s="318"/>
      <c r="G467" s="318"/>
      <c r="H467" s="318"/>
      <c r="I467" s="318"/>
      <c r="J467" s="318"/>
      <c r="K467" s="318"/>
      <c r="L467" s="318"/>
      <c r="M467" s="318"/>
      <c r="N467" s="318"/>
      <c r="O467" s="318"/>
      <c r="P467" s="318"/>
      <c r="Q467" s="318"/>
      <c r="R467" s="318"/>
      <c r="S467" s="318"/>
      <c r="T467" s="318"/>
      <c r="U467" s="318"/>
      <c r="V467" s="318"/>
      <c r="W467" s="318"/>
      <c r="X467" s="318"/>
      <c r="Y467" s="307"/>
      <c r="Z467" s="307"/>
    </row>
    <row r="468" ht="15.75" customHeight="1">
      <c r="A468" s="318"/>
      <c r="B468" s="318"/>
      <c r="C468" s="318"/>
      <c r="D468" s="318"/>
      <c r="E468" s="318"/>
      <c r="F468" s="318"/>
      <c r="G468" s="318"/>
      <c r="H468" s="318"/>
      <c r="I468" s="318"/>
      <c r="J468" s="318"/>
      <c r="K468" s="318"/>
      <c r="L468" s="318"/>
      <c r="M468" s="318"/>
      <c r="N468" s="318"/>
      <c r="O468" s="318"/>
      <c r="P468" s="318"/>
      <c r="Q468" s="318"/>
      <c r="R468" s="318"/>
      <c r="S468" s="318"/>
      <c r="T468" s="318"/>
      <c r="U468" s="318"/>
      <c r="V468" s="318"/>
      <c r="W468" s="318"/>
      <c r="X468" s="318"/>
      <c r="Y468" s="307"/>
      <c r="Z468" s="307"/>
    </row>
    <row r="469" ht="15.75" customHeight="1">
      <c r="A469" s="318"/>
      <c r="B469" s="318"/>
      <c r="C469" s="318"/>
      <c r="D469" s="318"/>
      <c r="E469" s="318"/>
      <c r="F469" s="318"/>
      <c r="G469" s="318"/>
      <c r="H469" s="318"/>
      <c r="I469" s="318"/>
      <c r="J469" s="318"/>
      <c r="K469" s="318"/>
      <c r="L469" s="318"/>
      <c r="M469" s="318"/>
      <c r="N469" s="318"/>
      <c r="O469" s="318"/>
      <c r="P469" s="318"/>
      <c r="Q469" s="318"/>
      <c r="R469" s="318"/>
      <c r="S469" s="318"/>
      <c r="T469" s="318"/>
      <c r="U469" s="318"/>
      <c r="V469" s="318"/>
      <c r="W469" s="318"/>
      <c r="X469" s="318"/>
      <c r="Y469" s="307"/>
      <c r="Z469" s="307"/>
    </row>
    <row r="470" ht="15.75" customHeight="1">
      <c r="A470" s="318"/>
      <c r="B470" s="318"/>
      <c r="C470" s="318"/>
      <c r="D470" s="318"/>
      <c r="E470" s="318"/>
      <c r="F470" s="318"/>
      <c r="G470" s="318"/>
      <c r="H470" s="318"/>
      <c r="I470" s="318"/>
      <c r="J470" s="318"/>
      <c r="K470" s="318"/>
      <c r="L470" s="318"/>
      <c r="M470" s="318"/>
      <c r="N470" s="318"/>
      <c r="O470" s="318"/>
      <c r="P470" s="318"/>
      <c r="Q470" s="318"/>
      <c r="R470" s="318"/>
      <c r="S470" s="318"/>
      <c r="T470" s="318"/>
      <c r="U470" s="318"/>
      <c r="V470" s="318"/>
      <c r="W470" s="318"/>
      <c r="X470" s="318"/>
      <c r="Y470" s="307"/>
      <c r="Z470" s="307"/>
    </row>
    <row r="471" ht="15.75" customHeight="1">
      <c r="A471" s="318"/>
      <c r="B471" s="318"/>
      <c r="C471" s="318"/>
      <c r="D471" s="318"/>
      <c r="E471" s="318"/>
      <c r="F471" s="318"/>
      <c r="G471" s="318"/>
      <c r="H471" s="318"/>
      <c r="I471" s="318"/>
      <c r="J471" s="318"/>
      <c r="K471" s="318"/>
      <c r="L471" s="318"/>
      <c r="M471" s="318"/>
      <c r="N471" s="318"/>
      <c r="O471" s="318"/>
      <c r="P471" s="318"/>
      <c r="Q471" s="318"/>
      <c r="R471" s="318"/>
      <c r="S471" s="318"/>
      <c r="T471" s="318"/>
      <c r="U471" s="318"/>
      <c r="V471" s="318"/>
      <c r="W471" s="318"/>
      <c r="X471" s="318"/>
      <c r="Y471" s="307"/>
      <c r="Z471" s="307"/>
    </row>
    <row r="472" ht="15.75" customHeight="1">
      <c r="A472" s="318"/>
      <c r="B472" s="318"/>
      <c r="C472" s="318"/>
      <c r="D472" s="318"/>
      <c r="E472" s="318"/>
      <c r="F472" s="318"/>
      <c r="G472" s="318"/>
      <c r="H472" s="318"/>
      <c r="I472" s="318"/>
      <c r="J472" s="318"/>
      <c r="K472" s="318"/>
      <c r="L472" s="318"/>
      <c r="M472" s="318"/>
      <c r="N472" s="318"/>
      <c r="O472" s="318"/>
      <c r="P472" s="318"/>
      <c r="Q472" s="318"/>
      <c r="R472" s="318"/>
      <c r="S472" s="318"/>
      <c r="T472" s="318"/>
      <c r="U472" s="318"/>
      <c r="V472" s="318"/>
      <c r="W472" s="318"/>
      <c r="X472" s="318"/>
      <c r="Y472" s="307"/>
      <c r="Z472" s="307"/>
    </row>
    <row r="473" ht="15.75" customHeight="1">
      <c r="A473" s="318"/>
      <c r="B473" s="318"/>
      <c r="C473" s="318"/>
      <c r="D473" s="318"/>
      <c r="E473" s="318"/>
      <c r="F473" s="318"/>
      <c r="G473" s="318"/>
      <c r="H473" s="318"/>
      <c r="I473" s="318"/>
      <c r="J473" s="318"/>
      <c r="K473" s="318"/>
      <c r="L473" s="318"/>
      <c r="M473" s="318"/>
      <c r="N473" s="318"/>
      <c r="O473" s="318"/>
      <c r="P473" s="318"/>
      <c r="Q473" s="318"/>
      <c r="R473" s="318"/>
      <c r="S473" s="318"/>
      <c r="T473" s="318"/>
      <c r="U473" s="318"/>
      <c r="V473" s="318"/>
      <c r="W473" s="318"/>
      <c r="X473" s="318"/>
      <c r="Y473" s="307"/>
      <c r="Z473" s="307"/>
    </row>
    <row r="474" ht="15.75" customHeight="1">
      <c r="A474" s="318"/>
      <c r="B474" s="318"/>
      <c r="C474" s="318"/>
      <c r="D474" s="318"/>
      <c r="E474" s="318"/>
      <c r="F474" s="318"/>
      <c r="G474" s="318"/>
      <c r="H474" s="318"/>
      <c r="I474" s="318"/>
      <c r="J474" s="318"/>
      <c r="K474" s="318"/>
      <c r="L474" s="318"/>
      <c r="M474" s="318"/>
      <c r="N474" s="318"/>
      <c r="O474" s="318"/>
      <c r="P474" s="318"/>
      <c r="Q474" s="318"/>
      <c r="R474" s="318"/>
      <c r="S474" s="318"/>
      <c r="T474" s="318"/>
      <c r="U474" s="318"/>
      <c r="V474" s="318"/>
      <c r="W474" s="318"/>
      <c r="X474" s="318"/>
      <c r="Y474" s="307"/>
      <c r="Z474" s="307"/>
    </row>
    <row r="475" ht="15.75" customHeight="1">
      <c r="A475" s="318"/>
      <c r="B475" s="318"/>
      <c r="C475" s="318"/>
      <c r="D475" s="318"/>
      <c r="E475" s="318"/>
      <c r="F475" s="318"/>
      <c r="G475" s="318"/>
      <c r="H475" s="318"/>
      <c r="I475" s="318"/>
      <c r="J475" s="318"/>
      <c r="K475" s="318"/>
      <c r="L475" s="318"/>
      <c r="M475" s="318"/>
      <c r="N475" s="318"/>
      <c r="O475" s="318"/>
      <c r="P475" s="318"/>
      <c r="Q475" s="318"/>
      <c r="R475" s="318"/>
      <c r="S475" s="318"/>
      <c r="T475" s="318"/>
      <c r="U475" s="318"/>
      <c r="V475" s="318"/>
      <c r="W475" s="318"/>
      <c r="X475" s="318"/>
      <c r="Y475" s="307"/>
      <c r="Z475" s="307"/>
    </row>
    <row r="476" ht="15.75" customHeight="1">
      <c r="A476" s="318"/>
      <c r="B476" s="318"/>
      <c r="C476" s="318"/>
      <c r="D476" s="318"/>
      <c r="E476" s="318"/>
      <c r="F476" s="318"/>
      <c r="G476" s="318"/>
      <c r="H476" s="318"/>
      <c r="I476" s="318"/>
      <c r="J476" s="318"/>
      <c r="K476" s="318"/>
      <c r="L476" s="318"/>
      <c r="M476" s="318"/>
      <c r="N476" s="318"/>
      <c r="O476" s="318"/>
      <c r="P476" s="318"/>
      <c r="Q476" s="318"/>
      <c r="R476" s="318"/>
      <c r="S476" s="318"/>
      <c r="T476" s="318"/>
      <c r="U476" s="318"/>
      <c r="V476" s="318"/>
      <c r="W476" s="318"/>
      <c r="X476" s="318"/>
      <c r="Y476" s="307"/>
      <c r="Z476" s="307"/>
    </row>
    <row r="477" ht="15.75" customHeight="1">
      <c r="A477" s="318"/>
      <c r="B477" s="318"/>
      <c r="C477" s="318"/>
      <c r="D477" s="318"/>
      <c r="E477" s="318"/>
      <c r="F477" s="318"/>
      <c r="G477" s="318"/>
      <c r="H477" s="318"/>
      <c r="I477" s="318"/>
      <c r="J477" s="318"/>
      <c r="K477" s="318"/>
      <c r="L477" s="318"/>
      <c r="M477" s="318"/>
      <c r="N477" s="318"/>
      <c r="O477" s="318"/>
      <c r="P477" s="318"/>
      <c r="Q477" s="318"/>
      <c r="R477" s="318"/>
      <c r="S477" s="318"/>
      <c r="T477" s="318"/>
      <c r="U477" s="318"/>
      <c r="V477" s="318"/>
      <c r="W477" s="318"/>
      <c r="X477" s="318"/>
      <c r="Y477" s="307"/>
      <c r="Z477" s="307"/>
    </row>
    <row r="478" ht="15.75" customHeight="1">
      <c r="A478" s="318"/>
      <c r="B478" s="318"/>
      <c r="C478" s="318"/>
      <c r="D478" s="318"/>
      <c r="E478" s="318"/>
      <c r="F478" s="318"/>
      <c r="G478" s="318"/>
      <c r="H478" s="318"/>
      <c r="I478" s="318"/>
      <c r="J478" s="318"/>
      <c r="K478" s="318"/>
      <c r="L478" s="318"/>
      <c r="M478" s="318"/>
      <c r="N478" s="318"/>
      <c r="O478" s="318"/>
      <c r="P478" s="318"/>
      <c r="Q478" s="318"/>
      <c r="R478" s="318"/>
      <c r="S478" s="318"/>
      <c r="T478" s="318"/>
      <c r="U478" s="318"/>
      <c r="V478" s="318"/>
      <c r="W478" s="318"/>
      <c r="X478" s="318"/>
      <c r="Y478" s="307"/>
      <c r="Z478" s="307"/>
    </row>
    <row r="479" ht="15.75" customHeight="1">
      <c r="A479" s="318"/>
      <c r="B479" s="318"/>
      <c r="C479" s="318"/>
      <c r="D479" s="318"/>
      <c r="E479" s="318"/>
      <c r="F479" s="318"/>
      <c r="G479" s="318"/>
      <c r="H479" s="318"/>
      <c r="I479" s="318"/>
      <c r="J479" s="318"/>
      <c r="K479" s="318"/>
      <c r="L479" s="318"/>
      <c r="M479" s="318"/>
      <c r="N479" s="318"/>
      <c r="O479" s="318"/>
      <c r="P479" s="318"/>
      <c r="Q479" s="318"/>
      <c r="R479" s="318"/>
      <c r="S479" s="318"/>
      <c r="T479" s="318"/>
      <c r="U479" s="318"/>
      <c r="V479" s="318"/>
      <c r="W479" s="318"/>
      <c r="X479" s="318"/>
      <c r="Y479" s="307"/>
      <c r="Z479" s="307"/>
    </row>
    <row r="480" ht="15.75" customHeight="1">
      <c r="A480" s="318"/>
      <c r="B480" s="318"/>
      <c r="C480" s="318"/>
      <c r="D480" s="318"/>
      <c r="E480" s="318"/>
      <c r="F480" s="318"/>
      <c r="G480" s="318"/>
      <c r="H480" s="318"/>
      <c r="I480" s="318"/>
      <c r="J480" s="318"/>
      <c r="K480" s="318"/>
      <c r="L480" s="318"/>
      <c r="M480" s="318"/>
      <c r="N480" s="318"/>
      <c r="O480" s="318"/>
      <c r="P480" s="318"/>
      <c r="Q480" s="318"/>
      <c r="R480" s="318"/>
      <c r="S480" s="318"/>
      <c r="T480" s="318"/>
      <c r="U480" s="318"/>
      <c r="V480" s="318"/>
      <c r="W480" s="318"/>
      <c r="X480" s="318"/>
      <c r="Y480" s="307"/>
      <c r="Z480" s="307"/>
    </row>
    <row r="481" ht="15.75" customHeight="1">
      <c r="A481" s="318"/>
      <c r="B481" s="318"/>
      <c r="C481" s="318"/>
      <c r="D481" s="318"/>
      <c r="E481" s="318"/>
      <c r="F481" s="318"/>
      <c r="G481" s="318"/>
      <c r="H481" s="318"/>
      <c r="I481" s="318"/>
      <c r="J481" s="318"/>
      <c r="K481" s="318"/>
      <c r="L481" s="318"/>
      <c r="M481" s="318"/>
      <c r="N481" s="318"/>
      <c r="O481" s="318"/>
      <c r="P481" s="318"/>
      <c r="Q481" s="318"/>
      <c r="R481" s="318"/>
      <c r="S481" s="318"/>
      <c r="T481" s="318"/>
      <c r="U481" s="318"/>
      <c r="V481" s="318"/>
      <c r="W481" s="318"/>
      <c r="X481" s="318"/>
      <c r="Y481" s="307"/>
      <c r="Z481" s="307"/>
    </row>
    <row r="482" ht="15.75" customHeight="1">
      <c r="A482" s="318"/>
      <c r="B482" s="318"/>
      <c r="C482" s="318"/>
      <c r="D482" s="318"/>
      <c r="E482" s="318"/>
      <c r="F482" s="318"/>
      <c r="G482" s="318"/>
      <c r="H482" s="318"/>
      <c r="I482" s="318"/>
      <c r="J482" s="318"/>
      <c r="K482" s="318"/>
      <c r="L482" s="318"/>
      <c r="M482" s="318"/>
      <c r="N482" s="318"/>
      <c r="O482" s="318"/>
      <c r="P482" s="318"/>
      <c r="Q482" s="318"/>
      <c r="R482" s="318"/>
      <c r="S482" s="318"/>
      <c r="T482" s="318"/>
      <c r="U482" s="318"/>
      <c r="V482" s="318"/>
      <c r="W482" s="318"/>
      <c r="X482" s="318"/>
      <c r="Y482" s="307"/>
      <c r="Z482" s="307"/>
    </row>
    <row r="483" ht="15.75" customHeight="1">
      <c r="A483" s="318"/>
      <c r="B483" s="318"/>
      <c r="C483" s="318"/>
      <c r="D483" s="318"/>
      <c r="E483" s="318"/>
      <c r="F483" s="318"/>
      <c r="G483" s="318"/>
      <c r="H483" s="318"/>
      <c r="I483" s="318"/>
      <c r="J483" s="318"/>
      <c r="K483" s="318"/>
      <c r="L483" s="318"/>
      <c r="M483" s="318"/>
      <c r="N483" s="318"/>
      <c r="O483" s="318"/>
      <c r="P483" s="318"/>
      <c r="Q483" s="318"/>
      <c r="R483" s="318"/>
      <c r="S483" s="318"/>
      <c r="T483" s="318"/>
      <c r="U483" s="318"/>
      <c r="V483" s="318"/>
      <c r="W483" s="318"/>
      <c r="X483" s="318"/>
      <c r="Y483" s="307"/>
      <c r="Z483" s="307"/>
    </row>
    <row r="484" ht="15.75" customHeight="1">
      <c r="A484" s="318"/>
      <c r="B484" s="318"/>
      <c r="C484" s="318"/>
      <c r="D484" s="318"/>
      <c r="E484" s="318"/>
      <c r="F484" s="318"/>
      <c r="G484" s="318"/>
      <c r="H484" s="318"/>
      <c r="I484" s="318"/>
      <c r="J484" s="318"/>
      <c r="K484" s="318"/>
      <c r="L484" s="318"/>
      <c r="M484" s="318"/>
      <c r="N484" s="318"/>
      <c r="O484" s="318"/>
      <c r="P484" s="318"/>
      <c r="Q484" s="318"/>
      <c r="R484" s="318"/>
      <c r="S484" s="318"/>
      <c r="T484" s="318"/>
      <c r="U484" s="318"/>
      <c r="V484" s="318"/>
      <c r="W484" s="318"/>
      <c r="X484" s="318"/>
      <c r="Y484" s="307"/>
      <c r="Z484" s="307"/>
    </row>
    <row r="485" ht="15.75" customHeight="1">
      <c r="A485" s="318"/>
      <c r="B485" s="318"/>
      <c r="C485" s="318"/>
      <c r="D485" s="318"/>
      <c r="E485" s="318"/>
      <c r="F485" s="318"/>
      <c r="G485" s="318"/>
      <c r="H485" s="318"/>
      <c r="I485" s="318"/>
      <c r="J485" s="318"/>
      <c r="K485" s="318"/>
      <c r="L485" s="318"/>
      <c r="M485" s="318"/>
      <c r="N485" s="318"/>
      <c r="O485" s="318"/>
      <c r="P485" s="318"/>
      <c r="Q485" s="318"/>
      <c r="R485" s="318"/>
      <c r="S485" s="318"/>
      <c r="T485" s="318"/>
      <c r="U485" s="318"/>
      <c r="V485" s="318"/>
      <c r="W485" s="318"/>
      <c r="X485" s="318"/>
      <c r="Y485" s="307"/>
      <c r="Z485" s="307"/>
    </row>
    <row r="486" ht="15.75" customHeight="1">
      <c r="A486" s="318"/>
      <c r="B486" s="318"/>
      <c r="C486" s="318"/>
      <c r="D486" s="318"/>
      <c r="E486" s="318"/>
      <c r="F486" s="318"/>
      <c r="G486" s="318"/>
      <c r="H486" s="318"/>
      <c r="I486" s="318"/>
      <c r="J486" s="318"/>
      <c r="K486" s="318"/>
      <c r="L486" s="318"/>
      <c r="M486" s="318"/>
      <c r="N486" s="318"/>
      <c r="O486" s="318"/>
      <c r="P486" s="318"/>
      <c r="Q486" s="318"/>
      <c r="R486" s="318"/>
      <c r="S486" s="318"/>
      <c r="T486" s="318"/>
      <c r="U486" s="318"/>
      <c r="V486" s="318"/>
      <c r="W486" s="318"/>
      <c r="X486" s="318"/>
      <c r="Y486" s="307"/>
      <c r="Z486" s="307"/>
    </row>
    <row r="487" ht="15.75" customHeight="1">
      <c r="A487" s="318"/>
      <c r="B487" s="318"/>
      <c r="C487" s="318"/>
      <c r="D487" s="318"/>
      <c r="E487" s="318"/>
      <c r="F487" s="318"/>
      <c r="G487" s="318"/>
      <c r="H487" s="318"/>
      <c r="I487" s="318"/>
      <c r="J487" s="318"/>
      <c r="K487" s="318"/>
      <c r="L487" s="318"/>
      <c r="M487" s="318"/>
      <c r="N487" s="318"/>
      <c r="O487" s="318"/>
      <c r="P487" s="318"/>
      <c r="Q487" s="318"/>
      <c r="R487" s="318"/>
      <c r="S487" s="318"/>
      <c r="T487" s="318"/>
      <c r="U487" s="318"/>
      <c r="V487" s="318"/>
      <c r="W487" s="318"/>
      <c r="X487" s="318"/>
      <c r="Y487" s="307"/>
      <c r="Z487" s="307"/>
    </row>
    <row r="488" ht="15.75" customHeight="1">
      <c r="A488" s="318"/>
      <c r="B488" s="318"/>
      <c r="C488" s="318"/>
      <c r="D488" s="318"/>
      <c r="E488" s="318"/>
      <c r="F488" s="318"/>
      <c r="G488" s="318"/>
      <c r="H488" s="318"/>
      <c r="I488" s="318"/>
      <c r="J488" s="318"/>
      <c r="K488" s="318"/>
      <c r="L488" s="318"/>
      <c r="M488" s="318"/>
      <c r="N488" s="318"/>
      <c r="O488" s="318"/>
      <c r="P488" s="318"/>
      <c r="Q488" s="318"/>
      <c r="R488" s="318"/>
      <c r="S488" s="318"/>
      <c r="T488" s="318"/>
      <c r="U488" s="318"/>
      <c r="V488" s="318"/>
      <c r="W488" s="318"/>
      <c r="X488" s="318"/>
      <c r="Y488" s="307"/>
      <c r="Z488" s="307"/>
    </row>
    <row r="489" ht="15.75" customHeight="1">
      <c r="A489" s="318"/>
      <c r="B489" s="318"/>
      <c r="C489" s="318"/>
      <c r="D489" s="318"/>
      <c r="E489" s="318"/>
      <c r="F489" s="318"/>
      <c r="G489" s="318"/>
      <c r="H489" s="318"/>
      <c r="I489" s="318"/>
      <c r="J489" s="318"/>
      <c r="K489" s="318"/>
      <c r="L489" s="318"/>
      <c r="M489" s="318"/>
      <c r="N489" s="318"/>
      <c r="O489" s="318"/>
      <c r="P489" s="318"/>
      <c r="Q489" s="318"/>
      <c r="R489" s="318"/>
      <c r="S489" s="318"/>
      <c r="T489" s="318"/>
      <c r="U489" s="318"/>
      <c r="V489" s="318"/>
      <c r="W489" s="318"/>
      <c r="X489" s="318"/>
      <c r="Y489" s="307"/>
      <c r="Z489" s="307"/>
    </row>
    <row r="490" ht="15.75" customHeight="1">
      <c r="A490" s="318"/>
      <c r="B490" s="318"/>
      <c r="C490" s="318"/>
      <c r="D490" s="318"/>
      <c r="E490" s="318"/>
      <c r="F490" s="318"/>
      <c r="G490" s="318"/>
      <c r="H490" s="318"/>
      <c r="I490" s="318"/>
      <c r="J490" s="318"/>
      <c r="K490" s="318"/>
      <c r="L490" s="318"/>
      <c r="M490" s="318"/>
      <c r="N490" s="318"/>
      <c r="O490" s="318"/>
      <c r="P490" s="318"/>
      <c r="Q490" s="318"/>
      <c r="R490" s="318"/>
      <c r="S490" s="318"/>
      <c r="T490" s="318"/>
      <c r="U490" s="318"/>
      <c r="V490" s="318"/>
      <c r="W490" s="318"/>
      <c r="X490" s="318"/>
      <c r="Y490" s="307"/>
      <c r="Z490" s="307"/>
    </row>
    <row r="491" ht="15.75" customHeight="1">
      <c r="A491" s="318"/>
      <c r="B491" s="318"/>
      <c r="C491" s="318"/>
      <c r="D491" s="318"/>
      <c r="E491" s="318"/>
      <c r="F491" s="318"/>
      <c r="G491" s="318"/>
      <c r="H491" s="318"/>
      <c r="I491" s="318"/>
      <c r="J491" s="318"/>
      <c r="K491" s="318"/>
      <c r="L491" s="318"/>
      <c r="M491" s="318"/>
      <c r="N491" s="318"/>
      <c r="O491" s="318"/>
      <c r="P491" s="318"/>
      <c r="Q491" s="318"/>
      <c r="R491" s="318"/>
      <c r="S491" s="318"/>
      <c r="T491" s="318"/>
      <c r="U491" s="318"/>
      <c r="V491" s="318"/>
      <c r="W491" s="318"/>
      <c r="X491" s="318"/>
      <c r="Y491" s="307"/>
      <c r="Z491" s="307"/>
    </row>
    <row r="492" ht="15.75" customHeight="1">
      <c r="A492" s="318"/>
      <c r="B492" s="318"/>
      <c r="C492" s="318"/>
      <c r="D492" s="318"/>
      <c r="E492" s="318"/>
      <c r="F492" s="318"/>
      <c r="G492" s="318"/>
      <c r="H492" s="318"/>
      <c r="I492" s="318"/>
      <c r="J492" s="318"/>
      <c r="K492" s="318"/>
      <c r="L492" s="318"/>
      <c r="M492" s="318"/>
      <c r="N492" s="318"/>
      <c r="O492" s="318"/>
      <c r="P492" s="318"/>
      <c r="Q492" s="318"/>
      <c r="R492" s="318"/>
      <c r="S492" s="318"/>
      <c r="T492" s="318"/>
      <c r="U492" s="318"/>
      <c r="V492" s="318"/>
      <c r="W492" s="318"/>
      <c r="X492" s="318"/>
      <c r="Y492" s="307"/>
      <c r="Z492" s="307"/>
    </row>
    <row r="493" ht="15.75" customHeight="1">
      <c r="A493" s="318"/>
      <c r="B493" s="318"/>
      <c r="C493" s="318"/>
      <c r="D493" s="318"/>
      <c r="E493" s="318"/>
      <c r="F493" s="318"/>
      <c r="G493" s="318"/>
      <c r="H493" s="318"/>
      <c r="I493" s="318"/>
      <c r="J493" s="318"/>
      <c r="K493" s="318"/>
      <c r="L493" s="318"/>
      <c r="M493" s="318"/>
      <c r="N493" s="318"/>
      <c r="O493" s="318"/>
      <c r="P493" s="318"/>
      <c r="Q493" s="318"/>
      <c r="R493" s="318"/>
      <c r="S493" s="318"/>
      <c r="T493" s="318"/>
      <c r="U493" s="318"/>
      <c r="V493" s="318"/>
      <c r="W493" s="318"/>
      <c r="X493" s="318"/>
      <c r="Y493" s="307"/>
      <c r="Z493" s="307"/>
    </row>
    <row r="494" ht="15.75" customHeight="1">
      <c r="A494" s="318"/>
      <c r="B494" s="318"/>
      <c r="C494" s="318"/>
      <c r="D494" s="318"/>
      <c r="E494" s="318"/>
      <c r="F494" s="318"/>
      <c r="G494" s="318"/>
      <c r="H494" s="318"/>
      <c r="I494" s="318"/>
      <c r="J494" s="318"/>
      <c r="K494" s="318"/>
      <c r="L494" s="318"/>
      <c r="M494" s="318"/>
      <c r="N494" s="318"/>
      <c r="O494" s="318"/>
      <c r="P494" s="318"/>
      <c r="Q494" s="318"/>
      <c r="R494" s="318"/>
      <c r="S494" s="318"/>
      <c r="T494" s="318"/>
      <c r="U494" s="318"/>
      <c r="V494" s="318"/>
      <c r="W494" s="318"/>
      <c r="X494" s="318"/>
      <c r="Y494" s="307"/>
      <c r="Z494" s="307"/>
    </row>
    <row r="495" ht="15.75" customHeight="1">
      <c r="A495" s="318"/>
      <c r="B495" s="318"/>
      <c r="C495" s="318"/>
      <c r="D495" s="318"/>
      <c r="E495" s="318"/>
      <c r="F495" s="318"/>
      <c r="G495" s="318"/>
      <c r="H495" s="318"/>
      <c r="I495" s="318"/>
      <c r="J495" s="318"/>
      <c r="K495" s="318"/>
      <c r="L495" s="318"/>
      <c r="M495" s="318"/>
      <c r="N495" s="318"/>
      <c r="O495" s="318"/>
      <c r="P495" s="318"/>
      <c r="Q495" s="318"/>
      <c r="R495" s="318"/>
      <c r="S495" s="318"/>
      <c r="T495" s="318"/>
      <c r="U495" s="318"/>
      <c r="V495" s="318"/>
      <c r="W495" s="318"/>
      <c r="X495" s="318"/>
      <c r="Y495" s="307"/>
      <c r="Z495" s="307"/>
    </row>
    <row r="496" ht="15.75" customHeight="1">
      <c r="A496" s="318"/>
      <c r="B496" s="318"/>
      <c r="C496" s="318"/>
      <c r="D496" s="318"/>
      <c r="E496" s="318"/>
      <c r="F496" s="318"/>
      <c r="G496" s="318"/>
      <c r="H496" s="318"/>
      <c r="I496" s="318"/>
      <c r="J496" s="318"/>
      <c r="K496" s="318"/>
      <c r="L496" s="318"/>
      <c r="M496" s="318"/>
      <c r="N496" s="318"/>
      <c r="O496" s="318"/>
      <c r="P496" s="318"/>
      <c r="Q496" s="318"/>
      <c r="R496" s="318"/>
      <c r="S496" s="318"/>
      <c r="T496" s="318"/>
      <c r="U496" s="318"/>
      <c r="V496" s="318"/>
      <c r="W496" s="318"/>
      <c r="X496" s="318"/>
      <c r="Y496" s="307"/>
      <c r="Z496" s="307"/>
    </row>
    <row r="497" ht="15.75" customHeight="1">
      <c r="A497" s="318"/>
      <c r="B497" s="318"/>
      <c r="C497" s="318"/>
      <c r="D497" s="318"/>
      <c r="E497" s="318"/>
      <c r="F497" s="318"/>
      <c r="G497" s="318"/>
      <c r="H497" s="318"/>
      <c r="I497" s="318"/>
      <c r="J497" s="318"/>
      <c r="K497" s="318"/>
      <c r="L497" s="318"/>
      <c r="M497" s="318"/>
      <c r="N497" s="318"/>
      <c r="O497" s="318"/>
      <c r="P497" s="318"/>
      <c r="Q497" s="318"/>
      <c r="R497" s="318"/>
      <c r="S497" s="318"/>
      <c r="T497" s="318"/>
      <c r="U497" s="318"/>
      <c r="V497" s="318"/>
      <c r="W497" s="318"/>
      <c r="X497" s="318"/>
      <c r="Y497" s="307"/>
      <c r="Z497" s="307"/>
    </row>
    <row r="498" ht="15.75" customHeight="1">
      <c r="A498" s="318"/>
      <c r="B498" s="318"/>
      <c r="C498" s="318"/>
      <c r="D498" s="318"/>
      <c r="E498" s="318"/>
      <c r="F498" s="318"/>
      <c r="G498" s="318"/>
      <c r="H498" s="318"/>
      <c r="I498" s="318"/>
      <c r="J498" s="318"/>
      <c r="K498" s="318"/>
      <c r="L498" s="318"/>
      <c r="M498" s="318"/>
      <c r="N498" s="318"/>
      <c r="O498" s="318"/>
      <c r="P498" s="318"/>
      <c r="Q498" s="318"/>
      <c r="R498" s="318"/>
      <c r="S498" s="318"/>
      <c r="T498" s="318"/>
      <c r="U498" s="318"/>
      <c r="V498" s="318"/>
      <c r="W498" s="318"/>
      <c r="X498" s="318"/>
      <c r="Y498" s="307"/>
      <c r="Z498" s="307"/>
    </row>
    <row r="499" ht="15.75" customHeight="1">
      <c r="A499" s="318"/>
      <c r="B499" s="318"/>
      <c r="C499" s="318"/>
      <c r="D499" s="318"/>
      <c r="E499" s="318"/>
      <c r="F499" s="318"/>
      <c r="G499" s="318"/>
      <c r="H499" s="318"/>
      <c r="I499" s="318"/>
      <c r="J499" s="318"/>
      <c r="K499" s="318"/>
      <c r="L499" s="318"/>
      <c r="M499" s="318"/>
      <c r="N499" s="318"/>
      <c r="O499" s="318"/>
      <c r="P499" s="318"/>
      <c r="Q499" s="318"/>
      <c r="R499" s="318"/>
      <c r="S499" s="318"/>
      <c r="T499" s="318"/>
      <c r="U499" s="318"/>
      <c r="V499" s="318"/>
      <c r="W499" s="318"/>
      <c r="X499" s="318"/>
      <c r="Y499" s="307"/>
      <c r="Z499" s="307"/>
    </row>
    <row r="500" ht="15.75" customHeight="1">
      <c r="A500" s="318"/>
      <c r="B500" s="318"/>
      <c r="C500" s="318"/>
      <c r="D500" s="318"/>
      <c r="E500" s="318"/>
      <c r="F500" s="318"/>
      <c r="G500" s="318"/>
      <c r="H500" s="318"/>
      <c r="I500" s="318"/>
      <c r="J500" s="318"/>
      <c r="K500" s="318"/>
      <c r="L500" s="318"/>
      <c r="M500" s="318"/>
      <c r="N500" s="318"/>
      <c r="O500" s="318"/>
      <c r="P500" s="318"/>
      <c r="Q500" s="318"/>
      <c r="R500" s="318"/>
      <c r="S500" s="318"/>
      <c r="T500" s="318"/>
      <c r="U500" s="318"/>
      <c r="V500" s="318"/>
      <c r="W500" s="318"/>
      <c r="X500" s="318"/>
      <c r="Y500" s="307"/>
      <c r="Z500" s="307"/>
    </row>
    <row r="501" ht="15.75" customHeight="1">
      <c r="A501" s="318"/>
      <c r="B501" s="318"/>
      <c r="C501" s="318"/>
      <c r="D501" s="318"/>
      <c r="E501" s="318"/>
      <c r="F501" s="318"/>
      <c r="G501" s="318"/>
      <c r="H501" s="318"/>
      <c r="I501" s="318"/>
      <c r="J501" s="318"/>
      <c r="K501" s="318"/>
      <c r="L501" s="318"/>
      <c r="M501" s="318"/>
      <c r="N501" s="318"/>
      <c r="O501" s="318"/>
      <c r="P501" s="318"/>
      <c r="Q501" s="318"/>
      <c r="R501" s="318"/>
      <c r="S501" s="318"/>
      <c r="T501" s="318"/>
      <c r="U501" s="318"/>
      <c r="V501" s="318"/>
      <c r="W501" s="318"/>
      <c r="X501" s="318"/>
      <c r="Y501" s="307"/>
      <c r="Z501" s="307"/>
    </row>
    <row r="502" ht="15.75" customHeight="1">
      <c r="A502" s="318"/>
      <c r="B502" s="318"/>
      <c r="C502" s="318"/>
      <c r="D502" s="318"/>
      <c r="E502" s="318"/>
      <c r="F502" s="318"/>
      <c r="G502" s="318"/>
      <c r="H502" s="318"/>
      <c r="I502" s="318"/>
      <c r="J502" s="318"/>
      <c r="K502" s="318"/>
      <c r="L502" s="318"/>
      <c r="M502" s="318"/>
      <c r="N502" s="318"/>
      <c r="O502" s="318"/>
      <c r="P502" s="318"/>
      <c r="Q502" s="318"/>
      <c r="R502" s="318"/>
      <c r="S502" s="318"/>
      <c r="T502" s="318"/>
      <c r="U502" s="318"/>
      <c r="V502" s="318"/>
      <c r="W502" s="318"/>
      <c r="X502" s="318"/>
      <c r="Y502" s="307"/>
      <c r="Z502" s="307"/>
    </row>
    <row r="503" ht="15.75" customHeight="1">
      <c r="A503" s="318"/>
      <c r="B503" s="318"/>
      <c r="C503" s="318"/>
      <c r="D503" s="318"/>
      <c r="E503" s="318"/>
      <c r="F503" s="318"/>
      <c r="G503" s="318"/>
      <c r="H503" s="318"/>
      <c r="I503" s="318"/>
      <c r="J503" s="318"/>
      <c r="K503" s="318"/>
      <c r="L503" s="318"/>
      <c r="M503" s="318"/>
      <c r="N503" s="318"/>
      <c r="O503" s="318"/>
      <c r="P503" s="318"/>
      <c r="Q503" s="318"/>
      <c r="R503" s="318"/>
      <c r="S503" s="318"/>
      <c r="T503" s="318"/>
      <c r="U503" s="318"/>
      <c r="V503" s="318"/>
      <c r="W503" s="318"/>
      <c r="X503" s="318"/>
      <c r="Y503" s="307"/>
      <c r="Z503" s="307"/>
    </row>
    <row r="504" ht="15.75" customHeight="1">
      <c r="A504" s="318"/>
      <c r="B504" s="318"/>
      <c r="C504" s="318"/>
      <c r="D504" s="318"/>
      <c r="E504" s="318"/>
      <c r="F504" s="318"/>
      <c r="G504" s="318"/>
      <c r="H504" s="318"/>
      <c r="I504" s="318"/>
      <c r="J504" s="318"/>
      <c r="K504" s="318"/>
      <c r="L504" s="318"/>
      <c r="M504" s="318"/>
      <c r="N504" s="318"/>
      <c r="O504" s="318"/>
      <c r="P504" s="318"/>
      <c r="Q504" s="318"/>
      <c r="R504" s="318"/>
      <c r="S504" s="318"/>
      <c r="T504" s="318"/>
      <c r="U504" s="318"/>
      <c r="V504" s="318"/>
      <c r="W504" s="318"/>
      <c r="X504" s="318"/>
      <c r="Y504" s="307"/>
      <c r="Z504" s="307"/>
    </row>
    <row r="505" ht="15.75" customHeight="1">
      <c r="A505" s="318"/>
      <c r="B505" s="318"/>
      <c r="C505" s="318"/>
      <c r="D505" s="318"/>
      <c r="E505" s="318"/>
      <c r="F505" s="318"/>
      <c r="G505" s="318"/>
      <c r="H505" s="318"/>
      <c r="I505" s="318"/>
      <c r="J505" s="318"/>
      <c r="K505" s="318"/>
      <c r="L505" s="318"/>
      <c r="M505" s="318"/>
      <c r="N505" s="318"/>
      <c r="O505" s="318"/>
      <c r="P505" s="318"/>
      <c r="Q505" s="318"/>
      <c r="R505" s="318"/>
      <c r="S505" s="318"/>
      <c r="T505" s="318"/>
      <c r="U505" s="318"/>
      <c r="V505" s="318"/>
      <c r="W505" s="318"/>
      <c r="X505" s="318"/>
      <c r="Y505" s="307"/>
      <c r="Z505" s="307"/>
    </row>
    <row r="506" ht="15.75" customHeight="1">
      <c r="A506" s="318"/>
      <c r="B506" s="318"/>
      <c r="C506" s="318"/>
      <c r="D506" s="318"/>
      <c r="E506" s="318"/>
      <c r="F506" s="318"/>
      <c r="G506" s="318"/>
      <c r="H506" s="318"/>
      <c r="I506" s="318"/>
      <c r="J506" s="318"/>
      <c r="K506" s="318"/>
      <c r="L506" s="318"/>
      <c r="M506" s="318"/>
      <c r="N506" s="318"/>
      <c r="O506" s="318"/>
      <c r="P506" s="318"/>
      <c r="Q506" s="318"/>
      <c r="R506" s="318"/>
      <c r="S506" s="318"/>
      <c r="T506" s="318"/>
      <c r="U506" s="318"/>
      <c r="V506" s="318"/>
      <c r="W506" s="318"/>
      <c r="X506" s="318"/>
      <c r="Y506" s="307"/>
      <c r="Z506" s="307"/>
    </row>
    <row r="507" ht="15.75" customHeight="1">
      <c r="A507" s="318"/>
      <c r="B507" s="318"/>
      <c r="C507" s="318"/>
      <c r="D507" s="318"/>
      <c r="E507" s="318"/>
      <c r="F507" s="318"/>
      <c r="G507" s="318"/>
      <c r="H507" s="318"/>
      <c r="I507" s="318"/>
      <c r="J507" s="318"/>
      <c r="K507" s="318"/>
      <c r="L507" s="318"/>
      <c r="M507" s="318"/>
      <c r="N507" s="318"/>
      <c r="O507" s="318"/>
      <c r="P507" s="318"/>
      <c r="Q507" s="318"/>
      <c r="R507" s="318"/>
      <c r="S507" s="318"/>
      <c r="T507" s="318"/>
      <c r="U507" s="318"/>
      <c r="V507" s="318"/>
      <c r="W507" s="318"/>
      <c r="X507" s="318"/>
      <c r="Y507" s="307"/>
      <c r="Z507" s="307"/>
    </row>
    <row r="508" ht="15.75" customHeight="1">
      <c r="A508" s="318"/>
      <c r="B508" s="318"/>
      <c r="C508" s="318"/>
      <c r="D508" s="318"/>
      <c r="E508" s="318"/>
      <c r="F508" s="318"/>
      <c r="G508" s="318"/>
      <c r="H508" s="318"/>
      <c r="I508" s="318"/>
      <c r="J508" s="318"/>
      <c r="K508" s="318"/>
      <c r="L508" s="318"/>
      <c r="M508" s="318"/>
      <c r="N508" s="318"/>
      <c r="O508" s="318"/>
      <c r="P508" s="318"/>
      <c r="Q508" s="318"/>
      <c r="R508" s="318"/>
      <c r="S508" s="318"/>
      <c r="T508" s="318"/>
      <c r="U508" s="318"/>
      <c r="V508" s="318"/>
      <c r="W508" s="318"/>
      <c r="X508" s="318"/>
      <c r="Y508" s="307"/>
      <c r="Z508" s="307"/>
    </row>
    <row r="509" ht="15.75" customHeight="1">
      <c r="A509" s="318"/>
      <c r="B509" s="318"/>
      <c r="C509" s="318"/>
      <c r="D509" s="318"/>
      <c r="E509" s="318"/>
      <c r="F509" s="318"/>
      <c r="G509" s="318"/>
      <c r="H509" s="318"/>
      <c r="I509" s="318"/>
      <c r="J509" s="318"/>
      <c r="K509" s="318"/>
      <c r="L509" s="318"/>
      <c r="M509" s="318"/>
      <c r="N509" s="318"/>
      <c r="O509" s="318"/>
      <c r="P509" s="318"/>
      <c r="Q509" s="318"/>
      <c r="R509" s="318"/>
      <c r="S509" s="318"/>
      <c r="T509" s="318"/>
      <c r="U509" s="318"/>
      <c r="V509" s="318"/>
      <c r="W509" s="318"/>
      <c r="X509" s="318"/>
      <c r="Y509" s="307"/>
      <c r="Z509" s="307"/>
    </row>
    <row r="510" ht="15.75" customHeight="1">
      <c r="A510" s="318"/>
      <c r="B510" s="318"/>
      <c r="C510" s="318"/>
      <c r="D510" s="318"/>
      <c r="E510" s="318"/>
      <c r="F510" s="318"/>
      <c r="G510" s="318"/>
      <c r="H510" s="318"/>
      <c r="I510" s="318"/>
      <c r="J510" s="318"/>
      <c r="K510" s="318"/>
      <c r="L510" s="318"/>
      <c r="M510" s="318"/>
      <c r="N510" s="318"/>
      <c r="O510" s="318"/>
      <c r="P510" s="318"/>
      <c r="Q510" s="318"/>
      <c r="R510" s="318"/>
      <c r="S510" s="318"/>
      <c r="T510" s="318"/>
      <c r="U510" s="318"/>
      <c r="V510" s="318"/>
      <c r="W510" s="318"/>
      <c r="X510" s="318"/>
      <c r="Y510" s="307"/>
      <c r="Z510" s="307"/>
    </row>
    <row r="511" ht="15.75" customHeight="1">
      <c r="A511" s="318"/>
      <c r="B511" s="318"/>
      <c r="C511" s="318"/>
      <c r="D511" s="318"/>
      <c r="E511" s="318"/>
      <c r="F511" s="318"/>
      <c r="G511" s="318"/>
      <c r="H511" s="318"/>
      <c r="I511" s="318"/>
      <c r="J511" s="318"/>
      <c r="K511" s="318"/>
      <c r="L511" s="318"/>
      <c r="M511" s="318"/>
      <c r="N511" s="318"/>
      <c r="O511" s="318"/>
      <c r="P511" s="318"/>
      <c r="Q511" s="318"/>
      <c r="R511" s="318"/>
      <c r="S511" s="318"/>
      <c r="T511" s="318"/>
      <c r="U511" s="318"/>
      <c r="V511" s="318"/>
      <c r="W511" s="318"/>
      <c r="X511" s="318"/>
      <c r="Y511" s="307"/>
      <c r="Z511" s="307"/>
    </row>
    <row r="512" ht="15.75" customHeight="1">
      <c r="A512" s="318"/>
      <c r="B512" s="318"/>
      <c r="C512" s="318"/>
      <c r="D512" s="318"/>
      <c r="E512" s="318"/>
      <c r="F512" s="318"/>
      <c r="G512" s="318"/>
      <c r="H512" s="318"/>
      <c r="I512" s="318"/>
      <c r="J512" s="318"/>
      <c r="K512" s="318"/>
      <c r="L512" s="318"/>
      <c r="M512" s="318"/>
      <c r="N512" s="318"/>
      <c r="O512" s="318"/>
      <c r="P512" s="318"/>
      <c r="Q512" s="318"/>
      <c r="R512" s="318"/>
      <c r="S512" s="318"/>
      <c r="T512" s="318"/>
      <c r="U512" s="318"/>
      <c r="V512" s="318"/>
      <c r="W512" s="318"/>
      <c r="X512" s="318"/>
      <c r="Y512" s="307"/>
      <c r="Z512" s="307"/>
    </row>
    <row r="513" ht="15.75" customHeight="1">
      <c r="A513" s="318"/>
      <c r="B513" s="318"/>
      <c r="C513" s="318"/>
      <c r="D513" s="318"/>
      <c r="E513" s="318"/>
      <c r="F513" s="318"/>
      <c r="G513" s="318"/>
      <c r="H513" s="318"/>
      <c r="I513" s="318"/>
      <c r="J513" s="318"/>
      <c r="K513" s="318"/>
      <c r="L513" s="318"/>
      <c r="M513" s="318"/>
      <c r="N513" s="318"/>
      <c r="O513" s="318"/>
      <c r="P513" s="318"/>
      <c r="Q513" s="318"/>
      <c r="R513" s="318"/>
      <c r="S513" s="318"/>
      <c r="T513" s="318"/>
      <c r="U513" s="318"/>
      <c r="V513" s="318"/>
      <c r="W513" s="318"/>
      <c r="X513" s="318"/>
      <c r="Y513" s="307"/>
      <c r="Z513" s="307"/>
    </row>
    <row r="514" ht="15.75" customHeight="1">
      <c r="A514" s="318"/>
      <c r="B514" s="318"/>
      <c r="C514" s="318"/>
      <c r="D514" s="318"/>
      <c r="E514" s="318"/>
      <c r="F514" s="318"/>
      <c r="G514" s="318"/>
      <c r="H514" s="318"/>
      <c r="I514" s="318"/>
      <c r="J514" s="318"/>
      <c r="K514" s="318"/>
      <c r="L514" s="318"/>
      <c r="M514" s="318"/>
      <c r="N514" s="318"/>
      <c r="O514" s="318"/>
      <c r="P514" s="318"/>
      <c r="Q514" s="318"/>
      <c r="R514" s="318"/>
      <c r="S514" s="318"/>
      <c r="T514" s="318"/>
      <c r="U514" s="318"/>
      <c r="V514" s="318"/>
      <c r="W514" s="318"/>
      <c r="X514" s="318"/>
      <c r="Y514" s="307"/>
      <c r="Z514" s="307"/>
    </row>
    <row r="515" ht="15.75" customHeight="1">
      <c r="A515" s="318"/>
      <c r="B515" s="318"/>
      <c r="C515" s="318"/>
      <c r="D515" s="318"/>
      <c r="E515" s="318"/>
      <c r="F515" s="318"/>
      <c r="G515" s="318"/>
      <c r="H515" s="318"/>
      <c r="I515" s="318"/>
      <c r="J515" s="318"/>
      <c r="K515" s="318"/>
      <c r="L515" s="318"/>
      <c r="M515" s="318"/>
      <c r="N515" s="318"/>
      <c r="O515" s="318"/>
      <c r="P515" s="318"/>
      <c r="Q515" s="318"/>
      <c r="R515" s="318"/>
      <c r="S515" s="318"/>
      <c r="T515" s="318"/>
      <c r="U515" s="318"/>
      <c r="V515" s="318"/>
      <c r="W515" s="318"/>
      <c r="X515" s="318"/>
      <c r="Y515" s="307"/>
      <c r="Z515" s="307"/>
    </row>
    <row r="516" ht="15.75" customHeight="1">
      <c r="A516" s="318"/>
      <c r="B516" s="318"/>
      <c r="C516" s="318"/>
      <c r="D516" s="318"/>
      <c r="E516" s="318"/>
      <c r="F516" s="318"/>
      <c r="G516" s="318"/>
      <c r="H516" s="318"/>
      <c r="I516" s="318"/>
      <c r="J516" s="318"/>
      <c r="K516" s="318"/>
      <c r="L516" s="318"/>
      <c r="M516" s="318"/>
      <c r="N516" s="318"/>
      <c r="O516" s="318"/>
      <c r="P516" s="318"/>
      <c r="Q516" s="318"/>
      <c r="R516" s="318"/>
      <c r="S516" s="318"/>
      <c r="T516" s="318"/>
      <c r="U516" s="318"/>
      <c r="V516" s="318"/>
      <c r="W516" s="318"/>
      <c r="X516" s="318"/>
      <c r="Y516" s="307"/>
      <c r="Z516" s="307"/>
    </row>
    <row r="517" ht="15.75" customHeight="1">
      <c r="A517" s="318"/>
      <c r="B517" s="318"/>
      <c r="C517" s="318"/>
      <c r="D517" s="318"/>
      <c r="E517" s="318"/>
      <c r="F517" s="318"/>
      <c r="G517" s="318"/>
      <c r="H517" s="318"/>
      <c r="I517" s="318"/>
      <c r="J517" s="318"/>
      <c r="K517" s="318"/>
      <c r="L517" s="318"/>
      <c r="M517" s="318"/>
      <c r="N517" s="318"/>
      <c r="O517" s="318"/>
      <c r="P517" s="318"/>
      <c r="Q517" s="318"/>
      <c r="R517" s="318"/>
      <c r="S517" s="318"/>
      <c r="T517" s="318"/>
      <c r="U517" s="318"/>
      <c r="V517" s="318"/>
      <c r="W517" s="318"/>
      <c r="X517" s="318"/>
      <c r="Y517" s="307"/>
      <c r="Z517" s="307"/>
    </row>
    <row r="518" ht="15.75" customHeight="1">
      <c r="A518" s="318"/>
      <c r="B518" s="318"/>
      <c r="C518" s="318"/>
      <c r="D518" s="318"/>
      <c r="E518" s="318"/>
      <c r="F518" s="318"/>
      <c r="G518" s="318"/>
      <c r="H518" s="318"/>
      <c r="I518" s="318"/>
      <c r="J518" s="318"/>
      <c r="K518" s="318"/>
      <c r="L518" s="318"/>
      <c r="M518" s="318"/>
      <c r="N518" s="318"/>
      <c r="O518" s="318"/>
      <c r="P518" s="318"/>
      <c r="Q518" s="318"/>
      <c r="R518" s="318"/>
      <c r="S518" s="318"/>
      <c r="T518" s="318"/>
      <c r="U518" s="318"/>
      <c r="V518" s="318"/>
      <c r="W518" s="318"/>
      <c r="X518" s="318"/>
      <c r="Y518" s="307"/>
      <c r="Z518" s="307"/>
    </row>
    <row r="519" ht="15.75" customHeight="1">
      <c r="A519" s="318"/>
      <c r="B519" s="318"/>
      <c r="C519" s="318"/>
      <c r="D519" s="318"/>
      <c r="E519" s="318"/>
      <c r="F519" s="318"/>
      <c r="G519" s="318"/>
      <c r="H519" s="318"/>
      <c r="I519" s="318"/>
      <c r="J519" s="318"/>
      <c r="K519" s="318"/>
      <c r="L519" s="318"/>
      <c r="M519" s="318"/>
      <c r="N519" s="318"/>
      <c r="O519" s="318"/>
      <c r="P519" s="318"/>
      <c r="Q519" s="318"/>
      <c r="R519" s="318"/>
      <c r="S519" s="318"/>
      <c r="T519" s="318"/>
      <c r="U519" s="318"/>
      <c r="V519" s="318"/>
      <c r="W519" s="318"/>
      <c r="X519" s="318"/>
      <c r="Y519" s="307"/>
      <c r="Z519" s="307"/>
    </row>
    <row r="520" ht="15.75" customHeight="1">
      <c r="A520" s="318"/>
      <c r="B520" s="318"/>
      <c r="C520" s="318"/>
      <c r="D520" s="318"/>
      <c r="E520" s="318"/>
      <c r="F520" s="318"/>
      <c r="G520" s="318"/>
      <c r="H520" s="318"/>
      <c r="I520" s="318"/>
      <c r="J520" s="318"/>
      <c r="K520" s="318"/>
      <c r="L520" s="318"/>
      <c r="M520" s="318"/>
      <c r="N520" s="318"/>
      <c r="O520" s="318"/>
      <c r="P520" s="318"/>
      <c r="Q520" s="318"/>
      <c r="R520" s="318"/>
      <c r="S520" s="318"/>
      <c r="T520" s="318"/>
      <c r="U520" s="318"/>
      <c r="V520" s="318"/>
      <c r="W520" s="318"/>
      <c r="X520" s="318"/>
      <c r="Y520" s="307"/>
      <c r="Z520" s="307"/>
    </row>
    <row r="521" ht="15.75" customHeight="1">
      <c r="A521" s="318"/>
      <c r="B521" s="318"/>
      <c r="C521" s="318"/>
      <c r="D521" s="318"/>
      <c r="E521" s="318"/>
      <c r="F521" s="318"/>
      <c r="G521" s="318"/>
      <c r="H521" s="318"/>
      <c r="I521" s="318"/>
      <c r="J521" s="318"/>
      <c r="K521" s="318"/>
      <c r="L521" s="318"/>
      <c r="M521" s="318"/>
      <c r="N521" s="318"/>
      <c r="O521" s="318"/>
      <c r="P521" s="318"/>
      <c r="Q521" s="318"/>
      <c r="R521" s="318"/>
      <c r="S521" s="318"/>
      <c r="T521" s="318"/>
      <c r="U521" s="318"/>
      <c r="V521" s="318"/>
      <c r="W521" s="318"/>
      <c r="X521" s="318"/>
      <c r="Y521" s="307"/>
      <c r="Z521" s="307"/>
    </row>
    <row r="522" ht="15.75" customHeight="1">
      <c r="A522" s="318"/>
      <c r="B522" s="318"/>
      <c r="C522" s="318"/>
      <c r="D522" s="318"/>
      <c r="E522" s="318"/>
      <c r="F522" s="318"/>
      <c r="G522" s="318"/>
      <c r="H522" s="318"/>
      <c r="I522" s="318"/>
      <c r="J522" s="318"/>
      <c r="K522" s="318"/>
      <c r="L522" s="318"/>
      <c r="M522" s="318"/>
      <c r="N522" s="318"/>
      <c r="O522" s="318"/>
      <c r="P522" s="318"/>
      <c r="Q522" s="318"/>
      <c r="R522" s="318"/>
      <c r="S522" s="318"/>
      <c r="T522" s="318"/>
      <c r="U522" s="318"/>
      <c r="V522" s="318"/>
      <c r="W522" s="318"/>
      <c r="X522" s="318"/>
      <c r="Y522" s="307"/>
      <c r="Z522" s="307"/>
    </row>
    <row r="523" ht="15.75" customHeight="1">
      <c r="A523" s="318"/>
      <c r="B523" s="318"/>
      <c r="C523" s="318"/>
      <c r="D523" s="318"/>
      <c r="E523" s="318"/>
      <c r="F523" s="318"/>
      <c r="G523" s="318"/>
      <c r="H523" s="318"/>
      <c r="I523" s="318"/>
      <c r="J523" s="318"/>
      <c r="K523" s="318"/>
      <c r="L523" s="318"/>
      <c r="M523" s="318"/>
      <c r="N523" s="318"/>
      <c r="O523" s="318"/>
      <c r="P523" s="318"/>
      <c r="Q523" s="318"/>
      <c r="R523" s="318"/>
      <c r="S523" s="318"/>
      <c r="T523" s="318"/>
      <c r="U523" s="318"/>
      <c r="V523" s="318"/>
      <c r="W523" s="318"/>
      <c r="X523" s="318"/>
      <c r="Y523" s="307"/>
      <c r="Z523" s="307"/>
    </row>
    <row r="524" ht="15.75" customHeight="1">
      <c r="A524" s="318"/>
      <c r="B524" s="318"/>
      <c r="C524" s="318"/>
      <c r="D524" s="318"/>
      <c r="E524" s="318"/>
      <c r="F524" s="318"/>
      <c r="G524" s="318"/>
      <c r="H524" s="318"/>
      <c r="I524" s="318"/>
      <c r="J524" s="318"/>
      <c r="K524" s="318"/>
      <c r="L524" s="318"/>
      <c r="M524" s="318"/>
      <c r="N524" s="318"/>
      <c r="O524" s="318"/>
      <c r="P524" s="318"/>
      <c r="Q524" s="318"/>
      <c r="R524" s="318"/>
      <c r="S524" s="318"/>
      <c r="T524" s="318"/>
      <c r="U524" s="318"/>
      <c r="V524" s="318"/>
      <c r="W524" s="318"/>
      <c r="X524" s="318"/>
      <c r="Y524" s="307"/>
      <c r="Z524" s="307"/>
    </row>
    <row r="525" ht="15.75" customHeight="1">
      <c r="A525" s="318"/>
      <c r="B525" s="318"/>
      <c r="C525" s="318"/>
      <c r="D525" s="318"/>
      <c r="E525" s="318"/>
      <c r="F525" s="318"/>
      <c r="G525" s="318"/>
      <c r="H525" s="318"/>
      <c r="I525" s="318"/>
      <c r="J525" s="318"/>
      <c r="K525" s="318"/>
      <c r="L525" s="318"/>
      <c r="M525" s="318"/>
      <c r="N525" s="318"/>
      <c r="O525" s="318"/>
      <c r="P525" s="318"/>
      <c r="Q525" s="318"/>
      <c r="R525" s="318"/>
      <c r="S525" s="318"/>
      <c r="T525" s="318"/>
      <c r="U525" s="318"/>
      <c r="V525" s="318"/>
      <c r="W525" s="318"/>
      <c r="X525" s="318"/>
      <c r="Y525" s="307"/>
      <c r="Z525" s="307"/>
    </row>
    <row r="526" ht="15.75" customHeight="1">
      <c r="A526" s="318"/>
      <c r="B526" s="318"/>
      <c r="C526" s="318"/>
      <c r="D526" s="318"/>
      <c r="E526" s="318"/>
      <c r="F526" s="318"/>
      <c r="G526" s="318"/>
      <c r="H526" s="318"/>
      <c r="I526" s="318"/>
      <c r="J526" s="318"/>
      <c r="K526" s="318"/>
      <c r="L526" s="318"/>
      <c r="M526" s="318"/>
      <c r="N526" s="318"/>
      <c r="O526" s="318"/>
      <c r="P526" s="318"/>
      <c r="Q526" s="318"/>
      <c r="R526" s="318"/>
      <c r="S526" s="318"/>
      <c r="T526" s="318"/>
      <c r="U526" s="318"/>
      <c r="V526" s="318"/>
      <c r="W526" s="318"/>
      <c r="X526" s="318"/>
      <c r="Y526" s="307"/>
      <c r="Z526" s="307"/>
    </row>
    <row r="527" ht="15.75" customHeight="1">
      <c r="A527" s="318"/>
      <c r="B527" s="318"/>
      <c r="C527" s="318"/>
      <c r="D527" s="318"/>
      <c r="E527" s="318"/>
      <c r="F527" s="318"/>
      <c r="G527" s="318"/>
      <c r="H527" s="318"/>
      <c r="I527" s="318"/>
      <c r="J527" s="318"/>
      <c r="K527" s="318"/>
      <c r="L527" s="318"/>
      <c r="M527" s="318"/>
      <c r="N527" s="318"/>
      <c r="O527" s="318"/>
      <c r="P527" s="318"/>
      <c r="Q527" s="318"/>
      <c r="R527" s="318"/>
      <c r="S527" s="318"/>
      <c r="T527" s="318"/>
      <c r="U527" s="318"/>
      <c r="V527" s="318"/>
      <c r="W527" s="318"/>
      <c r="X527" s="318"/>
      <c r="Y527" s="307"/>
      <c r="Z527" s="307"/>
    </row>
    <row r="528" ht="15.75" customHeight="1">
      <c r="A528" s="318"/>
      <c r="B528" s="318"/>
      <c r="C528" s="318"/>
      <c r="D528" s="318"/>
      <c r="E528" s="318"/>
      <c r="F528" s="318"/>
      <c r="G528" s="318"/>
      <c r="H528" s="318"/>
      <c r="I528" s="318"/>
      <c r="J528" s="318"/>
      <c r="K528" s="318"/>
      <c r="L528" s="318"/>
      <c r="M528" s="318"/>
      <c r="N528" s="318"/>
      <c r="O528" s="318"/>
      <c r="P528" s="318"/>
      <c r="Q528" s="318"/>
      <c r="R528" s="318"/>
      <c r="S528" s="318"/>
      <c r="T528" s="318"/>
      <c r="U528" s="318"/>
      <c r="V528" s="318"/>
      <c r="W528" s="318"/>
      <c r="X528" s="318"/>
      <c r="Y528" s="307"/>
      <c r="Z528" s="307"/>
    </row>
    <row r="529" ht="15.75" customHeight="1">
      <c r="A529" s="318"/>
      <c r="B529" s="318"/>
      <c r="C529" s="318"/>
      <c r="D529" s="318"/>
      <c r="E529" s="318"/>
      <c r="F529" s="318"/>
      <c r="G529" s="318"/>
      <c r="H529" s="318"/>
      <c r="I529" s="318"/>
      <c r="J529" s="318"/>
      <c r="K529" s="318"/>
      <c r="L529" s="318"/>
      <c r="M529" s="318"/>
      <c r="N529" s="318"/>
      <c r="O529" s="318"/>
      <c r="P529" s="318"/>
      <c r="Q529" s="318"/>
      <c r="R529" s="318"/>
      <c r="S529" s="318"/>
      <c r="T529" s="318"/>
      <c r="U529" s="318"/>
      <c r="V529" s="318"/>
      <c r="W529" s="318"/>
      <c r="X529" s="318"/>
      <c r="Y529" s="307"/>
      <c r="Z529" s="307"/>
    </row>
    <row r="530" ht="15.75" customHeight="1">
      <c r="A530" s="318"/>
      <c r="B530" s="318"/>
      <c r="C530" s="318"/>
      <c r="D530" s="318"/>
      <c r="E530" s="318"/>
      <c r="F530" s="318"/>
      <c r="G530" s="318"/>
      <c r="H530" s="318"/>
      <c r="I530" s="318"/>
      <c r="J530" s="318"/>
      <c r="K530" s="318"/>
      <c r="L530" s="318"/>
      <c r="M530" s="318"/>
      <c r="N530" s="318"/>
      <c r="O530" s="318"/>
      <c r="P530" s="318"/>
      <c r="Q530" s="318"/>
      <c r="R530" s="318"/>
      <c r="S530" s="318"/>
      <c r="T530" s="318"/>
      <c r="U530" s="318"/>
      <c r="V530" s="318"/>
      <c r="W530" s="318"/>
      <c r="X530" s="318"/>
      <c r="Y530" s="307"/>
      <c r="Z530" s="307"/>
    </row>
    <row r="531" ht="15.75" customHeight="1">
      <c r="A531" s="318"/>
      <c r="B531" s="318"/>
      <c r="C531" s="318"/>
      <c r="D531" s="318"/>
      <c r="E531" s="318"/>
      <c r="F531" s="318"/>
      <c r="G531" s="318"/>
      <c r="H531" s="318"/>
      <c r="I531" s="318"/>
      <c r="J531" s="318"/>
      <c r="K531" s="318"/>
      <c r="L531" s="318"/>
      <c r="M531" s="318"/>
      <c r="N531" s="318"/>
      <c r="O531" s="318"/>
      <c r="P531" s="318"/>
      <c r="Q531" s="318"/>
      <c r="R531" s="318"/>
      <c r="S531" s="318"/>
      <c r="T531" s="318"/>
      <c r="U531" s="318"/>
      <c r="V531" s="318"/>
      <c r="W531" s="318"/>
      <c r="X531" s="318"/>
      <c r="Y531" s="307"/>
      <c r="Z531" s="307"/>
    </row>
    <row r="532" ht="15.75" customHeight="1">
      <c r="A532" s="318"/>
      <c r="B532" s="318"/>
      <c r="C532" s="318"/>
      <c r="D532" s="318"/>
      <c r="E532" s="318"/>
      <c r="F532" s="318"/>
      <c r="G532" s="318"/>
      <c r="H532" s="318"/>
      <c r="I532" s="318"/>
      <c r="J532" s="318"/>
      <c r="K532" s="318"/>
      <c r="L532" s="318"/>
      <c r="M532" s="318"/>
      <c r="N532" s="318"/>
      <c r="O532" s="318"/>
      <c r="P532" s="318"/>
      <c r="Q532" s="318"/>
      <c r="R532" s="318"/>
      <c r="S532" s="318"/>
      <c r="T532" s="318"/>
      <c r="U532" s="318"/>
      <c r="V532" s="318"/>
      <c r="W532" s="318"/>
      <c r="X532" s="318"/>
      <c r="Y532" s="307"/>
      <c r="Z532" s="307"/>
    </row>
    <row r="533" ht="15.75" customHeight="1">
      <c r="A533" s="318"/>
      <c r="B533" s="318"/>
      <c r="C533" s="318"/>
      <c r="D533" s="318"/>
      <c r="E533" s="318"/>
      <c r="F533" s="318"/>
      <c r="G533" s="318"/>
      <c r="H533" s="318"/>
      <c r="I533" s="318"/>
      <c r="J533" s="318"/>
      <c r="K533" s="318"/>
      <c r="L533" s="318"/>
      <c r="M533" s="318"/>
      <c r="N533" s="318"/>
      <c r="O533" s="318"/>
      <c r="P533" s="318"/>
      <c r="Q533" s="318"/>
      <c r="R533" s="318"/>
      <c r="S533" s="318"/>
      <c r="T533" s="318"/>
      <c r="U533" s="318"/>
      <c r="V533" s="318"/>
      <c r="W533" s="318"/>
      <c r="X533" s="318"/>
      <c r="Y533" s="307"/>
      <c r="Z533" s="307"/>
    </row>
    <row r="534" ht="15.75" customHeight="1">
      <c r="A534" s="318"/>
      <c r="B534" s="318"/>
      <c r="C534" s="318"/>
      <c r="D534" s="318"/>
      <c r="E534" s="318"/>
      <c r="F534" s="318"/>
      <c r="G534" s="318"/>
      <c r="H534" s="318"/>
      <c r="I534" s="318"/>
      <c r="J534" s="318"/>
      <c r="K534" s="318"/>
      <c r="L534" s="318"/>
      <c r="M534" s="318"/>
      <c r="N534" s="318"/>
      <c r="O534" s="318"/>
      <c r="P534" s="318"/>
      <c r="Q534" s="318"/>
      <c r="R534" s="318"/>
      <c r="S534" s="318"/>
      <c r="T534" s="318"/>
      <c r="U534" s="318"/>
      <c r="V534" s="318"/>
      <c r="W534" s="318"/>
      <c r="X534" s="318"/>
      <c r="Y534" s="307"/>
      <c r="Z534" s="30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ataValidations>
    <dataValidation type="list" allowBlank="1" showErrorMessage="1" sqref="K3:K334">
      <formula1>'Auto Responses'!$J$27:$J$29</formula1>
    </dataValidation>
  </dataValidation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9.18" defaultRowHeight="15.0"/>
  <cols>
    <col customWidth="1" min="1" max="1" width="52.73"/>
    <col customWidth="1" min="2" max="2" width="19.64"/>
    <col customWidth="1" min="3" max="3" width="2.64"/>
    <col customWidth="1" min="4" max="4" width="78.09"/>
    <col customWidth="1" min="5" max="5" width="2.64"/>
    <col customWidth="1" min="6" max="6" width="101.73"/>
    <col customWidth="1" min="7" max="7" width="2.64"/>
    <col customWidth="1" min="8" max="8" width="73.0"/>
    <col customWidth="1" min="9" max="9" width="2.64"/>
    <col customWidth="1" min="10" max="10" width="14.64"/>
    <col customWidth="1" min="11" max="11" width="2.64"/>
    <col customWidth="1" min="12" max="12" width="14.64"/>
    <col customWidth="1" min="13" max="13" width="2.64"/>
    <col customWidth="1" min="14" max="14" width="8.82"/>
    <col customWidth="1" min="15" max="15" width="40.09"/>
    <col customWidth="1" min="16" max="17" width="8.82"/>
    <col customWidth="1" hidden="1" min="18" max="34" width="8.45"/>
  </cols>
  <sheetData>
    <row r="1" ht="15.75" hidden="1" customHeight="1">
      <c r="A1" s="324" t="s">
        <v>1684</v>
      </c>
      <c r="B1" s="325"/>
      <c r="C1" s="326"/>
      <c r="D1" s="325"/>
      <c r="E1" s="327"/>
      <c r="F1" s="325"/>
      <c r="G1" s="327"/>
      <c r="H1" s="325"/>
      <c r="I1" s="327"/>
      <c r="J1" s="325"/>
      <c r="K1" s="327"/>
      <c r="L1" s="325"/>
      <c r="M1" s="327"/>
      <c r="N1" s="325"/>
      <c r="O1" s="325"/>
      <c r="P1" s="325"/>
      <c r="Q1" s="325"/>
      <c r="R1" s="325"/>
      <c r="S1" s="325"/>
      <c r="T1" s="325"/>
      <c r="U1" s="325"/>
      <c r="V1" s="325"/>
      <c r="W1" s="325"/>
      <c r="X1" s="325"/>
      <c r="Y1" s="325"/>
      <c r="Z1" s="325"/>
      <c r="AA1" s="325"/>
      <c r="AB1" s="325"/>
      <c r="AC1" s="325"/>
      <c r="AD1" s="325"/>
      <c r="AE1" s="325"/>
      <c r="AF1" s="325"/>
      <c r="AG1" s="325"/>
      <c r="AH1" s="325"/>
    </row>
    <row r="2" ht="15.75" customHeight="1">
      <c r="A2" s="328" t="s">
        <v>1685</v>
      </c>
      <c r="B2" s="328" t="s">
        <v>1686</v>
      </c>
      <c r="C2" s="329"/>
      <c r="D2" s="328" t="s">
        <v>3</v>
      </c>
      <c r="E2" s="330"/>
      <c r="F2" s="328" t="s">
        <v>1687</v>
      </c>
      <c r="G2" s="330"/>
      <c r="H2" s="328" t="s">
        <v>1688</v>
      </c>
      <c r="I2" s="330"/>
      <c r="J2" s="331" t="s">
        <v>1689</v>
      </c>
      <c r="K2" s="332"/>
      <c r="L2" s="331" t="s">
        <v>1690</v>
      </c>
      <c r="M2" s="332"/>
      <c r="N2" s="331" t="s">
        <v>1691</v>
      </c>
      <c r="O2" s="325"/>
      <c r="P2" s="333"/>
      <c r="Q2" s="328"/>
      <c r="R2" s="328"/>
      <c r="S2" s="328"/>
      <c r="T2" s="328"/>
      <c r="U2" s="328"/>
      <c r="V2" s="328"/>
      <c r="W2" s="328"/>
      <c r="X2" s="328"/>
      <c r="Y2" s="328"/>
      <c r="Z2" s="328"/>
      <c r="AA2" s="328"/>
      <c r="AB2" s="328"/>
      <c r="AC2" s="328"/>
      <c r="AD2" s="328"/>
      <c r="AE2" s="328"/>
      <c r="AF2" s="328"/>
      <c r="AG2" s="328"/>
      <c r="AH2" s="328"/>
    </row>
    <row r="3" ht="15.75" customHeight="1">
      <c r="A3" s="334" t="s">
        <v>1692</v>
      </c>
      <c r="B3" s="334" t="s">
        <v>1693</v>
      </c>
      <c r="C3" s="326"/>
      <c r="D3" s="334" t="s">
        <v>1694</v>
      </c>
      <c r="E3" s="327"/>
      <c r="F3" s="334" t="s">
        <v>1695</v>
      </c>
      <c r="G3" s="327"/>
      <c r="H3" s="335" t="s">
        <v>1696</v>
      </c>
      <c r="I3" s="336"/>
      <c r="J3" s="325" t="s">
        <v>24</v>
      </c>
      <c r="K3" s="327"/>
      <c r="L3" s="325" t="s">
        <v>1697</v>
      </c>
      <c r="M3" s="327"/>
      <c r="N3" s="337" t="s">
        <v>655</v>
      </c>
      <c r="O3" s="337" t="s">
        <v>1698</v>
      </c>
      <c r="P3" s="338" t="s">
        <v>1699</v>
      </c>
      <c r="Q3" s="325"/>
      <c r="R3" s="325"/>
      <c r="S3" s="325"/>
      <c r="T3" s="325"/>
      <c r="U3" s="325"/>
      <c r="V3" s="325"/>
      <c r="W3" s="325"/>
      <c r="X3" s="325"/>
      <c r="Y3" s="325"/>
      <c r="Z3" s="325"/>
      <c r="AA3" s="325"/>
      <c r="AB3" s="325"/>
      <c r="AC3" s="325"/>
      <c r="AD3" s="325"/>
      <c r="AE3" s="325"/>
      <c r="AF3" s="325"/>
      <c r="AG3" s="325"/>
      <c r="AH3" s="325"/>
    </row>
    <row r="4" ht="15.75" customHeight="1">
      <c r="A4" s="334" t="s">
        <v>1700</v>
      </c>
      <c r="B4" s="334" t="s">
        <v>1701</v>
      </c>
      <c r="C4" s="326"/>
      <c r="D4" s="334" t="s">
        <v>1702</v>
      </c>
      <c r="E4" s="327"/>
      <c r="F4" s="334" t="s">
        <v>1703</v>
      </c>
      <c r="G4" s="327"/>
      <c r="H4" s="334" t="s">
        <v>1704</v>
      </c>
      <c r="I4" s="339"/>
      <c r="J4" s="325" t="s">
        <v>29</v>
      </c>
      <c r="K4" s="327"/>
      <c r="L4" s="325" t="s">
        <v>1475</v>
      </c>
      <c r="M4" s="327"/>
      <c r="N4" s="325" t="s">
        <v>1705</v>
      </c>
      <c r="O4" s="325" t="s">
        <v>1706</v>
      </c>
      <c r="P4" s="333">
        <f>COUNTIF('(backend scoring)'!$B:$B,'Auto Responses'!$N4)</f>
        <v>9</v>
      </c>
      <c r="Q4" s="325"/>
      <c r="R4" s="325"/>
      <c r="S4" s="325"/>
      <c r="T4" s="325"/>
      <c r="U4" s="325"/>
      <c r="V4" s="325"/>
      <c r="W4" s="325"/>
      <c r="X4" s="325"/>
      <c r="Y4" s="325"/>
      <c r="Z4" s="325"/>
      <c r="AA4" s="325"/>
      <c r="AB4" s="325"/>
      <c r="AC4" s="325"/>
      <c r="AD4" s="325"/>
      <c r="AE4" s="325"/>
      <c r="AF4" s="325"/>
      <c r="AG4" s="325"/>
      <c r="AH4" s="325"/>
    </row>
    <row r="5" ht="15.75" customHeight="1">
      <c r="A5" s="334" t="s">
        <v>1707</v>
      </c>
      <c r="B5" s="334" t="s">
        <v>1708</v>
      </c>
      <c r="C5" s="326"/>
      <c r="D5" s="334" t="s">
        <v>1709</v>
      </c>
      <c r="E5" s="327"/>
      <c r="F5" s="334" t="s">
        <v>1710</v>
      </c>
      <c r="G5" s="327"/>
      <c r="H5" s="334" t="s">
        <v>1711</v>
      </c>
      <c r="I5" s="339"/>
      <c r="J5" s="325" t="s">
        <v>83</v>
      </c>
      <c r="K5" s="327"/>
      <c r="L5" s="325" t="s">
        <v>1712</v>
      </c>
      <c r="M5" s="327"/>
      <c r="N5" s="325" t="s">
        <v>594</v>
      </c>
      <c r="O5" s="325" t="s">
        <v>1713</v>
      </c>
      <c r="P5" s="333">
        <f>COUNTIF('(backend scoring)'!$B:$B,'Auto Responses'!$N5)</f>
        <v>5</v>
      </c>
      <c r="Q5" s="325"/>
      <c r="R5" s="325"/>
      <c r="S5" s="325"/>
      <c r="T5" s="325"/>
      <c r="U5" s="325"/>
      <c r="V5" s="325"/>
      <c r="W5" s="325"/>
      <c r="X5" s="325"/>
      <c r="Y5" s="325"/>
      <c r="Z5" s="325"/>
      <c r="AA5" s="325"/>
      <c r="AB5" s="325"/>
      <c r="AC5" s="325"/>
      <c r="AD5" s="325"/>
      <c r="AE5" s="325"/>
      <c r="AF5" s="325"/>
      <c r="AG5" s="325"/>
      <c r="AH5" s="325"/>
    </row>
    <row r="6" ht="15.75" customHeight="1">
      <c r="A6" s="334" t="s">
        <v>1714</v>
      </c>
      <c r="B6" s="334" t="s">
        <v>1715</v>
      </c>
      <c r="C6" s="326"/>
      <c r="D6" s="334" t="s">
        <v>1716</v>
      </c>
      <c r="E6" s="327"/>
      <c r="F6" s="334" t="s">
        <v>1717</v>
      </c>
      <c r="G6" s="327"/>
      <c r="H6" s="325"/>
      <c r="I6" s="327"/>
      <c r="J6" s="325"/>
      <c r="K6" s="327"/>
      <c r="L6" s="325" t="s">
        <v>1718</v>
      </c>
      <c r="M6" s="327"/>
      <c r="N6" s="325" t="s">
        <v>1719</v>
      </c>
      <c r="O6" s="325" t="s">
        <v>1720</v>
      </c>
      <c r="P6" s="333">
        <f>COUNTIF('(backend scoring)'!$B:$B,'Auto Responses'!$N6)</f>
        <v>8</v>
      </c>
      <c r="Q6" s="325"/>
      <c r="R6" s="325"/>
      <c r="S6" s="325"/>
      <c r="T6" s="325"/>
      <c r="U6" s="325"/>
      <c r="V6" s="325"/>
      <c r="W6" s="325"/>
      <c r="X6" s="325"/>
      <c r="Y6" s="325"/>
      <c r="Z6" s="325"/>
      <c r="AA6" s="325"/>
      <c r="AB6" s="325"/>
      <c r="AC6" s="325"/>
      <c r="AD6" s="325"/>
      <c r="AE6" s="325"/>
      <c r="AF6" s="325"/>
      <c r="AG6" s="325"/>
      <c r="AH6" s="325"/>
    </row>
    <row r="7" ht="15.75" customHeight="1">
      <c r="A7" s="334" t="s">
        <v>1721</v>
      </c>
      <c r="B7" s="334" t="s">
        <v>1722</v>
      </c>
      <c r="C7" s="326"/>
      <c r="D7" s="334" t="s">
        <v>1723</v>
      </c>
      <c r="E7" s="327"/>
      <c r="F7" s="334" t="s">
        <v>1724</v>
      </c>
      <c r="G7" s="327"/>
      <c r="H7" s="325"/>
      <c r="I7" s="327"/>
      <c r="J7" s="325" t="s">
        <v>1725</v>
      </c>
      <c r="K7" s="327"/>
      <c r="L7" s="325" t="s">
        <v>1726</v>
      </c>
      <c r="M7" s="327"/>
      <c r="N7" s="325" t="s">
        <v>596</v>
      </c>
      <c r="O7" s="325" t="s">
        <v>1727</v>
      </c>
      <c r="P7" s="333">
        <f>COUNTIF('(backend scoring)'!$B:$B,'Auto Responses'!$N7)</f>
        <v>7</v>
      </c>
      <c r="Q7" s="325"/>
      <c r="R7" s="325"/>
      <c r="S7" s="325"/>
      <c r="T7" s="325"/>
      <c r="U7" s="325"/>
      <c r="V7" s="325"/>
      <c r="W7" s="325"/>
      <c r="X7" s="325"/>
      <c r="Y7" s="325"/>
      <c r="Z7" s="325"/>
      <c r="AA7" s="325"/>
      <c r="AB7" s="325"/>
      <c r="AC7" s="325"/>
      <c r="AD7" s="325"/>
      <c r="AE7" s="325"/>
      <c r="AF7" s="325"/>
      <c r="AG7" s="325"/>
      <c r="AH7" s="325"/>
    </row>
    <row r="8" ht="15.75" customHeight="1">
      <c r="A8" s="334" t="s">
        <v>1728</v>
      </c>
      <c r="B8" s="334" t="s">
        <v>1729</v>
      </c>
      <c r="C8" s="326"/>
      <c r="D8" s="325" t="s">
        <v>1730</v>
      </c>
      <c r="E8" s="327"/>
      <c r="F8" s="325" t="s">
        <v>1731</v>
      </c>
      <c r="G8" s="327"/>
      <c r="H8" s="325"/>
      <c r="I8" s="327"/>
      <c r="J8" s="325" t="s">
        <v>1732</v>
      </c>
      <c r="K8" s="327"/>
      <c r="L8" s="325" t="s">
        <v>1733</v>
      </c>
      <c r="M8" s="327"/>
      <c r="N8" s="325" t="s">
        <v>626</v>
      </c>
      <c r="O8" s="325" t="s">
        <v>1734</v>
      </c>
      <c r="P8" s="333">
        <f>COUNTIF('(backend scoring)'!$B:$B,'Auto Responses'!$N8)</f>
        <v>18</v>
      </c>
      <c r="Q8" s="325"/>
      <c r="R8" s="325"/>
      <c r="S8" s="325"/>
      <c r="T8" s="325"/>
      <c r="U8" s="325"/>
      <c r="V8" s="325"/>
      <c r="W8" s="325"/>
      <c r="X8" s="325"/>
      <c r="Y8" s="325"/>
      <c r="Z8" s="325"/>
      <c r="AA8" s="325"/>
      <c r="AB8" s="325"/>
      <c r="AC8" s="325"/>
      <c r="AD8" s="325"/>
      <c r="AE8" s="325"/>
      <c r="AF8" s="325"/>
      <c r="AG8" s="325"/>
      <c r="AH8" s="325"/>
    </row>
    <row r="9" ht="15.75" customHeight="1">
      <c r="A9" s="334" t="s">
        <v>1735</v>
      </c>
      <c r="B9" s="334" t="s">
        <v>1736</v>
      </c>
      <c r="C9" s="326"/>
      <c r="D9" s="325" t="s">
        <v>1737</v>
      </c>
      <c r="E9" s="327"/>
      <c r="F9" s="325"/>
      <c r="G9" s="327"/>
      <c r="H9" s="325"/>
      <c r="I9" s="327"/>
      <c r="J9" s="325"/>
      <c r="K9" s="327"/>
      <c r="L9" s="325" t="s">
        <v>1508</v>
      </c>
      <c r="M9" s="327"/>
      <c r="N9" s="325" t="s">
        <v>598</v>
      </c>
      <c r="O9" s="325" t="s">
        <v>1738</v>
      </c>
      <c r="P9" s="333">
        <f>COUNTIF('(backend scoring)'!$B:$B,'Auto Responses'!$N9)</f>
        <v>5</v>
      </c>
      <c r="Q9" s="325"/>
      <c r="R9" s="325"/>
      <c r="S9" s="325"/>
      <c r="T9" s="325"/>
      <c r="U9" s="325"/>
      <c r="V9" s="325"/>
      <c r="W9" s="325"/>
      <c r="X9" s="325"/>
      <c r="Y9" s="325"/>
      <c r="Z9" s="325"/>
      <c r="AA9" s="325"/>
      <c r="AB9" s="325"/>
      <c r="AC9" s="325"/>
      <c r="AD9" s="325"/>
      <c r="AE9" s="325"/>
      <c r="AF9" s="325"/>
      <c r="AG9" s="325"/>
      <c r="AH9" s="325"/>
    </row>
    <row r="10" ht="15.75" customHeight="1">
      <c r="A10" s="334" t="s">
        <v>1739</v>
      </c>
      <c r="B10" s="334" t="s">
        <v>1740</v>
      </c>
      <c r="C10" s="326"/>
      <c r="D10" s="325"/>
      <c r="E10" s="327"/>
      <c r="F10" s="325"/>
      <c r="G10" s="327"/>
      <c r="H10" s="325"/>
      <c r="I10" s="327"/>
      <c r="J10" s="325"/>
      <c r="K10" s="327"/>
      <c r="L10" s="325"/>
      <c r="M10" s="327"/>
      <c r="N10" s="325" t="s">
        <v>618</v>
      </c>
      <c r="O10" s="325" t="s">
        <v>1741</v>
      </c>
      <c r="P10" s="333">
        <f>COUNTIF('(backend scoring)'!$B:$B,'Auto Responses'!$N10)</f>
        <v>9</v>
      </c>
      <c r="Q10" s="325"/>
      <c r="R10" s="325"/>
      <c r="S10" s="325"/>
      <c r="T10" s="325"/>
      <c r="U10" s="325"/>
      <c r="V10" s="325"/>
      <c r="W10" s="325"/>
      <c r="X10" s="325"/>
      <c r="Y10" s="325"/>
      <c r="Z10" s="325"/>
      <c r="AA10" s="325"/>
      <c r="AB10" s="325"/>
      <c r="AC10" s="325"/>
      <c r="AD10" s="325"/>
      <c r="AE10" s="325"/>
      <c r="AF10" s="325"/>
      <c r="AG10" s="325"/>
      <c r="AH10" s="325"/>
    </row>
    <row r="11" ht="15.75" customHeight="1">
      <c r="A11" s="334" t="s">
        <v>481</v>
      </c>
      <c r="B11" s="334" t="s">
        <v>1742</v>
      </c>
      <c r="C11" s="326"/>
      <c r="D11" s="325"/>
      <c r="E11" s="327"/>
      <c r="F11" s="325"/>
      <c r="G11" s="327"/>
      <c r="H11" s="325"/>
      <c r="I11" s="327"/>
      <c r="J11" s="325" t="s">
        <v>733</v>
      </c>
      <c r="K11" s="327"/>
      <c r="L11" s="325"/>
      <c r="M11" s="327"/>
      <c r="N11" s="325" t="s">
        <v>608</v>
      </c>
      <c r="O11" s="325" t="s">
        <v>1743</v>
      </c>
      <c r="P11" s="333">
        <f>COUNTIF('(backend scoring)'!$B:$B,'Auto Responses'!$N11)</f>
        <v>14</v>
      </c>
      <c r="Q11" s="325"/>
      <c r="R11" s="325"/>
      <c r="S11" s="325"/>
      <c r="T11" s="325"/>
      <c r="U11" s="325"/>
      <c r="V11" s="325"/>
      <c r="W11" s="325"/>
      <c r="X11" s="325"/>
      <c r="Y11" s="325"/>
      <c r="Z11" s="325"/>
      <c r="AA11" s="325"/>
      <c r="AB11" s="325"/>
      <c r="AC11" s="325"/>
      <c r="AD11" s="325"/>
      <c r="AE11" s="325"/>
      <c r="AF11" s="325"/>
      <c r="AG11" s="325"/>
      <c r="AH11" s="325"/>
    </row>
    <row r="12" ht="15.75" customHeight="1">
      <c r="A12" s="334" t="s">
        <v>1744</v>
      </c>
      <c r="B12" s="334" t="s">
        <v>1745</v>
      </c>
      <c r="C12" s="326"/>
      <c r="D12" s="325"/>
      <c r="E12" s="327"/>
      <c r="F12" s="334"/>
      <c r="G12" s="327"/>
      <c r="H12" s="325"/>
      <c r="I12" s="327"/>
      <c r="J12" s="325" t="s">
        <v>789</v>
      </c>
      <c r="K12" s="327"/>
      <c r="L12" s="325"/>
      <c r="M12" s="327"/>
      <c r="N12" s="325" t="s">
        <v>604</v>
      </c>
      <c r="O12" s="325" t="s">
        <v>1746</v>
      </c>
      <c r="P12" s="333">
        <f>COUNTIF('(backend scoring)'!$B:$B,'Auto Responses'!$N12)</f>
        <v>18</v>
      </c>
      <c r="Q12" s="325"/>
      <c r="R12" s="325"/>
      <c r="S12" s="325"/>
      <c r="T12" s="325"/>
      <c r="U12" s="325"/>
      <c r="V12" s="325"/>
      <c r="W12" s="325"/>
      <c r="X12" s="325"/>
      <c r="Y12" s="325"/>
      <c r="Z12" s="325"/>
      <c r="AA12" s="325"/>
      <c r="AB12" s="325"/>
      <c r="AC12" s="325"/>
      <c r="AD12" s="325"/>
      <c r="AE12" s="325"/>
      <c r="AF12" s="325"/>
      <c r="AG12" s="325"/>
      <c r="AH12" s="325"/>
    </row>
    <row r="13" ht="15.75" customHeight="1">
      <c r="A13" s="334" t="s">
        <v>1747</v>
      </c>
      <c r="B13" s="334" t="s">
        <v>1748</v>
      </c>
      <c r="C13" s="326"/>
      <c r="D13" s="325"/>
      <c r="E13" s="327"/>
      <c r="F13" s="334"/>
      <c r="G13" s="327"/>
      <c r="H13" s="325"/>
      <c r="I13" s="327"/>
      <c r="J13" s="325" t="s">
        <v>739</v>
      </c>
      <c r="K13" s="327"/>
      <c r="L13" s="325"/>
      <c r="M13" s="327"/>
      <c r="N13" s="325" t="s">
        <v>600</v>
      </c>
      <c r="O13" s="325" t="s">
        <v>1749</v>
      </c>
      <c r="P13" s="333">
        <f>COUNTIF('(backend scoring)'!$B:$B,'Auto Responses'!$N13)</f>
        <v>16</v>
      </c>
      <c r="Q13" s="325"/>
      <c r="R13" s="325"/>
      <c r="S13" s="325"/>
      <c r="T13" s="325"/>
      <c r="U13" s="325"/>
      <c r="V13" s="325"/>
      <c r="W13" s="325"/>
      <c r="X13" s="325"/>
      <c r="Y13" s="325"/>
      <c r="Z13" s="325"/>
      <c r="AA13" s="325"/>
      <c r="AB13" s="325"/>
      <c r="AC13" s="325"/>
      <c r="AD13" s="325"/>
      <c r="AE13" s="325"/>
      <c r="AF13" s="325"/>
      <c r="AG13" s="325"/>
      <c r="AH13" s="325"/>
    </row>
    <row r="14" ht="15.75" customHeight="1">
      <c r="A14" s="334" t="s">
        <v>760</v>
      </c>
      <c r="B14" s="334" t="s">
        <v>1750</v>
      </c>
      <c r="C14" s="326"/>
      <c r="D14" s="325"/>
      <c r="E14" s="327"/>
      <c r="F14" s="325"/>
      <c r="G14" s="327"/>
      <c r="H14" s="325"/>
      <c r="I14" s="327"/>
      <c r="J14" s="325" t="s">
        <v>1751</v>
      </c>
      <c r="K14" s="327"/>
      <c r="L14" s="325"/>
      <c r="M14" s="327"/>
      <c r="N14" s="325" t="s">
        <v>606</v>
      </c>
      <c r="O14" s="325" t="s">
        <v>1752</v>
      </c>
      <c r="P14" s="333">
        <f>COUNTIF('(backend scoring)'!$B:$B,'Auto Responses'!$N14)</f>
        <v>23</v>
      </c>
      <c r="Q14" s="325"/>
      <c r="R14" s="325"/>
      <c r="S14" s="325"/>
      <c r="T14" s="325"/>
      <c r="U14" s="325"/>
      <c r="V14" s="325"/>
      <c r="W14" s="325"/>
      <c r="X14" s="325"/>
      <c r="Y14" s="325"/>
      <c r="Z14" s="325"/>
      <c r="AA14" s="325"/>
      <c r="AB14" s="325"/>
      <c r="AC14" s="325"/>
      <c r="AD14" s="325"/>
      <c r="AE14" s="325"/>
      <c r="AF14" s="325"/>
      <c r="AG14" s="325"/>
      <c r="AH14" s="325"/>
    </row>
    <row r="15" ht="15.75" customHeight="1">
      <c r="A15" s="334" t="s">
        <v>759</v>
      </c>
      <c r="B15" s="334" t="s">
        <v>1753</v>
      </c>
      <c r="C15" s="326"/>
      <c r="D15" s="325"/>
      <c r="E15" s="327"/>
      <c r="F15" s="325"/>
      <c r="G15" s="327"/>
      <c r="H15" s="325"/>
      <c r="I15" s="327"/>
      <c r="J15" s="325"/>
      <c r="K15" s="327"/>
      <c r="L15" s="325"/>
      <c r="M15" s="327"/>
      <c r="N15" s="325" t="s">
        <v>610</v>
      </c>
      <c r="O15" s="325" t="s">
        <v>1754</v>
      </c>
      <c r="P15" s="333">
        <f>COUNTIF('(backend scoring)'!$B:$B,'Auto Responses'!$N15)</f>
        <v>16</v>
      </c>
      <c r="Q15" s="325"/>
      <c r="R15" s="325"/>
      <c r="S15" s="325"/>
      <c r="T15" s="325"/>
      <c r="U15" s="325"/>
      <c r="V15" s="325"/>
      <c r="W15" s="325"/>
      <c r="X15" s="325"/>
      <c r="Y15" s="325"/>
      <c r="Z15" s="325"/>
      <c r="AA15" s="325"/>
      <c r="AB15" s="325"/>
      <c r="AC15" s="325"/>
      <c r="AD15" s="325"/>
      <c r="AE15" s="325"/>
      <c r="AF15" s="325"/>
      <c r="AG15" s="325"/>
      <c r="AH15" s="325"/>
    </row>
    <row r="16" ht="15.75" customHeight="1">
      <c r="A16" s="334" t="s">
        <v>1755</v>
      </c>
      <c r="B16" s="334" t="s">
        <v>1756</v>
      </c>
      <c r="C16" s="326"/>
      <c r="D16" s="325"/>
      <c r="E16" s="327"/>
      <c r="F16" s="325"/>
      <c r="G16" s="327"/>
      <c r="H16" s="325"/>
      <c r="I16" s="327"/>
      <c r="J16" s="325"/>
      <c r="K16" s="327"/>
      <c r="L16" s="325"/>
      <c r="M16" s="327"/>
      <c r="N16" s="325" t="s">
        <v>612</v>
      </c>
      <c r="O16" s="325" t="s">
        <v>1757</v>
      </c>
      <c r="P16" s="333">
        <f>COUNTIF('(backend scoring)'!$B:$B,'Auto Responses'!$N16)</f>
        <v>11</v>
      </c>
      <c r="Q16" s="325"/>
      <c r="R16" s="325"/>
      <c r="S16" s="325"/>
      <c r="T16" s="325"/>
      <c r="U16" s="325"/>
      <c r="V16" s="325"/>
      <c r="W16" s="325"/>
      <c r="X16" s="325"/>
      <c r="Y16" s="325"/>
      <c r="Z16" s="325"/>
      <c r="AA16" s="325"/>
      <c r="AB16" s="325"/>
      <c r="AC16" s="325"/>
      <c r="AD16" s="325"/>
      <c r="AE16" s="325"/>
      <c r="AF16" s="325"/>
      <c r="AG16" s="325"/>
      <c r="AH16" s="325"/>
    </row>
    <row r="17" ht="15.75" customHeight="1">
      <c r="A17" s="334" t="s">
        <v>1758</v>
      </c>
      <c r="B17" s="334" t="s">
        <v>1759</v>
      </c>
      <c r="C17" s="326"/>
      <c r="D17" s="325"/>
      <c r="E17" s="327"/>
      <c r="F17" s="325"/>
      <c r="G17" s="327"/>
      <c r="H17" s="325"/>
      <c r="I17" s="327"/>
      <c r="J17" s="325" t="s">
        <v>1760</v>
      </c>
      <c r="K17" s="327"/>
      <c r="L17" s="325"/>
      <c r="M17" s="327"/>
      <c r="N17" s="325" t="s">
        <v>602</v>
      </c>
      <c r="O17" s="325" t="s">
        <v>1761</v>
      </c>
      <c r="P17" s="333">
        <f>COUNTIF('(backend scoring)'!$B:$B,'Auto Responses'!$N17)</f>
        <v>15</v>
      </c>
      <c r="Q17" s="325"/>
      <c r="R17" s="325"/>
      <c r="S17" s="325"/>
      <c r="T17" s="325"/>
      <c r="U17" s="325"/>
      <c r="V17" s="325"/>
      <c r="W17" s="325"/>
      <c r="X17" s="325"/>
      <c r="Y17" s="325"/>
      <c r="Z17" s="325"/>
      <c r="AA17" s="325"/>
      <c r="AB17" s="325"/>
      <c r="AC17" s="325"/>
      <c r="AD17" s="325"/>
      <c r="AE17" s="325"/>
      <c r="AF17" s="325"/>
      <c r="AG17" s="325"/>
      <c r="AH17" s="325"/>
    </row>
    <row r="18" ht="15.75" customHeight="1">
      <c r="A18" s="334" t="s">
        <v>1762</v>
      </c>
      <c r="B18" s="334" t="s">
        <v>1763</v>
      </c>
      <c r="C18" s="326"/>
      <c r="D18" s="325"/>
      <c r="E18" s="327"/>
      <c r="F18" s="325"/>
      <c r="G18" s="327"/>
      <c r="H18" s="325"/>
      <c r="I18" s="327"/>
      <c r="J18" s="325" t="s">
        <v>1764</v>
      </c>
      <c r="K18" s="327"/>
      <c r="L18" s="325"/>
      <c r="M18" s="327"/>
      <c r="N18" s="325" t="s">
        <v>614</v>
      </c>
      <c r="O18" s="325" t="s">
        <v>1765</v>
      </c>
      <c r="P18" s="333">
        <f>COUNTIF('(backend scoring)'!$B:$B,'Auto Responses'!$N18)</f>
        <v>4</v>
      </c>
      <c r="Q18" s="325"/>
      <c r="R18" s="325"/>
      <c r="S18" s="325"/>
      <c r="T18" s="325"/>
      <c r="U18" s="325"/>
      <c r="V18" s="325"/>
      <c r="W18" s="325"/>
      <c r="X18" s="325"/>
      <c r="Y18" s="325"/>
      <c r="Z18" s="325"/>
      <c r="AA18" s="325"/>
      <c r="AB18" s="325"/>
      <c r="AC18" s="325"/>
      <c r="AD18" s="325"/>
      <c r="AE18" s="325"/>
      <c r="AF18" s="325"/>
      <c r="AG18" s="325"/>
      <c r="AH18" s="325"/>
    </row>
    <row r="19" ht="15.75" customHeight="1">
      <c r="A19" s="334" t="s">
        <v>1766</v>
      </c>
      <c r="B19" s="334" t="s">
        <v>1767</v>
      </c>
      <c r="C19" s="326"/>
      <c r="D19" s="325"/>
      <c r="E19" s="327"/>
      <c r="F19" s="325"/>
      <c r="G19" s="327"/>
      <c r="H19" s="325"/>
      <c r="I19" s="327"/>
      <c r="J19" s="325" t="s">
        <v>1768</v>
      </c>
      <c r="K19" s="327"/>
      <c r="L19" s="325"/>
      <c r="M19" s="327"/>
      <c r="N19" s="325" t="s">
        <v>616</v>
      </c>
      <c r="O19" s="325" t="s">
        <v>1769</v>
      </c>
      <c r="P19" s="333">
        <f>COUNTIF('(backend scoring)'!$B:$B,'Auto Responses'!$N19)</f>
        <v>6</v>
      </c>
      <c r="Q19" s="325"/>
      <c r="R19" s="325"/>
      <c r="S19" s="325"/>
      <c r="T19" s="325"/>
      <c r="U19" s="325"/>
      <c r="V19" s="325"/>
      <c r="W19" s="325"/>
      <c r="X19" s="325"/>
      <c r="Y19" s="325"/>
      <c r="Z19" s="325"/>
      <c r="AA19" s="325"/>
      <c r="AB19" s="325"/>
      <c r="AC19" s="325"/>
      <c r="AD19" s="325"/>
      <c r="AE19" s="325"/>
      <c r="AF19" s="325"/>
      <c r="AG19" s="325"/>
      <c r="AH19" s="325"/>
    </row>
    <row r="20" ht="15.75" customHeight="1">
      <c r="A20" s="334" t="s">
        <v>1770</v>
      </c>
      <c r="B20" s="334" t="s">
        <v>1771</v>
      </c>
      <c r="C20" s="326"/>
      <c r="D20" s="325"/>
      <c r="E20" s="327"/>
      <c r="F20" s="325"/>
      <c r="G20" s="327"/>
      <c r="H20" s="325"/>
      <c r="I20" s="327"/>
      <c r="J20" s="325" t="s">
        <v>77</v>
      </c>
      <c r="K20" s="327"/>
      <c r="L20" s="325"/>
      <c r="M20" s="327"/>
      <c r="N20" s="325" t="s">
        <v>620</v>
      </c>
      <c r="O20" s="325" t="s">
        <v>1772</v>
      </c>
      <c r="P20" s="333">
        <f>COUNTIF('(backend scoring)'!$B:$B,'Auto Responses'!$N20)</f>
        <v>29</v>
      </c>
      <c r="Q20" s="325"/>
      <c r="R20" s="325"/>
      <c r="S20" s="325"/>
      <c r="T20" s="325"/>
      <c r="U20" s="325"/>
      <c r="V20" s="325"/>
      <c r="W20" s="325"/>
      <c r="X20" s="325"/>
      <c r="Y20" s="325"/>
      <c r="Z20" s="325"/>
      <c r="AA20" s="325"/>
      <c r="AB20" s="325"/>
      <c r="AC20" s="325"/>
      <c r="AD20" s="325"/>
      <c r="AE20" s="325"/>
      <c r="AF20" s="325"/>
      <c r="AG20" s="325"/>
      <c r="AH20" s="325"/>
    </row>
    <row r="21" ht="15.75" customHeight="1">
      <c r="A21" s="334" t="s">
        <v>1773</v>
      </c>
      <c r="B21" s="334" t="s">
        <v>1774</v>
      </c>
      <c r="C21" s="326"/>
      <c r="D21" s="325"/>
      <c r="E21" s="327"/>
      <c r="F21" s="325"/>
      <c r="G21" s="327"/>
      <c r="H21" s="325"/>
      <c r="I21" s="327"/>
      <c r="J21" s="325" t="s">
        <v>1775</v>
      </c>
      <c r="K21" s="327"/>
      <c r="L21" s="325"/>
      <c r="M21" s="327"/>
      <c r="N21" s="325" t="s">
        <v>622</v>
      </c>
      <c r="O21" s="325" t="s">
        <v>1776</v>
      </c>
      <c r="P21" s="333">
        <f>COUNTIF('(backend scoring)'!$B:$B,'Auto Responses'!$N21)</f>
        <v>12</v>
      </c>
      <c r="Q21" s="325"/>
      <c r="R21" s="325"/>
      <c r="S21" s="325"/>
      <c r="T21" s="325"/>
      <c r="U21" s="325"/>
      <c r="V21" s="325"/>
      <c r="W21" s="325"/>
      <c r="X21" s="325"/>
      <c r="Y21" s="325"/>
      <c r="Z21" s="325"/>
      <c r="AA21" s="325"/>
      <c r="AB21" s="325"/>
      <c r="AC21" s="325"/>
      <c r="AD21" s="325"/>
      <c r="AE21" s="325"/>
      <c r="AF21" s="325"/>
      <c r="AG21" s="325"/>
      <c r="AH21" s="325"/>
    </row>
    <row r="22" ht="15.75" customHeight="1">
      <c r="A22" s="334" t="s">
        <v>1777</v>
      </c>
      <c r="B22" s="334" t="s">
        <v>1778</v>
      </c>
      <c r="C22" s="326"/>
      <c r="D22" s="325"/>
      <c r="E22" s="327"/>
      <c r="F22" s="325"/>
      <c r="G22" s="327"/>
      <c r="H22" s="325"/>
      <c r="I22" s="327"/>
      <c r="J22" s="325" t="s">
        <v>1779</v>
      </c>
      <c r="K22" s="327"/>
      <c r="L22" s="325"/>
      <c r="M22" s="327"/>
      <c r="N22" s="325" t="s">
        <v>624</v>
      </c>
      <c r="O22" s="325" t="s">
        <v>1780</v>
      </c>
      <c r="P22" s="333">
        <f>COUNTIF('(backend scoring)'!$B:$B,'Auto Responses'!$N22)</f>
        <v>10</v>
      </c>
      <c r="Q22" s="325"/>
      <c r="R22" s="325"/>
      <c r="S22" s="325"/>
      <c r="T22" s="325"/>
      <c r="U22" s="325"/>
      <c r="V22" s="325"/>
      <c r="W22" s="325"/>
      <c r="X22" s="325"/>
      <c r="Y22" s="325"/>
      <c r="Z22" s="325"/>
      <c r="AA22" s="325"/>
      <c r="AB22" s="325"/>
      <c r="AC22" s="325"/>
      <c r="AD22" s="325"/>
      <c r="AE22" s="325"/>
      <c r="AF22" s="325"/>
      <c r="AG22" s="325"/>
      <c r="AH22" s="325"/>
    </row>
    <row r="23" ht="15.75" customHeight="1">
      <c r="A23" s="334" t="s">
        <v>1781</v>
      </c>
      <c r="B23" s="334" t="s">
        <v>1782</v>
      </c>
      <c r="C23" s="326"/>
      <c r="D23" s="325"/>
      <c r="E23" s="327"/>
      <c r="F23" s="325"/>
      <c r="G23" s="327"/>
      <c r="H23" s="325"/>
      <c r="I23" s="327"/>
      <c r="J23" s="325" t="s">
        <v>1783</v>
      </c>
      <c r="K23" s="327"/>
      <c r="L23" s="325"/>
      <c r="M23" s="327"/>
      <c r="N23" s="325" t="s">
        <v>658</v>
      </c>
      <c r="O23" s="325" t="s">
        <v>1784</v>
      </c>
      <c r="P23" s="333">
        <f>COUNTIF('(backend scoring)'!$B:$B,'Auto Responses'!$N23)</f>
        <v>5</v>
      </c>
      <c r="Q23" s="325"/>
      <c r="R23" s="325"/>
      <c r="S23" s="325"/>
      <c r="T23" s="325"/>
      <c r="U23" s="325"/>
      <c r="V23" s="325"/>
      <c r="W23" s="325"/>
      <c r="X23" s="325"/>
      <c r="Y23" s="325"/>
      <c r="Z23" s="325"/>
      <c r="AA23" s="325"/>
      <c r="AB23" s="325"/>
      <c r="AC23" s="325"/>
      <c r="AD23" s="325"/>
      <c r="AE23" s="325"/>
      <c r="AF23" s="325"/>
      <c r="AG23" s="325"/>
      <c r="AH23" s="325"/>
    </row>
    <row r="24" ht="15.75" customHeight="1">
      <c r="A24" s="334" t="s">
        <v>1785</v>
      </c>
      <c r="B24" s="334" t="s">
        <v>1786</v>
      </c>
      <c r="C24" s="326"/>
      <c r="D24" s="325"/>
      <c r="E24" s="327"/>
      <c r="F24" s="325"/>
      <c r="G24" s="327"/>
      <c r="H24" s="325"/>
      <c r="I24" s="327"/>
      <c r="J24" s="325"/>
      <c r="K24" s="327"/>
      <c r="L24" s="325"/>
      <c r="M24" s="327"/>
      <c r="N24" s="325" t="s">
        <v>660</v>
      </c>
      <c r="O24" s="325" t="s">
        <v>1787</v>
      </c>
      <c r="P24" s="333">
        <f>COUNTIF('(backend scoring)'!$B:$B,'Auto Responses'!$N24)</f>
        <v>4</v>
      </c>
      <c r="Q24" s="325"/>
      <c r="R24" s="325"/>
      <c r="S24" s="325"/>
      <c r="T24" s="325"/>
      <c r="U24" s="325"/>
      <c r="V24" s="325"/>
      <c r="W24" s="325"/>
      <c r="X24" s="325"/>
      <c r="Y24" s="325"/>
      <c r="Z24" s="325"/>
      <c r="AA24" s="325"/>
      <c r="AB24" s="325"/>
      <c r="AC24" s="325"/>
      <c r="AD24" s="325"/>
      <c r="AE24" s="325"/>
      <c r="AF24" s="325"/>
      <c r="AG24" s="325"/>
      <c r="AH24" s="325"/>
    </row>
    <row r="25" ht="15.75" customHeight="1">
      <c r="A25" s="334" t="s">
        <v>1788</v>
      </c>
      <c r="B25" s="334" t="s">
        <v>1789</v>
      </c>
      <c r="C25" s="326"/>
      <c r="D25" s="325"/>
      <c r="E25" s="327"/>
      <c r="F25" s="325"/>
      <c r="G25" s="327"/>
      <c r="H25" s="325"/>
      <c r="I25" s="327"/>
      <c r="J25" s="325"/>
      <c r="K25" s="327"/>
      <c r="L25" s="325"/>
      <c r="M25" s="327"/>
      <c r="N25" s="325" t="s">
        <v>662</v>
      </c>
      <c r="O25" s="325" t="s">
        <v>1790</v>
      </c>
      <c r="P25" s="333">
        <f>COUNTIF('(backend scoring)'!$B:$B,'Auto Responses'!$N25)</f>
        <v>3</v>
      </c>
      <c r="Q25" s="325"/>
      <c r="R25" s="325"/>
      <c r="S25" s="325"/>
      <c r="T25" s="325"/>
      <c r="U25" s="325"/>
      <c r="V25" s="325"/>
      <c r="W25" s="325"/>
      <c r="X25" s="325"/>
      <c r="Y25" s="325"/>
      <c r="Z25" s="325"/>
      <c r="AA25" s="325"/>
      <c r="AB25" s="325"/>
      <c r="AC25" s="325"/>
      <c r="AD25" s="325"/>
      <c r="AE25" s="325"/>
      <c r="AF25" s="325"/>
      <c r="AG25" s="325"/>
      <c r="AH25" s="325"/>
    </row>
    <row r="26" ht="15.75" customHeight="1">
      <c r="A26" s="334" t="s">
        <v>1791</v>
      </c>
      <c r="B26" s="334" t="s">
        <v>1792</v>
      </c>
      <c r="C26" s="326"/>
      <c r="D26" s="325"/>
      <c r="E26" s="327"/>
      <c r="F26" s="325"/>
      <c r="G26" s="327"/>
      <c r="H26" s="325"/>
      <c r="I26" s="327"/>
      <c r="J26" s="325"/>
      <c r="K26" s="327"/>
      <c r="L26" s="325"/>
      <c r="M26" s="327"/>
      <c r="N26" s="325" t="s">
        <v>664</v>
      </c>
      <c r="O26" s="325" t="s">
        <v>1793</v>
      </c>
      <c r="P26" s="333">
        <f>COUNTIF('(backend scoring)'!$B:$B,'Auto Responses'!$N26)</f>
        <v>2</v>
      </c>
      <c r="Q26" s="325"/>
      <c r="R26" s="325"/>
      <c r="S26" s="325"/>
      <c r="T26" s="325"/>
      <c r="U26" s="325"/>
      <c r="V26" s="325"/>
      <c r="W26" s="325"/>
      <c r="X26" s="325"/>
      <c r="Y26" s="325"/>
      <c r="Z26" s="325"/>
      <c r="AA26" s="325"/>
      <c r="AB26" s="325"/>
      <c r="AC26" s="325"/>
      <c r="AD26" s="325"/>
      <c r="AE26" s="325"/>
      <c r="AF26" s="325"/>
      <c r="AG26" s="325"/>
      <c r="AH26" s="325"/>
    </row>
    <row r="27" ht="15.75" customHeight="1">
      <c r="A27" s="325" t="s">
        <v>1794</v>
      </c>
      <c r="B27" s="325"/>
      <c r="C27" s="326"/>
      <c r="D27" s="325"/>
      <c r="E27" s="327"/>
      <c r="F27" s="325"/>
      <c r="G27" s="327"/>
      <c r="H27" s="325"/>
      <c r="I27" s="327"/>
      <c r="J27" s="325" t="s">
        <v>735</v>
      </c>
      <c r="K27" s="327"/>
      <c r="L27" s="325"/>
      <c r="M27" s="327"/>
      <c r="N27" s="325" t="s">
        <v>666</v>
      </c>
      <c r="O27" s="325" t="s">
        <v>1795</v>
      </c>
      <c r="P27" s="333">
        <f>COUNTIF('(backend scoring)'!$B:$B,'Auto Responses'!$N27)</f>
        <v>2</v>
      </c>
      <c r="Q27" s="325"/>
      <c r="R27" s="325"/>
      <c r="S27" s="325"/>
      <c r="T27" s="325"/>
      <c r="U27" s="325"/>
      <c r="V27" s="325"/>
      <c r="W27" s="325"/>
      <c r="X27" s="325"/>
      <c r="Y27" s="325"/>
      <c r="Z27" s="325"/>
      <c r="AA27" s="325"/>
      <c r="AB27" s="325"/>
      <c r="AC27" s="325"/>
      <c r="AD27" s="325"/>
      <c r="AE27" s="325"/>
      <c r="AF27" s="325"/>
      <c r="AG27" s="325"/>
      <c r="AH27" s="325"/>
    </row>
    <row r="28" ht="15.75" customHeight="1">
      <c r="A28" s="334" t="s">
        <v>1796</v>
      </c>
      <c r="B28" s="325"/>
      <c r="C28" s="326"/>
      <c r="D28" s="325"/>
      <c r="E28" s="327"/>
      <c r="F28" s="325"/>
      <c r="G28" s="327"/>
      <c r="H28" s="325"/>
      <c r="I28" s="327"/>
      <c r="J28" s="325" t="s">
        <v>717</v>
      </c>
      <c r="K28" s="327"/>
      <c r="L28" s="325"/>
      <c r="M28" s="327"/>
      <c r="N28" s="325" t="s">
        <v>668</v>
      </c>
      <c r="O28" s="325" t="s">
        <v>1797</v>
      </c>
      <c r="P28" s="333">
        <f>COUNTIF('(backend scoring)'!$B:$B,'Auto Responses'!$N28)</f>
        <v>8</v>
      </c>
      <c r="Q28" s="325"/>
      <c r="R28" s="325"/>
      <c r="S28" s="325"/>
      <c r="T28" s="325"/>
      <c r="U28" s="325"/>
      <c r="V28" s="325"/>
      <c r="W28" s="325"/>
      <c r="X28" s="325"/>
      <c r="Y28" s="325"/>
      <c r="Z28" s="325"/>
      <c r="AA28" s="325"/>
      <c r="AB28" s="325"/>
      <c r="AC28" s="325"/>
      <c r="AD28" s="325"/>
      <c r="AE28" s="325"/>
      <c r="AF28" s="325"/>
      <c r="AG28" s="325"/>
      <c r="AH28" s="325"/>
    </row>
    <row r="29" ht="15.75" customHeight="1">
      <c r="A29" s="334"/>
      <c r="B29" s="325"/>
      <c r="C29" s="326"/>
      <c r="D29" s="325"/>
      <c r="E29" s="327"/>
      <c r="F29" s="325"/>
      <c r="G29" s="327"/>
      <c r="H29" s="325"/>
      <c r="I29" s="327"/>
      <c r="J29" s="325"/>
      <c r="K29" s="327"/>
      <c r="L29" s="325"/>
      <c r="M29" s="327"/>
      <c r="N29" s="325" t="s">
        <v>670</v>
      </c>
      <c r="O29" s="325" t="s">
        <v>1798</v>
      </c>
      <c r="P29" s="333">
        <f>COUNTIF('(backend scoring)'!$B:$B,'Auto Responses'!$N29)</f>
        <v>13</v>
      </c>
      <c r="Q29" s="325"/>
      <c r="R29" s="325"/>
      <c r="S29" s="325"/>
      <c r="T29" s="325"/>
      <c r="U29" s="325"/>
      <c r="V29" s="325"/>
      <c r="W29" s="325"/>
      <c r="X29" s="325"/>
      <c r="Y29" s="325"/>
      <c r="Z29" s="325"/>
      <c r="AA29" s="325"/>
      <c r="AB29" s="325"/>
      <c r="AC29" s="325"/>
      <c r="AD29" s="325"/>
      <c r="AE29" s="325"/>
      <c r="AF29" s="325"/>
      <c r="AG29" s="325"/>
      <c r="AH29" s="325"/>
    </row>
    <row r="30" ht="15.75" customHeight="1">
      <c r="A30" s="334"/>
      <c r="B30" s="325"/>
      <c r="C30" s="326"/>
      <c r="D30" s="325"/>
      <c r="E30" s="327"/>
      <c r="F30" s="325"/>
      <c r="G30" s="327"/>
      <c r="H30" s="325"/>
      <c r="I30" s="327"/>
      <c r="J30" s="325"/>
      <c r="K30" s="327"/>
      <c r="L30" s="325"/>
      <c r="M30" s="327"/>
      <c r="N30" s="325" t="s">
        <v>672</v>
      </c>
      <c r="O30" s="325" t="s">
        <v>1799</v>
      </c>
      <c r="P30" s="333">
        <f>COUNTIF('(backend scoring)'!$B:$B,'Auto Responses'!$N30)</f>
        <v>5</v>
      </c>
      <c r="Q30" s="325"/>
      <c r="R30" s="325"/>
      <c r="S30" s="325"/>
      <c r="T30" s="325"/>
      <c r="U30" s="325"/>
      <c r="V30" s="325"/>
      <c r="W30" s="325"/>
      <c r="X30" s="325"/>
      <c r="Y30" s="325"/>
      <c r="Z30" s="325"/>
      <c r="AA30" s="325"/>
      <c r="AB30" s="325"/>
      <c r="AC30" s="325"/>
      <c r="AD30" s="325"/>
      <c r="AE30" s="325"/>
      <c r="AF30" s="325"/>
      <c r="AG30" s="325"/>
      <c r="AH30" s="325"/>
    </row>
    <row r="31" ht="15.75" customHeight="1">
      <c r="A31" s="334"/>
      <c r="B31" s="325"/>
      <c r="C31" s="326"/>
      <c r="D31" s="325"/>
      <c r="E31" s="327"/>
      <c r="F31" s="325"/>
      <c r="G31" s="327"/>
      <c r="H31" s="325"/>
      <c r="I31" s="327"/>
      <c r="J31" s="325"/>
      <c r="K31" s="327"/>
      <c r="L31" s="325"/>
      <c r="M31" s="327"/>
      <c r="N31" s="325" t="s">
        <v>674</v>
      </c>
      <c r="O31" s="325" t="s">
        <v>1800</v>
      </c>
      <c r="P31" s="333">
        <f>COUNTIF('(backend scoring)'!$B:$B,'Auto Responses'!$N31)</f>
        <v>15</v>
      </c>
      <c r="Q31" s="325"/>
      <c r="R31" s="325"/>
      <c r="S31" s="325"/>
      <c r="T31" s="334"/>
      <c r="U31" s="325"/>
      <c r="V31" s="325"/>
      <c r="W31" s="325"/>
      <c r="X31" s="325"/>
      <c r="Y31" s="325"/>
      <c r="Z31" s="325"/>
      <c r="AA31" s="325"/>
      <c r="AB31" s="325"/>
      <c r="AC31" s="325"/>
      <c r="AD31" s="325"/>
      <c r="AE31" s="325"/>
      <c r="AF31" s="325"/>
      <c r="AG31" s="325"/>
      <c r="AH31" s="325"/>
    </row>
    <row r="32" ht="15.75" customHeight="1">
      <c r="A32" s="334"/>
      <c r="B32" s="325"/>
      <c r="C32" s="326"/>
      <c r="D32" s="325"/>
      <c r="E32" s="327"/>
      <c r="F32" s="325"/>
      <c r="G32" s="327"/>
      <c r="H32" s="325"/>
      <c r="I32" s="327"/>
      <c r="J32" s="325"/>
      <c r="K32" s="327"/>
      <c r="L32" s="325"/>
      <c r="M32" s="327"/>
      <c r="N32" s="325" t="s">
        <v>676</v>
      </c>
      <c r="O32" s="325" t="s">
        <v>1801</v>
      </c>
      <c r="P32" s="333">
        <f>COUNTIF('(backend scoring)'!$B:$B,'Auto Responses'!$N32)</f>
        <v>8</v>
      </c>
      <c r="Q32" s="325"/>
      <c r="R32" s="325"/>
      <c r="S32" s="325"/>
      <c r="T32" s="325"/>
      <c r="U32" s="325"/>
      <c r="V32" s="325"/>
      <c r="W32" s="325"/>
      <c r="X32" s="325"/>
      <c r="Y32" s="325"/>
      <c r="Z32" s="325"/>
      <c r="AA32" s="325"/>
      <c r="AB32" s="325"/>
      <c r="AC32" s="325"/>
      <c r="AD32" s="325"/>
      <c r="AE32" s="325"/>
      <c r="AF32" s="325"/>
      <c r="AG32" s="325"/>
      <c r="AH32" s="325"/>
    </row>
    <row r="33" ht="15.75" customHeight="1">
      <c r="A33" s="325"/>
      <c r="B33" s="325"/>
      <c r="C33" s="326"/>
      <c r="D33" s="325"/>
      <c r="E33" s="327"/>
      <c r="F33" s="325"/>
      <c r="G33" s="327"/>
      <c r="H33" s="325"/>
      <c r="I33" s="327"/>
      <c r="J33" s="325"/>
      <c r="K33" s="327"/>
      <c r="L33" s="325"/>
      <c r="M33" s="327"/>
      <c r="N33" s="325" t="s">
        <v>1802</v>
      </c>
      <c r="O33" s="325" t="s">
        <v>1803</v>
      </c>
      <c r="P33" s="333">
        <f>COUNTIF('(backend scoring)'!$B:$B,'Auto Responses'!$N33)</f>
        <v>2</v>
      </c>
      <c r="Q33" s="325"/>
      <c r="R33" s="325"/>
      <c r="S33" s="325"/>
      <c r="T33" s="325"/>
      <c r="U33" s="325"/>
      <c r="V33" s="325"/>
      <c r="W33" s="325"/>
      <c r="X33" s="325"/>
      <c r="Y33" s="325"/>
      <c r="Z33" s="325"/>
      <c r="AA33" s="325"/>
      <c r="AB33" s="325"/>
      <c r="AC33" s="325"/>
      <c r="AD33" s="325"/>
      <c r="AE33" s="325"/>
      <c r="AF33" s="325"/>
      <c r="AG33" s="325"/>
      <c r="AH33" s="325"/>
    </row>
    <row r="34" ht="15.75" customHeight="1">
      <c r="A34" s="334"/>
      <c r="B34" s="325"/>
      <c r="C34" s="326"/>
      <c r="D34" s="325"/>
      <c r="E34" s="327"/>
      <c r="F34" s="325"/>
      <c r="G34" s="327"/>
      <c r="H34" s="325"/>
      <c r="I34" s="327"/>
      <c r="J34" s="325"/>
      <c r="K34" s="327"/>
      <c r="L34" s="325"/>
      <c r="M34" s="327"/>
      <c r="N34" s="325" t="s">
        <v>1804</v>
      </c>
      <c r="O34" s="325" t="s">
        <v>1805</v>
      </c>
      <c r="P34" s="333">
        <f>COUNTIF('(backend scoring)'!$B:$B,'Auto Responses'!$N34)</f>
        <v>5</v>
      </c>
      <c r="Q34" s="325"/>
      <c r="R34" s="325"/>
      <c r="S34" s="325"/>
      <c r="T34" s="325"/>
      <c r="U34" s="325"/>
      <c r="V34" s="325"/>
      <c r="W34" s="325"/>
      <c r="X34" s="325"/>
      <c r="Y34" s="325"/>
      <c r="Z34" s="325"/>
      <c r="AA34" s="325"/>
      <c r="AB34" s="325"/>
      <c r="AC34" s="325"/>
      <c r="AD34" s="325"/>
      <c r="AE34" s="325"/>
      <c r="AF34" s="325"/>
      <c r="AG34" s="325"/>
      <c r="AH34" s="325"/>
    </row>
    <row r="35" ht="15.75" customHeight="1">
      <c r="A35" s="334"/>
      <c r="B35" s="325"/>
      <c r="C35" s="326"/>
      <c r="D35" s="325"/>
      <c r="E35" s="327"/>
      <c r="F35" s="325"/>
      <c r="G35" s="327"/>
      <c r="H35" s="325"/>
      <c r="I35" s="327"/>
      <c r="J35" s="325"/>
      <c r="K35" s="327"/>
      <c r="L35" s="325"/>
      <c r="M35" s="327"/>
      <c r="N35" s="325" t="s">
        <v>1806</v>
      </c>
      <c r="O35" s="325" t="s">
        <v>1807</v>
      </c>
      <c r="P35" s="333">
        <f>COUNTIF('(backend scoring)'!$B:$B,'Auto Responses'!$N35)</f>
        <v>5</v>
      </c>
      <c r="Q35" s="325"/>
      <c r="R35" s="325"/>
      <c r="S35" s="325"/>
      <c r="T35" s="325"/>
      <c r="U35" s="325"/>
      <c r="V35" s="325"/>
      <c r="W35" s="325"/>
      <c r="X35" s="325"/>
      <c r="Y35" s="325"/>
      <c r="Z35" s="325"/>
      <c r="AA35" s="325"/>
      <c r="AB35" s="325"/>
      <c r="AC35" s="325"/>
      <c r="AD35" s="325"/>
      <c r="AE35" s="325"/>
      <c r="AF35" s="325"/>
      <c r="AG35" s="325"/>
      <c r="AH35" s="325"/>
    </row>
    <row r="36" ht="15.75" customHeight="1">
      <c r="A36" s="334" t="s">
        <v>1808</v>
      </c>
      <c r="B36" s="325"/>
      <c r="C36" s="326"/>
      <c r="D36" s="325"/>
      <c r="E36" s="327"/>
      <c r="F36" s="325"/>
      <c r="G36" s="327"/>
      <c r="H36" s="325"/>
      <c r="I36" s="327"/>
      <c r="J36" s="325"/>
      <c r="K36" s="327"/>
      <c r="L36" s="325"/>
      <c r="M36" s="327"/>
      <c r="N36" s="325" t="s">
        <v>1809</v>
      </c>
      <c r="O36" s="325" t="s">
        <v>1810</v>
      </c>
      <c r="P36" s="333">
        <f>COUNTIF('(backend scoring)'!$B:$B,'Auto Responses'!$N36)</f>
        <v>5</v>
      </c>
      <c r="Q36" s="325"/>
      <c r="R36" s="325"/>
      <c r="S36" s="325"/>
      <c r="T36" s="325"/>
      <c r="U36" s="325"/>
      <c r="V36" s="325"/>
      <c r="W36" s="325"/>
      <c r="X36" s="325"/>
      <c r="Y36" s="325"/>
      <c r="Z36" s="325"/>
      <c r="AA36" s="325"/>
      <c r="AB36" s="325"/>
      <c r="AC36" s="325"/>
      <c r="AD36" s="325"/>
      <c r="AE36" s="325"/>
      <c r="AF36" s="325"/>
      <c r="AG36" s="325"/>
      <c r="AH36" s="325"/>
    </row>
    <row r="37" ht="15.75" customHeight="1">
      <c r="A37" s="334"/>
      <c r="B37" s="325"/>
      <c r="C37" s="326"/>
      <c r="D37" s="325"/>
      <c r="E37" s="327"/>
      <c r="F37" s="325"/>
      <c r="G37" s="327"/>
      <c r="H37" s="325"/>
      <c r="I37" s="327"/>
      <c r="J37" s="325"/>
      <c r="K37" s="327"/>
      <c r="L37" s="325"/>
      <c r="M37" s="327"/>
      <c r="N37" s="325" t="s">
        <v>1811</v>
      </c>
      <c r="O37" s="325" t="s">
        <v>1812</v>
      </c>
      <c r="P37" s="333">
        <f>COUNTIF('(backend scoring)'!$B:$B,'Auto Responses'!$N37)</f>
        <v>8</v>
      </c>
      <c r="Q37" s="325"/>
      <c r="R37" s="325"/>
      <c r="S37" s="325"/>
      <c r="T37" s="325"/>
      <c r="U37" s="325"/>
      <c r="V37" s="325"/>
      <c r="W37" s="325"/>
      <c r="X37" s="325"/>
      <c r="Y37" s="325"/>
      <c r="Z37" s="325"/>
      <c r="AA37" s="325"/>
      <c r="AB37" s="325"/>
      <c r="AC37" s="325"/>
      <c r="AD37" s="325"/>
      <c r="AE37" s="325"/>
      <c r="AF37" s="325"/>
      <c r="AG37" s="325"/>
      <c r="AH37" s="325"/>
    </row>
    <row r="38" ht="15.75" customHeight="1">
      <c r="A38" s="334"/>
      <c r="B38" s="325"/>
      <c r="C38" s="326"/>
      <c r="D38" s="325"/>
      <c r="E38" s="327"/>
      <c r="F38" s="325"/>
      <c r="G38" s="327"/>
      <c r="H38" s="325"/>
      <c r="I38" s="327"/>
      <c r="J38" s="325"/>
      <c r="K38" s="327"/>
      <c r="L38" s="325"/>
      <c r="M38" s="327"/>
      <c r="N38" s="325" t="s">
        <v>1813</v>
      </c>
      <c r="O38" s="325" t="s">
        <v>1814</v>
      </c>
      <c r="P38" s="333">
        <f>COUNTIF('(backend scoring)'!$B:$B,'Auto Responses'!$N38)</f>
        <v>6</v>
      </c>
      <c r="Q38" s="325"/>
      <c r="R38" s="325"/>
      <c r="S38" s="325"/>
      <c r="T38" s="325"/>
      <c r="U38" s="325"/>
      <c r="V38" s="325"/>
      <c r="W38" s="325"/>
      <c r="X38" s="325"/>
      <c r="Y38" s="325"/>
      <c r="Z38" s="325"/>
      <c r="AA38" s="325"/>
      <c r="AB38" s="325"/>
      <c r="AC38" s="325"/>
      <c r="AD38" s="325"/>
      <c r="AE38" s="325"/>
      <c r="AF38" s="325"/>
      <c r="AG38" s="325"/>
      <c r="AH38" s="325"/>
    </row>
    <row r="39" ht="15.75" customHeight="1">
      <c r="A39" s="129" t="s">
        <v>497</v>
      </c>
      <c r="B39" s="325"/>
      <c r="C39" s="326"/>
      <c r="D39" s="325"/>
      <c r="E39" s="327"/>
      <c r="F39" s="325"/>
      <c r="G39" s="327"/>
      <c r="H39" s="325"/>
      <c r="I39" s="327"/>
      <c r="J39" s="325"/>
      <c r="K39" s="327"/>
      <c r="L39" s="325"/>
      <c r="M39" s="327"/>
      <c r="N39" s="325"/>
      <c r="O39" s="325"/>
      <c r="P39" s="325"/>
      <c r="Q39" s="325"/>
      <c r="R39" s="325"/>
      <c r="S39" s="325"/>
      <c r="T39" s="325"/>
      <c r="U39" s="325"/>
      <c r="V39" s="325"/>
      <c r="W39" s="325"/>
      <c r="X39" s="325"/>
      <c r="Y39" s="325"/>
      <c r="Z39" s="325"/>
      <c r="AA39" s="325"/>
      <c r="AB39" s="325"/>
      <c r="AC39" s="325"/>
      <c r="AD39" s="325"/>
      <c r="AE39" s="325"/>
      <c r="AF39" s="325"/>
      <c r="AG39" s="325"/>
      <c r="AH39" s="325"/>
    </row>
    <row r="40" ht="15.75" hidden="1" customHeight="1">
      <c r="A40" s="334"/>
      <c r="B40" s="325"/>
      <c r="C40" s="326"/>
      <c r="D40" s="325"/>
      <c r="E40" s="327"/>
      <c r="F40" s="325"/>
      <c r="G40" s="327"/>
      <c r="H40" s="325"/>
      <c r="I40" s="327"/>
      <c r="J40" s="325"/>
      <c r="K40" s="327"/>
      <c r="L40" s="325"/>
      <c r="M40" s="327"/>
      <c r="N40" s="325"/>
      <c r="O40" s="325"/>
      <c r="P40" s="325"/>
      <c r="Q40" s="325"/>
      <c r="R40" s="325"/>
      <c r="S40" s="325"/>
      <c r="T40" s="325"/>
      <c r="U40" s="325"/>
      <c r="V40" s="325"/>
      <c r="W40" s="325"/>
      <c r="X40" s="325"/>
      <c r="Y40" s="325"/>
      <c r="Z40" s="325"/>
      <c r="AA40" s="325"/>
      <c r="AB40" s="325"/>
      <c r="AC40" s="325"/>
      <c r="AD40" s="325"/>
      <c r="AE40" s="325"/>
      <c r="AF40" s="325"/>
      <c r="AG40" s="325"/>
      <c r="AH40" s="325"/>
    </row>
    <row r="41" ht="15.75" hidden="1" customHeight="1">
      <c r="A41" s="334"/>
      <c r="B41" s="325"/>
      <c r="C41" s="326"/>
      <c r="D41" s="325"/>
      <c r="E41" s="327"/>
      <c r="F41" s="325"/>
      <c r="G41" s="327"/>
      <c r="H41" s="325"/>
      <c r="I41" s="327"/>
      <c r="J41" s="325"/>
      <c r="K41" s="327"/>
      <c r="L41" s="325"/>
      <c r="M41" s="327"/>
      <c r="N41" s="325"/>
      <c r="O41" s="325"/>
      <c r="P41" s="325"/>
      <c r="Q41" s="325"/>
      <c r="R41" s="325"/>
      <c r="S41" s="325"/>
      <c r="T41" s="325"/>
      <c r="U41" s="325"/>
      <c r="V41" s="325"/>
      <c r="W41" s="325"/>
      <c r="X41" s="325"/>
      <c r="Y41" s="325"/>
      <c r="Z41" s="325"/>
      <c r="AA41" s="325"/>
      <c r="AB41" s="325"/>
      <c r="AC41" s="325"/>
      <c r="AD41" s="325"/>
      <c r="AE41" s="325"/>
      <c r="AF41" s="325"/>
      <c r="AG41" s="325"/>
      <c r="AH41" s="325"/>
    </row>
    <row r="42" ht="15.75" hidden="1" customHeight="1">
      <c r="A42" s="335"/>
      <c r="B42" s="325"/>
      <c r="C42" s="326"/>
      <c r="D42" s="325"/>
      <c r="E42" s="327"/>
      <c r="F42" s="325"/>
      <c r="G42" s="327"/>
      <c r="H42" s="325"/>
      <c r="I42" s="327"/>
      <c r="J42" s="325"/>
      <c r="K42" s="327"/>
      <c r="L42" s="325"/>
      <c r="M42" s="327"/>
      <c r="N42" s="325"/>
      <c r="O42" s="325"/>
      <c r="P42" s="325"/>
      <c r="Q42" s="325"/>
      <c r="R42" s="325"/>
      <c r="S42" s="325"/>
      <c r="T42" s="325"/>
      <c r="U42" s="325"/>
      <c r="V42" s="325"/>
      <c r="W42" s="325"/>
      <c r="X42" s="325"/>
      <c r="Y42" s="325"/>
      <c r="Z42" s="325"/>
      <c r="AA42" s="325"/>
      <c r="AB42" s="325"/>
      <c r="AC42" s="325"/>
      <c r="AD42" s="325"/>
      <c r="AE42" s="325"/>
      <c r="AF42" s="325"/>
      <c r="AG42" s="325"/>
      <c r="AH42" s="325"/>
    </row>
    <row r="43" ht="15.75" hidden="1" customHeight="1">
      <c r="A43" s="334"/>
      <c r="B43" s="325"/>
      <c r="C43" s="326"/>
      <c r="D43" s="325"/>
      <c r="E43" s="327"/>
      <c r="F43" s="325"/>
      <c r="G43" s="327"/>
      <c r="H43" s="325"/>
      <c r="I43" s="327"/>
      <c r="J43" s="325"/>
      <c r="K43" s="327"/>
      <c r="L43" s="325"/>
      <c r="M43" s="327"/>
      <c r="N43" s="325"/>
      <c r="O43" s="325"/>
      <c r="P43" s="325"/>
      <c r="Q43" s="325"/>
      <c r="R43" s="325"/>
      <c r="S43" s="325"/>
      <c r="T43" s="325"/>
      <c r="U43" s="325"/>
      <c r="V43" s="325"/>
      <c r="W43" s="325"/>
      <c r="X43" s="325"/>
      <c r="Y43" s="325"/>
      <c r="Z43" s="325"/>
      <c r="AA43" s="325"/>
      <c r="AB43" s="325"/>
      <c r="AC43" s="325"/>
      <c r="AD43" s="325"/>
      <c r="AE43" s="325"/>
      <c r="AF43" s="325"/>
      <c r="AG43" s="325"/>
      <c r="AH43" s="325"/>
    </row>
    <row r="44" ht="15.75" hidden="1" customHeight="1">
      <c r="A44" s="334"/>
      <c r="B44" s="325"/>
      <c r="C44" s="326"/>
      <c r="D44" s="325"/>
      <c r="E44" s="327"/>
      <c r="F44" s="325"/>
      <c r="G44" s="327"/>
      <c r="H44" s="325"/>
      <c r="I44" s="327"/>
      <c r="J44" s="325"/>
      <c r="K44" s="327"/>
      <c r="L44" s="325"/>
      <c r="M44" s="327"/>
      <c r="N44" s="325"/>
      <c r="O44" s="325"/>
      <c r="P44" s="325"/>
      <c r="Q44" s="325"/>
      <c r="R44" s="325"/>
      <c r="S44" s="325"/>
      <c r="T44" s="325"/>
      <c r="U44" s="325"/>
      <c r="V44" s="325"/>
      <c r="W44" s="325"/>
      <c r="X44" s="325"/>
      <c r="Y44" s="325"/>
      <c r="Z44" s="325"/>
      <c r="AA44" s="325"/>
      <c r="AB44" s="325"/>
      <c r="AC44" s="325"/>
      <c r="AD44" s="325"/>
      <c r="AE44" s="325"/>
      <c r="AF44" s="325"/>
      <c r="AG44" s="325"/>
      <c r="AH44" s="325"/>
    </row>
    <row r="45" ht="15.75" hidden="1" customHeight="1">
      <c r="A45" s="334"/>
      <c r="B45" s="325"/>
      <c r="C45" s="326"/>
      <c r="D45" s="325"/>
      <c r="E45" s="327"/>
      <c r="F45" s="325"/>
      <c r="G45" s="327"/>
      <c r="H45" s="325"/>
      <c r="I45" s="327"/>
      <c r="J45" s="325"/>
      <c r="K45" s="327"/>
      <c r="L45" s="325"/>
      <c r="M45" s="327"/>
      <c r="N45" s="325"/>
      <c r="O45" s="325"/>
      <c r="P45" s="325"/>
      <c r="Q45" s="325"/>
      <c r="R45" s="325"/>
      <c r="S45" s="325"/>
      <c r="T45" s="325"/>
      <c r="U45" s="325"/>
      <c r="V45" s="325"/>
      <c r="W45" s="325"/>
      <c r="X45" s="325"/>
      <c r="Y45" s="325"/>
      <c r="Z45" s="325"/>
      <c r="AA45" s="325"/>
      <c r="AB45" s="325"/>
      <c r="AC45" s="325"/>
      <c r="AD45" s="325"/>
      <c r="AE45" s="325"/>
      <c r="AF45" s="325"/>
      <c r="AG45" s="325"/>
      <c r="AH45" s="325"/>
    </row>
    <row r="46" ht="15.75" customHeight="1">
      <c r="A46" s="325"/>
      <c r="B46" s="325"/>
      <c r="C46" s="326"/>
      <c r="D46" s="325"/>
      <c r="E46" s="327"/>
      <c r="F46" s="325"/>
      <c r="G46" s="327"/>
      <c r="H46" s="325"/>
      <c r="I46" s="327"/>
      <c r="J46" s="325"/>
      <c r="K46" s="327"/>
      <c r="L46" s="325"/>
      <c r="M46" s="327"/>
      <c r="N46" s="325"/>
      <c r="O46" s="325"/>
      <c r="P46" s="325"/>
      <c r="Q46" s="325"/>
      <c r="R46" s="325"/>
      <c r="S46" s="325"/>
      <c r="T46" s="325"/>
      <c r="U46" s="325"/>
      <c r="V46" s="325"/>
      <c r="W46" s="325"/>
      <c r="X46" s="325"/>
      <c r="Y46" s="325"/>
      <c r="Z46" s="325"/>
      <c r="AA46" s="325"/>
      <c r="AB46" s="325"/>
      <c r="AC46" s="325"/>
      <c r="AD46" s="325"/>
      <c r="AE46" s="325"/>
      <c r="AF46" s="325"/>
      <c r="AG46" s="325"/>
      <c r="AH46" s="325"/>
    </row>
    <row r="47" ht="15.75" customHeight="1">
      <c r="A47" s="325"/>
      <c r="B47" s="325"/>
      <c r="C47" s="326"/>
      <c r="D47" s="325"/>
      <c r="E47" s="327"/>
      <c r="F47" s="325"/>
      <c r="G47" s="327"/>
      <c r="H47" s="325"/>
      <c r="I47" s="327"/>
      <c r="J47" s="325"/>
      <c r="K47" s="327"/>
      <c r="L47" s="325"/>
      <c r="M47" s="327"/>
      <c r="N47" s="325"/>
      <c r="O47" s="325"/>
      <c r="P47" s="325"/>
      <c r="Q47" s="325"/>
      <c r="R47" s="325"/>
      <c r="S47" s="325"/>
      <c r="T47" s="325"/>
      <c r="U47" s="325"/>
      <c r="V47" s="325"/>
      <c r="W47" s="325"/>
      <c r="X47" s="325"/>
      <c r="Y47" s="325"/>
      <c r="Z47" s="325"/>
      <c r="AA47" s="325"/>
      <c r="AB47" s="325"/>
      <c r="AC47" s="325"/>
      <c r="AD47" s="325"/>
      <c r="AE47" s="325"/>
      <c r="AF47" s="325"/>
      <c r="AG47" s="325"/>
      <c r="AH47" s="325"/>
    </row>
    <row r="48" ht="15.75" customHeight="1">
      <c r="A48" s="325"/>
      <c r="B48" s="325"/>
      <c r="C48" s="326"/>
      <c r="D48" s="325"/>
      <c r="E48" s="327"/>
      <c r="F48" s="325"/>
      <c r="G48" s="327"/>
      <c r="H48" s="325"/>
      <c r="I48" s="327"/>
      <c r="J48" s="325"/>
      <c r="K48" s="327"/>
      <c r="L48" s="325"/>
      <c r="M48" s="327"/>
      <c r="N48" s="325"/>
      <c r="O48" s="325"/>
      <c r="P48" s="325"/>
      <c r="Q48" s="325"/>
      <c r="R48" s="325"/>
      <c r="S48" s="325"/>
      <c r="T48" s="325"/>
      <c r="U48" s="325"/>
      <c r="V48" s="325"/>
      <c r="W48" s="325"/>
      <c r="X48" s="325"/>
      <c r="Y48" s="325"/>
      <c r="Z48" s="325"/>
      <c r="AA48" s="325"/>
      <c r="AB48" s="325"/>
      <c r="AC48" s="325"/>
      <c r="AD48" s="325"/>
      <c r="AE48" s="325"/>
      <c r="AF48" s="325"/>
      <c r="AG48" s="325"/>
      <c r="AH48" s="325"/>
    </row>
    <row r="49" ht="15.75" customHeight="1">
      <c r="A49" s="325"/>
      <c r="B49" s="325"/>
      <c r="C49" s="326"/>
      <c r="D49" s="325"/>
      <c r="E49" s="327"/>
      <c r="F49" s="325"/>
      <c r="G49" s="327"/>
      <c r="H49" s="325"/>
      <c r="I49" s="327"/>
      <c r="J49" s="325"/>
      <c r="K49" s="327"/>
      <c r="L49" s="325"/>
      <c r="M49" s="327"/>
      <c r="N49" s="325"/>
      <c r="O49" s="325"/>
      <c r="P49" s="325"/>
      <c r="Q49" s="325"/>
      <c r="R49" s="325"/>
      <c r="S49" s="325"/>
      <c r="T49" s="325"/>
      <c r="U49" s="325"/>
      <c r="V49" s="325"/>
      <c r="W49" s="325"/>
      <c r="X49" s="325"/>
      <c r="Y49" s="325"/>
      <c r="Z49" s="325"/>
      <c r="AA49" s="325"/>
      <c r="AB49" s="325"/>
      <c r="AC49" s="325"/>
      <c r="AD49" s="325"/>
      <c r="AE49" s="325"/>
      <c r="AF49" s="325"/>
      <c r="AG49" s="325"/>
      <c r="AH49" s="325"/>
    </row>
    <row r="50" ht="15.75" customHeight="1">
      <c r="A50" s="325"/>
      <c r="B50" s="325"/>
      <c r="C50" s="326"/>
      <c r="D50" s="325"/>
      <c r="E50" s="327"/>
      <c r="F50" s="325"/>
      <c r="G50" s="327"/>
      <c r="H50" s="325"/>
      <c r="I50" s="327"/>
      <c r="J50" s="325"/>
      <c r="K50" s="327"/>
      <c r="L50" s="325"/>
      <c r="M50" s="327"/>
      <c r="N50" s="325"/>
      <c r="O50" s="325"/>
      <c r="P50" s="325"/>
      <c r="Q50" s="325"/>
      <c r="R50" s="325"/>
      <c r="S50" s="325"/>
      <c r="T50" s="325"/>
      <c r="U50" s="325"/>
      <c r="V50" s="325"/>
      <c r="W50" s="325"/>
      <c r="X50" s="325"/>
      <c r="Y50" s="325"/>
      <c r="Z50" s="325"/>
      <c r="AA50" s="325"/>
      <c r="AB50" s="325"/>
      <c r="AC50" s="325"/>
      <c r="AD50" s="325"/>
      <c r="AE50" s="325"/>
      <c r="AF50" s="325"/>
      <c r="AG50" s="325"/>
      <c r="AH50" s="325"/>
    </row>
    <row r="51" ht="15.75" hidden="1" customHeight="1">
      <c r="A51" s="325"/>
      <c r="B51" s="325"/>
      <c r="C51" s="326"/>
      <c r="D51" s="340"/>
      <c r="E51" s="327"/>
      <c r="F51" s="325"/>
      <c r="G51" s="327"/>
      <c r="H51" s="325"/>
      <c r="I51" s="327"/>
      <c r="J51" s="325"/>
      <c r="K51" s="327"/>
      <c r="L51" s="325"/>
      <c r="M51" s="327"/>
      <c r="N51" s="325"/>
      <c r="O51" s="325"/>
      <c r="P51" s="325"/>
      <c r="Q51" s="325"/>
      <c r="R51" s="325"/>
      <c r="S51" s="325"/>
      <c r="T51" s="325"/>
      <c r="U51" s="325"/>
      <c r="V51" s="325"/>
      <c r="W51" s="325"/>
      <c r="X51" s="325"/>
      <c r="Y51" s="325"/>
      <c r="Z51" s="325"/>
      <c r="AA51" s="325"/>
      <c r="AB51" s="325"/>
      <c r="AC51" s="325"/>
      <c r="AD51" s="325"/>
      <c r="AE51" s="325"/>
      <c r="AF51" s="325"/>
      <c r="AG51" s="325"/>
      <c r="AH51" s="325"/>
    </row>
    <row r="52" ht="15.75" hidden="1" customHeight="1">
      <c r="A52" s="325"/>
      <c r="B52" s="325"/>
      <c r="C52" s="326"/>
      <c r="D52" s="340"/>
      <c r="E52" s="327"/>
      <c r="F52" s="325"/>
      <c r="G52" s="327"/>
      <c r="H52" s="325"/>
      <c r="I52" s="327"/>
      <c r="J52" s="325"/>
      <c r="K52" s="327"/>
      <c r="L52" s="325"/>
      <c r="M52" s="327"/>
      <c r="N52" s="325"/>
      <c r="O52" s="325"/>
      <c r="P52" s="325"/>
      <c r="Q52" s="325"/>
      <c r="R52" s="325"/>
      <c r="S52" s="325"/>
      <c r="T52" s="325"/>
      <c r="U52" s="325"/>
      <c r="V52" s="325"/>
      <c r="W52" s="325"/>
      <c r="X52" s="325"/>
      <c r="Y52" s="325"/>
      <c r="Z52" s="325"/>
      <c r="AA52" s="325"/>
      <c r="AB52" s="325"/>
      <c r="AC52" s="325"/>
      <c r="AD52" s="325"/>
      <c r="AE52" s="325"/>
      <c r="AF52" s="325"/>
      <c r="AG52" s="325"/>
      <c r="AH52" s="325"/>
    </row>
    <row r="53" ht="15.75" hidden="1" customHeight="1">
      <c r="A53" s="325"/>
      <c r="B53" s="325"/>
      <c r="C53" s="326"/>
      <c r="D53" s="340"/>
      <c r="E53" s="327"/>
      <c r="F53" s="325"/>
      <c r="G53" s="327"/>
      <c r="H53" s="325"/>
      <c r="I53" s="327"/>
      <c r="J53" s="325"/>
      <c r="K53" s="327"/>
      <c r="L53" s="325"/>
      <c r="M53" s="327"/>
      <c r="N53" s="325"/>
      <c r="O53" s="325"/>
      <c r="P53" s="325"/>
      <c r="Q53" s="325"/>
      <c r="R53" s="325"/>
      <c r="S53" s="325"/>
      <c r="T53" s="325"/>
      <c r="U53" s="325"/>
      <c r="V53" s="325"/>
      <c r="W53" s="325"/>
      <c r="X53" s="325"/>
      <c r="Y53" s="325"/>
      <c r="Z53" s="325"/>
      <c r="AA53" s="325"/>
      <c r="AB53" s="325"/>
      <c r="AC53" s="325"/>
      <c r="AD53" s="325"/>
      <c r="AE53" s="325"/>
      <c r="AF53" s="325"/>
      <c r="AG53" s="325"/>
      <c r="AH53" s="325"/>
    </row>
    <row r="54" ht="15.75" hidden="1" customHeight="1">
      <c r="A54" s="325"/>
      <c r="B54" s="325"/>
      <c r="C54" s="326"/>
      <c r="D54" s="340"/>
      <c r="E54" s="327"/>
      <c r="F54" s="325"/>
      <c r="G54" s="327"/>
      <c r="H54" s="325"/>
      <c r="I54" s="327"/>
      <c r="J54" s="325"/>
      <c r="K54" s="327"/>
      <c r="L54" s="325"/>
      <c r="M54" s="327"/>
      <c r="N54" s="325"/>
      <c r="O54" s="325"/>
      <c r="P54" s="325"/>
      <c r="Q54" s="325"/>
      <c r="R54" s="325"/>
      <c r="S54" s="325"/>
      <c r="T54" s="325"/>
      <c r="U54" s="325"/>
      <c r="V54" s="325"/>
      <c r="W54" s="325"/>
      <c r="X54" s="325"/>
      <c r="Y54" s="325"/>
      <c r="Z54" s="325"/>
      <c r="AA54" s="325"/>
      <c r="AB54" s="325"/>
      <c r="AC54" s="325"/>
      <c r="AD54" s="325"/>
      <c r="AE54" s="325"/>
      <c r="AF54" s="325"/>
      <c r="AG54" s="325"/>
      <c r="AH54" s="325"/>
    </row>
    <row r="55" ht="15.75" hidden="1" customHeight="1">
      <c r="A55" s="325"/>
      <c r="B55" s="325"/>
      <c r="C55" s="326"/>
      <c r="D55" s="340"/>
      <c r="E55" s="327"/>
      <c r="F55" s="325"/>
      <c r="G55" s="327"/>
      <c r="H55" s="325"/>
      <c r="I55" s="327"/>
      <c r="J55" s="325"/>
      <c r="K55" s="327"/>
      <c r="L55" s="325"/>
      <c r="M55" s="327"/>
      <c r="N55" s="325"/>
      <c r="O55" s="325"/>
      <c r="P55" s="325"/>
      <c r="Q55" s="325"/>
      <c r="R55" s="325"/>
      <c r="S55" s="325"/>
      <c r="T55" s="325"/>
      <c r="U55" s="325"/>
      <c r="V55" s="325"/>
      <c r="W55" s="325"/>
      <c r="X55" s="325"/>
      <c r="Y55" s="325"/>
      <c r="Z55" s="325"/>
      <c r="AA55" s="325"/>
      <c r="AB55" s="325"/>
      <c r="AC55" s="325"/>
      <c r="AD55" s="325"/>
      <c r="AE55" s="325"/>
      <c r="AF55" s="325"/>
      <c r="AG55" s="325"/>
      <c r="AH55" s="325"/>
    </row>
    <row r="56" ht="15.75" hidden="1" customHeight="1">
      <c r="A56" s="325"/>
      <c r="B56" s="325"/>
      <c r="C56" s="326"/>
      <c r="D56" s="340"/>
      <c r="E56" s="327"/>
      <c r="F56" s="325"/>
      <c r="G56" s="327"/>
      <c r="H56" s="325"/>
      <c r="I56" s="327"/>
      <c r="J56" s="325"/>
      <c r="K56" s="327"/>
      <c r="L56" s="325"/>
      <c r="M56" s="327"/>
      <c r="N56" s="325"/>
      <c r="O56" s="325"/>
      <c r="P56" s="325"/>
      <c r="Q56" s="325"/>
      <c r="R56" s="325"/>
      <c r="S56" s="325"/>
      <c r="T56" s="325"/>
      <c r="U56" s="325"/>
      <c r="V56" s="325"/>
      <c r="W56" s="325"/>
      <c r="X56" s="325"/>
      <c r="Y56" s="325"/>
      <c r="Z56" s="325"/>
      <c r="AA56" s="325"/>
      <c r="AB56" s="325"/>
      <c r="AC56" s="325"/>
      <c r="AD56" s="325"/>
      <c r="AE56" s="325"/>
      <c r="AF56" s="325"/>
      <c r="AG56" s="325"/>
      <c r="AH56" s="325"/>
    </row>
    <row r="57" ht="15.75" hidden="1" customHeight="1">
      <c r="A57" s="325"/>
      <c r="B57" s="325"/>
      <c r="C57" s="326"/>
      <c r="D57" s="340"/>
      <c r="E57" s="327"/>
      <c r="F57" s="325"/>
      <c r="G57" s="327"/>
      <c r="H57" s="325"/>
      <c r="I57" s="327"/>
      <c r="J57" s="325"/>
      <c r="K57" s="327"/>
      <c r="L57" s="325"/>
      <c r="M57" s="327"/>
      <c r="N57" s="325"/>
      <c r="O57" s="325"/>
      <c r="P57" s="325"/>
      <c r="Q57" s="325"/>
      <c r="R57" s="325"/>
      <c r="S57" s="325"/>
      <c r="T57" s="325"/>
      <c r="U57" s="325"/>
      <c r="V57" s="325"/>
      <c r="W57" s="325"/>
      <c r="X57" s="325"/>
      <c r="Y57" s="325"/>
      <c r="Z57" s="325"/>
      <c r="AA57" s="325"/>
      <c r="AB57" s="325"/>
      <c r="AC57" s="325"/>
      <c r="AD57" s="325"/>
      <c r="AE57" s="325"/>
      <c r="AF57" s="325"/>
      <c r="AG57" s="325"/>
      <c r="AH57" s="325"/>
    </row>
    <row r="58" ht="15.75" hidden="1" customHeight="1">
      <c r="A58" s="325"/>
      <c r="B58" s="325"/>
      <c r="C58" s="326"/>
      <c r="D58" s="340"/>
      <c r="E58" s="327"/>
      <c r="F58" s="325"/>
      <c r="G58" s="327"/>
      <c r="H58" s="325"/>
      <c r="I58" s="327"/>
      <c r="J58" s="325"/>
      <c r="K58" s="327"/>
      <c r="L58" s="325"/>
      <c r="M58" s="327"/>
      <c r="N58" s="325"/>
      <c r="O58" s="325"/>
      <c r="P58" s="325"/>
      <c r="Q58" s="325"/>
      <c r="R58" s="325"/>
      <c r="S58" s="325"/>
      <c r="T58" s="325"/>
      <c r="U58" s="325"/>
      <c r="V58" s="325"/>
      <c r="W58" s="325"/>
      <c r="X58" s="325"/>
      <c r="Y58" s="325"/>
      <c r="Z58" s="325"/>
      <c r="AA58" s="325"/>
      <c r="AB58" s="325"/>
      <c r="AC58" s="325"/>
      <c r="AD58" s="325"/>
      <c r="AE58" s="325"/>
      <c r="AF58" s="325"/>
      <c r="AG58" s="325"/>
      <c r="AH58" s="325"/>
    </row>
    <row r="59" ht="15.75" hidden="1" customHeight="1">
      <c r="A59" s="325"/>
      <c r="B59" s="325"/>
      <c r="C59" s="326"/>
      <c r="D59" s="340"/>
      <c r="E59" s="327"/>
      <c r="F59" s="325"/>
      <c r="G59" s="327"/>
      <c r="H59" s="325"/>
      <c r="I59" s="327"/>
      <c r="J59" s="325"/>
      <c r="K59" s="327"/>
      <c r="L59" s="325"/>
      <c r="M59" s="327"/>
      <c r="N59" s="325"/>
      <c r="O59" s="325"/>
      <c r="P59" s="325"/>
      <c r="Q59" s="325"/>
      <c r="R59" s="325"/>
      <c r="S59" s="325"/>
      <c r="T59" s="325"/>
      <c r="U59" s="325"/>
      <c r="V59" s="325"/>
      <c r="W59" s="325"/>
      <c r="X59" s="325"/>
      <c r="Y59" s="325"/>
      <c r="Z59" s="325"/>
      <c r="AA59" s="325"/>
      <c r="AB59" s="325"/>
      <c r="AC59" s="325"/>
      <c r="AD59" s="325"/>
      <c r="AE59" s="325"/>
      <c r="AF59" s="325"/>
      <c r="AG59" s="325"/>
      <c r="AH59" s="325"/>
    </row>
    <row r="60" ht="15.75" hidden="1" customHeight="1">
      <c r="A60" s="325"/>
      <c r="B60" s="325"/>
      <c r="C60" s="326"/>
      <c r="D60" s="340"/>
      <c r="E60" s="327"/>
      <c r="F60" s="325"/>
      <c r="G60" s="327"/>
      <c r="H60" s="325"/>
      <c r="I60" s="327"/>
      <c r="J60" s="325"/>
      <c r="K60" s="327"/>
      <c r="L60" s="325"/>
      <c r="M60" s="327"/>
      <c r="N60" s="325"/>
      <c r="O60" s="325"/>
      <c r="P60" s="325"/>
      <c r="Q60" s="325"/>
      <c r="R60" s="325"/>
      <c r="S60" s="325"/>
      <c r="T60" s="325"/>
      <c r="U60" s="325"/>
      <c r="V60" s="325"/>
      <c r="W60" s="325"/>
      <c r="X60" s="325"/>
      <c r="Y60" s="325"/>
      <c r="Z60" s="325"/>
      <c r="AA60" s="325"/>
      <c r="AB60" s="325"/>
      <c r="AC60" s="325"/>
      <c r="AD60" s="325"/>
      <c r="AE60" s="325"/>
      <c r="AF60" s="325"/>
      <c r="AG60" s="325"/>
      <c r="AH60" s="325"/>
    </row>
    <row r="61" ht="15.75" hidden="1" customHeight="1">
      <c r="A61" s="325"/>
      <c r="B61" s="325"/>
      <c r="C61" s="326"/>
      <c r="D61" s="340"/>
      <c r="E61" s="327"/>
      <c r="F61" s="325"/>
      <c r="G61" s="327"/>
      <c r="H61" s="325"/>
      <c r="I61" s="327"/>
      <c r="J61" s="325"/>
      <c r="K61" s="327"/>
      <c r="L61" s="325"/>
      <c r="M61" s="327"/>
      <c r="N61" s="325"/>
      <c r="O61" s="325"/>
      <c r="P61" s="325"/>
      <c r="Q61" s="325"/>
      <c r="R61" s="325"/>
      <c r="S61" s="325"/>
      <c r="T61" s="325"/>
      <c r="U61" s="325"/>
      <c r="V61" s="325"/>
      <c r="W61" s="325"/>
      <c r="X61" s="325"/>
      <c r="Y61" s="325"/>
      <c r="Z61" s="325"/>
      <c r="AA61" s="325"/>
      <c r="AB61" s="325"/>
      <c r="AC61" s="325"/>
      <c r="AD61" s="325"/>
      <c r="AE61" s="325"/>
      <c r="AF61" s="325"/>
      <c r="AG61" s="325"/>
      <c r="AH61" s="325"/>
    </row>
    <row r="62" ht="15.75" hidden="1" customHeight="1">
      <c r="A62" s="325"/>
      <c r="B62" s="325"/>
      <c r="C62" s="326"/>
      <c r="D62" s="340"/>
      <c r="E62" s="327"/>
      <c r="F62" s="325"/>
      <c r="G62" s="327"/>
      <c r="H62" s="325"/>
      <c r="I62" s="327"/>
      <c r="J62" s="325"/>
      <c r="K62" s="327"/>
      <c r="L62" s="325"/>
      <c r="M62" s="327"/>
      <c r="N62" s="325"/>
      <c r="O62" s="325"/>
      <c r="P62" s="325"/>
      <c r="Q62" s="325"/>
      <c r="R62" s="325"/>
      <c r="S62" s="325"/>
      <c r="T62" s="325"/>
      <c r="U62" s="325"/>
      <c r="V62" s="325"/>
      <c r="W62" s="325"/>
      <c r="X62" s="325"/>
      <c r="Y62" s="325"/>
      <c r="Z62" s="325"/>
      <c r="AA62" s="325"/>
      <c r="AB62" s="325"/>
      <c r="AC62" s="325"/>
      <c r="AD62" s="325"/>
      <c r="AE62" s="325"/>
      <c r="AF62" s="325"/>
      <c r="AG62" s="325"/>
      <c r="AH62" s="325"/>
    </row>
    <row r="63" ht="15.75" hidden="1" customHeight="1">
      <c r="A63" s="325"/>
      <c r="B63" s="325"/>
      <c r="C63" s="326"/>
      <c r="D63" s="340"/>
      <c r="E63" s="327"/>
      <c r="F63" s="325"/>
      <c r="G63" s="327"/>
      <c r="H63" s="325"/>
      <c r="I63" s="327"/>
      <c r="J63" s="325"/>
      <c r="K63" s="327"/>
      <c r="L63" s="325"/>
      <c r="M63" s="327"/>
      <c r="N63" s="325"/>
      <c r="O63" s="325"/>
      <c r="P63" s="325"/>
      <c r="Q63" s="325"/>
      <c r="R63" s="325"/>
      <c r="S63" s="325"/>
      <c r="T63" s="325"/>
      <c r="U63" s="325"/>
      <c r="V63" s="325"/>
      <c r="W63" s="325"/>
      <c r="X63" s="325"/>
      <c r="Y63" s="325"/>
      <c r="Z63" s="325"/>
      <c r="AA63" s="325"/>
      <c r="AB63" s="325"/>
      <c r="AC63" s="325"/>
      <c r="AD63" s="325"/>
      <c r="AE63" s="325"/>
      <c r="AF63" s="325"/>
      <c r="AG63" s="325"/>
      <c r="AH63" s="325"/>
    </row>
    <row r="64" ht="15.75" hidden="1" customHeight="1">
      <c r="A64" s="325"/>
      <c r="B64" s="325"/>
      <c r="C64" s="326"/>
      <c r="D64" s="340"/>
      <c r="E64" s="327"/>
      <c r="F64" s="325"/>
      <c r="G64" s="327"/>
      <c r="H64" s="325"/>
      <c r="I64" s="327"/>
      <c r="J64" s="325"/>
      <c r="K64" s="327"/>
      <c r="L64" s="325"/>
      <c r="M64" s="327"/>
      <c r="N64" s="325"/>
      <c r="O64" s="325"/>
      <c r="P64" s="325"/>
      <c r="Q64" s="325"/>
      <c r="R64" s="325"/>
      <c r="S64" s="325"/>
      <c r="T64" s="325"/>
      <c r="U64" s="325"/>
      <c r="V64" s="325"/>
      <c r="W64" s="325"/>
      <c r="X64" s="325"/>
      <c r="Y64" s="325"/>
      <c r="Z64" s="325"/>
      <c r="AA64" s="325"/>
      <c r="AB64" s="325"/>
      <c r="AC64" s="325"/>
      <c r="AD64" s="325"/>
      <c r="AE64" s="325"/>
      <c r="AF64" s="325"/>
      <c r="AG64" s="325"/>
      <c r="AH64" s="325"/>
    </row>
    <row r="65" ht="15.75" hidden="1" customHeight="1">
      <c r="A65" s="325"/>
      <c r="B65" s="325"/>
      <c r="C65" s="326"/>
      <c r="D65" s="340"/>
      <c r="E65" s="327"/>
      <c r="F65" s="325"/>
      <c r="G65" s="327"/>
      <c r="H65" s="325"/>
      <c r="I65" s="327"/>
      <c r="J65" s="325"/>
      <c r="K65" s="327"/>
      <c r="L65" s="325"/>
      <c r="M65" s="327"/>
      <c r="N65" s="325"/>
      <c r="O65" s="325"/>
      <c r="P65" s="325"/>
      <c r="Q65" s="325"/>
      <c r="R65" s="325"/>
      <c r="S65" s="325"/>
      <c r="T65" s="325"/>
      <c r="U65" s="325"/>
      <c r="V65" s="325"/>
      <c r="W65" s="325"/>
      <c r="X65" s="325"/>
      <c r="Y65" s="325"/>
      <c r="Z65" s="325"/>
      <c r="AA65" s="325"/>
      <c r="AB65" s="325"/>
      <c r="AC65" s="325"/>
      <c r="AD65" s="325"/>
      <c r="AE65" s="325"/>
      <c r="AF65" s="325"/>
      <c r="AG65" s="325"/>
      <c r="AH65" s="325"/>
    </row>
    <row r="66" ht="15.75" customHeight="1">
      <c r="A66" s="325"/>
      <c r="B66" s="325"/>
      <c r="C66" s="326"/>
      <c r="D66" s="325"/>
      <c r="E66" s="327"/>
      <c r="F66" s="325"/>
      <c r="G66" s="327"/>
      <c r="H66" s="325"/>
      <c r="I66" s="327"/>
      <c r="J66" s="325"/>
      <c r="K66" s="327"/>
      <c r="L66" s="325"/>
      <c r="M66" s="327"/>
      <c r="N66" s="325"/>
      <c r="O66" s="325"/>
      <c r="P66" s="325"/>
      <c r="Q66" s="325"/>
      <c r="R66" s="325"/>
      <c r="S66" s="325"/>
      <c r="T66" s="325"/>
      <c r="U66" s="325"/>
      <c r="V66" s="325"/>
      <c r="W66" s="325"/>
      <c r="X66" s="325"/>
      <c r="Y66" s="325"/>
      <c r="Z66" s="325"/>
      <c r="AA66" s="325"/>
      <c r="AB66" s="325"/>
      <c r="AC66" s="325"/>
      <c r="AD66" s="325"/>
      <c r="AE66" s="325"/>
      <c r="AF66" s="325"/>
      <c r="AG66" s="325"/>
      <c r="AH66" s="325"/>
    </row>
    <row r="67" ht="15.75" customHeight="1">
      <c r="A67" s="325"/>
      <c r="B67" s="325"/>
      <c r="C67" s="326"/>
      <c r="D67" s="325"/>
      <c r="E67" s="327"/>
      <c r="F67" s="325"/>
      <c r="G67" s="327"/>
      <c r="H67" s="325"/>
      <c r="I67" s="327"/>
      <c r="J67" s="325"/>
      <c r="K67" s="327"/>
      <c r="L67" s="325"/>
      <c r="M67" s="327"/>
      <c r="N67" s="325"/>
      <c r="O67" s="325"/>
      <c r="P67" s="325"/>
      <c r="Q67" s="325"/>
      <c r="R67" s="325"/>
      <c r="S67" s="325"/>
      <c r="T67" s="325"/>
      <c r="U67" s="325"/>
      <c r="V67" s="325"/>
      <c r="W67" s="325"/>
      <c r="X67" s="325"/>
      <c r="Y67" s="325"/>
      <c r="Z67" s="325"/>
      <c r="AA67" s="325"/>
      <c r="AB67" s="325"/>
      <c r="AC67" s="325"/>
      <c r="AD67" s="325"/>
      <c r="AE67" s="325"/>
      <c r="AF67" s="325"/>
      <c r="AG67" s="325"/>
      <c r="AH67" s="325"/>
    </row>
    <row r="68" ht="15.75" customHeight="1">
      <c r="A68" s="325"/>
      <c r="B68" s="325"/>
      <c r="C68" s="326"/>
      <c r="D68" s="325"/>
      <c r="E68" s="327"/>
      <c r="F68" s="325"/>
      <c r="G68" s="327"/>
      <c r="H68" s="325"/>
      <c r="I68" s="327"/>
      <c r="J68" s="325"/>
      <c r="K68" s="327"/>
      <c r="L68" s="325"/>
      <c r="M68" s="327"/>
      <c r="N68" s="325"/>
      <c r="O68" s="325"/>
      <c r="P68" s="325"/>
      <c r="Q68" s="325"/>
      <c r="R68" s="325"/>
      <c r="S68" s="325"/>
      <c r="T68" s="325"/>
      <c r="U68" s="325"/>
      <c r="V68" s="325"/>
      <c r="W68" s="325"/>
      <c r="X68" s="325"/>
      <c r="Y68" s="325"/>
      <c r="Z68" s="325"/>
      <c r="AA68" s="325"/>
      <c r="AB68" s="325"/>
      <c r="AC68" s="325"/>
      <c r="AD68" s="325"/>
      <c r="AE68" s="325"/>
      <c r="AF68" s="325"/>
      <c r="AG68" s="325"/>
      <c r="AH68" s="325"/>
    </row>
    <row r="69" ht="15.75" customHeight="1">
      <c r="A69" s="325"/>
      <c r="B69" s="325"/>
      <c r="C69" s="326"/>
      <c r="D69" s="325"/>
      <c r="E69" s="327"/>
      <c r="F69" s="325"/>
      <c r="G69" s="327"/>
      <c r="H69" s="325"/>
      <c r="I69" s="327"/>
      <c r="J69" s="325"/>
      <c r="K69" s="327"/>
      <c r="L69" s="325"/>
      <c r="M69" s="327"/>
      <c r="N69" s="325"/>
      <c r="O69" s="325"/>
      <c r="P69" s="325"/>
      <c r="Q69" s="325"/>
      <c r="R69" s="325"/>
      <c r="S69" s="325"/>
      <c r="T69" s="325"/>
      <c r="U69" s="325"/>
      <c r="V69" s="325"/>
      <c r="W69" s="325"/>
      <c r="X69" s="325"/>
      <c r="Y69" s="325"/>
      <c r="Z69" s="325"/>
      <c r="AA69" s="325"/>
      <c r="AB69" s="325"/>
      <c r="AC69" s="325"/>
      <c r="AD69" s="325"/>
      <c r="AE69" s="325"/>
      <c r="AF69" s="325"/>
      <c r="AG69" s="325"/>
      <c r="AH69" s="325"/>
    </row>
    <row r="70" ht="15.75" customHeight="1">
      <c r="A70" s="325"/>
      <c r="B70" s="325"/>
      <c r="C70" s="326"/>
      <c r="D70" s="325"/>
      <c r="E70" s="327"/>
      <c r="F70" s="325"/>
      <c r="G70" s="327"/>
      <c r="H70" s="325"/>
      <c r="I70" s="327"/>
      <c r="J70" s="325"/>
      <c r="K70" s="327"/>
      <c r="L70" s="325"/>
      <c r="M70" s="327"/>
      <c r="N70" s="325"/>
      <c r="O70" s="325"/>
      <c r="P70" s="325"/>
      <c r="Q70" s="325"/>
      <c r="R70" s="325"/>
      <c r="S70" s="325"/>
      <c r="T70" s="325"/>
      <c r="U70" s="325"/>
      <c r="V70" s="325"/>
      <c r="W70" s="325"/>
      <c r="X70" s="325"/>
      <c r="Y70" s="325"/>
      <c r="Z70" s="325"/>
      <c r="AA70" s="325"/>
      <c r="AB70" s="325"/>
      <c r="AC70" s="325"/>
      <c r="AD70" s="325"/>
      <c r="AE70" s="325"/>
      <c r="AF70" s="325"/>
      <c r="AG70" s="325"/>
      <c r="AH70" s="325"/>
    </row>
    <row r="71" ht="15.75" customHeight="1">
      <c r="A71" s="325"/>
      <c r="B71" s="325"/>
      <c r="C71" s="326"/>
      <c r="D71" s="325"/>
      <c r="E71" s="327"/>
      <c r="F71" s="325"/>
      <c r="G71" s="327"/>
      <c r="H71" s="325"/>
      <c r="I71" s="327"/>
      <c r="J71" s="325"/>
      <c r="K71" s="327"/>
      <c r="L71" s="325"/>
      <c r="M71" s="327"/>
      <c r="N71" s="325"/>
      <c r="O71" s="325"/>
      <c r="P71" s="325"/>
      <c r="Q71" s="325"/>
      <c r="R71" s="325"/>
      <c r="S71" s="325"/>
      <c r="T71" s="325"/>
      <c r="U71" s="325"/>
      <c r="V71" s="325"/>
      <c r="W71" s="325"/>
      <c r="X71" s="325"/>
      <c r="Y71" s="325"/>
      <c r="Z71" s="325"/>
      <c r="AA71" s="325"/>
      <c r="AB71" s="325"/>
      <c r="AC71" s="325"/>
      <c r="AD71" s="325"/>
      <c r="AE71" s="325"/>
      <c r="AF71" s="325"/>
      <c r="AG71" s="325"/>
      <c r="AH71" s="325"/>
    </row>
    <row r="72" ht="15.75" customHeight="1">
      <c r="A72" s="325"/>
      <c r="B72" s="325"/>
      <c r="C72" s="326"/>
      <c r="D72" s="325"/>
      <c r="E72" s="327"/>
      <c r="F72" s="325"/>
      <c r="G72" s="327"/>
      <c r="H72" s="325"/>
      <c r="I72" s="327"/>
      <c r="J72" s="325"/>
      <c r="K72" s="327"/>
      <c r="L72" s="325"/>
      <c r="M72" s="327"/>
      <c r="N72" s="325"/>
      <c r="O72" s="325"/>
      <c r="P72" s="325"/>
      <c r="Q72" s="325"/>
      <c r="R72" s="325"/>
      <c r="S72" s="325"/>
      <c r="T72" s="325"/>
      <c r="U72" s="325"/>
      <c r="V72" s="325"/>
      <c r="W72" s="325"/>
      <c r="X72" s="325"/>
      <c r="Y72" s="325"/>
      <c r="Z72" s="325"/>
      <c r="AA72" s="325"/>
      <c r="AB72" s="325"/>
      <c r="AC72" s="325"/>
      <c r="AD72" s="325"/>
      <c r="AE72" s="325"/>
      <c r="AF72" s="325"/>
      <c r="AG72" s="325"/>
      <c r="AH72" s="325"/>
    </row>
    <row r="73" ht="15.75" customHeight="1">
      <c r="A73" s="325"/>
      <c r="B73" s="325"/>
      <c r="C73" s="326"/>
      <c r="D73" s="325"/>
      <c r="E73" s="327"/>
      <c r="F73" s="325"/>
      <c r="G73" s="327"/>
      <c r="H73" s="325"/>
      <c r="I73" s="327"/>
      <c r="J73" s="325"/>
      <c r="K73" s="327"/>
      <c r="L73" s="325"/>
      <c r="M73" s="327"/>
      <c r="N73" s="325"/>
      <c r="O73" s="325"/>
      <c r="P73" s="325"/>
      <c r="Q73" s="325"/>
      <c r="R73" s="325"/>
      <c r="S73" s="325"/>
      <c r="T73" s="325"/>
      <c r="U73" s="325"/>
      <c r="V73" s="325"/>
      <c r="W73" s="325"/>
      <c r="X73" s="325"/>
      <c r="Y73" s="325"/>
      <c r="Z73" s="325"/>
      <c r="AA73" s="325"/>
      <c r="AB73" s="325"/>
      <c r="AC73" s="325"/>
      <c r="AD73" s="325"/>
      <c r="AE73" s="325"/>
      <c r="AF73" s="325"/>
      <c r="AG73" s="325"/>
      <c r="AH73" s="325"/>
    </row>
    <row r="74" ht="15.75" customHeight="1">
      <c r="A74" s="325"/>
      <c r="B74" s="325"/>
      <c r="C74" s="326"/>
      <c r="D74" s="325"/>
      <c r="E74" s="327"/>
      <c r="F74" s="325"/>
      <c r="G74" s="327"/>
      <c r="H74" s="325"/>
      <c r="I74" s="327"/>
      <c r="J74" s="325"/>
      <c r="K74" s="327"/>
      <c r="L74" s="325"/>
      <c r="M74" s="327"/>
      <c r="N74" s="325"/>
      <c r="O74" s="325"/>
      <c r="P74" s="325"/>
      <c r="Q74" s="325"/>
      <c r="R74" s="325"/>
      <c r="S74" s="325"/>
      <c r="T74" s="325"/>
      <c r="U74" s="325"/>
      <c r="V74" s="325"/>
      <c r="W74" s="325"/>
      <c r="X74" s="325"/>
      <c r="Y74" s="325"/>
      <c r="Z74" s="325"/>
      <c r="AA74" s="325"/>
      <c r="AB74" s="325"/>
      <c r="AC74" s="325"/>
      <c r="AD74" s="325"/>
      <c r="AE74" s="325"/>
      <c r="AF74" s="325"/>
      <c r="AG74" s="325"/>
      <c r="AH74" s="325"/>
    </row>
    <row r="75" ht="15.75" customHeight="1">
      <c r="A75" s="325"/>
      <c r="B75" s="325"/>
      <c r="C75" s="326"/>
      <c r="D75" s="325"/>
      <c r="E75" s="327"/>
      <c r="F75" s="325"/>
      <c r="G75" s="327"/>
      <c r="H75" s="325"/>
      <c r="I75" s="327"/>
      <c r="J75" s="325"/>
      <c r="K75" s="327"/>
      <c r="L75" s="325"/>
      <c r="M75" s="327"/>
      <c r="N75" s="325"/>
      <c r="O75" s="325"/>
      <c r="P75" s="325"/>
      <c r="Q75" s="325"/>
      <c r="R75" s="325"/>
      <c r="S75" s="325"/>
      <c r="T75" s="325"/>
      <c r="U75" s="325"/>
      <c r="V75" s="325"/>
      <c r="W75" s="325"/>
      <c r="X75" s="325"/>
      <c r="Y75" s="325"/>
      <c r="Z75" s="325"/>
      <c r="AA75" s="325"/>
      <c r="AB75" s="325"/>
      <c r="AC75" s="325"/>
      <c r="AD75" s="325"/>
      <c r="AE75" s="325"/>
      <c r="AF75" s="325"/>
      <c r="AG75" s="325"/>
      <c r="AH75" s="325"/>
    </row>
    <row r="76" ht="15.75" customHeight="1">
      <c r="A76" s="325"/>
      <c r="B76" s="325"/>
      <c r="C76" s="326"/>
      <c r="D76" s="325"/>
      <c r="E76" s="327"/>
      <c r="F76" s="325"/>
      <c r="G76" s="327"/>
      <c r="H76" s="325"/>
      <c r="I76" s="327"/>
      <c r="J76" s="325"/>
      <c r="K76" s="327"/>
      <c r="L76" s="325"/>
      <c r="M76" s="327"/>
      <c r="N76" s="325"/>
      <c r="O76" s="325"/>
      <c r="P76" s="325"/>
      <c r="Q76" s="325"/>
      <c r="R76" s="325"/>
      <c r="S76" s="325"/>
      <c r="T76" s="325"/>
      <c r="U76" s="325"/>
      <c r="V76" s="325"/>
      <c r="W76" s="325"/>
      <c r="X76" s="325"/>
      <c r="Y76" s="325"/>
      <c r="Z76" s="325"/>
      <c r="AA76" s="325"/>
      <c r="AB76" s="325"/>
      <c r="AC76" s="325"/>
      <c r="AD76" s="325"/>
      <c r="AE76" s="325"/>
      <c r="AF76" s="325"/>
      <c r="AG76" s="325"/>
      <c r="AH76" s="325"/>
    </row>
    <row r="77" ht="15.75" customHeight="1">
      <c r="A77" s="325"/>
      <c r="B77" s="325"/>
      <c r="C77" s="326"/>
      <c r="D77" s="325"/>
      <c r="E77" s="327"/>
      <c r="F77" s="325"/>
      <c r="G77" s="327"/>
      <c r="H77" s="325"/>
      <c r="I77" s="327"/>
      <c r="J77" s="325"/>
      <c r="K77" s="327"/>
      <c r="L77" s="325"/>
      <c r="M77" s="327"/>
      <c r="N77" s="325"/>
      <c r="O77" s="325"/>
      <c r="P77" s="325"/>
      <c r="Q77" s="325"/>
      <c r="R77" s="325"/>
      <c r="S77" s="325"/>
      <c r="T77" s="325"/>
      <c r="U77" s="325"/>
      <c r="V77" s="325"/>
      <c r="W77" s="325"/>
      <c r="X77" s="325"/>
      <c r="Y77" s="325"/>
      <c r="Z77" s="325"/>
      <c r="AA77" s="325"/>
      <c r="AB77" s="325"/>
      <c r="AC77" s="325"/>
      <c r="AD77" s="325"/>
      <c r="AE77" s="325"/>
      <c r="AF77" s="325"/>
      <c r="AG77" s="325"/>
      <c r="AH77" s="325"/>
    </row>
    <row r="78" ht="15.75" customHeight="1">
      <c r="A78" s="325"/>
      <c r="B78" s="325"/>
      <c r="C78" s="326"/>
      <c r="D78" s="325"/>
      <c r="E78" s="327"/>
      <c r="F78" s="325"/>
      <c r="G78" s="327"/>
      <c r="H78" s="325"/>
      <c r="I78" s="327"/>
      <c r="J78" s="325"/>
      <c r="K78" s="327"/>
      <c r="L78" s="325"/>
      <c r="M78" s="327"/>
      <c r="N78" s="325"/>
      <c r="O78" s="325"/>
      <c r="P78" s="325"/>
      <c r="Q78" s="325"/>
      <c r="R78" s="325"/>
      <c r="S78" s="325"/>
      <c r="T78" s="325"/>
      <c r="U78" s="325"/>
      <c r="V78" s="325"/>
      <c r="W78" s="325"/>
      <c r="X78" s="325"/>
      <c r="Y78" s="325"/>
      <c r="Z78" s="325"/>
      <c r="AA78" s="325"/>
      <c r="AB78" s="325"/>
      <c r="AC78" s="325"/>
      <c r="AD78" s="325"/>
      <c r="AE78" s="325"/>
      <c r="AF78" s="325"/>
      <c r="AG78" s="325"/>
      <c r="AH78" s="325"/>
    </row>
    <row r="79" ht="15.75" customHeight="1">
      <c r="A79" s="325"/>
      <c r="B79" s="325"/>
      <c r="C79" s="326"/>
      <c r="D79" s="325"/>
      <c r="E79" s="327"/>
      <c r="F79" s="325"/>
      <c r="G79" s="327"/>
      <c r="H79" s="325"/>
      <c r="I79" s="327"/>
      <c r="J79" s="325"/>
      <c r="K79" s="327"/>
      <c r="L79" s="325"/>
      <c r="M79" s="327"/>
      <c r="N79" s="325"/>
      <c r="O79" s="325"/>
      <c r="P79" s="325"/>
      <c r="Q79" s="325"/>
      <c r="R79" s="325"/>
      <c r="S79" s="325"/>
      <c r="T79" s="325"/>
      <c r="U79" s="325"/>
      <c r="V79" s="325"/>
      <c r="W79" s="325"/>
      <c r="X79" s="325"/>
      <c r="Y79" s="325"/>
      <c r="Z79" s="325"/>
      <c r="AA79" s="325"/>
      <c r="AB79" s="325"/>
      <c r="AC79" s="325"/>
      <c r="AD79" s="325"/>
      <c r="AE79" s="325"/>
      <c r="AF79" s="325"/>
      <c r="AG79" s="325"/>
      <c r="AH79" s="325"/>
    </row>
    <row r="80" ht="15.75" customHeight="1">
      <c r="A80" s="325"/>
      <c r="B80" s="325"/>
      <c r="C80" s="326"/>
      <c r="D80" s="325"/>
      <c r="E80" s="327"/>
      <c r="F80" s="325"/>
      <c r="G80" s="327"/>
      <c r="H80" s="325"/>
      <c r="I80" s="327"/>
      <c r="J80" s="325"/>
      <c r="K80" s="327"/>
      <c r="L80" s="325"/>
      <c r="M80" s="327"/>
      <c r="N80" s="325"/>
      <c r="O80" s="325"/>
      <c r="P80" s="325"/>
      <c r="Q80" s="325"/>
      <c r="R80" s="325"/>
      <c r="S80" s="325"/>
      <c r="T80" s="325"/>
      <c r="U80" s="325"/>
      <c r="V80" s="325"/>
      <c r="W80" s="325"/>
      <c r="X80" s="325"/>
      <c r="Y80" s="325"/>
      <c r="Z80" s="325"/>
      <c r="AA80" s="325"/>
      <c r="AB80" s="325"/>
      <c r="AC80" s="325"/>
      <c r="AD80" s="325"/>
      <c r="AE80" s="325"/>
      <c r="AF80" s="325"/>
      <c r="AG80" s="325"/>
      <c r="AH80" s="325"/>
    </row>
    <row r="81" ht="15.75" customHeight="1">
      <c r="A81" s="325"/>
      <c r="B81" s="325"/>
      <c r="C81" s="326"/>
      <c r="D81" s="325"/>
      <c r="E81" s="327"/>
      <c r="F81" s="325"/>
      <c r="G81" s="327"/>
      <c r="H81" s="325"/>
      <c r="I81" s="327"/>
      <c r="J81" s="325"/>
      <c r="K81" s="327"/>
      <c r="L81" s="325"/>
      <c r="M81" s="327"/>
      <c r="N81" s="325"/>
      <c r="O81" s="325"/>
      <c r="P81" s="325"/>
      <c r="Q81" s="325"/>
      <c r="R81" s="325"/>
      <c r="S81" s="325"/>
      <c r="T81" s="325"/>
      <c r="U81" s="325"/>
      <c r="V81" s="325"/>
      <c r="W81" s="325"/>
      <c r="X81" s="325"/>
      <c r="Y81" s="325"/>
      <c r="Z81" s="325"/>
      <c r="AA81" s="325"/>
      <c r="AB81" s="325"/>
      <c r="AC81" s="325"/>
      <c r="AD81" s="325"/>
      <c r="AE81" s="325"/>
      <c r="AF81" s="325"/>
      <c r="AG81" s="325"/>
      <c r="AH81" s="325"/>
    </row>
    <row r="82" ht="15.75" customHeight="1">
      <c r="A82" s="325"/>
      <c r="B82" s="325"/>
      <c r="C82" s="326"/>
      <c r="D82" s="325"/>
      <c r="E82" s="327"/>
      <c r="F82" s="325"/>
      <c r="G82" s="327"/>
      <c r="H82" s="325"/>
      <c r="I82" s="327"/>
      <c r="J82" s="325"/>
      <c r="K82" s="327"/>
      <c r="L82" s="325"/>
      <c r="M82" s="327"/>
      <c r="N82" s="325"/>
      <c r="O82" s="325"/>
      <c r="P82" s="325"/>
      <c r="Q82" s="325"/>
      <c r="R82" s="325"/>
      <c r="S82" s="325"/>
      <c r="T82" s="325"/>
      <c r="U82" s="325"/>
      <c r="V82" s="325"/>
      <c r="W82" s="325"/>
      <c r="X82" s="325"/>
      <c r="Y82" s="325"/>
      <c r="Z82" s="325"/>
      <c r="AA82" s="325"/>
      <c r="AB82" s="325"/>
      <c r="AC82" s="325"/>
      <c r="AD82" s="325"/>
      <c r="AE82" s="325"/>
      <c r="AF82" s="325"/>
      <c r="AG82" s="325"/>
      <c r="AH82" s="325"/>
    </row>
    <row r="83" ht="15.75" customHeight="1">
      <c r="A83" s="325"/>
      <c r="B83" s="325"/>
      <c r="C83" s="326"/>
      <c r="D83" s="325"/>
      <c r="E83" s="327"/>
      <c r="F83" s="325"/>
      <c r="G83" s="327"/>
      <c r="H83" s="325"/>
      <c r="I83" s="327"/>
      <c r="J83" s="325"/>
      <c r="K83" s="327"/>
      <c r="L83" s="325"/>
      <c r="M83" s="327"/>
      <c r="N83" s="325"/>
      <c r="O83" s="325"/>
      <c r="P83" s="325"/>
      <c r="Q83" s="325"/>
      <c r="R83" s="325"/>
      <c r="S83" s="325"/>
      <c r="T83" s="325"/>
      <c r="U83" s="325"/>
      <c r="V83" s="325"/>
      <c r="W83" s="325"/>
      <c r="X83" s="325"/>
      <c r="Y83" s="325"/>
      <c r="Z83" s="325"/>
      <c r="AA83" s="325"/>
      <c r="AB83" s="325"/>
      <c r="AC83" s="325"/>
      <c r="AD83" s="325"/>
      <c r="AE83" s="325"/>
      <c r="AF83" s="325"/>
      <c r="AG83" s="325"/>
      <c r="AH83" s="325"/>
    </row>
    <row r="84" ht="15.75" customHeight="1">
      <c r="A84" s="325"/>
      <c r="B84" s="325"/>
      <c r="C84" s="326"/>
      <c r="D84" s="325"/>
      <c r="E84" s="327"/>
      <c r="F84" s="325"/>
      <c r="G84" s="327"/>
      <c r="H84" s="325"/>
      <c r="I84" s="327"/>
      <c r="J84" s="325"/>
      <c r="K84" s="327"/>
      <c r="L84" s="325"/>
      <c r="M84" s="327"/>
      <c r="N84" s="325"/>
      <c r="O84" s="325"/>
      <c r="P84" s="325"/>
      <c r="Q84" s="325"/>
      <c r="R84" s="325"/>
      <c r="S84" s="325"/>
      <c r="T84" s="325"/>
      <c r="U84" s="325"/>
      <c r="V84" s="325"/>
      <c r="W84" s="325"/>
      <c r="X84" s="325"/>
      <c r="Y84" s="325"/>
      <c r="Z84" s="325"/>
      <c r="AA84" s="325"/>
      <c r="AB84" s="325"/>
      <c r="AC84" s="325"/>
      <c r="AD84" s="325"/>
      <c r="AE84" s="325"/>
      <c r="AF84" s="325"/>
      <c r="AG84" s="325"/>
      <c r="AH84" s="325"/>
    </row>
    <row r="85" ht="15.75" customHeight="1">
      <c r="A85" s="325"/>
      <c r="B85" s="325"/>
      <c r="C85" s="326"/>
      <c r="D85" s="325"/>
      <c r="E85" s="327"/>
      <c r="F85" s="325"/>
      <c r="G85" s="327"/>
      <c r="H85" s="325"/>
      <c r="I85" s="327"/>
      <c r="J85" s="325"/>
      <c r="K85" s="327"/>
      <c r="L85" s="325"/>
      <c r="M85" s="327"/>
      <c r="N85" s="325"/>
      <c r="O85" s="325"/>
      <c r="P85" s="325"/>
      <c r="Q85" s="325"/>
      <c r="R85" s="325"/>
      <c r="S85" s="325"/>
      <c r="T85" s="325"/>
      <c r="U85" s="325"/>
      <c r="V85" s="325"/>
      <c r="W85" s="325"/>
      <c r="X85" s="325"/>
      <c r="Y85" s="325"/>
      <c r="Z85" s="325"/>
      <c r="AA85" s="325"/>
      <c r="AB85" s="325"/>
      <c r="AC85" s="325"/>
      <c r="AD85" s="325"/>
      <c r="AE85" s="325"/>
      <c r="AF85" s="325"/>
      <c r="AG85" s="325"/>
      <c r="AH85" s="325"/>
    </row>
    <row r="86" ht="15.75" customHeight="1">
      <c r="A86" s="325"/>
      <c r="B86" s="325"/>
      <c r="C86" s="326"/>
      <c r="D86" s="325"/>
      <c r="E86" s="327"/>
      <c r="F86" s="325"/>
      <c r="G86" s="327"/>
      <c r="H86" s="325"/>
      <c r="I86" s="327"/>
      <c r="J86" s="325"/>
      <c r="K86" s="327"/>
      <c r="L86" s="325"/>
      <c r="M86" s="327"/>
      <c r="N86" s="325"/>
      <c r="O86" s="325"/>
      <c r="P86" s="325"/>
      <c r="Q86" s="325"/>
      <c r="R86" s="325"/>
      <c r="S86" s="325"/>
      <c r="T86" s="325"/>
      <c r="U86" s="325"/>
      <c r="V86" s="325"/>
      <c r="W86" s="325"/>
      <c r="X86" s="325"/>
      <c r="Y86" s="325"/>
      <c r="Z86" s="325"/>
      <c r="AA86" s="325"/>
      <c r="AB86" s="325"/>
      <c r="AC86" s="325"/>
      <c r="AD86" s="325"/>
      <c r="AE86" s="325"/>
      <c r="AF86" s="325"/>
      <c r="AG86" s="325"/>
      <c r="AH86" s="325"/>
    </row>
    <row r="87" ht="15.75" customHeight="1">
      <c r="A87" s="325"/>
      <c r="B87" s="325"/>
      <c r="C87" s="326"/>
      <c r="D87" s="325"/>
      <c r="E87" s="327"/>
      <c r="F87" s="325"/>
      <c r="G87" s="327"/>
      <c r="H87" s="325"/>
      <c r="I87" s="327"/>
      <c r="J87" s="325"/>
      <c r="K87" s="327"/>
      <c r="L87" s="325"/>
      <c r="M87" s="327"/>
      <c r="N87" s="325"/>
      <c r="O87" s="325"/>
      <c r="P87" s="325"/>
      <c r="Q87" s="325"/>
      <c r="R87" s="325"/>
      <c r="S87" s="325"/>
      <c r="T87" s="325"/>
      <c r="U87" s="325"/>
      <c r="V87" s="325"/>
      <c r="W87" s="325"/>
      <c r="X87" s="325"/>
      <c r="Y87" s="325"/>
      <c r="Z87" s="325"/>
      <c r="AA87" s="325"/>
      <c r="AB87" s="325"/>
      <c r="AC87" s="325"/>
      <c r="AD87" s="325"/>
      <c r="AE87" s="325"/>
      <c r="AF87" s="325"/>
      <c r="AG87" s="325"/>
      <c r="AH87" s="325"/>
    </row>
    <row r="88" ht="15.75" customHeight="1">
      <c r="A88" s="325"/>
      <c r="B88" s="325"/>
      <c r="C88" s="326"/>
      <c r="D88" s="325"/>
      <c r="E88" s="327"/>
      <c r="F88" s="325"/>
      <c r="G88" s="327"/>
      <c r="H88" s="325"/>
      <c r="I88" s="327"/>
      <c r="J88" s="325"/>
      <c r="K88" s="327"/>
      <c r="L88" s="325"/>
      <c r="M88" s="327"/>
      <c r="N88" s="325"/>
      <c r="O88" s="325"/>
      <c r="P88" s="325"/>
      <c r="Q88" s="325"/>
      <c r="R88" s="325"/>
      <c r="S88" s="325"/>
      <c r="T88" s="325"/>
      <c r="U88" s="325"/>
      <c r="V88" s="325"/>
      <c r="W88" s="325"/>
      <c r="X88" s="325"/>
      <c r="Y88" s="325"/>
      <c r="Z88" s="325"/>
      <c r="AA88" s="325"/>
      <c r="AB88" s="325"/>
      <c r="AC88" s="325"/>
      <c r="AD88" s="325"/>
      <c r="AE88" s="325"/>
      <c r="AF88" s="325"/>
      <c r="AG88" s="325"/>
      <c r="AH88" s="325"/>
    </row>
    <row r="89" ht="15.75" customHeight="1">
      <c r="A89" s="325"/>
      <c r="B89" s="325"/>
      <c r="C89" s="326"/>
      <c r="D89" s="325"/>
      <c r="E89" s="327"/>
      <c r="F89" s="325"/>
      <c r="G89" s="327"/>
      <c r="H89" s="325"/>
      <c r="I89" s="327"/>
      <c r="J89" s="325"/>
      <c r="K89" s="327"/>
      <c r="L89" s="325"/>
      <c r="M89" s="327"/>
      <c r="N89" s="325"/>
      <c r="O89" s="325"/>
      <c r="P89" s="325"/>
      <c r="Q89" s="325"/>
      <c r="R89" s="325"/>
      <c r="S89" s="325"/>
      <c r="T89" s="325"/>
      <c r="U89" s="325"/>
      <c r="V89" s="325"/>
      <c r="W89" s="325"/>
      <c r="X89" s="325"/>
      <c r="Y89" s="325"/>
      <c r="Z89" s="325"/>
      <c r="AA89" s="325"/>
      <c r="AB89" s="325"/>
      <c r="AC89" s="325"/>
      <c r="AD89" s="325"/>
      <c r="AE89" s="325"/>
      <c r="AF89" s="325"/>
      <c r="AG89" s="325"/>
      <c r="AH89" s="325"/>
    </row>
    <row r="90" ht="15.75" customHeight="1">
      <c r="A90" s="325"/>
      <c r="B90" s="325"/>
      <c r="C90" s="326"/>
      <c r="D90" s="325"/>
      <c r="E90" s="327"/>
      <c r="F90" s="325"/>
      <c r="G90" s="327"/>
      <c r="H90" s="325"/>
      <c r="I90" s="327"/>
      <c r="J90" s="325"/>
      <c r="K90" s="327"/>
      <c r="L90" s="325"/>
      <c r="M90" s="327"/>
      <c r="N90" s="325"/>
      <c r="O90" s="325"/>
      <c r="P90" s="325"/>
      <c r="Q90" s="325"/>
      <c r="R90" s="325"/>
      <c r="S90" s="325"/>
      <c r="T90" s="325"/>
      <c r="U90" s="325"/>
      <c r="V90" s="325"/>
      <c r="W90" s="325"/>
      <c r="X90" s="325"/>
      <c r="Y90" s="325"/>
      <c r="Z90" s="325"/>
      <c r="AA90" s="325"/>
      <c r="AB90" s="325"/>
      <c r="AC90" s="325"/>
      <c r="AD90" s="325"/>
      <c r="AE90" s="325"/>
      <c r="AF90" s="325"/>
      <c r="AG90" s="325"/>
      <c r="AH90" s="325"/>
    </row>
    <row r="91" ht="15.75" customHeight="1">
      <c r="A91" s="325"/>
      <c r="B91" s="325"/>
      <c r="C91" s="326"/>
      <c r="D91" s="325"/>
      <c r="E91" s="327"/>
      <c r="F91" s="325"/>
      <c r="G91" s="327"/>
      <c r="H91" s="325"/>
      <c r="I91" s="327"/>
      <c r="J91" s="325"/>
      <c r="K91" s="327"/>
      <c r="L91" s="325"/>
      <c r="M91" s="327"/>
      <c r="N91" s="325"/>
      <c r="O91" s="325"/>
      <c r="P91" s="325"/>
      <c r="Q91" s="325"/>
      <c r="R91" s="325"/>
      <c r="S91" s="325"/>
      <c r="T91" s="325"/>
      <c r="U91" s="325"/>
      <c r="V91" s="325"/>
      <c r="W91" s="325"/>
      <c r="X91" s="325"/>
      <c r="Y91" s="325"/>
      <c r="Z91" s="325"/>
      <c r="AA91" s="325"/>
      <c r="AB91" s="325"/>
      <c r="AC91" s="325"/>
      <c r="AD91" s="325"/>
      <c r="AE91" s="325"/>
      <c r="AF91" s="325"/>
      <c r="AG91" s="325"/>
      <c r="AH91" s="325"/>
    </row>
    <row r="92" ht="15.75" customHeight="1">
      <c r="A92" s="325"/>
      <c r="B92" s="325"/>
      <c r="C92" s="326"/>
      <c r="D92" s="325"/>
      <c r="E92" s="327"/>
      <c r="F92" s="325"/>
      <c r="G92" s="327"/>
      <c r="H92" s="325"/>
      <c r="I92" s="327"/>
      <c r="J92" s="325"/>
      <c r="K92" s="327"/>
      <c r="L92" s="325"/>
      <c r="M92" s="327"/>
      <c r="N92" s="325"/>
      <c r="O92" s="325"/>
      <c r="P92" s="325"/>
      <c r="Q92" s="325"/>
      <c r="R92" s="325"/>
      <c r="S92" s="325"/>
      <c r="T92" s="325"/>
      <c r="U92" s="325"/>
      <c r="V92" s="325"/>
      <c r="W92" s="325"/>
      <c r="X92" s="325"/>
      <c r="Y92" s="325"/>
      <c r="Z92" s="325"/>
      <c r="AA92" s="325"/>
      <c r="AB92" s="325"/>
      <c r="AC92" s="325"/>
      <c r="AD92" s="325"/>
      <c r="AE92" s="325"/>
      <c r="AF92" s="325"/>
      <c r="AG92" s="325"/>
      <c r="AH92" s="325"/>
    </row>
    <row r="93" ht="15.75" customHeight="1">
      <c r="A93" s="325"/>
      <c r="B93" s="325"/>
      <c r="C93" s="326"/>
      <c r="D93" s="325"/>
      <c r="E93" s="327"/>
      <c r="F93" s="325"/>
      <c r="G93" s="327"/>
      <c r="H93" s="325"/>
      <c r="I93" s="327"/>
      <c r="J93" s="325"/>
      <c r="K93" s="327"/>
      <c r="L93" s="325"/>
      <c r="M93" s="327"/>
      <c r="N93" s="325"/>
      <c r="O93" s="325"/>
      <c r="P93" s="325"/>
      <c r="Q93" s="325"/>
      <c r="R93" s="325"/>
      <c r="S93" s="325"/>
      <c r="T93" s="325"/>
      <c r="U93" s="325"/>
      <c r="V93" s="325"/>
      <c r="W93" s="325"/>
      <c r="X93" s="325"/>
      <c r="Y93" s="325"/>
      <c r="Z93" s="325"/>
      <c r="AA93" s="325"/>
      <c r="AB93" s="325"/>
      <c r="AC93" s="325"/>
      <c r="AD93" s="325"/>
      <c r="AE93" s="325"/>
      <c r="AF93" s="325"/>
      <c r="AG93" s="325"/>
      <c r="AH93" s="325"/>
    </row>
    <row r="94" ht="15.75" customHeight="1">
      <c r="A94" s="325"/>
      <c r="B94" s="325"/>
      <c r="C94" s="326"/>
      <c r="D94" s="325"/>
      <c r="E94" s="327"/>
      <c r="F94" s="325"/>
      <c r="G94" s="327"/>
      <c r="H94" s="325"/>
      <c r="I94" s="327"/>
      <c r="J94" s="325"/>
      <c r="K94" s="327"/>
      <c r="L94" s="325"/>
      <c r="M94" s="327"/>
      <c r="N94" s="325"/>
      <c r="O94" s="325"/>
      <c r="P94" s="325"/>
      <c r="Q94" s="325"/>
      <c r="R94" s="325"/>
      <c r="S94" s="325"/>
      <c r="T94" s="325"/>
      <c r="U94" s="325"/>
      <c r="V94" s="325"/>
      <c r="W94" s="325"/>
      <c r="X94" s="325"/>
      <c r="Y94" s="325"/>
      <c r="Z94" s="325"/>
      <c r="AA94" s="325"/>
      <c r="AB94" s="325"/>
      <c r="AC94" s="325"/>
      <c r="AD94" s="325"/>
      <c r="AE94" s="325"/>
      <c r="AF94" s="325"/>
      <c r="AG94" s="325"/>
      <c r="AH94" s="325"/>
    </row>
    <row r="95" ht="15.75" customHeight="1">
      <c r="A95" s="325"/>
      <c r="B95" s="325"/>
      <c r="C95" s="326"/>
      <c r="D95" s="325"/>
      <c r="E95" s="327"/>
      <c r="F95" s="325"/>
      <c r="G95" s="327"/>
      <c r="H95" s="325"/>
      <c r="I95" s="327"/>
      <c r="J95" s="325"/>
      <c r="K95" s="327"/>
      <c r="L95" s="325"/>
      <c r="M95" s="327"/>
      <c r="N95" s="325"/>
      <c r="O95" s="325"/>
      <c r="P95" s="325"/>
      <c r="Q95" s="325"/>
      <c r="R95" s="325"/>
      <c r="S95" s="325"/>
      <c r="T95" s="325"/>
      <c r="U95" s="325"/>
      <c r="V95" s="325"/>
      <c r="W95" s="325"/>
      <c r="X95" s="325"/>
      <c r="Y95" s="325"/>
      <c r="Z95" s="325"/>
      <c r="AA95" s="325"/>
      <c r="AB95" s="325"/>
      <c r="AC95" s="325"/>
      <c r="AD95" s="325"/>
      <c r="AE95" s="325"/>
      <c r="AF95" s="325"/>
      <c r="AG95" s="325"/>
      <c r="AH95" s="325"/>
    </row>
    <row r="96" ht="15.75" customHeight="1">
      <c r="A96" s="325"/>
      <c r="B96" s="325"/>
      <c r="C96" s="326"/>
      <c r="D96" s="325"/>
      <c r="E96" s="327"/>
      <c r="F96" s="325"/>
      <c r="G96" s="327"/>
      <c r="H96" s="325"/>
      <c r="I96" s="327"/>
      <c r="J96" s="325"/>
      <c r="K96" s="327"/>
      <c r="L96" s="325"/>
      <c r="M96" s="327"/>
      <c r="N96" s="325"/>
      <c r="O96" s="325"/>
      <c r="P96" s="325"/>
      <c r="Q96" s="325"/>
      <c r="R96" s="325"/>
      <c r="S96" s="325"/>
      <c r="T96" s="325"/>
      <c r="U96" s="325"/>
      <c r="V96" s="325"/>
      <c r="W96" s="325"/>
      <c r="X96" s="325"/>
      <c r="Y96" s="325"/>
      <c r="Z96" s="325"/>
      <c r="AA96" s="325"/>
      <c r="AB96" s="325"/>
      <c r="AC96" s="325"/>
      <c r="AD96" s="325"/>
      <c r="AE96" s="325"/>
      <c r="AF96" s="325"/>
      <c r="AG96" s="325"/>
      <c r="AH96" s="325"/>
    </row>
    <row r="97" ht="15.75" customHeight="1">
      <c r="A97" s="325"/>
      <c r="B97" s="325"/>
      <c r="C97" s="326"/>
      <c r="D97" s="325"/>
      <c r="E97" s="327"/>
      <c r="F97" s="325"/>
      <c r="G97" s="327"/>
      <c r="H97" s="325"/>
      <c r="I97" s="327"/>
      <c r="J97" s="325"/>
      <c r="K97" s="327"/>
      <c r="L97" s="325"/>
      <c r="M97" s="327"/>
      <c r="N97" s="325"/>
      <c r="O97" s="325"/>
      <c r="P97" s="325"/>
      <c r="Q97" s="325"/>
      <c r="R97" s="325"/>
      <c r="S97" s="325"/>
      <c r="T97" s="325"/>
      <c r="U97" s="325"/>
      <c r="V97" s="325"/>
      <c r="W97" s="325"/>
      <c r="X97" s="325"/>
      <c r="Y97" s="325"/>
      <c r="Z97" s="325"/>
      <c r="AA97" s="325"/>
      <c r="AB97" s="325"/>
      <c r="AC97" s="325"/>
      <c r="AD97" s="325"/>
      <c r="AE97" s="325"/>
      <c r="AF97" s="325"/>
      <c r="AG97" s="325"/>
      <c r="AH97" s="325"/>
    </row>
    <row r="98" ht="15.75" customHeight="1">
      <c r="A98" s="325"/>
      <c r="B98" s="325"/>
      <c r="C98" s="326"/>
      <c r="D98" s="325"/>
      <c r="E98" s="327"/>
      <c r="F98" s="325"/>
      <c r="G98" s="327"/>
      <c r="H98" s="325"/>
      <c r="I98" s="327"/>
      <c r="J98" s="325"/>
      <c r="K98" s="327"/>
      <c r="L98" s="325"/>
      <c r="M98" s="327"/>
      <c r="N98" s="325"/>
      <c r="O98" s="325"/>
      <c r="P98" s="325"/>
      <c r="Q98" s="325"/>
      <c r="R98" s="325"/>
      <c r="S98" s="325"/>
      <c r="T98" s="325"/>
      <c r="U98" s="325"/>
      <c r="V98" s="325"/>
      <c r="W98" s="325"/>
      <c r="X98" s="325"/>
      <c r="Y98" s="325"/>
      <c r="Z98" s="325"/>
      <c r="AA98" s="325"/>
      <c r="AB98" s="325"/>
      <c r="AC98" s="325"/>
      <c r="AD98" s="325"/>
      <c r="AE98" s="325"/>
      <c r="AF98" s="325"/>
      <c r="AG98" s="325"/>
      <c r="AH98" s="325"/>
    </row>
    <row r="99" ht="15.75" customHeight="1">
      <c r="A99" s="325"/>
      <c r="B99" s="325"/>
      <c r="C99" s="326"/>
      <c r="D99" s="325"/>
      <c r="E99" s="327"/>
      <c r="F99" s="325"/>
      <c r="G99" s="327"/>
      <c r="H99" s="325"/>
      <c r="I99" s="327"/>
      <c r="J99" s="325"/>
      <c r="K99" s="327"/>
      <c r="L99" s="325"/>
      <c r="M99" s="327"/>
      <c r="N99" s="325"/>
      <c r="O99" s="325"/>
      <c r="P99" s="325"/>
      <c r="Q99" s="325"/>
      <c r="R99" s="325"/>
      <c r="S99" s="325"/>
      <c r="T99" s="325"/>
      <c r="U99" s="325"/>
      <c r="V99" s="325"/>
      <c r="W99" s="325"/>
      <c r="X99" s="325"/>
      <c r="Y99" s="325"/>
      <c r="Z99" s="325"/>
      <c r="AA99" s="325"/>
      <c r="AB99" s="325"/>
      <c r="AC99" s="325"/>
      <c r="AD99" s="325"/>
      <c r="AE99" s="325"/>
      <c r="AF99" s="325"/>
      <c r="AG99" s="325"/>
      <c r="AH99" s="325"/>
    </row>
    <row r="100" ht="15.75" customHeight="1">
      <c r="A100" s="325"/>
      <c r="B100" s="325"/>
      <c r="C100" s="326"/>
      <c r="D100" s="325"/>
      <c r="E100" s="327"/>
      <c r="F100" s="325"/>
      <c r="G100" s="327"/>
      <c r="H100" s="325"/>
      <c r="I100" s="327"/>
      <c r="J100" s="325"/>
      <c r="K100" s="327"/>
      <c r="L100" s="325"/>
      <c r="M100" s="327"/>
      <c r="N100" s="325"/>
      <c r="O100" s="325"/>
      <c r="P100" s="325"/>
      <c r="Q100" s="325"/>
      <c r="R100" s="325"/>
      <c r="S100" s="325"/>
      <c r="T100" s="325"/>
      <c r="U100" s="325"/>
      <c r="V100" s="325"/>
      <c r="W100" s="325"/>
      <c r="X100" s="325"/>
      <c r="Y100" s="325"/>
      <c r="Z100" s="325"/>
      <c r="AA100" s="325"/>
      <c r="AB100" s="325"/>
      <c r="AC100" s="325"/>
      <c r="AD100" s="325"/>
      <c r="AE100" s="325"/>
      <c r="AF100" s="325"/>
      <c r="AG100" s="325"/>
      <c r="AH100" s="325"/>
    </row>
    <row r="101" ht="15.75" customHeight="1">
      <c r="A101" s="325"/>
      <c r="B101" s="325"/>
      <c r="C101" s="326"/>
      <c r="D101" s="325"/>
      <c r="E101" s="327"/>
      <c r="F101" s="325"/>
      <c r="G101" s="327"/>
      <c r="H101" s="325"/>
      <c r="I101" s="327"/>
      <c r="J101" s="325"/>
      <c r="K101" s="327"/>
      <c r="L101" s="325"/>
      <c r="M101" s="327"/>
      <c r="N101" s="325"/>
      <c r="O101" s="325"/>
      <c r="P101" s="325"/>
      <c r="Q101" s="325"/>
      <c r="R101" s="325"/>
      <c r="S101" s="325"/>
      <c r="T101" s="325"/>
      <c r="U101" s="325"/>
      <c r="V101" s="325"/>
      <c r="W101" s="325"/>
      <c r="X101" s="325"/>
      <c r="Y101" s="325"/>
      <c r="Z101" s="325"/>
      <c r="AA101" s="325"/>
      <c r="AB101" s="325"/>
      <c r="AC101" s="325"/>
      <c r="AD101" s="325"/>
      <c r="AE101" s="325"/>
      <c r="AF101" s="325"/>
      <c r="AG101" s="325"/>
      <c r="AH101" s="325"/>
    </row>
    <row r="102" ht="15.75" customHeight="1">
      <c r="A102" s="325"/>
      <c r="B102" s="325"/>
      <c r="C102" s="326"/>
      <c r="D102" s="325"/>
      <c r="E102" s="327"/>
      <c r="F102" s="325"/>
      <c r="G102" s="327"/>
      <c r="H102" s="325"/>
      <c r="I102" s="327"/>
      <c r="J102" s="325"/>
      <c r="K102" s="327"/>
      <c r="L102" s="325"/>
      <c r="M102" s="327"/>
      <c r="N102" s="325"/>
      <c r="O102" s="325"/>
      <c r="P102" s="325"/>
      <c r="Q102" s="325"/>
      <c r="R102" s="325"/>
      <c r="S102" s="325"/>
      <c r="T102" s="325"/>
      <c r="U102" s="325"/>
      <c r="V102" s="325"/>
      <c r="W102" s="325"/>
      <c r="X102" s="325"/>
      <c r="Y102" s="325"/>
      <c r="Z102" s="325"/>
      <c r="AA102" s="325"/>
      <c r="AB102" s="325"/>
      <c r="AC102" s="325"/>
      <c r="AD102" s="325"/>
      <c r="AE102" s="325"/>
      <c r="AF102" s="325"/>
      <c r="AG102" s="325"/>
      <c r="AH102" s="325"/>
    </row>
    <row r="103" ht="15.75" customHeight="1">
      <c r="A103" s="325"/>
      <c r="B103" s="325"/>
      <c r="C103" s="326"/>
      <c r="D103" s="325"/>
      <c r="E103" s="327"/>
      <c r="F103" s="325"/>
      <c r="G103" s="327"/>
      <c r="H103" s="325"/>
      <c r="I103" s="327"/>
      <c r="J103" s="325"/>
      <c r="K103" s="327"/>
      <c r="L103" s="325"/>
      <c r="M103" s="327"/>
      <c r="N103" s="325"/>
      <c r="O103" s="325"/>
      <c r="P103" s="325"/>
      <c r="Q103" s="325"/>
      <c r="R103" s="325"/>
      <c r="S103" s="325"/>
      <c r="T103" s="325"/>
      <c r="U103" s="325"/>
      <c r="V103" s="325"/>
      <c r="W103" s="325"/>
      <c r="X103" s="325"/>
      <c r="Y103" s="325"/>
      <c r="Z103" s="325"/>
      <c r="AA103" s="325"/>
      <c r="AB103" s="325"/>
      <c r="AC103" s="325"/>
      <c r="AD103" s="325"/>
      <c r="AE103" s="325"/>
      <c r="AF103" s="325"/>
      <c r="AG103" s="325"/>
      <c r="AH103" s="325"/>
    </row>
    <row r="104" ht="15.75" customHeight="1">
      <c r="A104" s="325"/>
      <c r="B104" s="325"/>
      <c r="C104" s="326"/>
      <c r="D104" s="325"/>
      <c r="E104" s="327"/>
      <c r="F104" s="325"/>
      <c r="G104" s="327"/>
      <c r="H104" s="325"/>
      <c r="I104" s="327"/>
      <c r="J104" s="325"/>
      <c r="K104" s="327"/>
      <c r="L104" s="325"/>
      <c r="M104" s="327"/>
      <c r="N104" s="325"/>
      <c r="O104" s="325"/>
      <c r="P104" s="325"/>
      <c r="Q104" s="325"/>
      <c r="R104" s="325"/>
      <c r="S104" s="325"/>
      <c r="T104" s="325"/>
      <c r="U104" s="325"/>
      <c r="V104" s="325"/>
      <c r="W104" s="325"/>
      <c r="X104" s="325"/>
      <c r="Y104" s="325"/>
      <c r="Z104" s="325"/>
      <c r="AA104" s="325"/>
      <c r="AB104" s="325"/>
      <c r="AC104" s="325"/>
      <c r="AD104" s="325"/>
      <c r="AE104" s="325"/>
      <c r="AF104" s="325"/>
      <c r="AG104" s="325"/>
      <c r="AH104" s="325"/>
    </row>
    <row r="105" ht="15.75" customHeight="1">
      <c r="A105" s="325"/>
      <c r="B105" s="325"/>
      <c r="C105" s="326"/>
      <c r="D105" s="325"/>
      <c r="E105" s="327"/>
      <c r="F105" s="325"/>
      <c r="G105" s="327"/>
      <c r="H105" s="325"/>
      <c r="I105" s="327"/>
      <c r="J105" s="325"/>
      <c r="K105" s="327"/>
      <c r="L105" s="325"/>
      <c r="M105" s="327"/>
      <c r="N105" s="325"/>
      <c r="O105" s="325"/>
      <c r="P105" s="325"/>
      <c r="Q105" s="325"/>
      <c r="R105" s="325"/>
      <c r="S105" s="325"/>
      <c r="T105" s="325"/>
      <c r="U105" s="325"/>
      <c r="V105" s="325"/>
      <c r="W105" s="325"/>
      <c r="X105" s="325"/>
      <c r="Y105" s="325"/>
      <c r="Z105" s="325"/>
      <c r="AA105" s="325"/>
      <c r="AB105" s="325"/>
      <c r="AC105" s="325"/>
      <c r="AD105" s="325"/>
      <c r="AE105" s="325"/>
      <c r="AF105" s="325"/>
      <c r="AG105" s="325"/>
      <c r="AH105" s="325"/>
    </row>
    <row r="106" ht="15.75" customHeight="1">
      <c r="A106" s="325"/>
      <c r="B106" s="325"/>
      <c r="C106" s="326"/>
      <c r="D106" s="325"/>
      <c r="E106" s="327"/>
      <c r="F106" s="325"/>
      <c r="G106" s="327"/>
      <c r="H106" s="325"/>
      <c r="I106" s="327"/>
      <c r="J106" s="325"/>
      <c r="K106" s="327"/>
      <c r="L106" s="325"/>
      <c r="M106" s="327"/>
      <c r="N106" s="325"/>
      <c r="O106" s="325"/>
      <c r="P106" s="325"/>
      <c r="Q106" s="325"/>
      <c r="R106" s="325"/>
      <c r="S106" s="325"/>
      <c r="T106" s="325"/>
      <c r="U106" s="325"/>
      <c r="V106" s="325"/>
      <c r="W106" s="325"/>
      <c r="X106" s="325"/>
      <c r="Y106" s="325"/>
      <c r="Z106" s="325"/>
      <c r="AA106" s="325"/>
      <c r="AB106" s="325"/>
      <c r="AC106" s="325"/>
      <c r="AD106" s="325"/>
      <c r="AE106" s="325"/>
      <c r="AF106" s="325"/>
      <c r="AG106" s="325"/>
      <c r="AH106" s="325"/>
    </row>
    <row r="107" ht="15.75" customHeight="1">
      <c r="A107" s="325"/>
      <c r="B107" s="325"/>
      <c r="C107" s="326"/>
      <c r="D107" s="325"/>
      <c r="E107" s="327"/>
      <c r="F107" s="325"/>
      <c r="G107" s="327"/>
      <c r="H107" s="325"/>
      <c r="I107" s="327"/>
      <c r="J107" s="325"/>
      <c r="K107" s="327"/>
      <c r="L107" s="325"/>
      <c r="M107" s="327"/>
      <c r="N107" s="325"/>
      <c r="O107" s="325"/>
      <c r="P107" s="325"/>
      <c r="Q107" s="325"/>
      <c r="R107" s="325"/>
      <c r="S107" s="325"/>
      <c r="T107" s="325"/>
      <c r="U107" s="325"/>
      <c r="V107" s="325"/>
      <c r="W107" s="325"/>
      <c r="X107" s="325"/>
      <c r="Y107" s="325"/>
      <c r="Z107" s="325"/>
      <c r="AA107" s="325"/>
      <c r="AB107" s="325"/>
      <c r="AC107" s="325"/>
      <c r="AD107" s="325"/>
      <c r="AE107" s="325"/>
      <c r="AF107" s="325"/>
      <c r="AG107" s="325"/>
      <c r="AH107" s="325"/>
    </row>
    <row r="108" ht="15.75" customHeight="1">
      <c r="A108" s="325"/>
      <c r="B108" s="325"/>
      <c r="C108" s="326"/>
      <c r="D108" s="325"/>
      <c r="E108" s="327"/>
      <c r="F108" s="325"/>
      <c r="G108" s="327"/>
      <c r="H108" s="325"/>
      <c r="I108" s="327"/>
      <c r="J108" s="325"/>
      <c r="K108" s="327"/>
      <c r="L108" s="325"/>
      <c r="M108" s="327"/>
      <c r="N108" s="325"/>
      <c r="O108" s="325"/>
      <c r="P108" s="325"/>
      <c r="Q108" s="325"/>
      <c r="R108" s="325"/>
      <c r="S108" s="325"/>
      <c r="T108" s="325"/>
      <c r="U108" s="325"/>
      <c r="V108" s="325"/>
      <c r="W108" s="325"/>
      <c r="X108" s="325"/>
      <c r="Y108" s="325"/>
      <c r="Z108" s="325"/>
      <c r="AA108" s="325"/>
      <c r="AB108" s="325"/>
      <c r="AC108" s="325"/>
      <c r="AD108" s="325"/>
      <c r="AE108" s="325"/>
      <c r="AF108" s="325"/>
      <c r="AG108" s="325"/>
      <c r="AH108" s="325"/>
    </row>
    <row r="109" ht="15.75" customHeight="1">
      <c r="A109" s="325"/>
      <c r="B109" s="325"/>
      <c r="C109" s="326"/>
      <c r="D109" s="325"/>
      <c r="E109" s="327"/>
      <c r="F109" s="325"/>
      <c r="G109" s="327"/>
      <c r="H109" s="325"/>
      <c r="I109" s="327"/>
      <c r="J109" s="325"/>
      <c r="K109" s="327"/>
      <c r="L109" s="325"/>
      <c r="M109" s="327"/>
      <c r="N109" s="325"/>
      <c r="O109" s="325"/>
      <c r="P109" s="325"/>
      <c r="Q109" s="325"/>
      <c r="R109" s="325"/>
      <c r="S109" s="325"/>
      <c r="T109" s="325"/>
      <c r="U109" s="325"/>
      <c r="V109" s="325"/>
      <c r="W109" s="325"/>
      <c r="X109" s="325"/>
      <c r="Y109" s="325"/>
      <c r="Z109" s="325"/>
      <c r="AA109" s="325"/>
      <c r="AB109" s="325"/>
      <c r="AC109" s="325"/>
      <c r="AD109" s="325"/>
      <c r="AE109" s="325"/>
      <c r="AF109" s="325"/>
      <c r="AG109" s="325"/>
      <c r="AH109" s="325"/>
    </row>
    <row r="110" ht="15.75" customHeight="1">
      <c r="A110" s="325"/>
      <c r="B110" s="325"/>
      <c r="C110" s="326"/>
      <c r="D110" s="325"/>
      <c r="E110" s="327"/>
      <c r="F110" s="325"/>
      <c r="G110" s="327"/>
      <c r="H110" s="325"/>
      <c r="I110" s="327"/>
      <c r="J110" s="325"/>
      <c r="K110" s="327"/>
      <c r="L110" s="325"/>
      <c r="M110" s="327"/>
      <c r="N110" s="325"/>
      <c r="O110" s="325"/>
      <c r="P110" s="325"/>
      <c r="Q110" s="325"/>
      <c r="R110" s="325"/>
      <c r="S110" s="325"/>
      <c r="T110" s="325"/>
      <c r="U110" s="325"/>
      <c r="V110" s="325"/>
      <c r="W110" s="325"/>
      <c r="X110" s="325"/>
      <c r="Y110" s="325"/>
      <c r="Z110" s="325"/>
      <c r="AA110" s="325"/>
      <c r="AB110" s="325"/>
      <c r="AC110" s="325"/>
      <c r="AD110" s="325"/>
      <c r="AE110" s="325"/>
      <c r="AF110" s="325"/>
      <c r="AG110" s="325"/>
      <c r="AH110" s="325"/>
    </row>
    <row r="111" ht="15.75" customHeight="1">
      <c r="A111" s="325"/>
      <c r="B111" s="325"/>
      <c r="C111" s="326"/>
      <c r="D111" s="325"/>
      <c r="E111" s="327"/>
      <c r="F111" s="325"/>
      <c r="G111" s="327"/>
      <c r="H111" s="325"/>
      <c r="I111" s="327"/>
      <c r="J111" s="325"/>
      <c r="K111" s="327"/>
      <c r="L111" s="325"/>
      <c r="M111" s="327"/>
      <c r="N111" s="325"/>
      <c r="O111" s="325"/>
      <c r="P111" s="325"/>
      <c r="Q111" s="325"/>
      <c r="R111" s="325"/>
      <c r="S111" s="325"/>
      <c r="T111" s="325"/>
      <c r="U111" s="325"/>
      <c r="V111" s="325"/>
      <c r="W111" s="325"/>
      <c r="X111" s="325"/>
      <c r="Y111" s="325"/>
      <c r="Z111" s="325"/>
      <c r="AA111" s="325"/>
      <c r="AB111" s="325"/>
      <c r="AC111" s="325"/>
      <c r="AD111" s="325"/>
      <c r="AE111" s="325"/>
      <c r="AF111" s="325"/>
      <c r="AG111" s="325"/>
      <c r="AH111" s="325"/>
    </row>
    <row r="112" ht="15.75" customHeight="1">
      <c r="A112" s="325"/>
      <c r="B112" s="325"/>
      <c r="C112" s="326"/>
      <c r="D112" s="325"/>
      <c r="E112" s="327"/>
      <c r="F112" s="325"/>
      <c r="G112" s="327"/>
      <c r="H112" s="325"/>
      <c r="I112" s="327"/>
      <c r="J112" s="325"/>
      <c r="K112" s="327"/>
      <c r="L112" s="325"/>
      <c r="M112" s="327"/>
      <c r="N112" s="325"/>
      <c r="O112" s="325"/>
      <c r="P112" s="325"/>
      <c r="Q112" s="325"/>
      <c r="R112" s="325"/>
      <c r="S112" s="325"/>
      <c r="T112" s="325"/>
      <c r="U112" s="325"/>
      <c r="V112" s="325"/>
      <c r="W112" s="325"/>
      <c r="X112" s="325"/>
      <c r="Y112" s="325"/>
      <c r="Z112" s="325"/>
      <c r="AA112" s="325"/>
      <c r="AB112" s="325"/>
      <c r="AC112" s="325"/>
      <c r="AD112" s="325"/>
      <c r="AE112" s="325"/>
      <c r="AF112" s="325"/>
      <c r="AG112" s="325"/>
      <c r="AH112" s="325"/>
    </row>
    <row r="113" ht="15.75" customHeight="1">
      <c r="A113" s="325"/>
      <c r="B113" s="325"/>
      <c r="C113" s="326"/>
      <c r="D113" s="325"/>
      <c r="E113" s="327"/>
      <c r="F113" s="325"/>
      <c r="G113" s="327"/>
      <c r="H113" s="325"/>
      <c r="I113" s="327"/>
      <c r="J113" s="325"/>
      <c r="K113" s="327"/>
      <c r="L113" s="325"/>
      <c r="M113" s="327"/>
      <c r="N113" s="325"/>
      <c r="O113" s="325"/>
      <c r="P113" s="325"/>
      <c r="Q113" s="325"/>
      <c r="R113" s="325"/>
      <c r="S113" s="325"/>
      <c r="T113" s="325"/>
      <c r="U113" s="325"/>
      <c r="V113" s="325"/>
      <c r="W113" s="325"/>
      <c r="X113" s="325"/>
      <c r="Y113" s="325"/>
      <c r="Z113" s="325"/>
      <c r="AA113" s="325"/>
      <c r="AB113" s="325"/>
      <c r="AC113" s="325"/>
      <c r="AD113" s="325"/>
      <c r="AE113" s="325"/>
      <c r="AF113" s="325"/>
      <c r="AG113" s="325"/>
      <c r="AH113" s="325"/>
    </row>
    <row r="114" ht="15.75" customHeight="1">
      <c r="A114" s="325"/>
      <c r="B114" s="325"/>
      <c r="C114" s="326"/>
      <c r="D114" s="325"/>
      <c r="E114" s="327"/>
      <c r="F114" s="325"/>
      <c r="G114" s="327"/>
      <c r="H114" s="325"/>
      <c r="I114" s="327"/>
      <c r="J114" s="325"/>
      <c r="K114" s="327"/>
      <c r="L114" s="325"/>
      <c r="M114" s="327"/>
      <c r="N114" s="325"/>
      <c r="O114" s="325"/>
      <c r="P114" s="325"/>
      <c r="Q114" s="325"/>
      <c r="R114" s="325"/>
      <c r="S114" s="325"/>
      <c r="T114" s="325"/>
      <c r="U114" s="325"/>
      <c r="V114" s="325"/>
      <c r="W114" s="325"/>
      <c r="X114" s="325"/>
      <c r="Y114" s="325"/>
      <c r="Z114" s="325"/>
      <c r="AA114" s="325"/>
      <c r="AB114" s="325"/>
      <c r="AC114" s="325"/>
      <c r="AD114" s="325"/>
      <c r="AE114" s="325"/>
      <c r="AF114" s="325"/>
      <c r="AG114" s="325"/>
      <c r="AH114" s="325"/>
    </row>
    <row r="115" ht="15.75" customHeight="1">
      <c r="A115" s="325"/>
      <c r="B115" s="325"/>
      <c r="C115" s="326"/>
      <c r="D115" s="325"/>
      <c r="E115" s="327"/>
      <c r="F115" s="325"/>
      <c r="G115" s="327"/>
      <c r="H115" s="325"/>
      <c r="I115" s="327"/>
      <c r="J115" s="325"/>
      <c r="K115" s="327"/>
      <c r="L115" s="325"/>
      <c r="M115" s="327"/>
      <c r="N115" s="325"/>
      <c r="O115" s="325"/>
      <c r="P115" s="325"/>
      <c r="Q115" s="325"/>
      <c r="R115" s="325"/>
      <c r="S115" s="325"/>
      <c r="T115" s="325"/>
      <c r="U115" s="325"/>
      <c r="V115" s="325"/>
      <c r="W115" s="325"/>
      <c r="X115" s="325"/>
      <c r="Y115" s="325"/>
      <c r="Z115" s="325"/>
      <c r="AA115" s="325"/>
      <c r="AB115" s="325"/>
      <c r="AC115" s="325"/>
      <c r="AD115" s="325"/>
      <c r="AE115" s="325"/>
      <c r="AF115" s="325"/>
      <c r="AG115" s="325"/>
      <c r="AH115" s="325"/>
    </row>
    <row r="116" ht="15.75" customHeight="1">
      <c r="A116" s="325"/>
      <c r="B116" s="325"/>
      <c r="C116" s="326"/>
      <c r="D116" s="325"/>
      <c r="E116" s="327"/>
      <c r="F116" s="325"/>
      <c r="G116" s="327"/>
      <c r="H116" s="325"/>
      <c r="I116" s="327"/>
      <c r="J116" s="325"/>
      <c r="K116" s="327"/>
      <c r="L116" s="325"/>
      <c r="M116" s="327"/>
      <c r="N116" s="325"/>
      <c r="O116" s="325"/>
      <c r="P116" s="325"/>
      <c r="Q116" s="325"/>
      <c r="R116" s="325"/>
      <c r="S116" s="325"/>
      <c r="T116" s="325"/>
      <c r="U116" s="325"/>
      <c r="V116" s="325"/>
      <c r="W116" s="325"/>
      <c r="X116" s="325"/>
      <c r="Y116" s="325"/>
      <c r="Z116" s="325"/>
      <c r="AA116" s="325"/>
      <c r="AB116" s="325"/>
      <c r="AC116" s="325"/>
      <c r="AD116" s="325"/>
      <c r="AE116" s="325"/>
      <c r="AF116" s="325"/>
      <c r="AG116" s="325"/>
      <c r="AH116" s="325"/>
    </row>
    <row r="117" ht="15.75" customHeight="1">
      <c r="A117" s="325"/>
      <c r="B117" s="325"/>
      <c r="C117" s="326"/>
      <c r="D117" s="325"/>
      <c r="E117" s="327"/>
      <c r="F117" s="325"/>
      <c r="G117" s="327"/>
      <c r="H117" s="325"/>
      <c r="I117" s="327"/>
      <c r="J117" s="325"/>
      <c r="K117" s="327"/>
      <c r="L117" s="325"/>
      <c r="M117" s="327"/>
      <c r="N117" s="325"/>
      <c r="O117" s="325"/>
      <c r="P117" s="325"/>
      <c r="Q117" s="325"/>
      <c r="R117" s="325"/>
      <c r="S117" s="325"/>
      <c r="T117" s="325"/>
      <c r="U117" s="325"/>
      <c r="V117" s="325"/>
      <c r="W117" s="325"/>
      <c r="X117" s="325"/>
      <c r="Y117" s="325"/>
      <c r="Z117" s="325"/>
      <c r="AA117" s="325"/>
      <c r="AB117" s="325"/>
      <c r="AC117" s="325"/>
      <c r="AD117" s="325"/>
      <c r="AE117" s="325"/>
      <c r="AF117" s="325"/>
      <c r="AG117" s="325"/>
      <c r="AH117" s="325"/>
    </row>
    <row r="118" ht="15.75" customHeight="1">
      <c r="A118" s="325"/>
      <c r="B118" s="325"/>
      <c r="C118" s="326"/>
      <c r="D118" s="325"/>
      <c r="E118" s="327"/>
      <c r="F118" s="325"/>
      <c r="G118" s="327"/>
      <c r="H118" s="325"/>
      <c r="I118" s="327"/>
      <c r="J118" s="325"/>
      <c r="K118" s="327"/>
      <c r="L118" s="325"/>
      <c r="M118" s="327"/>
      <c r="N118" s="325"/>
      <c r="O118" s="325"/>
      <c r="P118" s="325"/>
      <c r="Q118" s="325"/>
      <c r="R118" s="325"/>
      <c r="S118" s="325"/>
      <c r="T118" s="325"/>
      <c r="U118" s="325"/>
      <c r="V118" s="325"/>
      <c r="W118" s="325"/>
      <c r="X118" s="325"/>
      <c r="Y118" s="325"/>
      <c r="Z118" s="325"/>
      <c r="AA118" s="325"/>
      <c r="AB118" s="325"/>
      <c r="AC118" s="325"/>
      <c r="AD118" s="325"/>
      <c r="AE118" s="325"/>
      <c r="AF118" s="325"/>
      <c r="AG118" s="325"/>
      <c r="AH118" s="325"/>
    </row>
    <row r="119" ht="15.75" customHeight="1">
      <c r="A119" s="325"/>
      <c r="B119" s="325"/>
      <c r="C119" s="326"/>
      <c r="D119" s="325"/>
      <c r="E119" s="327"/>
      <c r="F119" s="325"/>
      <c r="G119" s="327"/>
      <c r="H119" s="325"/>
      <c r="I119" s="327"/>
      <c r="J119" s="325"/>
      <c r="K119" s="327"/>
      <c r="L119" s="325"/>
      <c r="M119" s="327"/>
      <c r="N119" s="325"/>
      <c r="O119" s="325"/>
      <c r="P119" s="325"/>
      <c r="Q119" s="325"/>
      <c r="R119" s="325"/>
      <c r="S119" s="325"/>
      <c r="T119" s="325"/>
      <c r="U119" s="325"/>
      <c r="V119" s="325"/>
      <c r="W119" s="325"/>
      <c r="X119" s="325"/>
      <c r="Y119" s="325"/>
      <c r="Z119" s="325"/>
      <c r="AA119" s="325"/>
      <c r="AB119" s="325"/>
      <c r="AC119" s="325"/>
      <c r="AD119" s="325"/>
      <c r="AE119" s="325"/>
      <c r="AF119" s="325"/>
      <c r="AG119" s="325"/>
      <c r="AH119" s="325"/>
    </row>
    <row r="120" ht="15.75" customHeight="1">
      <c r="A120" s="325"/>
      <c r="B120" s="325"/>
      <c r="C120" s="326"/>
      <c r="D120" s="325"/>
      <c r="E120" s="327"/>
      <c r="F120" s="325"/>
      <c r="G120" s="327"/>
      <c r="H120" s="325"/>
      <c r="I120" s="327"/>
      <c r="J120" s="325"/>
      <c r="K120" s="327"/>
      <c r="L120" s="325"/>
      <c r="M120" s="327"/>
      <c r="N120" s="325"/>
      <c r="O120" s="325"/>
      <c r="P120" s="325"/>
      <c r="Q120" s="325"/>
      <c r="R120" s="325"/>
      <c r="S120" s="325"/>
      <c r="T120" s="325"/>
      <c r="U120" s="325"/>
      <c r="V120" s="325"/>
      <c r="W120" s="325"/>
      <c r="X120" s="325"/>
      <c r="Y120" s="325"/>
      <c r="Z120" s="325"/>
      <c r="AA120" s="325"/>
      <c r="AB120" s="325"/>
      <c r="AC120" s="325"/>
      <c r="AD120" s="325"/>
      <c r="AE120" s="325"/>
      <c r="AF120" s="325"/>
      <c r="AG120" s="325"/>
      <c r="AH120" s="325"/>
    </row>
    <row r="121" ht="15.75" customHeight="1">
      <c r="A121" s="325"/>
      <c r="B121" s="325"/>
      <c r="C121" s="326"/>
      <c r="D121" s="325"/>
      <c r="E121" s="327"/>
      <c r="F121" s="325"/>
      <c r="G121" s="327"/>
      <c r="H121" s="325"/>
      <c r="I121" s="327"/>
      <c r="J121" s="325"/>
      <c r="K121" s="327"/>
      <c r="L121" s="325"/>
      <c r="M121" s="327"/>
      <c r="N121" s="325"/>
      <c r="O121" s="325"/>
      <c r="P121" s="325"/>
      <c r="Q121" s="325"/>
      <c r="R121" s="325"/>
      <c r="S121" s="325"/>
      <c r="T121" s="325"/>
      <c r="U121" s="325"/>
      <c r="V121" s="325"/>
      <c r="W121" s="325"/>
      <c r="X121" s="325"/>
      <c r="Y121" s="325"/>
      <c r="Z121" s="325"/>
      <c r="AA121" s="325"/>
      <c r="AB121" s="325"/>
      <c r="AC121" s="325"/>
      <c r="AD121" s="325"/>
      <c r="AE121" s="325"/>
      <c r="AF121" s="325"/>
      <c r="AG121" s="325"/>
      <c r="AH121" s="325"/>
    </row>
    <row r="122" ht="15.75" customHeight="1">
      <c r="A122" s="325"/>
      <c r="B122" s="325"/>
      <c r="C122" s="326"/>
      <c r="D122" s="325"/>
      <c r="E122" s="327"/>
      <c r="F122" s="325"/>
      <c r="G122" s="327"/>
      <c r="H122" s="325"/>
      <c r="I122" s="327"/>
      <c r="J122" s="325"/>
      <c r="K122" s="327"/>
      <c r="L122" s="325"/>
      <c r="M122" s="327"/>
      <c r="N122" s="325"/>
      <c r="O122" s="325"/>
      <c r="P122" s="325"/>
      <c r="Q122" s="325"/>
      <c r="R122" s="325"/>
      <c r="S122" s="325"/>
      <c r="T122" s="325"/>
      <c r="U122" s="325"/>
      <c r="V122" s="325"/>
      <c r="W122" s="325"/>
      <c r="X122" s="325"/>
      <c r="Y122" s="325"/>
      <c r="Z122" s="325"/>
      <c r="AA122" s="325"/>
      <c r="AB122" s="325"/>
      <c r="AC122" s="325"/>
      <c r="AD122" s="325"/>
      <c r="AE122" s="325"/>
      <c r="AF122" s="325"/>
      <c r="AG122" s="325"/>
      <c r="AH122" s="325"/>
    </row>
    <row r="123" ht="15.75" customHeight="1">
      <c r="A123" s="325"/>
      <c r="B123" s="325"/>
      <c r="C123" s="326"/>
      <c r="D123" s="325"/>
      <c r="E123" s="327"/>
      <c r="F123" s="325"/>
      <c r="G123" s="327"/>
      <c r="H123" s="325"/>
      <c r="I123" s="327"/>
      <c r="J123" s="325"/>
      <c r="K123" s="327"/>
      <c r="L123" s="325"/>
      <c r="M123" s="327"/>
      <c r="N123" s="325"/>
      <c r="O123" s="325"/>
      <c r="P123" s="325"/>
      <c r="Q123" s="325"/>
      <c r="R123" s="325"/>
      <c r="S123" s="325"/>
      <c r="T123" s="325"/>
      <c r="U123" s="325"/>
      <c r="V123" s="325"/>
      <c r="W123" s="325"/>
      <c r="X123" s="325"/>
      <c r="Y123" s="325"/>
      <c r="Z123" s="325"/>
      <c r="AA123" s="325"/>
      <c r="AB123" s="325"/>
      <c r="AC123" s="325"/>
      <c r="AD123" s="325"/>
      <c r="AE123" s="325"/>
      <c r="AF123" s="325"/>
      <c r="AG123" s="325"/>
      <c r="AH123" s="325"/>
    </row>
    <row r="124" ht="15.75" customHeight="1">
      <c r="A124" s="325"/>
      <c r="B124" s="325"/>
      <c r="C124" s="326"/>
      <c r="D124" s="325"/>
      <c r="E124" s="327"/>
      <c r="F124" s="325"/>
      <c r="G124" s="327"/>
      <c r="H124" s="325"/>
      <c r="I124" s="327"/>
      <c r="J124" s="325"/>
      <c r="K124" s="327"/>
      <c r="L124" s="325"/>
      <c r="M124" s="327"/>
      <c r="N124" s="325"/>
      <c r="O124" s="325"/>
      <c r="P124" s="325"/>
      <c r="Q124" s="325"/>
      <c r="R124" s="325"/>
      <c r="S124" s="325"/>
      <c r="T124" s="325"/>
      <c r="U124" s="325"/>
      <c r="V124" s="325"/>
      <c r="W124" s="325"/>
      <c r="X124" s="325"/>
      <c r="Y124" s="325"/>
      <c r="Z124" s="325"/>
      <c r="AA124" s="325"/>
      <c r="AB124" s="325"/>
      <c r="AC124" s="325"/>
      <c r="AD124" s="325"/>
      <c r="AE124" s="325"/>
      <c r="AF124" s="325"/>
      <c r="AG124" s="325"/>
      <c r="AH124" s="325"/>
    </row>
    <row r="125" ht="15.75" customHeight="1">
      <c r="A125" s="325"/>
      <c r="B125" s="325"/>
      <c r="C125" s="326"/>
      <c r="D125" s="325"/>
      <c r="E125" s="327"/>
      <c r="F125" s="325"/>
      <c r="G125" s="327"/>
      <c r="H125" s="325"/>
      <c r="I125" s="327"/>
      <c r="J125" s="325"/>
      <c r="K125" s="327"/>
      <c r="L125" s="325"/>
      <c r="M125" s="327"/>
      <c r="N125" s="325"/>
      <c r="O125" s="325"/>
      <c r="P125" s="325"/>
      <c r="Q125" s="325"/>
      <c r="R125" s="325"/>
      <c r="S125" s="325"/>
      <c r="T125" s="325"/>
      <c r="U125" s="325"/>
      <c r="V125" s="325"/>
      <c r="W125" s="325"/>
      <c r="X125" s="325"/>
      <c r="Y125" s="325"/>
      <c r="Z125" s="325"/>
      <c r="AA125" s="325"/>
      <c r="AB125" s="325"/>
      <c r="AC125" s="325"/>
      <c r="AD125" s="325"/>
      <c r="AE125" s="325"/>
      <c r="AF125" s="325"/>
      <c r="AG125" s="325"/>
      <c r="AH125" s="325"/>
    </row>
    <row r="126" ht="15.75" customHeight="1">
      <c r="A126" s="325"/>
      <c r="B126" s="325"/>
      <c r="C126" s="326"/>
      <c r="D126" s="325"/>
      <c r="E126" s="327"/>
      <c r="F126" s="325"/>
      <c r="G126" s="327"/>
      <c r="H126" s="325"/>
      <c r="I126" s="327"/>
      <c r="J126" s="325"/>
      <c r="K126" s="327"/>
      <c r="L126" s="325"/>
      <c r="M126" s="327"/>
      <c r="N126" s="325"/>
      <c r="O126" s="325"/>
      <c r="P126" s="325"/>
      <c r="Q126" s="325"/>
      <c r="R126" s="325"/>
      <c r="S126" s="325"/>
      <c r="T126" s="325"/>
      <c r="U126" s="325"/>
      <c r="V126" s="325"/>
      <c r="W126" s="325"/>
      <c r="X126" s="325"/>
      <c r="Y126" s="325"/>
      <c r="Z126" s="325"/>
      <c r="AA126" s="325"/>
      <c r="AB126" s="325"/>
      <c r="AC126" s="325"/>
      <c r="AD126" s="325"/>
      <c r="AE126" s="325"/>
      <c r="AF126" s="325"/>
      <c r="AG126" s="325"/>
      <c r="AH126" s="325"/>
    </row>
    <row r="127" ht="15.75" customHeight="1">
      <c r="A127" s="325"/>
      <c r="B127" s="325"/>
      <c r="C127" s="326"/>
      <c r="D127" s="325"/>
      <c r="E127" s="327"/>
      <c r="F127" s="325"/>
      <c r="G127" s="327"/>
      <c r="H127" s="325"/>
      <c r="I127" s="327"/>
      <c r="J127" s="325"/>
      <c r="K127" s="327"/>
      <c r="L127" s="325"/>
      <c r="M127" s="327"/>
      <c r="N127" s="325"/>
      <c r="O127" s="325"/>
      <c r="P127" s="325"/>
      <c r="Q127" s="325"/>
      <c r="R127" s="325"/>
      <c r="S127" s="325"/>
      <c r="T127" s="325"/>
      <c r="U127" s="325"/>
      <c r="V127" s="325"/>
      <c r="W127" s="325"/>
      <c r="X127" s="325"/>
      <c r="Y127" s="325"/>
      <c r="Z127" s="325"/>
      <c r="AA127" s="325"/>
      <c r="AB127" s="325"/>
      <c r="AC127" s="325"/>
      <c r="AD127" s="325"/>
      <c r="AE127" s="325"/>
      <c r="AF127" s="325"/>
      <c r="AG127" s="325"/>
      <c r="AH127" s="325"/>
    </row>
    <row r="128" ht="15.75" customHeight="1">
      <c r="A128" s="325"/>
      <c r="B128" s="325"/>
      <c r="C128" s="326"/>
      <c r="D128" s="325"/>
      <c r="E128" s="327"/>
      <c r="F128" s="325"/>
      <c r="G128" s="327"/>
      <c r="H128" s="325"/>
      <c r="I128" s="327"/>
      <c r="J128" s="325"/>
      <c r="K128" s="327"/>
      <c r="L128" s="325"/>
      <c r="M128" s="327"/>
      <c r="N128" s="325"/>
      <c r="O128" s="325"/>
      <c r="P128" s="325"/>
      <c r="Q128" s="325"/>
      <c r="R128" s="325"/>
      <c r="S128" s="325"/>
      <c r="T128" s="325"/>
      <c r="U128" s="325"/>
      <c r="V128" s="325"/>
      <c r="W128" s="325"/>
      <c r="X128" s="325"/>
      <c r="Y128" s="325"/>
      <c r="Z128" s="325"/>
      <c r="AA128" s="325"/>
      <c r="AB128" s="325"/>
      <c r="AC128" s="325"/>
      <c r="AD128" s="325"/>
      <c r="AE128" s="325"/>
      <c r="AF128" s="325"/>
      <c r="AG128" s="325"/>
      <c r="AH128" s="325"/>
    </row>
    <row r="129" ht="15.75" customHeight="1">
      <c r="A129" s="325"/>
      <c r="B129" s="325"/>
      <c r="C129" s="326"/>
      <c r="D129" s="325"/>
      <c r="E129" s="327"/>
      <c r="F129" s="325"/>
      <c r="G129" s="327"/>
      <c r="H129" s="325"/>
      <c r="I129" s="327"/>
      <c r="J129" s="325"/>
      <c r="K129" s="327"/>
      <c r="L129" s="325"/>
      <c r="M129" s="327"/>
      <c r="N129" s="325"/>
      <c r="O129" s="325"/>
      <c r="P129" s="325"/>
      <c r="Q129" s="325"/>
      <c r="R129" s="325"/>
      <c r="S129" s="325"/>
      <c r="T129" s="325"/>
      <c r="U129" s="325"/>
      <c r="V129" s="325"/>
      <c r="W129" s="325"/>
      <c r="X129" s="325"/>
      <c r="Y129" s="325"/>
      <c r="Z129" s="325"/>
      <c r="AA129" s="325"/>
      <c r="AB129" s="325"/>
      <c r="AC129" s="325"/>
      <c r="AD129" s="325"/>
      <c r="AE129" s="325"/>
      <c r="AF129" s="325"/>
      <c r="AG129" s="325"/>
      <c r="AH129" s="325"/>
    </row>
    <row r="130" ht="15.75" customHeight="1">
      <c r="A130" s="325"/>
      <c r="B130" s="325"/>
      <c r="C130" s="326"/>
      <c r="D130" s="325"/>
      <c r="E130" s="327"/>
      <c r="F130" s="325"/>
      <c r="G130" s="327"/>
      <c r="H130" s="325"/>
      <c r="I130" s="327"/>
      <c r="J130" s="325"/>
      <c r="K130" s="327"/>
      <c r="L130" s="325"/>
      <c r="M130" s="327"/>
      <c r="N130" s="325"/>
      <c r="O130" s="325"/>
      <c r="P130" s="325"/>
      <c r="Q130" s="325"/>
      <c r="R130" s="325"/>
      <c r="S130" s="325"/>
      <c r="T130" s="325"/>
      <c r="U130" s="325"/>
      <c r="V130" s="325"/>
      <c r="W130" s="325"/>
      <c r="X130" s="325"/>
      <c r="Y130" s="325"/>
      <c r="Z130" s="325"/>
      <c r="AA130" s="325"/>
      <c r="AB130" s="325"/>
      <c r="AC130" s="325"/>
      <c r="AD130" s="325"/>
      <c r="AE130" s="325"/>
      <c r="AF130" s="325"/>
      <c r="AG130" s="325"/>
      <c r="AH130" s="325"/>
    </row>
    <row r="131" ht="15.75" customHeight="1">
      <c r="A131" s="325"/>
      <c r="B131" s="325"/>
      <c r="C131" s="326"/>
      <c r="D131" s="325"/>
      <c r="E131" s="327"/>
      <c r="F131" s="325"/>
      <c r="G131" s="327"/>
      <c r="H131" s="325"/>
      <c r="I131" s="327"/>
      <c r="J131" s="325"/>
      <c r="K131" s="327"/>
      <c r="L131" s="325"/>
      <c r="M131" s="327"/>
      <c r="N131" s="325"/>
      <c r="O131" s="325"/>
      <c r="P131" s="325"/>
      <c r="Q131" s="325"/>
      <c r="R131" s="325"/>
      <c r="S131" s="325"/>
      <c r="T131" s="325"/>
      <c r="U131" s="325"/>
      <c r="V131" s="325"/>
      <c r="W131" s="325"/>
      <c r="X131" s="325"/>
      <c r="Y131" s="325"/>
      <c r="Z131" s="325"/>
      <c r="AA131" s="325"/>
      <c r="AB131" s="325"/>
      <c r="AC131" s="325"/>
      <c r="AD131" s="325"/>
      <c r="AE131" s="325"/>
      <c r="AF131" s="325"/>
      <c r="AG131" s="325"/>
      <c r="AH131" s="325"/>
    </row>
    <row r="132" ht="15.75" customHeight="1">
      <c r="A132" s="325"/>
      <c r="B132" s="325"/>
      <c r="C132" s="326"/>
      <c r="D132" s="325"/>
      <c r="E132" s="327"/>
      <c r="F132" s="325"/>
      <c r="G132" s="327"/>
      <c r="H132" s="325"/>
      <c r="I132" s="327"/>
      <c r="J132" s="325"/>
      <c r="K132" s="327"/>
      <c r="L132" s="325"/>
      <c r="M132" s="327"/>
      <c r="N132" s="325"/>
      <c r="O132" s="325"/>
      <c r="P132" s="325"/>
      <c r="Q132" s="325"/>
      <c r="R132" s="325"/>
      <c r="S132" s="325"/>
      <c r="T132" s="325"/>
      <c r="U132" s="325"/>
      <c r="V132" s="325"/>
      <c r="W132" s="325"/>
      <c r="X132" s="325"/>
      <c r="Y132" s="325"/>
      <c r="Z132" s="325"/>
      <c r="AA132" s="325"/>
      <c r="AB132" s="325"/>
      <c r="AC132" s="325"/>
      <c r="AD132" s="325"/>
      <c r="AE132" s="325"/>
      <c r="AF132" s="325"/>
      <c r="AG132" s="325"/>
      <c r="AH132" s="325"/>
    </row>
    <row r="133" ht="15.75" customHeight="1">
      <c r="A133" s="325"/>
      <c r="B133" s="325"/>
      <c r="C133" s="326"/>
      <c r="D133" s="325"/>
      <c r="E133" s="327"/>
      <c r="F133" s="325"/>
      <c r="G133" s="327"/>
      <c r="H133" s="325"/>
      <c r="I133" s="327"/>
      <c r="J133" s="325"/>
      <c r="K133" s="327"/>
      <c r="L133" s="325"/>
      <c r="M133" s="327"/>
      <c r="N133" s="325"/>
      <c r="O133" s="325"/>
      <c r="P133" s="325"/>
      <c r="Q133" s="325"/>
      <c r="R133" s="325"/>
      <c r="S133" s="325"/>
      <c r="T133" s="325"/>
      <c r="U133" s="325"/>
      <c r="V133" s="325"/>
      <c r="W133" s="325"/>
      <c r="X133" s="325"/>
      <c r="Y133" s="325"/>
      <c r="Z133" s="325"/>
      <c r="AA133" s="325"/>
      <c r="AB133" s="325"/>
      <c r="AC133" s="325"/>
      <c r="AD133" s="325"/>
      <c r="AE133" s="325"/>
      <c r="AF133" s="325"/>
      <c r="AG133" s="325"/>
      <c r="AH133" s="325"/>
    </row>
    <row r="134" ht="15.75" customHeight="1">
      <c r="A134" s="325"/>
      <c r="B134" s="325"/>
      <c r="C134" s="326"/>
      <c r="D134" s="325"/>
      <c r="E134" s="327"/>
      <c r="F134" s="325"/>
      <c r="G134" s="327"/>
      <c r="H134" s="325"/>
      <c r="I134" s="327"/>
      <c r="J134" s="325"/>
      <c r="K134" s="327"/>
      <c r="L134" s="325"/>
      <c r="M134" s="327"/>
      <c r="N134" s="325"/>
      <c r="O134" s="325"/>
      <c r="P134" s="325"/>
      <c r="Q134" s="325"/>
      <c r="R134" s="325"/>
      <c r="S134" s="325"/>
      <c r="T134" s="325"/>
      <c r="U134" s="325"/>
      <c r="V134" s="325"/>
      <c r="W134" s="325"/>
      <c r="X134" s="325"/>
      <c r="Y134" s="325"/>
      <c r="Z134" s="325"/>
      <c r="AA134" s="325"/>
      <c r="AB134" s="325"/>
      <c r="AC134" s="325"/>
      <c r="AD134" s="325"/>
      <c r="AE134" s="325"/>
      <c r="AF134" s="325"/>
      <c r="AG134" s="325"/>
      <c r="AH134" s="325"/>
    </row>
    <row r="135" ht="15.75" customHeight="1">
      <c r="A135" s="325"/>
      <c r="B135" s="325"/>
      <c r="C135" s="326"/>
      <c r="D135" s="325"/>
      <c r="E135" s="327"/>
      <c r="F135" s="325"/>
      <c r="G135" s="327"/>
      <c r="H135" s="325"/>
      <c r="I135" s="327"/>
      <c r="J135" s="325"/>
      <c r="K135" s="327"/>
      <c r="L135" s="325"/>
      <c r="M135" s="327"/>
      <c r="N135" s="325"/>
      <c r="O135" s="325"/>
      <c r="P135" s="325"/>
      <c r="Q135" s="325"/>
      <c r="R135" s="325"/>
      <c r="S135" s="325"/>
      <c r="T135" s="325"/>
      <c r="U135" s="325"/>
      <c r="V135" s="325"/>
      <c r="W135" s="325"/>
      <c r="X135" s="325"/>
      <c r="Y135" s="325"/>
      <c r="Z135" s="325"/>
      <c r="AA135" s="325"/>
      <c r="AB135" s="325"/>
      <c r="AC135" s="325"/>
      <c r="AD135" s="325"/>
      <c r="AE135" s="325"/>
      <c r="AF135" s="325"/>
      <c r="AG135" s="325"/>
      <c r="AH135" s="325"/>
    </row>
    <row r="136" ht="15.75" customHeight="1">
      <c r="A136" s="325"/>
      <c r="B136" s="325"/>
      <c r="C136" s="326"/>
      <c r="D136" s="325"/>
      <c r="E136" s="327"/>
      <c r="F136" s="325"/>
      <c r="G136" s="327"/>
      <c r="H136" s="325"/>
      <c r="I136" s="327"/>
      <c r="J136" s="325"/>
      <c r="K136" s="327"/>
      <c r="L136" s="325"/>
      <c r="M136" s="327"/>
      <c r="N136" s="325"/>
      <c r="O136" s="325"/>
      <c r="P136" s="325"/>
      <c r="Q136" s="325"/>
      <c r="R136" s="325"/>
      <c r="S136" s="325"/>
      <c r="T136" s="325"/>
      <c r="U136" s="325"/>
      <c r="V136" s="325"/>
      <c r="W136" s="325"/>
      <c r="X136" s="325"/>
      <c r="Y136" s="325"/>
      <c r="Z136" s="325"/>
      <c r="AA136" s="325"/>
      <c r="AB136" s="325"/>
      <c r="AC136" s="325"/>
      <c r="AD136" s="325"/>
      <c r="AE136" s="325"/>
      <c r="AF136" s="325"/>
      <c r="AG136" s="325"/>
      <c r="AH136" s="325"/>
    </row>
    <row r="137" ht="15.75" customHeight="1">
      <c r="A137" s="325"/>
      <c r="B137" s="325"/>
      <c r="C137" s="326"/>
      <c r="D137" s="325"/>
      <c r="E137" s="327"/>
      <c r="F137" s="325"/>
      <c r="G137" s="327"/>
      <c r="H137" s="325"/>
      <c r="I137" s="327"/>
      <c r="J137" s="325"/>
      <c r="K137" s="327"/>
      <c r="L137" s="325"/>
      <c r="M137" s="327"/>
      <c r="N137" s="325"/>
      <c r="O137" s="325"/>
      <c r="P137" s="325"/>
      <c r="Q137" s="325"/>
      <c r="R137" s="325"/>
      <c r="S137" s="325"/>
      <c r="T137" s="325"/>
      <c r="U137" s="325"/>
      <c r="V137" s="325"/>
      <c r="W137" s="325"/>
      <c r="X137" s="325"/>
      <c r="Y137" s="325"/>
      <c r="Z137" s="325"/>
      <c r="AA137" s="325"/>
      <c r="AB137" s="325"/>
      <c r="AC137" s="325"/>
      <c r="AD137" s="325"/>
      <c r="AE137" s="325"/>
      <c r="AF137" s="325"/>
      <c r="AG137" s="325"/>
      <c r="AH137" s="325"/>
    </row>
    <row r="138" ht="15.75" customHeight="1">
      <c r="A138" s="325"/>
      <c r="B138" s="325"/>
      <c r="C138" s="326"/>
      <c r="D138" s="325"/>
      <c r="E138" s="327"/>
      <c r="F138" s="325"/>
      <c r="G138" s="327"/>
      <c r="H138" s="325"/>
      <c r="I138" s="327"/>
      <c r="J138" s="325"/>
      <c r="K138" s="327"/>
      <c r="L138" s="325"/>
      <c r="M138" s="327"/>
      <c r="N138" s="325"/>
      <c r="O138" s="325"/>
      <c r="P138" s="325"/>
      <c r="Q138" s="325"/>
      <c r="R138" s="325"/>
      <c r="S138" s="325"/>
      <c r="T138" s="325"/>
      <c r="U138" s="325"/>
      <c r="V138" s="325"/>
      <c r="W138" s="325"/>
      <c r="X138" s="325"/>
      <c r="Y138" s="325"/>
      <c r="Z138" s="325"/>
      <c r="AA138" s="325"/>
      <c r="AB138" s="325"/>
      <c r="AC138" s="325"/>
      <c r="AD138" s="325"/>
      <c r="AE138" s="325"/>
      <c r="AF138" s="325"/>
      <c r="AG138" s="325"/>
      <c r="AH138" s="325"/>
    </row>
    <row r="139" ht="15.75" customHeight="1">
      <c r="A139" s="325"/>
      <c r="B139" s="325"/>
      <c r="C139" s="326"/>
      <c r="D139" s="325"/>
      <c r="E139" s="327"/>
      <c r="F139" s="325"/>
      <c r="G139" s="327"/>
      <c r="H139" s="325"/>
      <c r="I139" s="327"/>
      <c r="J139" s="325"/>
      <c r="K139" s="327"/>
      <c r="L139" s="325"/>
      <c r="M139" s="327"/>
      <c r="N139" s="325"/>
      <c r="O139" s="325"/>
      <c r="P139" s="325"/>
      <c r="Q139" s="325"/>
      <c r="R139" s="325"/>
      <c r="S139" s="325"/>
      <c r="T139" s="325"/>
      <c r="U139" s="325"/>
      <c r="V139" s="325"/>
      <c r="W139" s="325"/>
      <c r="X139" s="325"/>
      <c r="Y139" s="325"/>
      <c r="Z139" s="325"/>
      <c r="AA139" s="325"/>
      <c r="AB139" s="325"/>
      <c r="AC139" s="325"/>
      <c r="AD139" s="325"/>
      <c r="AE139" s="325"/>
      <c r="AF139" s="325"/>
      <c r="AG139" s="325"/>
      <c r="AH139" s="325"/>
    </row>
    <row r="140" ht="15.75" customHeight="1">
      <c r="A140" s="325"/>
      <c r="B140" s="325"/>
      <c r="C140" s="326"/>
      <c r="D140" s="325"/>
      <c r="E140" s="327"/>
      <c r="F140" s="325"/>
      <c r="G140" s="327"/>
      <c r="H140" s="325"/>
      <c r="I140" s="327"/>
      <c r="J140" s="325"/>
      <c r="K140" s="327"/>
      <c r="L140" s="325"/>
      <c r="M140" s="327"/>
      <c r="N140" s="325"/>
      <c r="O140" s="325"/>
      <c r="P140" s="325"/>
      <c r="Q140" s="325"/>
      <c r="R140" s="325"/>
      <c r="S140" s="325"/>
      <c r="T140" s="325"/>
      <c r="U140" s="325"/>
      <c r="V140" s="325"/>
      <c r="W140" s="325"/>
      <c r="X140" s="325"/>
      <c r="Y140" s="325"/>
      <c r="Z140" s="325"/>
      <c r="AA140" s="325"/>
      <c r="AB140" s="325"/>
      <c r="AC140" s="325"/>
      <c r="AD140" s="325"/>
      <c r="AE140" s="325"/>
      <c r="AF140" s="325"/>
      <c r="AG140" s="325"/>
      <c r="AH140" s="325"/>
    </row>
    <row r="141" ht="15.75" customHeight="1">
      <c r="A141" s="325"/>
      <c r="B141" s="325"/>
      <c r="C141" s="326"/>
      <c r="D141" s="325"/>
      <c r="E141" s="327"/>
      <c r="F141" s="325"/>
      <c r="G141" s="327"/>
      <c r="H141" s="325"/>
      <c r="I141" s="327"/>
      <c r="J141" s="325"/>
      <c r="K141" s="327"/>
      <c r="L141" s="325"/>
      <c r="M141" s="327"/>
      <c r="N141" s="325"/>
      <c r="O141" s="325"/>
      <c r="P141" s="325"/>
      <c r="Q141" s="325"/>
      <c r="R141" s="325"/>
      <c r="S141" s="325"/>
      <c r="T141" s="325"/>
      <c r="U141" s="325"/>
      <c r="V141" s="325"/>
      <c r="W141" s="325"/>
      <c r="X141" s="325"/>
      <c r="Y141" s="325"/>
      <c r="Z141" s="325"/>
      <c r="AA141" s="325"/>
      <c r="AB141" s="325"/>
      <c r="AC141" s="325"/>
      <c r="AD141" s="325"/>
      <c r="AE141" s="325"/>
      <c r="AF141" s="325"/>
      <c r="AG141" s="325"/>
      <c r="AH141" s="325"/>
    </row>
    <row r="142" ht="15.75" customHeight="1">
      <c r="A142" s="325"/>
      <c r="B142" s="325"/>
      <c r="C142" s="326"/>
      <c r="D142" s="325"/>
      <c r="E142" s="327"/>
      <c r="F142" s="325"/>
      <c r="G142" s="327"/>
      <c r="H142" s="325"/>
      <c r="I142" s="327"/>
      <c r="J142" s="325"/>
      <c r="K142" s="327"/>
      <c r="L142" s="325"/>
      <c r="M142" s="327"/>
      <c r="N142" s="325"/>
      <c r="O142" s="325"/>
      <c r="P142" s="325"/>
      <c r="Q142" s="325"/>
      <c r="R142" s="325"/>
      <c r="S142" s="325"/>
      <c r="T142" s="325"/>
      <c r="U142" s="325"/>
      <c r="V142" s="325"/>
      <c r="W142" s="325"/>
      <c r="X142" s="325"/>
      <c r="Y142" s="325"/>
      <c r="Z142" s="325"/>
      <c r="AA142" s="325"/>
      <c r="AB142" s="325"/>
      <c r="AC142" s="325"/>
      <c r="AD142" s="325"/>
      <c r="AE142" s="325"/>
      <c r="AF142" s="325"/>
      <c r="AG142" s="325"/>
      <c r="AH142" s="325"/>
    </row>
    <row r="143" ht="15.75" customHeight="1">
      <c r="A143" s="325"/>
      <c r="B143" s="325"/>
      <c r="C143" s="326"/>
      <c r="D143" s="325"/>
      <c r="E143" s="327"/>
      <c r="F143" s="325"/>
      <c r="G143" s="327"/>
      <c r="H143" s="325"/>
      <c r="I143" s="327"/>
      <c r="J143" s="325"/>
      <c r="K143" s="327"/>
      <c r="L143" s="325"/>
      <c r="M143" s="327"/>
      <c r="N143" s="325"/>
      <c r="O143" s="325"/>
      <c r="P143" s="325"/>
      <c r="Q143" s="325"/>
      <c r="R143" s="325"/>
      <c r="S143" s="325"/>
      <c r="T143" s="325"/>
      <c r="U143" s="325"/>
      <c r="V143" s="325"/>
      <c r="W143" s="325"/>
      <c r="X143" s="325"/>
      <c r="Y143" s="325"/>
      <c r="Z143" s="325"/>
      <c r="AA143" s="325"/>
      <c r="AB143" s="325"/>
      <c r="AC143" s="325"/>
      <c r="AD143" s="325"/>
      <c r="AE143" s="325"/>
      <c r="AF143" s="325"/>
      <c r="AG143" s="325"/>
      <c r="AH143" s="325"/>
    </row>
    <row r="144" ht="15.75" customHeight="1">
      <c r="A144" s="325"/>
      <c r="B144" s="325"/>
      <c r="C144" s="326"/>
      <c r="D144" s="325"/>
      <c r="E144" s="327"/>
      <c r="F144" s="325"/>
      <c r="G144" s="327"/>
      <c r="H144" s="325"/>
      <c r="I144" s="327"/>
      <c r="J144" s="325"/>
      <c r="K144" s="327"/>
      <c r="L144" s="325"/>
      <c r="M144" s="327"/>
      <c r="N144" s="325"/>
      <c r="O144" s="325"/>
      <c r="P144" s="325"/>
      <c r="Q144" s="325"/>
      <c r="R144" s="325"/>
      <c r="S144" s="325"/>
      <c r="T144" s="325"/>
      <c r="U144" s="325"/>
      <c r="V144" s="325"/>
      <c r="W144" s="325"/>
      <c r="X144" s="325"/>
      <c r="Y144" s="325"/>
      <c r="Z144" s="325"/>
      <c r="AA144" s="325"/>
      <c r="AB144" s="325"/>
      <c r="AC144" s="325"/>
      <c r="AD144" s="325"/>
      <c r="AE144" s="325"/>
      <c r="AF144" s="325"/>
      <c r="AG144" s="325"/>
      <c r="AH144" s="325"/>
    </row>
    <row r="145" ht="15.75" customHeight="1">
      <c r="A145" s="325"/>
      <c r="B145" s="325"/>
      <c r="C145" s="326"/>
      <c r="D145" s="325"/>
      <c r="E145" s="327"/>
      <c r="F145" s="325"/>
      <c r="G145" s="327"/>
      <c r="H145" s="325"/>
      <c r="I145" s="327"/>
      <c r="J145" s="325"/>
      <c r="K145" s="327"/>
      <c r="L145" s="325"/>
      <c r="M145" s="327"/>
      <c r="N145" s="325"/>
      <c r="O145" s="325"/>
      <c r="P145" s="325"/>
      <c r="Q145" s="325"/>
      <c r="R145" s="325"/>
      <c r="S145" s="325"/>
      <c r="T145" s="325"/>
      <c r="U145" s="325"/>
      <c r="V145" s="325"/>
      <c r="W145" s="325"/>
      <c r="X145" s="325"/>
      <c r="Y145" s="325"/>
      <c r="Z145" s="325"/>
      <c r="AA145" s="325"/>
      <c r="AB145" s="325"/>
      <c r="AC145" s="325"/>
      <c r="AD145" s="325"/>
      <c r="AE145" s="325"/>
      <c r="AF145" s="325"/>
      <c r="AG145" s="325"/>
      <c r="AH145" s="325"/>
    </row>
    <row r="146" ht="15.75" customHeight="1">
      <c r="A146" s="325"/>
      <c r="B146" s="325"/>
      <c r="C146" s="326"/>
      <c r="D146" s="325"/>
      <c r="E146" s="327"/>
      <c r="F146" s="325"/>
      <c r="G146" s="327"/>
      <c r="H146" s="325"/>
      <c r="I146" s="327"/>
      <c r="J146" s="325"/>
      <c r="K146" s="327"/>
      <c r="L146" s="325"/>
      <c r="M146" s="327"/>
      <c r="N146" s="325"/>
      <c r="O146" s="325"/>
      <c r="P146" s="325"/>
      <c r="Q146" s="325"/>
      <c r="R146" s="325"/>
      <c r="S146" s="325"/>
      <c r="T146" s="325"/>
      <c r="U146" s="325"/>
      <c r="V146" s="325"/>
      <c r="W146" s="325"/>
      <c r="X146" s="325"/>
      <c r="Y146" s="325"/>
      <c r="Z146" s="325"/>
      <c r="AA146" s="325"/>
      <c r="AB146" s="325"/>
      <c r="AC146" s="325"/>
      <c r="AD146" s="325"/>
      <c r="AE146" s="325"/>
      <c r="AF146" s="325"/>
      <c r="AG146" s="325"/>
      <c r="AH146" s="325"/>
    </row>
    <row r="147" ht="15.75" customHeight="1">
      <c r="A147" s="325"/>
      <c r="B147" s="325"/>
      <c r="C147" s="326"/>
      <c r="D147" s="325"/>
      <c r="E147" s="327"/>
      <c r="F147" s="325"/>
      <c r="G147" s="327"/>
      <c r="H147" s="325"/>
      <c r="I147" s="327"/>
      <c r="J147" s="325"/>
      <c r="K147" s="327"/>
      <c r="L147" s="325"/>
      <c r="M147" s="327"/>
      <c r="N147" s="325"/>
      <c r="O147" s="325"/>
      <c r="P147" s="325"/>
      <c r="Q147" s="325"/>
      <c r="R147" s="325"/>
      <c r="S147" s="325"/>
      <c r="T147" s="325"/>
      <c r="U147" s="325"/>
      <c r="V147" s="325"/>
      <c r="W147" s="325"/>
      <c r="X147" s="325"/>
      <c r="Y147" s="325"/>
      <c r="Z147" s="325"/>
      <c r="AA147" s="325"/>
      <c r="AB147" s="325"/>
      <c r="AC147" s="325"/>
      <c r="AD147" s="325"/>
      <c r="AE147" s="325"/>
      <c r="AF147" s="325"/>
      <c r="AG147" s="325"/>
      <c r="AH147" s="325"/>
    </row>
    <row r="148" ht="15.75" customHeight="1">
      <c r="A148" s="325"/>
      <c r="B148" s="325"/>
      <c r="C148" s="326"/>
      <c r="D148" s="325"/>
      <c r="E148" s="327"/>
      <c r="F148" s="325"/>
      <c r="G148" s="327"/>
      <c r="H148" s="325"/>
      <c r="I148" s="327"/>
      <c r="J148" s="325"/>
      <c r="K148" s="327"/>
      <c r="L148" s="325"/>
      <c r="M148" s="327"/>
      <c r="N148" s="325"/>
      <c r="O148" s="325"/>
      <c r="P148" s="325"/>
      <c r="Q148" s="325"/>
      <c r="R148" s="325"/>
      <c r="S148" s="325"/>
      <c r="T148" s="325"/>
      <c r="U148" s="325"/>
      <c r="V148" s="325"/>
      <c r="W148" s="325"/>
      <c r="X148" s="325"/>
      <c r="Y148" s="325"/>
      <c r="Z148" s="325"/>
      <c r="AA148" s="325"/>
      <c r="AB148" s="325"/>
      <c r="AC148" s="325"/>
      <c r="AD148" s="325"/>
      <c r="AE148" s="325"/>
      <c r="AF148" s="325"/>
      <c r="AG148" s="325"/>
      <c r="AH148" s="325"/>
    </row>
    <row r="149" ht="15.75" customHeight="1">
      <c r="A149" s="325"/>
      <c r="B149" s="325"/>
      <c r="C149" s="326"/>
      <c r="D149" s="325"/>
      <c r="E149" s="327"/>
      <c r="F149" s="325"/>
      <c r="G149" s="327"/>
      <c r="H149" s="325"/>
      <c r="I149" s="327"/>
      <c r="J149" s="325"/>
      <c r="K149" s="327"/>
      <c r="L149" s="325"/>
      <c r="M149" s="327"/>
      <c r="N149" s="325"/>
      <c r="O149" s="325"/>
      <c r="P149" s="325"/>
      <c r="Q149" s="325"/>
      <c r="R149" s="325"/>
      <c r="S149" s="325"/>
      <c r="T149" s="325"/>
      <c r="U149" s="325"/>
      <c r="V149" s="325"/>
      <c r="W149" s="325"/>
      <c r="X149" s="325"/>
      <c r="Y149" s="325"/>
      <c r="Z149" s="325"/>
      <c r="AA149" s="325"/>
      <c r="AB149" s="325"/>
      <c r="AC149" s="325"/>
      <c r="AD149" s="325"/>
      <c r="AE149" s="325"/>
      <c r="AF149" s="325"/>
      <c r="AG149" s="325"/>
      <c r="AH149" s="325"/>
    </row>
    <row r="150" ht="15.75" customHeight="1">
      <c r="A150" s="325"/>
      <c r="B150" s="325"/>
      <c r="C150" s="326"/>
      <c r="D150" s="325"/>
      <c r="E150" s="327"/>
      <c r="F150" s="325"/>
      <c r="G150" s="327"/>
      <c r="H150" s="325"/>
      <c r="I150" s="327"/>
      <c r="J150" s="325"/>
      <c r="K150" s="327"/>
      <c r="L150" s="325"/>
      <c r="M150" s="327"/>
      <c r="N150" s="325"/>
      <c r="O150" s="325"/>
      <c r="P150" s="325"/>
      <c r="Q150" s="325"/>
      <c r="R150" s="325"/>
      <c r="S150" s="325"/>
      <c r="T150" s="325"/>
      <c r="U150" s="325"/>
      <c r="V150" s="325"/>
      <c r="W150" s="325"/>
      <c r="X150" s="325"/>
      <c r="Y150" s="325"/>
      <c r="Z150" s="325"/>
      <c r="AA150" s="325"/>
      <c r="AB150" s="325"/>
      <c r="AC150" s="325"/>
      <c r="AD150" s="325"/>
      <c r="AE150" s="325"/>
      <c r="AF150" s="325"/>
      <c r="AG150" s="325"/>
      <c r="AH150" s="325"/>
    </row>
    <row r="151" ht="15.75" customHeight="1">
      <c r="A151" s="325"/>
      <c r="B151" s="325"/>
      <c r="C151" s="326"/>
      <c r="D151" s="325"/>
      <c r="E151" s="327"/>
      <c r="F151" s="325"/>
      <c r="G151" s="327"/>
      <c r="H151" s="325"/>
      <c r="I151" s="327"/>
      <c r="J151" s="325"/>
      <c r="K151" s="327"/>
      <c r="L151" s="325"/>
      <c r="M151" s="327"/>
      <c r="N151" s="325"/>
      <c r="O151" s="325"/>
      <c r="P151" s="325"/>
      <c r="Q151" s="325"/>
      <c r="R151" s="325"/>
      <c r="S151" s="325"/>
      <c r="T151" s="325"/>
      <c r="U151" s="325"/>
      <c r="V151" s="325"/>
      <c r="W151" s="325"/>
      <c r="X151" s="325"/>
      <c r="Y151" s="325"/>
      <c r="Z151" s="325"/>
      <c r="AA151" s="325"/>
      <c r="AB151" s="325"/>
      <c r="AC151" s="325"/>
      <c r="AD151" s="325"/>
      <c r="AE151" s="325"/>
      <c r="AF151" s="325"/>
      <c r="AG151" s="325"/>
      <c r="AH151" s="325"/>
    </row>
    <row r="152" ht="15.75" customHeight="1">
      <c r="A152" s="325"/>
      <c r="B152" s="325"/>
      <c r="C152" s="326"/>
      <c r="D152" s="325"/>
      <c r="E152" s="327"/>
      <c r="F152" s="325"/>
      <c r="G152" s="327"/>
      <c r="H152" s="325"/>
      <c r="I152" s="327"/>
      <c r="J152" s="325"/>
      <c r="K152" s="327"/>
      <c r="L152" s="325"/>
      <c r="M152" s="327"/>
      <c r="N152" s="325"/>
      <c r="O152" s="325"/>
      <c r="P152" s="325"/>
      <c r="Q152" s="325"/>
      <c r="R152" s="325"/>
      <c r="S152" s="325"/>
      <c r="T152" s="325"/>
      <c r="U152" s="325"/>
      <c r="V152" s="325"/>
      <c r="W152" s="325"/>
      <c r="X152" s="325"/>
      <c r="Y152" s="325"/>
      <c r="Z152" s="325"/>
      <c r="AA152" s="325"/>
      <c r="AB152" s="325"/>
      <c r="AC152" s="325"/>
      <c r="AD152" s="325"/>
      <c r="AE152" s="325"/>
      <c r="AF152" s="325"/>
      <c r="AG152" s="325"/>
      <c r="AH152" s="325"/>
    </row>
    <row r="153" ht="15.75" customHeight="1">
      <c r="A153" s="325"/>
      <c r="B153" s="325"/>
      <c r="C153" s="326"/>
      <c r="D153" s="325"/>
      <c r="E153" s="327"/>
      <c r="F153" s="325"/>
      <c r="G153" s="327"/>
      <c r="H153" s="325"/>
      <c r="I153" s="327"/>
      <c r="J153" s="325"/>
      <c r="K153" s="327"/>
      <c r="L153" s="325"/>
      <c r="M153" s="327"/>
      <c r="N153" s="325"/>
      <c r="O153" s="325"/>
      <c r="P153" s="325"/>
      <c r="Q153" s="325"/>
      <c r="R153" s="325"/>
      <c r="S153" s="325"/>
      <c r="T153" s="325"/>
      <c r="U153" s="325"/>
      <c r="V153" s="325"/>
      <c r="W153" s="325"/>
      <c r="X153" s="325"/>
      <c r="Y153" s="325"/>
      <c r="Z153" s="325"/>
      <c r="AA153" s="325"/>
      <c r="AB153" s="325"/>
      <c r="AC153" s="325"/>
      <c r="AD153" s="325"/>
      <c r="AE153" s="325"/>
      <c r="AF153" s="325"/>
      <c r="AG153" s="325"/>
      <c r="AH153" s="325"/>
    </row>
    <row r="154" ht="15.75" customHeight="1">
      <c r="A154" s="325"/>
      <c r="B154" s="325"/>
      <c r="C154" s="326"/>
      <c r="D154" s="325"/>
      <c r="E154" s="327"/>
      <c r="F154" s="325"/>
      <c r="G154" s="327"/>
      <c r="H154" s="325"/>
      <c r="I154" s="327"/>
      <c r="J154" s="325"/>
      <c r="K154" s="327"/>
      <c r="L154" s="325"/>
      <c r="M154" s="327"/>
      <c r="N154" s="325"/>
      <c r="O154" s="325"/>
      <c r="P154" s="325"/>
      <c r="Q154" s="325"/>
      <c r="R154" s="325"/>
      <c r="S154" s="325"/>
      <c r="T154" s="325"/>
      <c r="U154" s="325"/>
      <c r="V154" s="325"/>
      <c r="W154" s="325"/>
      <c r="X154" s="325"/>
      <c r="Y154" s="325"/>
      <c r="Z154" s="325"/>
      <c r="AA154" s="325"/>
      <c r="AB154" s="325"/>
      <c r="AC154" s="325"/>
      <c r="AD154" s="325"/>
      <c r="AE154" s="325"/>
      <c r="AF154" s="325"/>
      <c r="AG154" s="325"/>
      <c r="AH154" s="325"/>
    </row>
    <row r="155" ht="15.75" customHeight="1">
      <c r="A155" s="325"/>
      <c r="B155" s="325"/>
      <c r="C155" s="326"/>
      <c r="D155" s="325"/>
      <c r="E155" s="327"/>
      <c r="F155" s="325"/>
      <c r="G155" s="327"/>
      <c r="H155" s="325"/>
      <c r="I155" s="327"/>
      <c r="J155" s="325"/>
      <c r="K155" s="327"/>
      <c r="L155" s="325"/>
      <c r="M155" s="327"/>
      <c r="N155" s="325"/>
      <c r="O155" s="325"/>
      <c r="P155" s="325"/>
      <c r="Q155" s="325"/>
      <c r="R155" s="325"/>
      <c r="S155" s="325"/>
      <c r="T155" s="325"/>
      <c r="U155" s="325"/>
      <c r="V155" s="325"/>
      <c r="W155" s="325"/>
      <c r="X155" s="325"/>
      <c r="Y155" s="325"/>
      <c r="Z155" s="325"/>
      <c r="AA155" s="325"/>
      <c r="AB155" s="325"/>
      <c r="AC155" s="325"/>
      <c r="AD155" s="325"/>
      <c r="AE155" s="325"/>
      <c r="AF155" s="325"/>
      <c r="AG155" s="325"/>
      <c r="AH155" s="325"/>
    </row>
    <row r="156" ht="15.75" customHeight="1">
      <c r="A156" s="325"/>
      <c r="B156" s="325"/>
      <c r="C156" s="326"/>
      <c r="D156" s="325"/>
      <c r="E156" s="327"/>
      <c r="F156" s="325"/>
      <c r="G156" s="327"/>
      <c r="H156" s="325"/>
      <c r="I156" s="327"/>
      <c r="J156" s="325"/>
      <c r="K156" s="327"/>
      <c r="L156" s="325"/>
      <c r="M156" s="327"/>
      <c r="N156" s="325"/>
      <c r="O156" s="325"/>
      <c r="P156" s="325"/>
      <c r="Q156" s="325"/>
      <c r="R156" s="325"/>
      <c r="S156" s="325"/>
      <c r="T156" s="325"/>
      <c r="U156" s="325"/>
      <c r="V156" s="325"/>
      <c r="W156" s="325"/>
      <c r="X156" s="325"/>
      <c r="Y156" s="325"/>
      <c r="Z156" s="325"/>
      <c r="AA156" s="325"/>
      <c r="AB156" s="325"/>
      <c r="AC156" s="325"/>
      <c r="AD156" s="325"/>
      <c r="AE156" s="325"/>
      <c r="AF156" s="325"/>
      <c r="AG156" s="325"/>
      <c r="AH156" s="325"/>
    </row>
    <row r="157" ht="15.75" customHeight="1">
      <c r="A157" s="325"/>
      <c r="B157" s="325"/>
      <c r="C157" s="326"/>
      <c r="D157" s="325"/>
      <c r="E157" s="327"/>
      <c r="F157" s="325"/>
      <c r="G157" s="327"/>
      <c r="H157" s="325"/>
      <c r="I157" s="327"/>
      <c r="J157" s="325"/>
      <c r="K157" s="327"/>
      <c r="L157" s="325"/>
      <c r="M157" s="327"/>
      <c r="N157" s="325"/>
      <c r="O157" s="325"/>
      <c r="P157" s="325"/>
      <c r="Q157" s="325"/>
      <c r="R157" s="325"/>
      <c r="S157" s="325"/>
      <c r="T157" s="325"/>
      <c r="U157" s="325"/>
      <c r="V157" s="325"/>
      <c r="W157" s="325"/>
      <c r="X157" s="325"/>
      <c r="Y157" s="325"/>
      <c r="Z157" s="325"/>
      <c r="AA157" s="325"/>
      <c r="AB157" s="325"/>
      <c r="AC157" s="325"/>
      <c r="AD157" s="325"/>
      <c r="AE157" s="325"/>
      <c r="AF157" s="325"/>
      <c r="AG157" s="325"/>
      <c r="AH157" s="325"/>
    </row>
    <row r="158" ht="15.75" customHeight="1">
      <c r="A158" s="325"/>
      <c r="B158" s="325"/>
      <c r="C158" s="326"/>
      <c r="D158" s="325"/>
      <c r="E158" s="327"/>
      <c r="F158" s="325"/>
      <c r="G158" s="327"/>
      <c r="H158" s="325"/>
      <c r="I158" s="327"/>
      <c r="J158" s="325"/>
      <c r="K158" s="327"/>
      <c r="L158" s="325"/>
      <c r="M158" s="327"/>
      <c r="N158" s="325"/>
      <c r="O158" s="325"/>
      <c r="P158" s="325"/>
      <c r="Q158" s="325"/>
      <c r="R158" s="325"/>
      <c r="S158" s="325"/>
      <c r="T158" s="325"/>
      <c r="U158" s="325"/>
      <c r="V158" s="325"/>
      <c r="W158" s="325"/>
      <c r="X158" s="325"/>
      <c r="Y158" s="325"/>
      <c r="Z158" s="325"/>
      <c r="AA158" s="325"/>
      <c r="AB158" s="325"/>
      <c r="AC158" s="325"/>
      <c r="AD158" s="325"/>
      <c r="AE158" s="325"/>
      <c r="AF158" s="325"/>
      <c r="AG158" s="325"/>
      <c r="AH158" s="325"/>
    </row>
    <row r="159" ht="15.75" customHeight="1">
      <c r="A159" s="325"/>
      <c r="B159" s="325"/>
      <c r="C159" s="326"/>
      <c r="D159" s="325"/>
      <c r="E159" s="327"/>
      <c r="F159" s="325"/>
      <c r="G159" s="327"/>
      <c r="H159" s="325"/>
      <c r="I159" s="327"/>
      <c r="J159" s="325"/>
      <c r="K159" s="327"/>
      <c r="L159" s="325"/>
      <c r="M159" s="327"/>
      <c r="N159" s="325"/>
      <c r="O159" s="325"/>
      <c r="P159" s="325"/>
      <c r="Q159" s="325"/>
      <c r="R159" s="325"/>
      <c r="S159" s="325"/>
      <c r="T159" s="325"/>
      <c r="U159" s="325"/>
      <c r="V159" s="325"/>
      <c r="W159" s="325"/>
      <c r="X159" s="325"/>
      <c r="Y159" s="325"/>
      <c r="Z159" s="325"/>
      <c r="AA159" s="325"/>
      <c r="AB159" s="325"/>
      <c r="AC159" s="325"/>
      <c r="AD159" s="325"/>
      <c r="AE159" s="325"/>
      <c r="AF159" s="325"/>
      <c r="AG159" s="325"/>
      <c r="AH159" s="325"/>
    </row>
    <row r="160" ht="15.75" customHeight="1">
      <c r="A160" s="325"/>
      <c r="B160" s="325"/>
      <c r="C160" s="326"/>
      <c r="D160" s="325"/>
      <c r="E160" s="327"/>
      <c r="F160" s="325"/>
      <c r="G160" s="327"/>
      <c r="H160" s="325"/>
      <c r="I160" s="327"/>
      <c r="J160" s="325"/>
      <c r="K160" s="327"/>
      <c r="L160" s="325"/>
      <c r="M160" s="327"/>
      <c r="N160" s="325"/>
      <c r="O160" s="325"/>
      <c r="P160" s="325"/>
      <c r="Q160" s="325"/>
      <c r="R160" s="325"/>
      <c r="S160" s="325"/>
      <c r="T160" s="325"/>
      <c r="U160" s="325"/>
      <c r="V160" s="325"/>
      <c r="W160" s="325"/>
      <c r="X160" s="325"/>
      <c r="Y160" s="325"/>
      <c r="Z160" s="325"/>
      <c r="AA160" s="325"/>
      <c r="AB160" s="325"/>
      <c r="AC160" s="325"/>
      <c r="AD160" s="325"/>
      <c r="AE160" s="325"/>
      <c r="AF160" s="325"/>
      <c r="AG160" s="325"/>
      <c r="AH160" s="325"/>
    </row>
    <row r="161" ht="15.75" customHeight="1">
      <c r="A161" s="325"/>
      <c r="B161" s="325"/>
      <c r="C161" s="326"/>
      <c r="D161" s="325"/>
      <c r="E161" s="327"/>
      <c r="F161" s="325"/>
      <c r="G161" s="327"/>
      <c r="H161" s="325"/>
      <c r="I161" s="327"/>
      <c r="J161" s="325"/>
      <c r="K161" s="327"/>
      <c r="L161" s="325"/>
      <c r="M161" s="327"/>
      <c r="N161" s="325"/>
      <c r="O161" s="325"/>
      <c r="P161" s="325"/>
      <c r="Q161" s="325"/>
      <c r="R161" s="325"/>
      <c r="S161" s="325"/>
      <c r="T161" s="325"/>
      <c r="U161" s="325"/>
      <c r="V161" s="325"/>
      <c r="W161" s="325"/>
      <c r="X161" s="325"/>
      <c r="Y161" s="325"/>
      <c r="Z161" s="325"/>
      <c r="AA161" s="325"/>
      <c r="AB161" s="325"/>
      <c r="AC161" s="325"/>
      <c r="AD161" s="325"/>
      <c r="AE161" s="325"/>
      <c r="AF161" s="325"/>
      <c r="AG161" s="325"/>
      <c r="AH161" s="325"/>
    </row>
    <row r="162" ht="15.75" customHeight="1">
      <c r="A162" s="325"/>
      <c r="B162" s="325"/>
      <c r="C162" s="326"/>
      <c r="D162" s="325"/>
      <c r="E162" s="327"/>
      <c r="F162" s="325"/>
      <c r="G162" s="327"/>
      <c r="H162" s="325"/>
      <c r="I162" s="327"/>
      <c r="J162" s="325"/>
      <c r="K162" s="327"/>
      <c r="L162" s="325"/>
      <c r="M162" s="327"/>
      <c r="N162" s="325"/>
      <c r="O162" s="325"/>
      <c r="P162" s="325"/>
      <c r="Q162" s="325"/>
      <c r="R162" s="325"/>
      <c r="S162" s="325"/>
      <c r="T162" s="325"/>
      <c r="U162" s="325"/>
      <c r="V162" s="325"/>
      <c r="W162" s="325"/>
      <c r="X162" s="325"/>
      <c r="Y162" s="325"/>
      <c r="Z162" s="325"/>
      <c r="AA162" s="325"/>
      <c r="AB162" s="325"/>
      <c r="AC162" s="325"/>
      <c r="AD162" s="325"/>
      <c r="AE162" s="325"/>
      <c r="AF162" s="325"/>
      <c r="AG162" s="325"/>
      <c r="AH162" s="325"/>
    </row>
    <row r="163" ht="15.75" customHeight="1">
      <c r="A163" s="325"/>
      <c r="B163" s="325"/>
      <c r="C163" s="326"/>
      <c r="D163" s="325"/>
      <c r="E163" s="327"/>
      <c r="F163" s="325"/>
      <c r="G163" s="327"/>
      <c r="H163" s="325"/>
      <c r="I163" s="327"/>
      <c r="J163" s="325"/>
      <c r="K163" s="327"/>
      <c r="L163" s="325"/>
      <c r="M163" s="327"/>
      <c r="N163" s="325"/>
      <c r="O163" s="325"/>
      <c r="P163" s="325"/>
      <c r="Q163" s="325"/>
      <c r="R163" s="325"/>
      <c r="S163" s="325"/>
      <c r="T163" s="325"/>
      <c r="U163" s="325"/>
      <c r="V163" s="325"/>
      <c r="W163" s="325"/>
      <c r="X163" s="325"/>
      <c r="Y163" s="325"/>
      <c r="Z163" s="325"/>
      <c r="AA163" s="325"/>
      <c r="AB163" s="325"/>
      <c r="AC163" s="325"/>
      <c r="AD163" s="325"/>
      <c r="AE163" s="325"/>
      <c r="AF163" s="325"/>
      <c r="AG163" s="325"/>
      <c r="AH163" s="325"/>
    </row>
    <row r="164" ht="15.75" customHeight="1">
      <c r="A164" s="325"/>
      <c r="B164" s="325"/>
      <c r="C164" s="326"/>
      <c r="D164" s="325"/>
      <c r="E164" s="327"/>
      <c r="F164" s="325"/>
      <c r="G164" s="327"/>
      <c r="H164" s="325"/>
      <c r="I164" s="327"/>
      <c r="J164" s="325"/>
      <c r="K164" s="327"/>
      <c r="L164" s="325"/>
      <c r="M164" s="327"/>
      <c r="N164" s="325"/>
      <c r="O164" s="325"/>
      <c r="P164" s="325"/>
      <c r="Q164" s="325"/>
      <c r="R164" s="325"/>
      <c r="S164" s="325"/>
      <c r="T164" s="325"/>
      <c r="U164" s="325"/>
      <c r="V164" s="325"/>
      <c r="W164" s="325"/>
      <c r="X164" s="325"/>
      <c r="Y164" s="325"/>
      <c r="Z164" s="325"/>
      <c r="AA164" s="325"/>
      <c r="AB164" s="325"/>
      <c r="AC164" s="325"/>
      <c r="AD164" s="325"/>
      <c r="AE164" s="325"/>
      <c r="AF164" s="325"/>
      <c r="AG164" s="325"/>
      <c r="AH164" s="325"/>
    </row>
    <row r="165" ht="15.75" customHeight="1">
      <c r="A165" s="325"/>
      <c r="B165" s="325"/>
      <c r="C165" s="326"/>
      <c r="D165" s="325"/>
      <c r="E165" s="327"/>
      <c r="F165" s="325"/>
      <c r="G165" s="327"/>
      <c r="H165" s="325"/>
      <c r="I165" s="327"/>
      <c r="J165" s="325"/>
      <c r="K165" s="327"/>
      <c r="L165" s="325"/>
      <c r="M165" s="327"/>
      <c r="N165" s="325"/>
      <c r="O165" s="325"/>
      <c r="P165" s="325"/>
      <c r="Q165" s="325"/>
      <c r="R165" s="325"/>
      <c r="S165" s="325"/>
      <c r="T165" s="325"/>
      <c r="U165" s="325"/>
      <c r="V165" s="325"/>
      <c r="W165" s="325"/>
      <c r="X165" s="325"/>
      <c r="Y165" s="325"/>
      <c r="Z165" s="325"/>
      <c r="AA165" s="325"/>
      <c r="AB165" s="325"/>
      <c r="AC165" s="325"/>
      <c r="AD165" s="325"/>
      <c r="AE165" s="325"/>
      <c r="AF165" s="325"/>
      <c r="AG165" s="325"/>
      <c r="AH165" s="325"/>
    </row>
    <row r="166" ht="15.75" customHeight="1">
      <c r="A166" s="325"/>
      <c r="B166" s="325"/>
      <c r="C166" s="326"/>
      <c r="D166" s="325"/>
      <c r="E166" s="327"/>
      <c r="F166" s="325"/>
      <c r="G166" s="327"/>
      <c r="H166" s="325"/>
      <c r="I166" s="327"/>
      <c r="J166" s="325"/>
      <c r="K166" s="327"/>
      <c r="L166" s="325"/>
      <c r="M166" s="327"/>
      <c r="N166" s="325"/>
      <c r="O166" s="325"/>
      <c r="P166" s="325"/>
      <c r="Q166" s="325"/>
      <c r="R166" s="325"/>
      <c r="S166" s="325"/>
      <c r="T166" s="325"/>
      <c r="U166" s="325"/>
      <c r="V166" s="325"/>
      <c r="W166" s="325"/>
      <c r="X166" s="325"/>
      <c r="Y166" s="325"/>
      <c r="Z166" s="325"/>
      <c r="AA166" s="325"/>
      <c r="AB166" s="325"/>
      <c r="AC166" s="325"/>
      <c r="AD166" s="325"/>
      <c r="AE166" s="325"/>
      <c r="AF166" s="325"/>
      <c r="AG166" s="325"/>
      <c r="AH166" s="325"/>
    </row>
    <row r="167" ht="15.75" customHeight="1">
      <c r="A167" s="325"/>
      <c r="B167" s="325"/>
      <c r="C167" s="326"/>
      <c r="D167" s="325"/>
      <c r="E167" s="327"/>
      <c r="F167" s="325"/>
      <c r="G167" s="327"/>
      <c r="H167" s="325"/>
      <c r="I167" s="327"/>
      <c r="J167" s="325"/>
      <c r="K167" s="327"/>
      <c r="L167" s="325"/>
      <c r="M167" s="327"/>
      <c r="N167" s="325"/>
      <c r="O167" s="325"/>
      <c r="P167" s="325"/>
      <c r="Q167" s="325"/>
      <c r="R167" s="325"/>
      <c r="S167" s="325"/>
      <c r="T167" s="325"/>
      <c r="U167" s="325"/>
      <c r="V167" s="325"/>
      <c r="W167" s="325"/>
      <c r="X167" s="325"/>
      <c r="Y167" s="325"/>
      <c r="Z167" s="325"/>
      <c r="AA167" s="325"/>
      <c r="AB167" s="325"/>
      <c r="AC167" s="325"/>
      <c r="AD167" s="325"/>
      <c r="AE167" s="325"/>
      <c r="AF167" s="325"/>
      <c r="AG167" s="325"/>
      <c r="AH167" s="325"/>
    </row>
    <row r="168" ht="15.75" customHeight="1">
      <c r="A168" s="325"/>
      <c r="B168" s="325"/>
      <c r="C168" s="326"/>
      <c r="D168" s="325"/>
      <c r="E168" s="327"/>
      <c r="F168" s="325"/>
      <c r="G168" s="327"/>
      <c r="H168" s="325"/>
      <c r="I168" s="327"/>
      <c r="J168" s="325"/>
      <c r="K168" s="327"/>
      <c r="L168" s="325"/>
      <c r="M168" s="327"/>
      <c r="N168" s="325"/>
      <c r="O168" s="325"/>
      <c r="P168" s="325"/>
      <c r="Q168" s="325"/>
      <c r="R168" s="325"/>
      <c r="S168" s="325"/>
      <c r="T168" s="325"/>
      <c r="U168" s="325"/>
      <c r="V168" s="325"/>
      <c r="W168" s="325"/>
      <c r="X168" s="325"/>
      <c r="Y168" s="325"/>
      <c r="Z168" s="325"/>
      <c r="AA168" s="325"/>
      <c r="AB168" s="325"/>
      <c r="AC168" s="325"/>
      <c r="AD168" s="325"/>
      <c r="AE168" s="325"/>
      <c r="AF168" s="325"/>
      <c r="AG168" s="325"/>
      <c r="AH168" s="325"/>
    </row>
    <row r="169" ht="15.75" customHeight="1">
      <c r="A169" s="325"/>
      <c r="B169" s="325"/>
      <c r="C169" s="326"/>
      <c r="D169" s="325"/>
      <c r="E169" s="327"/>
      <c r="F169" s="325"/>
      <c r="G169" s="327"/>
      <c r="H169" s="325"/>
      <c r="I169" s="327"/>
      <c r="J169" s="325"/>
      <c r="K169" s="327"/>
      <c r="L169" s="325"/>
      <c r="M169" s="327"/>
      <c r="N169" s="325"/>
      <c r="O169" s="325"/>
      <c r="P169" s="325"/>
      <c r="Q169" s="325"/>
      <c r="R169" s="325"/>
      <c r="S169" s="325"/>
      <c r="T169" s="325"/>
      <c r="U169" s="325"/>
      <c r="V169" s="325"/>
      <c r="W169" s="325"/>
      <c r="X169" s="325"/>
      <c r="Y169" s="325"/>
      <c r="Z169" s="325"/>
      <c r="AA169" s="325"/>
      <c r="AB169" s="325"/>
      <c r="AC169" s="325"/>
      <c r="AD169" s="325"/>
      <c r="AE169" s="325"/>
      <c r="AF169" s="325"/>
      <c r="AG169" s="325"/>
      <c r="AH169" s="325"/>
    </row>
    <row r="170" ht="15.75" customHeight="1">
      <c r="A170" s="325"/>
      <c r="B170" s="325"/>
      <c r="C170" s="326"/>
      <c r="D170" s="325"/>
      <c r="E170" s="327"/>
      <c r="F170" s="325"/>
      <c r="G170" s="327"/>
      <c r="H170" s="325"/>
      <c r="I170" s="327"/>
      <c r="J170" s="325"/>
      <c r="K170" s="327"/>
      <c r="L170" s="325"/>
      <c r="M170" s="327"/>
      <c r="N170" s="325"/>
      <c r="O170" s="325"/>
      <c r="P170" s="325"/>
      <c r="Q170" s="325"/>
      <c r="R170" s="325"/>
      <c r="S170" s="325"/>
      <c r="T170" s="325"/>
      <c r="U170" s="325"/>
      <c r="V170" s="325"/>
      <c r="W170" s="325"/>
      <c r="X170" s="325"/>
      <c r="Y170" s="325"/>
      <c r="Z170" s="325"/>
      <c r="AA170" s="325"/>
      <c r="AB170" s="325"/>
      <c r="AC170" s="325"/>
      <c r="AD170" s="325"/>
      <c r="AE170" s="325"/>
      <c r="AF170" s="325"/>
      <c r="AG170" s="325"/>
      <c r="AH170" s="325"/>
    </row>
    <row r="171" ht="15.75" customHeight="1">
      <c r="A171" s="325"/>
      <c r="B171" s="325"/>
      <c r="C171" s="326"/>
      <c r="D171" s="325"/>
      <c r="E171" s="327"/>
      <c r="F171" s="325"/>
      <c r="G171" s="327"/>
      <c r="H171" s="325"/>
      <c r="I171" s="327"/>
      <c r="J171" s="325"/>
      <c r="K171" s="327"/>
      <c r="L171" s="325"/>
      <c r="M171" s="327"/>
      <c r="N171" s="325"/>
      <c r="O171" s="325"/>
      <c r="P171" s="325"/>
      <c r="Q171" s="325"/>
      <c r="R171" s="325"/>
      <c r="S171" s="325"/>
      <c r="T171" s="325"/>
      <c r="U171" s="325"/>
      <c r="V171" s="325"/>
      <c r="W171" s="325"/>
      <c r="X171" s="325"/>
      <c r="Y171" s="325"/>
      <c r="Z171" s="325"/>
      <c r="AA171" s="325"/>
      <c r="AB171" s="325"/>
      <c r="AC171" s="325"/>
      <c r="AD171" s="325"/>
      <c r="AE171" s="325"/>
      <c r="AF171" s="325"/>
      <c r="AG171" s="325"/>
      <c r="AH171" s="325"/>
    </row>
    <row r="172" ht="15.75" customHeight="1">
      <c r="A172" s="325"/>
      <c r="B172" s="325"/>
      <c r="C172" s="326"/>
      <c r="D172" s="325"/>
      <c r="E172" s="327"/>
      <c r="F172" s="325"/>
      <c r="G172" s="327"/>
      <c r="H172" s="325"/>
      <c r="I172" s="327"/>
      <c r="J172" s="325"/>
      <c r="K172" s="327"/>
      <c r="L172" s="325"/>
      <c r="M172" s="327"/>
      <c r="N172" s="325"/>
      <c r="O172" s="325"/>
      <c r="P172" s="325"/>
      <c r="Q172" s="325"/>
      <c r="R172" s="325"/>
      <c r="S172" s="325"/>
      <c r="T172" s="325"/>
      <c r="U172" s="325"/>
      <c r="V172" s="325"/>
      <c r="W172" s="325"/>
      <c r="X172" s="325"/>
      <c r="Y172" s="325"/>
      <c r="Z172" s="325"/>
      <c r="AA172" s="325"/>
      <c r="AB172" s="325"/>
      <c r="AC172" s="325"/>
      <c r="AD172" s="325"/>
      <c r="AE172" s="325"/>
      <c r="AF172" s="325"/>
      <c r="AG172" s="325"/>
      <c r="AH172" s="325"/>
    </row>
    <row r="173" ht="15.75" customHeight="1">
      <c r="A173" s="325"/>
      <c r="B173" s="325"/>
      <c r="C173" s="326"/>
      <c r="D173" s="325"/>
      <c r="E173" s="327"/>
      <c r="F173" s="325"/>
      <c r="G173" s="327"/>
      <c r="H173" s="325"/>
      <c r="I173" s="327"/>
      <c r="J173" s="325"/>
      <c r="K173" s="327"/>
      <c r="L173" s="325"/>
      <c r="M173" s="327"/>
      <c r="N173" s="325"/>
      <c r="O173" s="325"/>
      <c r="P173" s="325"/>
      <c r="Q173" s="325"/>
      <c r="R173" s="325"/>
      <c r="S173" s="325"/>
      <c r="T173" s="325"/>
      <c r="U173" s="325"/>
      <c r="V173" s="325"/>
      <c r="W173" s="325"/>
      <c r="X173" s="325"/>
      <c r="Y173" s="325"/>
      <c r="Z173" s="325"/>
      <c r="AA173" s="325"/>
      <c r="AB173" s="325"/>
      <c r="AC173" s="325"/>
      <c r="AD173" s="325"/>
      <c r="AE173" s="325"/>
      <c r="AF173" s="325"/>
      <c r="AG173" s="325"/>
      <c r="AH173" s="325"/>
    </row>
    <row r="174" ht="15.75" customHeight="1">
      <c r="A174" s="325"/>
      <c r="B174" s="325"/>
      <c r="C174" s="326"/>
      <c r="D174" s="325"/>
      <c r="E174" s="327"/>
      <c r="F174" s="325"/>
      <c r="G174" s="327"/>
      <c r="H174" s="325"/>
      <c r="I174" s="327"/>
      <c r="J174" s="325"/>
      <c r="K174" s="327"/>
      <c r="L174" s="325"/>
      <c r="M174" s="327"/>
      <c r="N174" s="325"/>
      <c r="O174" s="325"/>
      <c r="P174" s="325"/>
      <c r="Q174" s="325"/>
      <c r="R174" s="325"/>
      <c r="S174" s="325"/>
      <c r="T174" s="325"/>
      <c r="U174" s="325"/>
      <c r="V174" s="325"/>
      <c r="W174" s="325"/>
      <c r="X174" s="325"/>
      <c r="Y174" s="325"/>
      <c r="Z174" s="325"/>
      <c r="AA174" s="325"/>
      <c r="AB174" s="325"/>
      <c r="AC174" s="325"/>
      <c r="AD174" s="325"/>
      <c r="AE174" s="325"/>
      <c r="AF174" s="325"/>
      <c r="AG174" s="325"/>
      <c r="AH174" s="325"/>
    </row>
    <row r="175" ht="15.75" customHeight="1">
      <c r="A175" s="325"/>
      <c r="B175" s="325"/>
      <c r="C175" s="326"/>
      <c r="D175" s="325"/>
      <c r="E175" s="327"/>
      <c r="F175" s="325"/>
      <c r="G175" s="327"/>
      <c r="H175" s="325"/>
      <c r="I175" s="327"/>
      <c r="J175" s="325"/>
      <c r="K175" s="327"/>
      <c r="L175" s="325"/>
      <c r="M175" s="327"/>
      <c r="N175" s="325"/>
      <c r="O175" s="325"/>
      <c r="P175" s="325"/>
      <c r="Q175" s="325"/>
      <c r="R175" s="325"/>
      <c r="S175" s="325"/>
      <c r="T175" s="325"/>
      <c r="U175" s="325"/>
      <c r="V175" s="325"/>
      <c r="W175" s="325"/>
      <c r="X175" s="325"/>
      <c r="Y175" s="325"/>
      <c r="Z175" s="325"/>
      <c r="AA175" s="325"/>
      <c r="AB175" s="325"/>
      <c r="AC175" s="325"/>
      <c r="AD175" s="325"/>
      <c r="AE175" s="325"/>
      <c r="AF175" s="325"/>
      <c r="AG175" s="325"/>
      <c r="AH175" s="325"/>
    </row>
    <row r="176" ht="15.75" customHeight="1">
      <c r="A176" s="325"/>
      <c r="B176" s="325"/>
      <c r="C176" s="326"/>
      <c r="D176" s="325"/>
      <c r="E176" s="327"/>
      <c r="F176" s="325"/>
      <c r="G176" s="327"/>
      <c r="H176" s="325"/>
      <c r="I176" s="327"/>
      <c r="J176" s="325"/>
      <c r="K176" s="327"/>
      <c r="L176" s="325"/>
      <c r="M176" s="327"/>
      <c r="N176" s="325"/>
      <c r="O176" s="325"/>
      <c r="P176" s="325"/>
      <c r="Q176" s="325"/>
      <c r="R176" s="325"/>
      <c r="S176" s="325"/>
      <c r="T176" s="325"/>
      <c r="U176" s="325"/>
      <c r="V176" s="325"/>
      <c r="W176" s="325"/>
      <c r="X176" s="325"/>
      <c r="Y176" s="325"/>
      <c r="Z176" s="325"/>
      <c r="AA176" s="325"/>
      <c r="AB176" s="325"/>
      <c r="AC176" s="325"/>
      <c r="AD176" s="325"/>
      <c r="AE176" s="325"/>
      <c r="AF176" s="325"/>
      <c r="AG176" s="325"/>
      <c r="AH176" s="325"/>
    </row>
    <row r="177" ht="15.75" customHeight="1">
      <c r="A177" s="325"/>
      <c r="B177" s="325"/>
      <c r="C177" s="326"/>
      <c r="D177" s="325"/>
      <c r="E177" s="327"/>
      <c r="F177" s="325"/>
      <c r="G177" s="327"/>
      <c r="H177" s="325"/>
      <c r="I177" s="327"/>
      <c r="J177" s="325"/>
      <c r="K177" s="327"/>
      <c r="L177" s="325"/>
      <c r="M177" s="327"/>
      <c r="N177" s="325"/>
      <c r="O177" s="325"/>
      <c r="P177" s="325"/>
      <c r="Q177" s="325"/>
      <c r="R177" s="325"/>
      <c r="S177" s="325"/>
      <c r="T177" s="325"/>
      <c r="U177" s="325"/>
      <c r="V177" s="325"/>
      <c r="W177" s="325"/>
      <c r="X177" s="325"/>
      <c r="Y177" s="325"/>
      <c r="Z177" s="325"/>
      <c r="AA177" s="325"/>
      <c r="AB177" s="325"/>
      <c r="AC177" s="325"/>
      <c r="AD177" s="325"/>
      <c r="AE177" s="325"/>
      <c r="AF177" s="325"/>
      <c r="AG177" s="325"/>
      <c r="AH177" s="325"/>
    </row>
    <row r="178" ht="15.75" customHeight="1">
      <c r="A178" s="325"/>
      <c r="B178" s="325"/>
      <c r="C178" s="326"/>
      <c r="D178" s="325"/>
      <c r="E178" s="327"/>
      <c r="F178" s="325"/>
      <c r="G178" s="327"/>
      <c r="H178" s="325"/>
      <c r="I178" s="327"/>
      <c r="J178" s="325"/>
      <c r="K178" s="327"/>
      <c r="L178" s="325"/>
      <c r="M178" s="327"/>
      <c r="N178" s="325"/>
      <c r="O178" s="325"/>
      <c r="P178" s="325"/>
      <c r="Q178" s="325"/>
      <c r="R178" s="325"/>
      <c r="S178" s="325"/>
      <c r="T178" s="325"/>
      <c r="U178" s="325"/>
      <c r="V178" s="325"/>
      <c r="W178" s="325"/>
      <c r="X178" s="325"/>
      <c r="Y178" s="325"/>
      <c r="Z178" s="325"/>
      <c r="AA178" s="325"/>
      <c r="AB178" s="325"/>
      <c r="AC178" s="325"/>
      <c r="AD178" s="325"/>
      <c r="AE178" s="325"/>
      <c r="AF178" s="325"/>
      <c r="AG178" s="325"/>
      <c r="AH178" s="325"/>
    </row>
    <row r="179" ht="15.75" customHeight="1">
      <c r="A179" s="325"/>
      <c r="B179" s="325"/>
      <c r="C179" s="326"/>
      <c r="D179" s="325"/>
      <c r="E179" s="327"/>
      <c r="F179" s="325"/>
      <c r="G179" s="327"/>
      <c r="H179" s="325"/>
      <c r="I179" s="327"/>
      <c r="J179" s="325"/>
      <c r="K179" s="327"/>
      <c r="L179" s="325"/>
      <c r="M179" s="327"/>
      <c r="N179" s="325"/>
      <c r="O179" s="325"/>
      <c r="P179" s="325"/>
      <c r="Q179" s="325"/>
      <c r="R179" s="325"/>
      <c r="S179" s="325"/>
      <c r="T179" s="325"/>
      <c r="U179" s="325"/>
      <c r="V179" s="325"/>
      <c r="W179" s="325"/>
      <c r="X179" s="325"/>
      <c r="Y179" s="325"/>
      <c r="Z179" s="325"/>
      <c r="AA179" s="325"/>
      <c r="AB179" s="325"/>
      <c r="AC179" s="325"/>
      <c r="AD179" s="325"/>
      <c r="AE179" s="325"/>
      <c r="AF179" s="325"/>
      <c r="AG179" s="325"/>
      <c r="AH179" s="325"/>
    </row>
    <row r="180" ht="15.75" customHeight="1">
      <c r="A180" s="325"/>
      <c r="B180" s="325"/>
      <c r="C180" s="326"/>
      <c r="D180" s="325"/>
      <c r="E180" s="327"/>
      <c r="F180" s="325"/>
      <c r="G180" s="327"/>
      <c r="H180" s="325"/>
      <c r="I180" s="327"/>
      <c r="J180" s="325"/>
      <c r="K180" s="327"/>
      <c r="L180" s="325"/>
      <c r="M180" s="327"/>
      <c r="N180" s="325"/>
      <c r="O180" s="325"/>
      <c r="P180" s="325"/>
      <c r="Q180" s="325"/>
      <c r="R180" s="325"/>
      <c r="S180" s="325"/>
      <c r="T180" s="325"/>
      <c r="U180" s="325"/>
      <c r="V180" s="325"/>
      <c r="W180" s="325"/>
      <c r="X180" s="325"/>
      <c r="Y180" s="325"/>
      <c r="Z180" s="325"/>
      <c r="AA180" s="325"/>
      <c r="AB180" s="325"/>
      <c r="AC180" s="325"/>
      <c r="AD180" s="325"/>
      <c r="AE180" s="325"/>
      <c r="AF180" s="325"/>
      <c r="AG180" s="325"/>
      <c r="AH180" s="325"/>
    </row>
    <row r="181" ht="15.75" customHeight="1">
      <c r="A181" s="325"/>
      <c r="B181" s="325"/>
      <c r="C181" s="326"/>
      <c r="D181" s="325"/>
      <c r="E181" s="327"/>
      <c r="F181" s="325"/>
      <c r="G181" s="327"/>
      <c r="H181" s="325"/>
      <c r="I181" s="327"/>
      <c r="J181" s="325"/>
      <c r="K181" s="327"/>
      <c r="L181" s="325"/>
      <c r="M181" s="327"/>
      <c r="N181" s="325"/>
      <c r="O181" s="325"/>
      <c r="P181" s="325"/>
      <c r="Q181" s="325"/>
      <c r="R181" s="325"/>
      <c r="S181" s="325"/>
      <c r="T181" s="325"/>
      <c r="U181" s="325"/>
      <c r="V181" s="325"/>
      <c r="W181" s="325"/>
      <c r="X181" s="325"/>
      <c r="Y181" s="325"/>
      <c r="Z181" s="325"/>
      <c r="AA181" s="325"/>
      <c r="AB181" s="325"/>
      <c r="AC181" s="325"/>
      <c r="AD181" s="325"/>
      <c r="AE181" s="325"/>
      <c r="AF181" s="325"/>
      <c r="AG181" s="325"/>
      <c r="AH181" s="325"/>
    </row>
    <row r="182" ht="15.75" customHeight="1">
      <c r="A182" s="325"/>
      <c r="B182" s="325"/>
      <c r="C182" s="326"/>
      <c r="D182" s="325"/>
      <c r="E182" s="327"/>
      <c r="F182" s="325"/>
      <c r="G182" s="327"/>
      <c r="H182" s="325"/>
      <c r="I182" s="327"/>
      <c r="J182" s="325"/>
      <c r="K182" s="327"/>
      <c r="L182" s="325"/>
      <c r="M182" s="327"/>
      <c r="N182" s="325"/>
      <c r="O182" s="325"/>
      <c r="P182" s="325"/>
      <c r="Q182" s="325"/>
      <c r="R182" s="325"/>
      <c r="S182" s="325"/>
      <c r="T182" s="325"/>
      <c r="U182" s="325"/>
      <c r="V182" s="325"/>
      <c r="W182" s="325"/>
      <c r="X182" s="325"/>
      <c r="Y182" s="325"/>
      <c r="Z182" s="325"/>
      <c r="AA182" s="325"/>
      <c r="AB182" s="325"/>
      <c r="AC182" s="325"/>
      <c r="AD182" s="325"/>
      <c r="AE182" s="325"/>
      <c r="AF182" s="325"/>
      <c r="AG182" s="325"/>
      <c r="AH182" s="325"/>
    </row>
    <row r="183" ht="15.75" customHeight="1">
      <c r="A183" s="325"/>
      <c r="B183" s="325"/>
      <c r="C183" s="326"/>
      <c r="D183" s="325"/>
      <c r="E183" s="327"/>
      <c r="F183" s="325"/>
      <c r="G183" s="327"/>
      <c r="H183" s="325"/>
      <c r="I183" s="327"/>
      <c r="J183" s="325"/>
      <c r="K183" s="327"/>
      <c r="L183" s="325"/>
      <c r="M183" s="327"/>
      <c r="N183" s="325"/>
      <c r="O183" s="325"/>
      <c r="P183" s="325"/>
      <c r="Q183" s="325"/>
      <c r="R183" s="325"/>
      <c r="S183" s="325"/>
      <c r="T183" s="325"/>
      <c r="U183" s="325"/>
      <c r="V183" s="325"/>
      <c r="W183" s="325"/>
      <c r="X183" s="325"/>
      <c r="Y183" s="325"/>
      <c r="Z183" s="325"/>
      <c r="AA183" s="325"/>
      <c r="AB183" s="325"/>
      <c r="AC183" s="325"/>
      <c r="AD183" s="325"/>
      <c r="AE183" s="325"/>
      <c r="AF183" s="325"/>
      <c r="AG183" s="325"/>
      <c r="AH183" s="325"/>
    </row>
    <row r="184" ht="15.75" customHeight="1">
      <c r="A184" s="325"/>
      <c r="B184" s="325"/>
      <c r="C184" s="326"/>
      <c r="D184" s="325"/>
      <c r="E184" s="327"/>
      <c r="F184" s="325"/>
      <c r="G184" s="327"/>
      <c r="H184" s="325"/>
      <c r="I184" s="327"/>
      <c r="J184" s="325"/>
      <c r="K184" s="327"/>
      <c r="L184" s="325"/>
      <c r="M184" s="327"/>
      <c r="N184" s="325"/>
      <c r="O184" s="325"/>
      <c r="P184" s="325"/>
      <c r="Q184" s="325"/>
      <c r="R184" s="325"/>
      <c r="S184" s="325"/>
      <c r="T184" s="325"/>
      <c r="U184" s="325"/>
      <c r="V184" s="325"/>
      <c r="W184" s="325"/>
      <c r="X184" s="325"/>
      <c r="Y184" s="325"/>
      <c r="Z184" s="325"/>
      <c r="AA184" s="325"/>
      <c r="AB184" s="325"/>
      <c r="AC184" s="325"/>
      <c r="AD184" s="325"/>
      <c r="AE184" s="325"/>
      <c r="AF184" s="325"/>
      <c r="AG184" s="325"/>
      <c r="AH184" s="325"/>
    </row>
    <row r="185" ht="15.75" customHeight="1">
      <c r="A185" s="325"/>
      <c r="B185" s="325"/>
      <c r="C185" s="326"/>
      <c r="D185" s="325"/>
      <c r="E185" s="327"/>
      <c r="F185" s="325"/>
      <c r="G185" s="327"/>
      <c r="H185" s="325"/>
      <c r="I185" s="327"/>
      <c r="J185" s="325"/>
      <c r="K185" s="327"/>
      <c r="L185" s="325"/>
      <c r="M185" s="327"/>
      <c r="N185" s="325"/>
      <c r="O185" s="325"/>
      <c r="P185" s="325"/>
      <c r="Q185" s="325"/>
      <c r="R185" s="325"/>
      <c r="S185" s="325"/>
      <c r="T185" s="325"/>
      <c r="U185" s="325"/>
      <c r="V185" s="325"/>
      <c r="W185" s="325"/>
      <c r="X185" s="325"/>
      <c r="Y185" s="325"/>
      <c r="Z185" s="325"/>
      <c r="AA185" s="325"/>
      <c r="AB185" s="325"/>
      <c r="AC185" s="325"/>
      <c r="AD185" s="325"/>
      <c r="AE185" s="325"/>
      <c r="AF185" s="325"/>
      <c r="AG185" s="325"/>
      <c r="AH185" s="325"/>
    </row>
    <row r="186" ht="15.75" customHeight="1">
      <c r="A186" s="325"/>
      <c r="B186" s="325"/>
      <c r="C186" s="326"/>
      <c r="D186" s="325"/>
      <c r="E186" s="327"/>
      <c r="F186" s="325"/>
      <c r="G186" s="327"/>
      <c r="H186" s="325"/>
      <c r="I186" s="327"/>
      <c r="J186" s="325"/>
      <c r="K186" s="327"/>
      <c r="L186" s="325"/>
      <c r="M186" s="327"/>
      <c r="N186" s="325"/>
      <c r="O186" s="325"/>
      <c r="P186" s="325"/>
      <c r="Q186" s="325"/>
      <c r="R186" s="325"/>
      <c r="S186" s="325"/>
      <c r="T186" s="325"/>
      <c r="U186" s="325"/>
      <c r="V186" s="325"/>
      <c r="W186" s="325"/>
      <c r="X186" s="325"/>
      <c r="Y186" s="325"/>
      <c r="Z186" s="325"/>
      <c r="AA186" s="325"/>
      <c r="AB186" s="325"/>
      <c r="AC186" s="325"/>
      <c r="AD186" s="325"/>
      <c r="AE186" s="325"/>
      <c r="AF186" s="325"/>
      <c r="AG186" s="325"/>
      <c r="AH186" s="325"/>
    </row>
    <row r="187" ht="15.75" customHeight="1">
      <c r="A187" s="325"/>
      <c r="B187" s="325"/>
      <c r="C187" s="326"/>
      <c r="D187" s="325"/>
      <c r="E187" s="327"/>
      <c r="F187" s="325"/>
      <c r="G187" s="327"/>
      <c r="H187" s="325"/>
      <c r="I187" s="327"/>
      <c r="J187" s="325"/>
      <c r="K187" s="327"/>
      <c r="L187" s="325"/>
      <c r="M187" s="327"/>
      <c r="N187" s="325"/>
      <c r="O187" s="325"/>
      <c r="P187" s="325"/>
      <c r="Q187" s="325"/>
      <c r="R187" s="325"/>
      <c r="S187" s="325"/>
      <c r="T187" s="325"/>
      <c r="U187" s="325"/>
      <c r="V187" s="325"/>
      <c r="W187" s="325"/>
      <c r="X187" s="325"/>
      <c r="Y187" s="325"/>
      <c r="Z187" s="325"/>
      <c r="AA187" s="325"/>
      <c r="AB187" s="325"/>
      <c r="AC187" s="325"/>
      <c r="AD187" s="325"/>
      <c r="AE187" s="325"/>
      <c r="AF187" s="325"/>
      <c r="AG187" s="325"/>
      <c r="AH187" s="325"/>
    </row>
    <row r="188" ht="15.75" customHeight="1">
      <c r="A188" s="325"/>
      <c r="B188" s="325"/>
      <c r="C188" s="326"/>
      <c r="D188" s="325"/>
      <c r="E188" s="327"/>
      <c r="F188" s="325"/>
      <c r="G188" s="327"/>
      <c r="H188" s="325"/>
      <c r="I188" s="327"/>
      <c r="J188" s="325"/>
      <c r="K188" s="327"/>
      <c r="L188" s="325"/>
      <c r="M188" s="327"/>
      <c r="N188" s="325"/>
      <c r="O188" s="325"/>
      <c r="P188" s="325"/>
      <c r="Q188" s="325"/>
      <c r="R188" s="325"/>
      <c r="S188" s="325"/>
      <c r="T188" s="325"/>
      <c r="U188" s="325"/>
      <c r="V188" s="325"/>
      <c r="W188" s="325"/>
      <c r="X188" s="325"/>
      <c r="Y188" s="325"/>
      <c r="Z188" s="325"/>
      <c r="AA188" s="325"/>
      <c r="AB188" s="325"/>
      <c r="AC188" s="325"/>
      <c r="AD188" s="325"/>
      <c r="AE188" s="325"/>
      <c r="AF188" s="325"/>
      <c r="AG188" s="325"/>
      <c r="AH188" s="325"/>
    </row>
    <row r="189" ht="15.75" customHeight="1">
      <c r="A189" s="325"/>
      <c r="B189" s="325"/>
      <c r="C189" s="326"/>
      <c r="D189" s="325"/>
      <c r="E189" s="327"/>
      <c r="F189" s="325"/>
      <c r="G189" s="327"/>
      <c r="H189" s="325"/>
      <c r="I189" s="327"/>
      <c r="J189" s="325"/>
      <c r="K189" s="327"/>
      <c r="L189" s="325"/>
      <c r="M189" s="327"/>
      <c r="N189" s="325"/>
      <c r="O189" s="325"/>
      <c r="P189" s="325"/>
      <c r="Q189" s="325"/>
      <c r="R189" s="325"/>
      <c r="S189" s="325"/>
      <c r="T189" s="325"/>
      <c r="U189" s="325"/>
      <c r="V189" s="325"/>
      <c r="W189" s="325"/>
      <c r="X189" s="325"/>
      <c r="Y189" s="325"/>
      <c r="Z189" s="325"/>
      <c r="AA189" s="325"/>
      <c r="AB189" s="325"/>
      <c r="AC189" s="325"/>
      <c r="AD189" s="325"/>
      <c r="AE189" s="325"/>
      <c r="AF189" s="325"/>
      <c r="AG189" s="325"/>
      <c r="AH189" s="325"/>
    </row>
    <row r="190" ht="15.75" customHeight="1">
      <c r="A190" s="325"/>
      <c r="B190" s="325"/>
      <c r="C190" s="326"/>
      <c r="D190" s="325"/>
      <c r="E190" s="327"/>
      <c r="F190" s="325"/>
      <c r="G190" s="327"/>
      <c r="H190" s="325"/>
      <c r="I190" s="327"/>
      <c r="J190" s="325"/>
      <c r="K190" s="327"/>
      <c r="L190" s="325"/>
      <c r="M190" s="327"/>
      <c r="N190" s="325"/>
      <c r="O190" s="325"/>
      <c r="P190" s="325"/>
      <c r="Q190" s="325"/>
      <c r="R190" s="325"/>
      <c r="S190" s="325"/>
      <c r="T190" s="325"/>
      <c r="U190" s="325"/>
      <c r="V190" s="325"/>
      <c r="W190" s="325"/>
      <c r="X190" s="325"/>
      <c r="Y190" s="325"/>
      <c r="Z190" s="325"/>
      <c r="AA190" s="325"/>
      <c r="AB190" s="325"/>
      <c r="AC190" s="325"/>
      <c r="AD190" s="325"/>
      <c r="AE190" s="325"/>
      <c r="AF190" s="325"/>
      <c r="AG190" s="325"/>
      <c r="AH190" s="325"/>
    </row>
    <row r="191" ht="15.75" customHeight="1">
      <c r="A191" s="325"/>
      <c r="B191" s="325"/>
      <c r="C191" s="326"/>
      <c r="D191" s="325"/>
      <c r="E191" s="327"/>
      <c r="F191" s="325"/>
      <c r="G191" s="327"/>
      <c r="H191" s="325"/>
      <c r="I191" s="327"/>
      <c r="J191" s="325"/>
      <c r="K191" s="327"/>
      <c r="L191" s="325"/>
      <c r="M191" s="327"/>
      <c r="N191" s="325"/>
      <c r="O191" s="325"/>
      <c r="P191" s="325"/>
      <c r="Q191" s="325"/>
      <c r="R191" s="325"/>
      <c r="S191" s="325"/>
      <c r="T191" s="325"/>
      <c r="U191" s="325"/>
      <c r="V191" s="325"/>
      <c r="W191" s="325"/>
      <c r="X191" s="325"/>
      <c r="Y191" s="325"/>
      <c r="Z191" s="325"/>
      <c r="AA191" s="325"/>
      <c r="AB191" s="325"/>
      <c r="AC191" s="325"/>
      <c r="AD191" s="325"/>
      <c r="AE191" s="325"/>
      <c r="AF191" s="325"/>
      <c r="AG191" s="325"/>
      <c r="AH191" s="325"/>
    </row>
    <row r="192" ht="15.75" customHeight="1">
      <c r="A192" s="325"/>
      <c r="B192" s="325"/>
      <c r="C192" s="326"/>
      <c r="D192" s="325"/>
      <c r="E192" s="327"/>
      <c r="F192" s="325"/>
      <c r="G192" s="327"/>
      <c r="H192" s="325"/>
      <c r="I192" s="327"/>
      <c r="J192" s="325"/>
      <c r="K192" s="327"/>
      <c r="L192" s="325"/>
      <c r="M192" s="327"/>
      <c r="N192" s="325"/>
      <c r="O192" s="325"/>
      <c r="P192" s="325"/>
      <c r="Q192" s="325"/>
      <c r="R192" s="325"/>
      <c r="S192" s="325"/>
      <c r="T192" s="325"/>
      <c r="U192" s="325"/>
      <c r="V192" s="325"/>
      <c r="W192" s="325"/>
      <c r="X192" s="325"/>
      <c r="Y192" s="325"/>
      <c r="Z192" s="325"/>
      <c r="AA192" s="325"/>
      <c r="AB192" s="325"/>
      <c r="AC192" s="325"/>
      <c r="AD192" s="325"/>
      <c r="AE192" s="325"/>
      <c r="AF192" s="325"/>
      <c r="AG192" s="325"/>
      <c r="AH192" s="325"/>
    </row>
    <row r="193" ht="15.75" customHeight="1">
      <c r="A193" s="325"/>
      <c r="B193" s="325"/>
      <c r="C193" s="326"/>
      <c r="D193" s="325"/>
      <c r="E193" s="327"/>
      <c r="F193" s="325"/>
      <c r="G193" s="327"/>
      <c r="H193" s="325"/>
      <c r="I193" s="327"/>
      <c r="J193" s="325"/>
      <c r="K193" s="327"/>
      <c r="L193" s="325"/>
      <c r="M193" s="327"/>
      <c r="N193" s="325"/>
      <c r="O193" s="325"/>
      <c r="P193" s="325"/>
      <c r="Q193" s="325"/>
      <c r="R193" s="325"/>
      <c r="S193" s="325"/>
      <c r="T193" s="325"/>
      <c r="U193" s="325"/>
      <c r="V193" s="325"/>
      <c r="W193" s="325"/>
      <c r="X193" s="325"/>
      <c r="Y193" s="325"/>
      <c r="Z193" s="325"/>
      <c r="AA193" s="325"/>
      <c r="AB193" s="325"/>
      <c r="AC193" s="325"/>
      <c r="AD193" s="325"/>
      <c r="AE193" s="325"/>
      <c r="AF193" s="325"/>
      <c r="AG193" s="325"/>
      <c r="AH193" s="325"/>
    </row>
    <row r="194" ht="15.75" customHeight="1">
      <c r="A194" s="325"/>
      <c r="B194" s="325"/>
      <c r="C194" s="326"/>
      <c r="D194" s="325"/>
      <c r="E194" s="327"/>
      <c r="F194" s="325"/>
      <c r="G194" s="327"/>
      <c r="H194" s="325"/>
      <c r="I194" s="327"/>
      <c r="J194" s="325"/>
      <c r="K194" s="327"/>
      <c r="L194" s="325"/>
      <c r="M194" s="327"/>
      <c r="N194" s="325"/>
      <c r="O194" s="325"/>
      <c r="P194" s="325"/>
      <c r="Q194" s="325"/>
      <c r="R194" s="325"/>
      <c r="S194" s="325"/>
      <c r="T194" s="325"/>
      <c r="U194" s="325"/>
      <c r="V194" s="325"/>
      <c r="W194" s="325"/>
      <c r="X194" s="325"/>
      <c r="Y194" s="325"/>
      <c r="Z194" s="325"/>
      <c r="AA194" s="325"/>
      <c r="AB194" s="325"/>
      <c r="AC194" s="325"/>
      <c r="AD194" s="325"/>
      <c r="AE194" s="325"/>
      <c r="AF194" s="325"/>
      <c r="AG194" s="325"/>
      <c r="AH194" s="325"/>
    </row>
    <row r="195" ht="15.75" customHeight="1">
      <c r="A195" s="325"/>
      <c r="B195" s="325"/>
      <c r="C195" s="326"/>
      <c r="D195" s="325"/>
      <c r="E195" s="327"/>
      <c r="F195" s="325"/>
      <c r="G195" s="327"/>
      <c r="H195" s="325"/>
      <c r="I195" s="327"/>
      <c r="J195" s="325"/>
      <c r="K195" s="327"/>
      <c r="L195" s="325"/>
      <c r="M195" s="327"/>
      <c r="N195" s="325"/>
      <c r="O195" s="325"/>
      <c r="P195" s="325"/>
      <c r="Q195" s="325"/>
      <c r="R195" s="325"/>
      <c r="S195" s="325"/>
      <c r="T195" s="325"/>
      <c r="U195" s="325"/>
      <c r="V195" s="325"/>
      <c r="W195" s="325"/>
      <c r="X195" s="325"/>
      <c r="Y195" s="325"/>
      <c r="Z195" s="325"/>
      <c r="AA195" s="325"/>
      <c r="AB195" s="325"/>
      <c r="AC195" s="325"/>
      <c r="AD195" s="325"/>
      <c r="AE195" s="325"/>
      <c r="AF195" s="325"/>
      <c r="AG195" s="325"/>
      <c r="AH195" s="325"/>
    </row>
    <row r="196" ht="15.75" customHeight="1">
      <c r="A196" s="325"/>
      <c r="B196" s="325"/>
      <c r="C196" s="326"/>
      <c r="D196" s="325"/>
      <c r="E196" s="327"/>
      <c r="F196" s="325"/>
      <c r="G196" s="327"/>
      <c r="H196" s="325"/>
      <c r="I196" s="327"/>
      <c r="J196" s="325"/>
      <c r="K196" s="327"/>
      <c r="L196" s="325"/>
      <c r="M196" s="327"/>
      <c r="N196" s="325"/>
      <c r="O196" s="325"/>
      <c r="P196" s="325"/>
      <c r="Q196" s="325"/>
      <c r="R196" s="325"/>
      <c r="S196" s="325"/>
      <c r="T196" s="325"/>
      <c r="U196" s="325"/>
      <c r="V196" s="325"/>
      <c r="W196" s="325"/>
      <c r="X196" s="325"/>
      <c r="Y196" s="325"/>
      <c r="Z196" s="325"/>
      <c r="AA196" s="325"/>
      <c r="AB196" s="325"/>
      <c r="AC196" s="325"/>
      <c r="AD196" s="325"/>
      <c r="AE196" s="325"/>
      <c r="AF196" s="325"/>
      <c r="AG196" s="325"/>
      <c r="AH196" s="325"/>
    </row>
    <row r="197" ht="15.75" customHeight="1">
      <c r="A197" s="325"/>
      <c r="B197" s="325"/>
      <c r="C197" s="326"/>
      <c r="D197" s="325"/>
      <c r="E197" s="327"/>
      <c r="F197" s="325"/>
      <c r="G197" s="327"/>
      <c r="H197" s="325"/>
      <c r="I197" s="327"/>
      <c r="J197" s="325"/>
      <c r="K197" s="327"/>
      <c r="L197" s="325"/>
      <c r="M197" s="327"/>
      <c r="N197" s="325"/>
      <c r="O197" s="325"/>
      <c r="P197" s="325"/>
      <c r="Q197" s="325"/>
      <c r="R197" s="325"/>
      <c r="S197" s="325"/>
      <c r="T197" s="325"/>
      <c r="U197" s="325"/>
      <c r="V197" s="325"/>
      <c r="W197" s="325"/>
      <c r="X197" s="325"/>
      <c r="Y197" s="325"/>
      <c r="Z197" s="325"/>
      <c r="AA197" s="325"/>
      <c r="AB197" s="325"/>
      <c r="AC197" s="325"/>
      <c r="AD197" s="325"/>
      <c r="AE197" s="325"/>
      <c r="AF197" s="325"/>
      <c r="AG197" s="325"/>
      <c r="AH197" s="325"/>
    </row>
    <row r="198" ht="15.75" customHeight="1">
      <c r="A198" s="325"/>
      <c r="B198" s="325"/>
      <c r="C198" s="326"/>
      <c r="D198" s="325"/>
      <c r="E198" s="327"/>
      <c r="F198" s="325"/>
      <c r="G198" s="327"/>
      <c r="H198" s="325"/>
      <c r="I198" s="327"/>
      <c r="J198" s="325"/>
      <c r="K198" s="327"/>
      <c r="L198" s="325"/>
      <c r="M198" s="327"/>
      <c r="N198" s="325"/>
      <c r="O198" s="325"/>
      <c r="P198" s="325"/>
      <c r="Q198" s="325"/>
      <c r="R198" s="325"/>
      <c r="S198" s="325"/>
      <c r="T198" s="325"/>
      <c r="U198" s="325"/>
      <c r="V198" s="325"/>
      <c r="W198" s="325"/>
      <c r="X198" s="325"/>
      <c r="Y198" s="325"/>
      <c r="Z198" s="325"/>
      <c r="AA198" s="325"/>
      <c r="AB198" s="325"/>
      <c r="AC198" s="325"/>
      <c r="AD198" s="325"/>
      <c r="AE198" s="325"/>
      <c r="AF198" s="325"/>
      <c r="AG198" s="325"/>
      <c r="AH198" s="325"/>
    </row>
    <row r="199" ht="15.75" customHeight="1">
      <c r="A199" s="325"/>
      <c r="B199" s="325"/>
      <c r="C199" s="326"/>
      <c r="D199" s="325"/>
      <c r="E199" s="327"/>
      <c r="F199" s="325"/>
      <c r="G199" s="327"/>
      <c r="H199" s="325"/>
      <c r="I199" s="327"/>
      <c r="J199" s="325"/>
      <c r="K199" s="327"/>
      <c r="L199" s="325"/>
      <c r="M199" s="327"/>
      <c r="N199" s="325"/>
      <c r="O199" s="325"/>
      <c r="P199" s="325"/>
      <c r="Q199" s="325"/>
      <c r="R199" s="325"/>
      <c r="S199" s="325"/>
      <c r="T199" s="325"/>
      <c r="U199" s="325"/>
      <c r="V199" s="325"/>
      <c r="W199" s="325"/>
      <c r="X199" s="325"/>
      <c r="Y199" s="325"/>
      <c r="Z199" s="325"/>
      <c r="AA199" s="325"/>
      <c r="AB199" s="325"/>
      <c r="AC199" s="325"/>
      <c r="AD199" s="325"/>
      <c r="AE199" s="325"/>
      <c r="AF199" s="325"/>
      <c r="AG199" s="325"/>
      <c r="AH199" s="325"/>
    </row>
    <row r="200" ht="15.75" customHeight="1">
      <c r="A200" s="325"/>
      <c r="B200" s="325"/>
      <c r="C200" s="326"/>
      <c r="D200" s="325"/>
      <c r="E200" s="327"/>
      <c r="F200" s="325"/>
      <c r="G200" s="327"/>
      <c r="H200" s="325"/>
      <c r="I200" s="327"/>
      <c r="J200" s="325"/>
      <c r="K200" s="327"/>
      <c r="L200" s="325"/>
      <c r="M200" s="327"/>
      <c r="N200" s="325"/>
      <c r="O200" s="325"/>
      <c r="P200" s="325"/>
      <c r="Q200" s="325"/>
      <c r="R200" s="325"/>
      <c r="S200" s="325"/>
      <c r="T200" s="325"/>
      <c r="U200" s="325"/>
      <c r="V200" s="325"/>
      <c r="W200" s="325"/>
      <c r="X200" s="325"/>
      <c r="Y200" s="325"/>
      <c r="Z200" s="325"/>
      <c r="AA200" s="325"/>
      <c r="AB200" s="325"/>
      <c r="AC200" s="325"/>
      <c r="AD200" s="325"/>
      <c r="AE200" s="325"/>
      <c r="AF200" s="325"/>
      <c r="AG200" s="325"/>
      <c r="AH200" s="325"/>
    </row>
    <row r="201" ht="15.75" customHeight="1">
      <c r="A201" s="325"/>
      <c r="B201" s="325"/>
      <c r="C201" s="326"/>
      <c r="D201" s="325"/>
      <c r="E201" s="327"/>
      <c r="F201" s="325"/>
      <c r="G201" s="327"/>
      <c r="H201" s="325"/>
      <c r="I201" s="327"/>
      <c r="J201" s="325"/>
      <c r="K201" s="327"/>
      <c r="L201" s="325"/>
      <c r="M201" s="327"/>
      <c r="N201" s="325"/>
      <c r="O201" s="325"/>
      <c r="P201" s="325"/>
      <c r="Q201" s="325"/>
      <c r="R201" s="325"/>
      <c r="S201" s="325"/>
      <c r="T201" s="325"/>
      <c r="U201" s="325"/>
      <c r="V201" s="325"/>
      <c r="W201" s="325"/>
      <c r="X201" s="325"/>
      <c r="Y201" s="325"/>
      <c r="Z201" s="325"/>
      <c r="AA201" s="325"/>
      <c r="AB201" s="325"/>
      <c r="AC201" s="325"/>
      <c r="AD201" s="325"/>
      <c r="AE201" s="325"/>
      <c r="AF201" s="325"/>
      <c r="AG201" s="325"/>
      <c r="AH201" s="325"/>
    </row>
    <row r="202" ht="15.75" customHeight="1">
      <c r="A202" s="325"/>
      <c r="B202" s="325"/>
      <c r="C202" s="326"/>
      <c r="D202" s="325"/>
      <c r="E202" s="327"/>
      <c r="F202" s="325"/>
      <c r="G202" s="327"/>
      <c r="H202" s="325"/>
      <c r="I202" s="327"/>
      <c r="J202" s="325"/>
      <c r="K202" s="327"/>
      <c r="L202" s="325"/>
      <c r="M202" s="327"/>
      <c r="N202" s="325"/>
      <c r="O202" s="325"/>
      <c r="P202" s="325"/>
      <c r="Q202" s="325"/>
      <c r="R202" s="325"/>
      <c r="S202" s="325"/>
      <c r="T202" s="325"/>
      <c r="U202" s="325"/>
      <c r="V202" s="325"/>
      <c r="W202" s="325"/>
      <c r="X202" s="325"/>
      <c r="Y202" s="325"/>
      <c r="Z202" s="325"/>
      <c r="AA202" s="325"/>
      <c r="AB202" s="325"/>
      <c r="AC202" s="325"/>
      <c r="AD202" s="325"/>
      <c r="AE202" s="325"/>
      <c r="AF202" s="325"/>
      <c r="AG202" s="325"/>
      <c r="AH202" s="325"/>
    </row>
    <row r="203" ht="15.75" customHeight="1">
      <c r="A203" s="325"/>
      <c r="B203" s="325"/>
      <c r="C203" s="326"/>
      <c r="D203" s="325"/>
      <c r="E203" s="327"/>
      <c r="F203" s="325"/>
      <c r="G203" s="327"/>
      <c r="H203" s="325"/>
      <c r="I203" s="327"/>
      <c r="J203" s="325"/>
      <c r="K203" s="327"/>
      <c r="L203" s="325"/>
      <c r="M203" s="327"/>
      <c r="N203" s="325"/>
      <c r="O203" s="325"/>
      <c r="P203" s="325"/>
      <c r="Q203" s="325"/>
      <c r="R203" s="325"/>
      <c r="S203" s="325"/>
      <c r="T203" s="325"/>
      <c r="U203" s="325"/>
      <c r="V203" s="325"/>
      <c r="W203" s="325"/>
      <c r="X203" s="325"/>
      <c r="Y203" s="325"/>
      <c r="Z203" s="325"/>
      <c r="AA203" s="325"/>
      <c r="AB203" s="325"/>
      <c r="AC203" s="325"/>
      <c r="AD203" s="325"/>
      <c r="AE203" s="325"/>
      <c r="AF203" s="325"/>
      <c r="AG203" s="325"/>
      <c r="AH203" s="325"/>
    </row>
    <row r="204" ht="15.75" customHeight="1">
      <c r="A204" s="325"/>
      <c r="B204" s="325"/>
      <c r="C204" s="326"/>
      <c r="D204" s="325"/>
      <c r="E204" s="327"/>
      <c r="F204" s="325"/>
      <c r="G204" s="327"/>
      <c r="H204" s="325"/>
      <c r="I204" s="327"/>
      <c r="J204" s="325"/>
      <c r="K204" s="327"/>
      <c r="L204" s="325"/>
      <c r="M204" s="327"/>
      <c r="N204" s="325"/>
      <c r="O204" s="325"/>
      <c r="P204" s="325"/>
      <c r="Q204" s="325"/>
      <c r="R204" s="325"/>
      <c r="S204" s="325"/>
      <c r="T204" s="325"/>
      <c r="U204" s="325"/>
      <c r="V204" s="325"/>
      <c r="W204" s="325"/>
      <c r="X204" s="325"/>
      <c r="Y204" s="325"/>
      <c r="Z204" s="325"/>
      <c r="AA204" s="325"/>
      <c r="AB204" s="325"/>
      <c r="AC204" s="325"/>
      <c r="AD204" s="325"/>
      <c r="AE204" s="325"/>
      <c r="AF204" s="325"/>
      <c r="AG204" s="325"/>
      <c r="AH204" s="325"/>
    </row>
    <row r="205" ht="15.75" customHeight="1">
      <c r="A205" s="325"/>
      <c r="B205" s="325"/>
      <c r="C205" s="326"/>
      <c r="D205" s="325"/>
      <c r="E205" s="327"/>
      <c r="F205" s="325"/>
      <c r="G205" s="327"/>
      <c r="H205" s="325"/>
      <c r="I205" s="327"/>
      <c r="J205" s="325"/>
      <c r="K205" s="327"/>
      <c r="L205" s="325"/>
      <c r="M205" s="327"/>
      <c r="N205" s="325"/>
      <c r="O205" s="325"/>
      <c r="P205" s="325"/>
      <c r="Q205" s="325"/>
      <c r="R205" s="325"/>
      <c r="S205" s="325"/>
      <c r="T205" s="325"/>
      <c r="U205" s="325"/>
      <c r="V205" s="325"/>
      <c r="W205" s="325"/>
      <c r="X205" s="325"/>
      <c r="Y205" s="325"/>
      <c r="Z205" s="325"/>
      <c r="AA205" s="325"/>
      <c r="AB205" s="325"/>
      <c r="AC205" s="325"/>
      <c r="AD205" s="325"/>
      <c r="AE205" s="325"/>
      <c r="AF205" s="325"/>
      <c r="AG205" s="325"/>
      <c r="AH205" s="325"/>
    </row>
    <row r="206" ht="15.75" customHeight="1">
      <c r="A206" s="325"/>
      <c r="B206" s="325"/>
      <c r="C206" s="326"/>
      <c r="D206" s="325"/>
      <c r="E206" s="327"/>
      <c r="F206" s="325"/>
      <c r="G206" s="327"/>
      <c r="H206" s="325"/>
      <c r="I206" s="327"/>
      <c r="J206" s="325"/>
      <c r="K206" s="327"/>
      <c r="L206" s="325"/>
      <c r="M206" s="327"/>
      <c r="N206" s="325"/>
      <c r="O206" s="325"/>
      <c r="P206" s="325"/>
      <c r="Q206" s="325"/>
      <c r="R206" s="325"/>
      <c r="S206" s="325"/>
      <c r="T206" s="325"/>
      <c r="U206" s="325"/>
      <c r="V206" s="325"/>
      <c r="W206" s="325"/>
      <c r="X206" s="325"/>
      <c r="Y206" s="325"/>
      <c r="Z206" s="325"/>
      <c r="AA206" s="325"/>
      <c r="AB206" s="325"/>
      <c r="AC206" s="325"/>
      <c r="AD206" s="325"/>
      <c r="AE206" s="325"/>
      <c r="AF206" s="325"/>
      <c r="AG206" s="325"/>
      <c r="AH206" s="325"/>
    </row>
    <row r="207" ht="15.75" customHeight="1">
      <c r="A207" s="325"/>
      <c r="B207" s="325"/>
      <c r="C207" s="326"/>
      <c r="D207" s="325"/>
      <c r="E207" s="327"/>
      <c r="F207" s="325"/>
      <c r="G207" s="327"/>
      <c r="H207" s="325"/>
      <c r="I207" s="327"/>
      <c r="J207" s="325"/>
      <c r="K207" s="327"/>
      <c r="L207" s="325"/>
      <c r="M207" s="327"/>
      <c r="N207" s="325"/>
      <c r="O207" s="325"/>
      <c r="P207" s="325"/>
      <c r="Q207" s="325"/>
      <c r="R207" s="325"/>
      <c r="S207" s="325"/>
      <c r="T207" s="325"/>
      <c r="U207" s="325"/>
      <c r="V207" s="325"/>
      <c r="W207" s="325"/>
      <c r="X207" s="325"/>
      <c r="Y207" s="325"/>
      <c r="Z207" s="325"/>
      <c r="AA207" s="325"/>
      <c r="AB207" s="325"/>
      <c r="AC207" s="325"/>
      <c r="AD207" s="325"/>
      <c r="AE207" s="325"/>
      <c r="AF207" s="325"/>
      <c r="AG207" s="325"/>
      <c r="AH207" s="325"/>
    </row>
    <row r="208" ht="15.75" customHeight="1">
      <c r="A208" s="325"/>
      <c r="B208" s="325"/>
      <c r="C208" s="326"/>
      <c r="D208" s="325"/>
      <c r="E208" s="327"/>
      <c r="F208" s="325"/>
      <c r="G208" s="327"/>
      <c r="H208" s="325"/>
      <c r="I208" s="327"/>
      <c r="J208" s="325"/>
      <c r="K208" s="327"/>
      <c r="L208" s="325"/>
      <c r="M208" s="327"/>
      <c r="N208" s="325"/>
      <c r="O208" s="325"/>
      <c r="P208" s="325"/>
      <c r="Q208" s="325"/>
      <c r="R208" s="325"/>
      <c r="S208" s="325"/>
      <c r="T208" s="325"/>
      <c r="U208" s="325"/>
      <c r="V208" s="325"/>
      <c r="W208" s="325"/>
      <c r="X208" s="325"/>
      <c r="Y208" s="325"/>
      <c r="Z208" s="325"/>
      <c r="AA208" s="325"/>
      <c r="AB208" s="325"/>
      <c r="AC208" s="325"/>
      <c r="AD208" s="325"/>
      <c r="AE208" s="325"/>
      <c r="AF208" s="325"/>
      <c r="AG208" s="325"/>
      <c r="AH208" s="325"/>
    </row>
    <row r="209" ht="15.75" customHeight="1">
      <c r="A209" s="325"/>
      <c r="B209" s="325"/>
      <c r="C209" s="326"/>
      <c r="D209" s="325"/>
      <c r="E209" s="327"/>
      <c r="F209" s="325"/>
      <c r="G209" s="327"/>
      <c r="H209" s="325"/>
      <c r="I209" s="327"/>
      <c r="J209" s="325"/>
      <c r="K209" s="327"/>
      <c r="L209" s="325"/>
      <c r="M209" s="327"/>
      <c r="N209" s="325"/>
      <c r="O209" s="325"/>
      <c r="P209" s="325"/>
      <c r="Q209" s="325"/>
      <c r="R209" s="325"/>
      <c r="S209" s="325"/>
      <c r="T209" s="325"/>
      <c r="U209" s="325"/>
      <c r="V209" s="325"/>
      <c r="W209" s="325"/>
      <c r="X209" s="325"/>
      <c r="Y209" s="325"/>
      <c r="Z209" s="325"/>
      <c r="AA209" s="325"/>
      <c r="AB209" s="325"/>
      <c r="AC209" s="325"/>
      <c r="AD209" s="325"/>
      <c r="AE209" s="325"/>
      <c r="AF209" s="325"/>
      <c r="AG209" s="325"/>
      <c r="AH209" s="325"/>
    </row>
    <row r="210" ht="15.75" customHeight="1">
      <c r="A210" s="325"/>
      <c r="B210" s="325"/>
      <c r="C210" s="326"/>
      <c r="D210" s="325"/>
      <c r="E210" s="327"/>
      <c r="F210" s="325"/>
      <c r="G210" s="327"/>
      <c r="H210" s="325"/>
      <c r="I210" s="327"/>
      <c r="J210" s="325"/>
      <c r="K210" s="327"/>
      <c r="L210" s="325"/>
      <c r="M210" s="327"/>
      <c r="N210" s="325"/>
      <c r="O210" s="325"/>
      <c r="P210" s="325"/>
      <c r="Q210" s="325"/>
      <c r="R210" s="325"/>
      <c r="S210" s="325"/>
      <c r="T210" s="325"/>
      <c r="U210" s="325"/>
      <c r="V210" s="325"/>
      <c r="W210" s="325"/>
      <c r="X210" s="325"/>
      <c r="Y210" s="325"/>
      <c r="Z210" s="325"/>
      <c r="AA210" s="325"/>
      <c r="AB210" s="325"/>
      <c r="AC210" s="325"/>
      <c r="AD210" s="325"/>
      <c r="AE210" s="325"/>
      <c r="AF210" s="325"/>
      <c r="AG210" s="325"/>
      <c r="AH210" s="325"/>
    </row>
    <row r="211" ht="15.75" customHeight="1">
      <c r="A211" s="325"/>
      <c r="B211" s="325"/>
      <c r="C211" s="326"/>
      <c r="D211" s="325"/>
      <c r="E211" s="327"/>
      <c r="F211" s="325"/>
      <c r="G211" s="327"/>
      <c r="H211" s="325"/>
      <c r="I211" s="327"/>
      <c r="J211" s="325"/>
      <c r="K211" s="327"/>
      <c r="L211" s="325"/>
      <c r="M211" s="327"/>
      <c r="N211" s="325"/>
      <c r="O211" s="325"/>
      <c r="P211" s="325"/>
      <c r="Q211" s="325"/>
      <c r="R211" s="325"/>
      <c r="S211" s="325"/>
      <c r="T211" s="325"/>
      <c r="U211" s="325"/>
      <c r="V211" s="325"/>
      <c r="W211" s="325"/>
      <c r="X211" s="325"/>
      <c r="Y211" s="325"/>
      <c r="Z211" s="325"/>
      <c r="AA211" s="325"/>
      <c r="AB211" s="325"/>
      <c r="AC211" s="325"/>
      <c r="AD211" s="325"/>
      <c r="AE211" s="325"/>
      <c r="AF211" s="325"/>
      <c r="AG211" s="325"/>
      <c r="AH211" s="325"/>
    </row>
    <row r="212" ht="15.75" customHeight="1">
      <c r="A212" s="325"/>
      <c r="B212" s="325"/>
      <c r="C212" s="326"/>
      <c r="D212" s="325"/>
      <c r="E212" s="327"/>
      <c r="F212" s="325"/>
      <c r="G212" s="327"/>
      <c r="H212" s="325"/>
      <c r="I212" s="327"/>
      <c r="J212" s="325"/>
      <c r="K212" s="327"/>
      <c r="L212" s="325"/>
      <c r="M212" s="327"/>
      <c r="N212" s="325"/>
      <c r="O212" s="325"/>
      <c r="P212" s="325"/>
      <c r="Q212" s="325"/>
      <c r="R212" s="325"/>
      <c r="S212" s="325"/>
      <c r="T212" s="325"/>
      <c r="U212" s="325"/>
      <c r="V212" s="325"/>
      <c r="W212" s="325"/>
      <c r="X212" s="325"/>
      <c r="Y212" s="325"/>
      <c r="Z212" s="325"/>
      <c r="AA212" s="325"/>
      <c r="AB212" s="325"/>
      <c r="AC212" s="325"/>
      <c r="AD212" s="325"/>
      <c r="AE212" s="325"/>
      <c r="AF212" s="325"/>
      <c r="AG212" s="325"/>
      <c r="AH212" s="325"/>
    </row>
    <row r="213" ht="15.75" customHeight="1">
      <c r="A213" s="325"/>
      <c r="B213" s="325"/>
      <c r="C213" s="326"/>
      <c r="D213" s="325"/>
      <c r="E213" s="327"/>
      <c r="F213" s="325"/>
      <c r="G213" s="327"/>
      <c r="H213" s="325"/>
      <c r="I213" s="327"/>
      <c r="J213" s="325"/>
      <c r="K213" s="327"/>
      <c r="L213" s="325"/>
      <c r="M213" s="327"/>
      <c r="N213" s="325"/>
      <c r="O213" s="325"/>
      <c r="P213" s="325"/>
      <c r="Q213" s="325"/>
      <c r="R213" s="325"/>
      <c r="S213" s="325"/>
      <c r="T213" s="325"/>
      <c r="U213" s="325"/>
      <c r="V213" s="325"/>
      <c r="W213" s="325"/>
      <c r="X213" s="325"/>
      <c r="Y213" s="325"/>
      <c r="Z213" s="325"/>
      <c r="AA213" s="325"/>
      <c r="AB213" s="325"/>
      <c r="AC213" s="325"/>
      <c r="AD213" s="325"/>
      <c r="AE213" s="325"/>
      <c r="AF213" s="325"/>
      <c r="AG213" s="325"/>
      <c r="AH213" s="325"/>
    </row>
    <row r="214" ht="15.75" customHeight="1">
      <c r="A214" s="325"/>
      <c r="B214" s="325"/>
      <c r="C214" s="326"/>
      <c r="D214" s="325"/>
      <c r="E214" s="327"/>
      <c r="F214" s="325"/>
      <c r="G214" s="327"/>
      <c r="H214" s="325"/>
      <c r="I214" s="327"/>
      <c r="J214" s="325"/>
      <c r="K214" s="327"/>
      <c r="L214" s="325"/>
      <c r="M214" s="327"/>
      <c r="N214" s="325"/>
      <c r="O214" s="325"/>
      <c r="P214" s="325"/>
      <c r="Q214" s="325"/>
      <c r="R214" s="325"/>
      <c r="S214" s="325"/>
      <c r="T214" s="325"/>
      <c r="U214" s="325"/>
      <c r="V214" s="325"/>
      <c r="W214" s="325"/>
      <c r="X214" s="325"/>
      <c r="Y214" s="325"/>
      <c r="Z214" s="325"/>
      <c r="AA214" s="325"/>
      <c r="AB214" s="325"/>
      <c r="AC214" s="325"/>
      <c r="AD214" s="325"/>
      <c r="AE214" s="325"/>
      <c r="AF214" s="325"/>
      <c r="AG214" s="325"/>
      <c r="AH214" s="325"/>
    </row>
    <row r="215" ht="15.75" customHeight="1">
      <c r="A215" s="325"/>
      <c r="B215" s="325"/>
      <c r="C215" s="326"/>
      <c r="D215" s="325"/>
      <c r="E215" s="327"/>
      <c r="F215" s="325"/>
      <c r="G215" s="327"/>
      <c r="H215" s="325"/>
      <c r="I215" s="327"/>
      <c r="J215" s="325"/>
      <c r="K215" s="327"/>
      <c r="L215" s="325"/>
      <c r="M215" s="327"/>
      <c r="N215" s="325"/>
      <c r="O215" s="325"/>
      <c r="P215" s="325"/>
      <c r="Q215" s="325"/>
      <c r="R215" s="325"/>
      <c r="S215" s="325"/>
      <c r="T215" s="325"/>
      <c r="U215" s="325"/>
      <c r="V215" s="325"/>
      <c r="W215" s="325"/>
      <c r="X215" s="325"/>
      <c r="Y215" s="325"/>
      <c r="Z215" s="325"/>
      <c r="AA215" s="325"/>
      <c r="AB215" s="325"/>
      <c r="AC215" s="325"/>
      <c r="AD215" s="325"/>
      <c r="AE215" s="325"/>
      <c r="AF215" s="325"/>
      <c r="AG215" s="325"/>
      <c r="AH215" s="325"/>
    </row>
    <row r="216" ht="15.75" customHeight="1">
      <c r="A216" s="325"/>
      <c r="B216" s="325"/>
      <c r="C216" s="326"/>
      <c r="D216" s="325"/>
      <c r="E216" s="327"/>
      <c r="F216" s="325"/>
      <c r="G216" s="327"/>
      <c r="H216" s="325"/>
      <c r="I216" s="327"/>
      <c r="J216" s="325"/>
      <c r="K216" s="327"/>
      <c r="L216" s="325"/>
      <c r="M216" s="327"/>
      <c r="N216" s="325"/>
      <c r="O216" s="325"/>
      <c r="P216" s="325"/>
      <c r="Q216" s="325"/>
      <c r="R216" s="325"/>
      <c r="S216" s="325"/>
      <c r="T216" s="325"/>
      <c r="U216" s="325"/>
      <c r="V216" s="325"/>
      <c r="W216" s="325"/>
      <c r="X216" s="325"/>
      <c r="Y216" s="325"/>
      <c r="Z216" s="325"/>
      <c r="AA216" s="325"/>
      <c r="AB216" s="325"/>
      <c r="AC216" s="325"/>
      <c r="AD216" s="325"/>
      <c r="AE216" s="325"/>
      <c r="AF216" s="325"/>
      <c r="AG216" s="325"/>
      <c r="AH216" s="325"/>
    </row>
    <row r="217" ht="15.75" customHeight="1">
      <c r="A217" s="325"/>
      <c r="B217" s="325"/>
      <c r="C217" s="326"/>
      <c r="D217" s="325"/>
      <c r="E217" s="327"/>
      <c r="F217" s="325"/>
      <c r="G217" s="327"/>
      <c r="H217" s="325"/>
      <c r="I217" s="327"/>
      <c r="J217" s="325"/>
      <c r="K217" s="327"/>
      <c r="L217" s="325"/>
      <c r="M217" s="327"/>
      <c r="N217" s="325"/>
      <c r="O217" s="325"/>
      <c r="P217" s="325"/>
      <c r="Q217" s="325"/>
      <c r="R217" s="325"/>
      <c r="S217" s="325"/>
      <c r="T217" s="325"/>
      <c r="U217" s="325"/>
      <c r="V217" s="325"/>
      <c r="W217" s="325"/>
      <c r="X217" s="325"/>
      <c r="Y217" s="325"/>
      <c r="Z217" s="325"/>
      <c r="AA217" s="325"/>
      <c r="AB217" s="325"/>
      <c r="AC217" s="325"/>
      <c r="AD217" s="325"/>
      <c r="AE217" s="325"/>
      <c r="AF217" s="325"/>
      <c r="AG217" s="325"/>
      <c r="AH217" s="325"/>
    </row>
    <row r="218" ht="15.75" customHeight="1">
      <c r="A218" s="325"/>
      <c r="B218" s="325"/>
      <c r="C218" s="326"/>
      <c r="D218" s="325"/>
      <c r="E218" s="327"/>
      <c r="F218" s="325"/>
      <c r="G218" s="327"/>
      <c r="H218" s="325"/>
      <c r="I218" s="327"/>
      <c r="J218" s="325"/>
      <c r="K218" s="327"/>
      <c r="L218" s="325"/>
      <c r="M218" s="327"/>
      <c r="N218" s="325"/>
      <c r="O218" s="325"/>
      <c r="P218" s="325"/>
      <c r="Q218" s="325"/>
      <c r="R218" s="325"/>
      <c r="S218" s="325"/>
      <c r="T218" s="325"/>
      <c r="U218" s="325"/>
      <c r="V218" s="325"/>
      <c r="W218" s="325"/>
      <c r="X218" s="325"/>
      <c r="Y218" s="325"/>
      <c r="Z218" s="325"/>
      <c r="AA218" s="325"/>
      <c r="AB218" s="325"/>
      <c r="AC218" s="325"/>
      <c r="AD218" s="325"/>
      <c r="AE218" s="325"/>
      <c r="AF218" s="325"/>
      <c r="AG218" s="325"/>
      <c r="AH218" s="325"/>
    </row>
    <row r="219" ht="15.75" customHeight="1">
      <c r="A219" s="325"/>
      <c r="B219" s="325"/>
      <c r="C219" s="326"/>
      <c r="D219" s="325"/>
      <c r="E219" s="327"/>
      <c r="F219" s="325"/>
      <c r="G219" s="327"/>
      <c r="H219" s="325"/>
      <c r="I219" s="327"/>
      <c r="J219" s="325"/>
      <c r="K219" s="327"/>
      <c r="L219" s="325"/>
      <c r="M219" s="327"/>
      <c r="N219" s="325"/>
      <c r="O219" s="325"/>
      <c r="P219" s="325"/>
      <c r="Q219" s="325"/>
      <c r="R219" s="325"/>
      <c r="S219" s="325"/>
      <c r="T219" s="325"/>
      <c r="U219" s="325"/>
      <c r="V219" s="325"/>
      <c r="W219" s="325"/>
      <c r="X219" s="325"/>
      <c r="Y219" s="325"/>
      <c r="Z219" s="325"/>
      <c r="AA219" s="325"/>
      <c r="AB219" s="325"/>
      <c r="AC219" s="325"/>
      <c r="AD219" s="325"/>
      <c r="AE219" s="325"/>
      <c r="AF219" s="325"/>
      <c r="AG219" s="325"/>
      <c r="AH219" s="325"/>
    </row>
    <row r="220" ht="15.75" customHeight="1">
      <c r="A220" s="325"/>
      <c r="B220" s="325"/>
      <c r="C220" s="326"/>
      <c r="D220" s="325"/>
      <c r="E220" s="327"/>
      <c r="F220" s="325"/>
      <c r="G220" s="327"/>
      <c r="H220" s="325"/>
      <c r="I220" s="327"/>
      <c r="J220" s="325"/>
      <c r="K220" s="327"/>
      <c r="L220" s="325"/>
      <c r="M220" s="327"/>
      <c r="N220" s="325"/>
      <c r="O220" s="325"/>
      <c r="P220" s="325"/>
      <c r="Q220" s="325"/>
      <c r="R220" s="325"/>
      <c r="S220" s="325"/>
      <c r="T220" s="325"/>
      <c r="U220" s="325"/>
      <c r="V220" s="325"/>
      <c r="W220" s="325"/>
      <c r="X220" s="325"/>
      <c r="Y220" s="325"/>
      <c r="Z220" s="325"/>
      <c r="AA220" s="325"/>
      <c r="AB220" s="325"/>
      <c r="AC220" s="325"/>
      <c r="AD220" s="325"/>
      <c r="AE220" s="325"/>
      <c r="AF220" s="325"/>
      <c r="AG220" s="325"/>
      <c r="AH220" s="325"/>
    </row>
    <row r="221" ht="15.75" customHeight="1">
      <c r="A221" s="325"/>
      <c r="B221" s="325"/>
      <c r="C221" s="326"/>
      <c r="D221" s="325"/>
      <c r="E221" s="327"/>
      <c r="F221" s="325"/>
      <c r="G221" s="327"/>
      <c r="H221" s="325"/>
      <c r="I221" s="327"/>
      <c r="J221" s="325"/>
      <c r="K221" s="327"/>
      <c r="L221" s="325"/>
      <c r="M221" s="327"/>
      <c r="N221" s="325"/>
      <c r="O221" s="325"/>
      <c r="P221" s="325"/>
      <c r="Q221" s="325"/>
      <c r="R221" s="325"/>
      <c r="S221" s="325"/>
      <c r="T221" s="325"/>
      <c r="U221" s="325"/>
      <c r="V221" s="325"/>
      <c r="W221" s="325"/>
      <c r="X221" s="325"/>
      <c r="Y221" s="325"/>
      <c r="Z221" s="325"/>
      <c r="AA221" s="325"/>
      <c r="AB221" s="325"/>
      <c r="AC221" s="325"/>
      <c r="AD221" s="325"/>
      <c r="AE221" s="325"/>
      <c r="AF221" s="325"/>
      <c r="AG221" s="325"/>
      <c r="AH221" s="325"/>
    </row>
    <row r="222" ht="15.75" customHeight="1">
      <c r="A222" s="325"/>
      <c r="B222" s="325"/>
      <c r="C222" s="326"/>
      <c r="D222" s="325"/>
      <c r="E222" s="327"/>
      <c r="F222" s="325"/>
      <c r="G222" s="327"/>
      <c r="H222" s="325"/>
      <c r="I222" s="327"/>
      <c r="J222" s="325"/>
      <c r="K222" s="327"/>
      <c r="L222" s="325"/>
      <c r="M222" s="327"/>
      <c r="N222" s="325"/>
      <c r="O222" s="325"/>
      <c r="P222" s="325"/>
      <c r="Q222" s="325"/>
      <c r="R222" s="325"/>
      <c r="S222" s="325"/>
      <c r="T222" s="325"/>
      <c r="U222" s="325"/>
      <c r="V222" s="325"/>
      <c r="W222" s="325"/>
      <c r="X222" s="325"/>
      <c r="Y222" s="325"/>
      <c r="Z222" s="325"/>
      <c r="AA222" s="325"/>
      <c r="AB222" s="325"/>
      <c r="AC222" s="325"/>
      <c r="AD222" s="325"/>
      <c r="AE222" s="325"/>
      <c r="AF222" s="325"/>
      <c r="AG222" s="325"/>
      <c r="AH222" s="325"/>
    </row>
    <row r="223" ht="15.75" customHeight="1">
      <c r="A223" s="325"/>
      <c r="B223" s="325"/>
      <c r="C223" s="326"/>
      <c r="D223" s="325"/>
      <c r="E223" s="327"/>
      <c r="F223" s="325"/>
      <c r="G223" s="327"/>
      <c r="H223" s="325"/>
      <c r="I223" s="327"/>
      <c r="J223" s="325"/>
      <c r="K223" s="327"/>
      <c r="L223" s="325"/>
      <c r="M223" s="327"/>
      <c r="N223" s="325"/>
      <c r="O223" s="325"/>
      <c r="P223" s="325"/>
      <c r="Q223" s="325"/>
      <c r="R223" s="325"/>
      <c r="S223" s="325"/>
      <c r="T223" s="325"/>
      <c r="U223" s="325"/>
      <c r="V223" s="325"/>
      <c r="W223" s="325"/>
      <c r="X223" s="325"/>
      <c r="Y223" s="325"/>
      <c r="Z223" s="325"/>
      <c r="AA223" s="325"/>
      <c r="AB223" s="325"/>
      <c r="AC223" s="325"/>
      <c r="AD223" s="325"/>
      <c r="AE223" s="325"/>
      <c r="AF223" s="325"/>
      <c r="AG223" s="325"/>
      <c r="AH223" s="325"/>
    </row>
    <row r="224" ht="15.75" customHeight="1">
      <c r="A224" s="325"/>
      <c r="B224" s="325"/>
      <c r="C224" s="326"/>
      <c r="D224" s="325"/>
      <c r="E224" s="327"/>
      <c r="F224" s="325"/>
      <c r="G224" s="327"/>
      <c r="H224" s="325"/>
      <c r="I224" s="327"/>
      <c r="J224" s="325"/>
      <c r="K224" s="327"/>
      <c r="L224" s="325"/>
      <c r="M224" s="327"/>
      <c r="N224" s="325"/>
      <c r="O224" s="325"/>
      <c r="P224" s="325"/>
      <c r="Q224" s="325"/>
      <c r="R224" s="325"/>
      <c r="S224" s="325"/>
      <c r="T224" s="325"/>
      <c r="U224" s="325"/>
      <c r="V224" s="325"/>
      <c r="W224" s="325"/>
      <c r="X224" s="325"/>
      <c r="Y224" s="325"/>
      <c r="Z224" s="325"/>
      <c r="AA224" s="325"/>
      <c r="AB224" s="325"/>
      <c r="AC224" s="325"/>
      <c r="AD224" s="325"/>
      <c r="AE224" s="325"/>
      <c r="AF224" s="325"/>
      <c r="AG224" s="325"/>
      <c r="AH224" s="325"/>
    </row>
    <row r="225" ht="15.75" customHeight="1">
      <c r="A225" s="325"/>
      <c r="B225" s="325"/>
      <c r="C225" s="326"/>
      <c r="D225" s="325"/>
      <c r="E225" s="327"/>
      <c r="F225" s="325"/>
      <c r="G225" s="327"/>
      <c r="H225" s="325"/>
      <c r="I225" s="327"/>
      <c r="J225" s="325"/>
      <c r="K225" s="327"/>
      <c r="L225" s="325"/>
      <c r="M225" s="327"/>
      <c r="N225" s="325"/>
      <c r="O225" s="325"/>
      <c r="P225" s="325"/>
      <c r="Q225" s="325"/>
      <c r="R225" s="325"/>
      <c r="S225" s="325"/>
      <c r="T225" s="325"/>
      <c r="U225" s="325"/>
      <c r="V225" s="325"/>
      <c r="W225" s="325"/>
      <c r="X225" s="325"/>
      <c r="Y225" s="325"/>
      <c r="Z225" s="325"/>
      <c r="AA225" s="325"/>
      <c r="AB225" s="325"/>
      <c r="AC225" s="325"/>
      <c r="AD225" s="325"/>
      <c r="AE225" s="325"/>
      <c r="AF225" s="325"/>
      <c r="AG225" s="325"/>
      <c r="AH225" s="325"/>
    </row>
    <row r="226" ht="15.75" customHeight="1">
      <c r="A226" s="325"/>
      <c r="B226" s="325"/>
      <c r="C226" s="326"/>
      <c r="D226" s="325"/>
      <c r="E226" s="327"/>
      <c r="F226" s="325"/>
      <c r="G226" s="327"/>
      <c r="H226" s="325"/>
      <c r="I226" s="327"/>
      <c r="J226" s="325"/>
      <c r="K226" s="327"/>
      <c r="L226" s="325"/>
      <c r="M226" s="327"/>
      <c r="N226" s="325"/>
      <c r="O226" s="325"/>
      <c r="P226" s="325"/>
      <c r="Q226" s="325"/>
      <c r="R226" s="325"/>
      <c r="S226" s="325"/>
      <c r="T226" s="325"/>
      <c r="U226" s="325"/>
      <c r="V226" s="325"/>
      <c r="W226" s="325"/>
      <c r="X226" s="325"/>
      <c r="Y226" s="325"/>
      <c r="Z226" s="325"/>
      <c r="AA226" s="325"/>
      <c r="AB226" s="325"/>
      <c r="AC226" s="325"/>
      <c r="AD226" s="325"/>
      <c r="AE226" s="325"/>
      <c r="AF226" s="325"/>
      <c r="AG226" s="325"/>
      <c r="AH226" s="325"/>
    </row>
    <row r="227" ht="15.75" customHeight="1">
      <c r="A227" s="325"/>
      <c r="B227" s="325"/>
      <c r="C227" s="326"/>
      <c r="D227" s="325"/>
      <c r="E227" s="327"/>
      <c r="F227" s="325"/>
      <c r="G227" s="327"/>
      <c r="H227" s="325"/>
      <c r="I227" s="327"/>
      <c r="J227" s="325"/>
      <c r="K227" s="327"/>
      <c r="L227" s="325"/>
      <c r="M227" s="327"/>
      <c r="N227" s="325"/>
      <c r="O227" s="325"/>
      <c r="P227" s="325"/>
      <c r="Q227" s="325"/>
      <c r="R227" s="325"/>
      <c r="S227" s="325"/>
      <c r="T227" s="325"/>
      <c r="U227" s="325"/>
      <c r="V227" s="325"/>
      <c r="W227" s="325"/>
      <c r="X227" s="325"/>
      <c r="Y227" s="325"/>
      <c r="Z227" s="325"/>
      <c r="AA227" s="325"/>
      <c r="AB227" s="325"/>
      <c r="AC227" s="325"/>
      <c r="AD227" s="325"/>
      <c r="AE227" s="325"/>
      <c r="AF227" s="325"/>
      <c r="AG227" s="325"/>
      <c r="AH227" s="325"/>
    </row>
    <row r="228" ht="15.75" customHeight="1">
      <c r="A228" s="325"/>
      <c r="B228" s="325"/>
      <c r="C228" s="326"/>
      <c r="D228" s="325"/>
      <c r="E228" s="327"/>
      <c r="F228" s="325"/>
      <c r="G228" s="327"/>
      <c r="H228" s="325"/>
      <c r="I228" s="327"/>
      <c r="J228" s="325"/>
      <c r="K228" s="327"/>
      <c r="L228" s="325"/>
      <c r="M228" s="327"/>
      <c r="N228" s="325"/>
      <c r="O228" s="325"/>
      <c r="P228" s="325"/>
      <c r="Q228" s="325"/>
      <c r="R228" s="325"/>
      <c r="S228" s="325"/>
      <c r="T228" s="325"/>
      <c r="U228" s="325"/>
      <c r="V228" s="325"/>
      <c r="W228" s="325"/>
      <c r="X228" s="325"/>
      <c r="Y228" s="325"/>
      <c r="Z228" s="325"/>
      <c r="AA228" s="325"/>
      <c r="AB228" s="325"/>
      <c r="AC228" s="325"/>
      <c r="AD228" s="325"/>
      <c r="AE228" s="325"/>
      <c r="AF228" s="325"/>
      <c r="AG228" s="325"/>
      <c r="AH228" s="325"/>
    </row>
    <row r="229" ht="15.75" customHeight="1">
      <c r="A229" s="325"/>
      <c r="B229" s="325"/>
      <c r="C229" s="326"/>
      <c r="D229" s="325"/>
      <c r="E229" s="327"/>
      <c r="F229" s="325"/>
      <c r="G229" s="327"/>
      <c r="H229" s="325"/>
      <c r="I229" s="327"/>
      <c r="J229" s="325"/>
      <c r="K229" s="327"/>
      <c r="L229" s="325"/>
      <c r="M229" s="327"/>
      <c r="N229" s="325"/>
      <c r="O229" s="325"/>
      <c r="P229" s="325"/>
      <c r="Q229" s="325"/>
      <c r="R229" s="325"/>
      <c r="S229" s="325"/>
      <c r="T229" s="325"/>
      <c r="U229" s="325"/>
      <c r="V229" s="325"/>
      <c r="W229" s="325"/>
      <c r="X229" s="325"/>
      <c r="Y229" s="325"/>
      <c r="Z229" s="325"/>
      <c r="AA229" s="325"/>
      <c r="AB229" s="325"/>
      <c r="AC229" s="325"/>
      <c r="AD229" s="325"/>
      <c r="AE229" s="325"/>
      <c r="AF229" s="325"/>
      <c r="AG229" s="325"/>
      <c r="AH229" s="325"/>
    </row>
    <row r="230" ht="15.75" customHeight="1">
      <c r="A230" s="325"/>
      <c r="B230" s="325"/>
      <c r="C230" s="326"/>
      <c r="D230" s="325"/>
      <c r="E230" s="327"/>
      <c r="F230" s="325"/>
      <c r="G230" s="327"/>
      <c r="H230" s="325"/>
      <c r="I230" s="327"/>
      <c r="J230" s="325"/>
      <c r="K230" s="327"/>
      <c r="L230" s="325"/>
      <c r="M230" s="327"/>
      <c r="N230" s="325"/>
      <c r="O230" s="325"/>
      <c r="P230" s="325"/>
      <c r="Q230" s="325"/>
      <c r="R230" s="325"/>
      <c r="S230" s="325"/>
      <c r="T230" s="325"/>
      <c r="U230" s="325"/>
      <c r="V230" s="325"/>
      <c r="W230" s="325"/>
      <c r="X230" s="325"/>
      <c r="Y230" s="325"/>
      <c r="Z230" s="325"/>
      <c r="AA230" s="325"/>
      <c r="AB230" s="325"/>
      <c r="AC230" s="325"/>
      <c r="AD230" s="325"/>
      <c r="AE230" s="325"/>
      <c r="AF230" s="325"/>
      <c r="AG230" s="325"/>
      <c r="AH230" s="325"/>
    </row>
    <row r="231" ht="15.75" customHeight="1">
      <c r="A231" s="325"/>
      <c r="B231" s="325"/>
      <c r="C231" s="326"/>
      <c r="D231" s="325"/>
      <c r="E231" s="327"/>
      <c r="F231" s="325"/>
      <c r="G231" s="327"/>
      <c r="H231" s="325"/>
      <c r="I231" s="327"/>
      <c r="J231" s="325"/>
      <c r="K231" s="327"/>
      <c r="L231" s="325"/>
      <c r="M231" s="327"/>
      <c r="N231" s="325"/>
      <c r="O231" s="325"/>
      <c r="P231" s="325"/>
      <c r="Q231" s="325"/>
      <c r="R231" s="325"/>
      <c r="S231" s="325"/>
      <c r="T231" s="325"/>
      <c r="U231" s="325"/>
      <c r="V231" s="325"/>
      <c r="W231" s="325"/>
      <c r="X231" s="325"/>
      <c r="Y231" s="325"/>
      <c r="Z231" s="325"/>
      <c r="AA231" s="325"/>
      <c r="AB231" s="325"/>
      <c r="AC231" s="325"/>
      <c r="AD231" s="325"/>
      <c r="AE231" s="325"/>
      <c r="AF231" s="325"/>
      <c r="AG231" s="325"/>
      <c r="AH231" s="325"/>
    </row>
    <row r="232" ht="15.75" customHeight="1">
      <c r="A232" s="325"/>
      <c r="B232" s="325"/>
      <c r="C232" s="326"/>
      <c r="D232" s="325"/>
      <c r="E232" s="327"/>
      <c r="F232" s="325"/>
      <c r="G232" s="327"/>
      <c r="H232" s="325"/>
      <c r="I232" s="327"/>
      <c r="J232" s="325"/>
      <c r="K232" s="327"/>
      <c r="L232" s="325"/>
      <c r="M232" s="327"/>
      <c r="N232" s="325"/>
      <c r="O232" s="325"/>
      <c r="P232" s="325"/>
      <c r="Q232" s="325"/>
      <c r="R232" s="325"/>
      <c r="S232" s="325"/>
      <c r="T232" s="325"/>
      <c r="U232" s="325"/>
      <c r="V232" s="325"/>
      <c r="W232" s="325"/>
      <c r="X232" s="325"/>
      <c r="Y232" s="325"/>
      <c r="Z232" s="325"/>
      <c r="AA232" s="325"/>
      <c r="AB232" s="325"/>
      <c r="AC232" s="325"/>
      <c r="AD232" s="325"/>
      <c r="AE232" s="325"/>
      <c r="AF232" s="325"/>
      <c r="AG232" s="325"/>
      <c r="AH232" s="325"/>
    </row>
    <row r="233" ht="15.75" customHeight="1">
      <c r="A233" s="325"/>
      <c r="B233" s="325"/>
      <c r="C233" s="326"/>
      <c r="D233" s="325"/>
      <c r="E233" s="327"/>
      <c r="F233" s="325"/>
      <c r="G233" s="327"/>
      <c r="H233" s="325"/>
      <c r="I233" s="327"/>
      <c r="J233" s="325"/>
      <c r="K233" s="327"/>
      <c r="L233" s="325"/>
      <c r="M233" s="327"/>
      <c r="N233" s="325"/>
      <c r="O233" s="325"/>
      <c r="P233" s="325"/>
      <c r="Q233" s="325"/>
      <c r="R233" s="325"/>
      <c r="S233" s="325"/>
      <c r="T233" s="325"/>
      <c r="U233" s="325"/>
      <c r="V233" s="325"/>
      <c r="W233" s="325"/>
      <c r="X233" s="325"/>
      <c r="Y233" s="325"/>
      <c r="Z233" s="325"/>
      <c r="AA233" s="325"/>
      <c r="AB233" s="325"/>
      <c r="AC233" s="325"/>
      <c r="AD233" s="325"/>
      <c r="AE233" s="325"/>
      <c r="AF233" s="325"/>
      <c r="AG233" s="325"/>
      <c r="AH233" s="325"/>
    </row>
    <row r="234" ht="15.75" customHeight="1">
      <c r="A234" s="325"/>
      <c r="B234" s="325"/>
      <c r="C234" s="326"/>
      <c r="D234" s="325"/>
      <c r="E234" s="327"/>
      <c r="F234" s="325"/>
      <c r="G234" s="327"/>
      <c r="H234" s="325"/>
      <c r="I234" s="327"/>
      <c r="J234" s="325"/>
      <c r="K234" s="327"/>
      <c r="L234" s="325"/>
      <c r="M234" s="327"/>
      <c r="N234" s="325"/>
      <c r="O234" s="325"/>
      <c r="P234" s="325"/>
      <c r="Q234" s="325"/>
      <c r="R234" s="325"/>
      <c r="S234" s="325"/>
      <c r="T234" s="325"/>
      <c r="U234" s="325"/>
      <c r="V234" s="325"/>
      <c r="W234" s="325"/>
      <c r="X234" s="325"/>
      <c r="Y234" s="325"/>
      <c r="Z234" s="325"/>
      <c r="AA234" s="325"/>
      <c r="AB234" s="325"/>
      <c r="AC234" s="325"/>
      <c r="AD234" s="325"/>
      <c r="AE234" s="325"/>
      <c r="AF234" s="325"/>
      <c r="AG234" s="325"/>
      <c r="AH234" s="325"/>
    </row>
    <row r="235" ht="15.75" customHeight="1">
      <c r="A235" s="325"/>
      <c r="B235" s="325"/>
      <c r="C235" s="326"/>
      <c r="D235" s="325"/>
      <c r="E235" s="327"/>
      <c r="F235" s="325"/>
      <c r="G235" s="327"/>
      <c r="H235" s="325"/>
      <c r="I235" s="327"/>
      <c r="J235" s="325"/>
      <c r="K235" s="327"/>
      <c r="L235" s="325"/>
      <c r="M235" s="327"/>
      <c r="N235" s="325"/>
      <c r="O235" s="325"/>
      <c r="P235" s="325"/>
      <c r="Q235" s="325"/>
      <c r="R235" s="325"/>
      <c r="S235" s="325"/>
      <c r="T235" s="325"/>
      <c r="U235" s="325"/>
      <c r="V235" s="325"/>
      <c r="W235" s="325"/>
      <c r="X235" s="325"/>
      <c r="Y235" s="325"/>
      <c r="Z235" s="325"/>
      <c r="AA235" s="325"/>
      <c r="AB235" s="325"/>
      <c r="AC235" s="325"/>
      <c r="AD235" s="325"/>
      <c r="AE235" s="325"/>
      <c r="AF235" s="325"/>
      <c r="AG235" s="325"/>
      <c r="AH235" s="325"/>
    </row>
    <row r="236" ht="15.75" customHeight="1">
      <c r="A236" s="325"/>
      <c r="B236" s="325"/>
      <c r="C236" s="326"/>
      <c r="D236" s="325"/>
      <c r="E236" s="327"/>
      <c r="F236" s="325"/>
      <c r="G236" s="327"/>
      <c r="H236" s="325"/>
      <c r="I236" s="327"/>
      <c r="J236" s="325"/>
      <c r="K236" s="327"/>
      <c r="L236" s="325"/>
      <c r="M236" s="327"/>
      <c r="N236" s="325"/>
      <c r="O236" s="325"/>
      <c r="P236" s="325"/>
      <c r="Q236" s="325"/>
      <c r="R236" s="325"/>
      <c r="S236" s="325"/>
      <c r="T236" s="325"/>
      <c r="U236" s="325"/>
      <c r="V236" s="325"/>
      <c r="W236" s="325"/>
      <c r="X236" s="325"/>
      <c r="Y236" s="325"/>
      <c r="Z236" s="325"/>
      <c r="AA236" s="325"/>
      <c r="AB236" s="325"/>
      <c r="AC236" s="325"/>
      <c r="AD236" s="325"/>
      <c r="AE236" s="325"/>
      <c r="AF236" s="325"/>
      <c r="AG236" s="325"/>
      <c r="AH236" s="325"/>
    </row>
    <row r="237" ht="15.75" customHeight="1">
      <c r="A237" s="325"/>
      <c r="B237" s="325"/>
      <c r="C237" s="326"/>
      <c r="D237" s="325"/>
      <c r="E237" s="327"/>
      <c r="F237" s="325"/>
      <c r="G237" s="327"/>
      <c r="H237" s="325"/>
      <c r="I237" s="327"/>
      <c r="J237" s="325"/>
      <c r="K237" s="327"/>
      <c r="L237" s="325"/>
      <c r="M237" s="327"/>
      <c r="N237" s="325"/>
      <c r="O237" s="325"/>
      <c r="P237" s="325"/>
      <c r="Q237" s="325"/>
      <c r="R237" s="325"/>
      <c r="S237" s="325"/>
      <c r="T237" s="325"/>
      <c r="U237" s="325"/>
      <c r="V237" s="325"/>
      <c r="W237" s="325"/>
      <c r="X237" s="325"/>
      <c r="Y237" s="325"/>
      <c r="Z237" s="325"/>
      <c r="AA237" s="325"/>
      <c r="AB237" s="325"/>
      <c r="AC237" s="325"/>
      <c r="AD237" s="325"/>
      <c r="AE237" s="325"/>
      <c r="AF237" s="325"/>
      <c r="AG237" s="325"/>
      <c r="AH237" s="325"/>
    </row>
    <row r="238" ht="15.75" customHeight="1">
      <c r="A238" s="325"/>
      <c r="B238" s="325"/>
      <c r="C238" s="326"/>
      <c r="D238" s="325"/>
      <c r="E238" s="327"/>
      <c r="F238" s="325"/>
      <c r="G238" s="327"/>
      <c r="H238" s="325"/>
      <c r="I238" s="327"/>
      <c r="J238" s="325"/>
      <c r="K238" s="327"/>
      <c r="L238" s="325"/>
      <c r="M238" s="327"/>
      <c r="N238" s="325"/>
      <c r="O238" s="325"/>
      <c r="P238" s="325"/>
      <c r="Q238" s="325"/>
      <c r="R238" s="325"/>
      <c r="S238" s="325"/>
      <c r="T238" s="325"/>
      <c r="U238" s="325"/>
      <c r="V238" s="325"/>
      <c r="W238" s="325"/>
      <c r="X238" s="325"/>
      <c r="Y238" s="325"/>
      <c r="Z238" s="325"/>
      <c r="AA238" s="325"/>
      <c r="AB238" s="325"/>
      <c r="AC238" s="325"/>
      <c r="AD238" s="325"/>
      <c r="AE238" s="325"/>
      <c r="AF238" s="325"/>
      <c r="AG238" s="325"/>
      <c r="AH238" s="325"/>
    </row>
    <row r="239" ht="15.75" customHeight="1">
      <c r="A239" s="325"/>
      <c r="B239" s="325"/>
      <c r="C239" s="326"/>
      <c r="D239" s="325"/>
      <c r="E239" s="327"/>
      <c r="F239" s="325"/>
      <c r="G239" s="327"/>
      <c r="H239" s="325"/>
      <c r="I239" s="327"/>
      <c r="J239" s="325"/>
      <c r="K239" s="327"/>
      <c r="L239" s="325"/>
      <c r="M239" s="327"/>
      <c r="N239" s="325"/>
      <c r="O239" s="325"/>
      <c r="P239" s="325"/>
      <c r="Q239" s="325"/>
      <c r="R239" s="325"/>
      <c r="S239" s="325"/>
      <c r="T239" s="325"/>
      <c r="U239" s="325"/>
      <c r="V239" s="325"/>
      <c r="W239" s="325"/>
      <c r="X239" s="325"/>
      <c r="Y239" s="325"/>
      <c r="Z239" s="325"/>
      <c r="AA239" s="325"/>
      <c r="AB239" s="325"/>
      <c r="AC239" s="325"/>
      <c r="AD239" s="325"/>
      <c r="AE239" s="325"/>
      <c r="AF239" s="325"/>
      <c r="AG239" s="325"/>
      <c r="AH239" s="325"/>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row>
  </sheetData>
  <conditionalFormatting sqref="D8">
    <cfRule type="expression" dxfId="0" priority="1">
      <formula>ISNUMBER(FIND("*",#REF!))</formula>
    </cfRule>
  </conditionalFormatting>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D0D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9.18" defaultRowHeight="15.0"/>
  <cols>
    <col customWidth="1" min="1" max="1" width="8.82"/>
    <col customWidth="1" hidden="1" min="2" max="2" width="8.45"/>
    <col customWidth="1" min="3" max="3" width="35.73"/>
    <col customWidth="1" min="4" max="4" width="15.36"/>
    <col customWidth="1" min="5" max="6" width="12.73"/>
    <col customWidth="1" min="7" max="8" width="8.82"/>
    <col customWidth="1" min="9" max="10" width="10.91"/>
    <col customWidth="1" min="11" max="11" width="11.18"/>
    <col customWidth="1" min="12" max="12" width="12.0"/>
    <col customWidth="1" min="13" max="14" width="13.0"/>
    <col customWidth="1" min="15" max="23" width="8.82"/>
    <col customWidth="1" min="24" max="26" width="8.45"/>
  </cols>
  <sheetData>
    <row r="1" hidden="1">
      <c r="A1" s="341" t="s">
        <v>1815</v>
      </c>
      <c r="B1" s="307"/>
      <c r="C1" s="307"/>
      <c r="D1" s="307"/>
      <c r="E1" s="307"/>
      <c r="F1" s="307"/>
      <c r="G1" s="307"/>
      <c r="H1" s="307"/>
      <c r="I1" s="307"/>
      <c r="J1" s="307"/>
      <c r="K1" s="307"/>
      <c r="L1" s="315"/>
      <c r="M1" s="65"/>
      <c r="N1" s="65"/>
      <c r="O1" s="65"/>
      <c r="P1" s="65"/>
      <c r="Q1" s="315"/>
      <c r="R1" s="315"/>
      <c r="S1" s="315"/>
      <c r="T1" s="315"/>
      <c r="U1" s="315"/>
      <c r="V1" s="315"/>
      <c r="W1" s="65"/>
      <c r="X1" s="65"/>
      <c r="Y1" s="65"/>
      <c r="Z1" s="65"/>
    </row>
    <row r="2">
      <c r="A2" s="342" t="s">
        <v>697</v>
      </c>
      <c r="B2" s="342" t="s">
        <v>1816</v>
      </c>
      <c r="C2" s="342" t="s">
        <v>637</v>
      </c>
      <c r="D2" s="342" t="s">
        <v>705</v>
      </c>
      <c r="E2" s="342" t="s">
        <v>706</v>
      </c>
      <c r="F2" s="342" t="s">
        <v>1817</v>
      </c>
      <c r="G2" s="342" t="s">
        <v>639</v>
      </c>
      <c r="H2" s="342" t="s">
        <v>640</v>
      </c>
      <c r="I2" s="342" t="s">
        <v>641</v>
      </c>
      <c r="J2" s="342" t="s">
        <v>642</v>
      </c>
      <c r="K2" s="342" t="s">
        <v>1818</v>
      </c>
      <c r="L2" s="342" t="s">
        <v>1819</v>
      </c>
      <c r="M2" s="342" t="s">
        <v>1820</v>
      </c>
      <c r="N2" s="342" t="s">
        <v>1821</v>
      </c>
      <c r="O2" s="342" t="s">
        <v>1822</v>
      </c>
      <c r="P2" s="342" t="s">
        <v>1823</v>
      </c>
      <c r="Q2" s="343" t="s">
        <v>1824</v>
      </c>
      <c r="R2" s="343" t="s">
        <v>1825</v>
      </c>
      <c r="S2" s="343" t="s">
        <v>1826</v>
      </c>
      <c r="T2" s="343" t="s">
        <v>1827</v>
      </c>
      <c r="U2" s="343" t="s">
        <v>1828</v>
      </c>
      <c r="V2" s="343" t="s">
        <v>1829</v>
      </c>
      <c r="W2" s="65"/>
      <c r="X2" s="65"/>
      <c r="Y2" s="65"/>
      <c r="Z2" s="65"/>
    </row>
    <row r="3">
      <c r="A3" s="315" t="str">
        <f>Questions!$A3</f>
        <v>GNRL-01</v>
      </c>
      <c r="B3" s="315" t="str">
        <f t="shared" ref="B3:B333" si="1">LEFT(A3,4)</f>
        <v>GNRL</v>
      </c>
      <c r="C3" s="315" t="str">
        <f>VLOOKUP($A3,Questions!$A$3:$L$333,2,0)&amp;""</f>
        <v>Solution Provider Name</v>
      </c>
      <c r="D3" s="315" t="str">
        <f>VLOOKUP($A3,Questions!$A$3:$L$333,11,0)&amp;""</f>
        <v>NA</v>
      </c>
      <c r="E3" s="315" t="str">
        <f>VLOOKUP($A3,Questions!$A$3:$L$333,12,0)&amp;""</f>
        <v>Not Scored</v>
      </c>
      <c r="F3" s="315" t="str">
        <f>VLOOKUP($A3,'Institution Evaluation'!$A$56:$K$346,3,0)&amp;""</f>
        <v>Coursedog</v>
      </c>
      <c r="G3" s="315" t="str">
        <f>VLOOKUP($A3,'Institution Evaluation'!$A$56:$K$346,7,0)&amp;""</f>
        <v/>
      </c>
      <c r="H3" s="315" t="str">
        <f>VLOOKUP($A3,'Institution Evaluation'!$A$56:$K$346,8,0)&amp;""</f>
        <v/>
      </c>
      <c r="I3" s="315" t="str">
        <f>VLOOKUP($A3,'Institution Evaluation'!$A$56:$K$346,9,0)&amp;""</f>
        <v/>
      </c>
      <c r="J3" s="315" t="str">
        <f>VLOOKUP($A3,'Institution Evaluation'!$A$56:$K$346,10,0)&amp;""</f>
        <v/>
      </c>
      <c r="K3" s="315">
        <f t="shared" ref="K3:K333" si="2">IF($I3="Critical Importance",20,IF($I3="Minor Importance",5,10))</f>
        <v>10</v>
      </c>
      <c r="L3" s="315" t="str">
        <f>IF($E3="Not Scored", "N/A",IF(AND($D3='Auto Responses'!$J$27,$H3=""),"N/A",IF(AND($D3='Auto Responses'!$J$27,$H3='Auto Responses'!$J$7),1,IF(AND($D3='Auto Responses'!$J$27,$H3='Auto Responses'!$J$8),0,IF(OR($F3=$G3,$H3='Auto Responses'!$J$7),1,0)))))</f>
        <v>N/A</v>
      </c>
      <c r="M3" s="315" t="str">
        <f>VLOOKUP($A3,'Institution Evaluation'!$A$56:$K$346,10,0)&amp;""</f>
        <v/>
      </c>
      <c r="N3" s="315">
        <f t="shared" ref="N3:N333" si="3">IF($J3="Critical Importance",1,IF(AND($J3="",$I3="Critical Importance"),1,0))</f>
        <v>0</v>
      </c>
      <c r="O3" s="315" t="str">
        <f t="shared" ref="O3:O31" si="4">IF($E3="Not Scored","N/A",IF($J3="",$K3,IF($J3="Minor Importance",5,IF($J3="Standard Importance",10,IF($J3="Critical Importance",20,0)))))</f>
        <v>N/A</v>
      </c>
      <c r="P3" s="315" t="str">
        <f t="shared" ref="P3:P333" si="5">IF(OR($O3="N/A",$L3="N/A"),"N/A",$O3*$L3)</f>
        <v>N/A</v>
      </c>
      <c r="Q3" s="315">
        <f t="shared" ref="Q3:Q333" si="6">IF(M3="TRUE",1,0)</f>
        <v>0</v>
      </c>
      <c r="R3" s="315">
        <f>Q3</f>
        <v>0</v>
      </c>
      <c r="S3" s="315">
        <f t="shared" ref="S3:S333" si="7">IF(Q3=0,0,R3)</f>
        <v>0</v>
      </c>
      <c r="T3" s="315">
        <f t="shared" ref="T3:T333" si="8">IF(N3=1,1,0)</f>
        <v>0</v>
      </c>
      <c r="U3" s="315">
        <f>T3</f>
        <v>0</v>
      </c>
      <c r="V3" s="315">
        <f t="shared" ref="V3:V333" si="9">IF(T3=0,0,U3)</f>
        <v>0</v>
      </c>
      <c r="W3" s="65"/>
      <c r="X3" s="65"/>
      <c r="Y3" s="65"/>
      <c r="Z3" s="65"/>
    </row>
    <row r="4">
      <c r="A4" s="315" t="str">
        <f>Questions!$A4</f>
        <v>GNRL-02</v>
      </c>
      <c r="B4" s="315" t="str">
        <f t="shared" si="1"/>
        <v>GNRL</v>
      </c>
      <c r="C4" s="315" t="str">
        <f>VLOOKUP($A4,Questions!$A$3:$L$333,2,0)&amp;""</f>
        <v>Solution Name</v>
      </c>
      <c r="D4" s="315" t="str">
        <f>VLOOKUP($A4,Questions!$A$3:$L$333,11,0)&amp;""</f>
        <v>NA</v>
      </c>
      <c r="E4" s="315" t="str">
        <f>VLOOKUP($A4,Questions!$A$3:$L$333,12,0)&amp;""</f>
        <v>Not Scored</v>
      </c>
      <c r="F4" s="315" t="str">
        <f>VLOOKUP($A4,'Institution Evaluation'!$A$56:$K$346,3,0)&amp;""</f>
        <v>Coursedog</v>
      </c>
      <c r="G4" s="315" t="str">
        <f>VLOOKUP($A4,'Institution Evaluation'!$A$56:$K$346,7,0)&amp;""</f>
        <v/>
      </c>
      <c r="H4" s="315" t="str">
        <f>VLOOKUP($A4,'Institution Evaluation'!$A$56:$K$346,8,0)&amp;""</f>
        <v/>
      </c>
      <c r="I4" s="315" t="str">
        <f>VLOOKUP($A4,'Institution Evaluation'!$A$56:$K$346,9,0)&amp;""</f>
        <v/>
      </c>
      <c r="J4" s="315" t="str">
        <f>VLOOKUP($A4,'Institution Evaluation'!$A$56:$K$346,10,0)&amp;""</f>
        <v/>
      </c>
      <c r="K4" s="315">
        <f t="shared" si="2"/>
        <v>10</v>
      </c>
      <c r="L4" s="315" t="str">
        <f>IF($E4="Not Scored", "N/A",IF(AND($D4='Auto Responses'!$J$27,$H4=""),"N/A",IF(AND($D4='Auto Responses'!$J$27,$H4='Auto Responses'!$J$7),1,IF(AND($D4='Auto Responses'!$J$27,$H4='Auto Responses'!$J$8),0,IF(OR($F4=$G4,$H4='Auto Responses'!$J$7),1,0)))))</f>
        <v>N/A</v>
      </c>
      <c r="M4" s="315" t="str">
        <f>VLOOKUP($A4,'Institution Evaluation'!$A$56:$K$346,10,0)&amp;""</f>
        <v/>
      </c>
      <c r="N4" s="315">
        <f t="shared" si="3"/>
        <v>0</v>
      </c>
      <c r="O4" s="315" t="str">
        <f t="shared" si="4"/>
        <v>N/A</v>
      </c>
      <c r="P4" s="315" t="str">
        <f t="shared" si="5"/>
        <v>N/A</v>
      </c>
      <c r="Q4" s="315">
        <f t="shared" si="6"/>
        <v>0</v>
      </c>
      <c r="R4" s="315">
        <f t="shared" ref="R4:R333" si="10">R3+Q4</f>
        <v>0</v>
      </c>
      <c r="S4" s="315">
        <f t="shared" si="7"/>
        <v>0</v>
      </c>
      <c r="T4" s="315">
        <f t="shared" si="8"/>
        <v>0</v>
      </c>
      <c r="U4" s="315">
        <f t="shared" ref="U4:U333" si="11">U3+T4</f>
        <v>0</v>
      </c>
      <c r="V4" s="315">
        <f t="shared" si="9"/>
        <v>0</v>
      </c>
      <c r="W4" s="65"/>
      <c r="X4" s="65"/>
      <c r="Y4" s="65"/>
      <c r="Z4" s="65"/>
    </row>
    <row r="5">
      <c r="A5" s="315" t="str">
        <f>Questions!$A5</f>
        <v>GNRL-03</v>
      </c>
      <c r="B5" s="315" t="str">
        <f t="shared" si="1"/>
        <v>GNRL</v>
      </c>
      <c r="C5" s="315" t="str">
        <f>VLOOKUP($A5,Questions!$A$3:$L$333,2,0)&amp;""</f>
        <v>Solution Description</v>
      </c>
      <c r="D5" s="315" t="str">
        <f>VLOOKUP($A5,Questions!$A$3:$L$333,11,0)&amp;""</f>
        <v>NA</v>
      </c>
      <c r="E5" s="315" t="str">
        <f>VLOOKUP($A5,Questions!$A$3:$L$333,12,0)&amp;""</f>
        <v>Not Scored</v>
      </c>
      <c r="F5" s="315" t="str">
        <f>VLOOKUP($A5,'Institution Evaluation'!$A$56:$K$346,3,0)&amp;""</f>
        <v>Coursedog is a SaaS platform designed to streamline curriculum, catalog, and scheduling management for higher education institutions, offering intuitive tools, insightful analytics, and seamless integration without requiring IT involvement.</v>
      </c>
      <c r="G5" s="315" t="str">
        <f>VLOOKUP($A5,'Institution Evaluation'!$A$56:$K$346,7,0)&amp;""</f>
        <v/>
      </c>
      <c r="H5" s="315" t="str">
        <f>VLOOKUP($A5,'Institution Evaluation'!$A$56:$K$346,8,0)&amp;""</f>
        <v/>
      </c>
      <c r="I5" s="315" t="str">
        <f>VLOOKUP($A5,'Institution Evaluation'!$A$56:$K$346,9,0)&amp;""</f>
        <v/>
      </c>
      <c r="J5" s="315" t="str">
        <f>VLOOKUP($A5,'Institution Evaluation'!$A$56:$K$346,10,0)&amp;""</f>
        <v/>
      </c>
      <c r="K5" s="315">
        <f t="shared" si="2"/>
        <v>10</v>
      </c>
      <c r="L5" s="315" t="str">
        <f>IF($E5="Not Scored", "N/A",IF(AND($D5='Auto Responses'!$J$27,$H5=""),"N/A",IF(AND($D5='Auto Responses'!$J$27,$H5='Auto Responses'!$J$7),1,IF(AND($D5='Auto Responses'!$J$27,$H5='Auto Responses'!$J$8),0,IF(OR($F5=$G5,$H5='Auto Responses'!$J$7),1,0)))))</f>
        <v>N/A</v>
      </c>
      <c r="M5" s="315" t="str">
        <f>VLOOKUP($A5,'Institution Evaluation'!$A$56:$K$346,10,0)&amp;""</f>
        <v/>
      </c>
      <c r="N5" s="315">
        <f t="shared" si="3"/>
        <v>0</v>
      </c>
      <c r="O5" s="315" t="str">
        <f t="shared" si="4"/>
        <v>N/A</v>
      </c>
      <c r="P5" s="315" t="str">
        <f t="shared" si="5"/>
        <v>N/A</v>
      </c>
      <c r="Q5" s="315">
        <f t="shared" si="6"/>
        <v>0</v>
      </c>
      <c r="R5" s="315">
        <f t="shared" si="10"/>
        <v>0</v>
      </c>
      <c r="S5" s="315">
        <f t="shared" si="7"/>
        <v>0</v>
      </c>
      <c r="T5" s="315">
        <f t="shared" si="8"/>
        <v>0</v>
      </c>
      <c r="U5" s="315">
        <f t="shared" si="11"/>
        <v>0</v>
      </c>
      <c r="V5" s="315">
        <f t="shared" si="9"/>
        <v>0</v>
      </c>
      <c r="W5" s="65"/>
      <c r="X5" s="65"/>
      <c r="Y5" s="65"/>
      <c r="Z5" s="65"/>
    </row>
    <row r="6">
      <c r="A6" s="315" t="str">
        <f>Questions!$A6</f>
        <v>GNRL-04</v>
      </c>
      <c r="B6" s="315" t="str">
        <f t="shared" si="1"/>
        <v>GNRL</v>
      </c>
      <c r="C6" s="315" t="str">
        <f>VLOOKUP($A6,Questions!$A$3:$L$333,2,0)&amp;""</f>
        <v>Solution Provider Contact Name</v>
      </c>
      <c r="D6" s="315" t="str">
        <f>VLOOKUP($A6,Questions!$A$3:$L$333,11,0)&amp;""</f>
        <v>NA</v>
      </c>
      <c r="E6" s="315" t="str">
        <f>VLOOKUP($A6,Questions!$A$3:$L$333,12,0)&amp;""</f>
        <v>Not Scored</v>
      </c>
      <c r="F6" s="315" t="str">
        <f>VLOOKUP($A6,'Institution Evaluation'!$A$56:$K$346,3,0)&amp;""</f>
        <v/>
      </c>
      <c r="G6" s="315" t="str">
        <f>VLOOKUP($A6,'Institution Evaluation'!$A$56:$K$346,7,0)&amp;""</f>
        <v/>
      </c>
      <c r="H6" s="315" t="str">
        <f>VLOOKUP($A6,'Institution Evaluation'!$A$56:$K$346,8,0)&amp;""</f>
        <v/>
      </c>
      <c r="I6" s="315" t="str">
        <f>VLOOKUP($A6,'Institution Evaluation'!$A$56:$K$346,9,0)&amp;""</f>
        <v/>
      </c>
      <c r="J6" s="315" t="str">
        <f>VLOOKUP($A6,'Institution Evaluation'!$A$56:$K$346,10,0)&amp;""</f>
        <v/>
      </c>
      <c r="K6" s="315">
        <f t="shared" si="2"/>
        <v>10</v>
      </c>
      <c r="L6" s="315" t="str">
        <f>IF($E6="Not Scored", "N/A",IF(AND($D6='Auto Responses'!$J$27,$H6=""),"N/A",IF(AND($D6='Auto Responses'!$J$27,$H6='Auto Responses'!$J$7),1,IF(AND($D6='Auto Responses'!$J$27,$H6='Auto Responses'!$J$8),0,IF(OR($F6=$G6,$H6='Auto Responses'!$J$7),1,0)))))</f>
        <v>N/A</v>
      </c>
      <c r="M6" s="315" t="str">
        <f>VLOOKUP($A6,'Institution Evaluation'!$A$56:$K$346,10,0)&amp;""</f>
        <v/>
      </c>
      <c r="N6" s="315">
        <f t="shared" si="3"/>
        <v>0</v>
      </c>
      <c r="O6" s="315" t="str">
        <f t="shared" si="4"/>
        <v>N/A</v>
      </c>
      <c r="P6" s="315" t="str">
        <f t="shared" si="5"/>
        <v>N/A</v>
      </c>
      <c r="Q6" s="315">
        <f t="shared" si="6"/>
        <v>0</v>
      </c>
      <c r="R6" s="315">
        <f t="shared" si="10"/>
        <v>0</v>
      </c>
      <c r="S6" s="315">
        <f t="shared" si="7"/>
        <v>0</v>
      </c>
      <c r="T6" s="315">
        <f t="shared" si="8"/>
        <v>0</v>
      </c>
      <c r="U6" s="315">
        <f t="shared" si="11"/>
        <v>0</v>
      </c>
      <c r="V6" s="315">
        <f t="shared" si="9"/>
        <v>0</v>
      </c>
      <c r="W6" s="65"/>
      <c r="X6" s="65"/>
      <c r="Y6" s="65"/>
      <c r="Z6" s="65"/>
    </row>
    <row r="7">
      <c r="A7" s="315" t="str">
        <f>Questions!$A7</f>
        <v>GNRL-05</v>
      </c>
      <c r="B7" s="315" t="str">
        <f t="shared" si="1"/>
        <v>GNRL</v>
      </c>
      <c r="C7" s="315" t="str">
        <f>VLOOKUP($A7,Questions!$A$3:$L$333,2,0)&amp;""</f>
        <v>Solution Provider Contact Title</v>
      </c>
      <c r="D7" s="315" t="str">
        <f>VLOOKUP($A7,Questions!$A$3:$L$333,11,0)&amp;""</f>
        <v>NA</v>
      </c>
      <c r="E7" s="315" t="str">
        <f>VLOOKUP($A7,Questions!$A$3:$L$333,12,0)&amp;""</f>
        <v>Not Scored</v>
      </c>
      <c r="F7" s="315" t="str">
        <f>VLOOKUP($A7,'Institution Evaluation'!$A$56:$K$346,3,0)&amp;""</f>
        <v/>
      </c>
      <c r="G7" s="315" t="str">
        <f>VLOOKUP($A7,'Institution Evaluation'!$A$56:$K$346,7,0)&amp;""</f>
        <v/>
      </c>
      <c r="H7" s="315" t="str">
        <f>VLOOKUP($A7,'Institution Evaluation'!$A$56:$K$346,8,0)&amp;""</f>
        <v/>
      </c>
      <c r="I7" s="315" t="str">
        <f>VLOOKUP($A7,'Institution Evaluation'!$A$56:$K$346,9,0)&amp;""</f>
        <v/>
      </c>
      <c r="J7" s="315" t="str">
        <f>VLOOKUP($A7,'Institution Evaluation'!$A$56:$K$346,10,0)&amp;""</f>
        <v/>
      </c>
      <c r="K7" s="315">
        <f t="shared" si="2"/>
        <v>10</v>
      </c>
      <c r="L7" s="315" t="str">
        <f>IF($E7="Not Scored", "N/A",IF(AND($D7='Auto Responses'!$J$27,$H7=""),"N/A",IF(AND($D7='Auto Responses'!$J$27,$H7='Auto Responses'!$J$7),1,IF(AND($D7='Auto Responses'!$J$27,$H7='Auto Responses'!$J$8),0,IF(OR($F7=$G7,$H7='Auto Responses'!$J$7),1,0)))))</f>
        <v>N/A</v>
      </c>
      <c r="M7" s="315" t="str">
        <f>VLOOKUP($A7,'Institution Evaluation'!$A$56:$K$346,10,0)&amp;""</f>
        <v/>
      </c>
      <c r="N7" s="315">
        <f t="shared" si="3"/>
        <v>0</v>
      </c>
      <c r="O7" s="315" t="str">
        <f t="shared" si="4"/>
        <v>N/A</v>
      </c>
      <c r="P7" s="315" t="str">
        <f t="shared" si="5"/>
        <v>N/A</v>
      </c>
      <c r="Q7" s="315">
        <f t="shared" si="6"/>
        <v>0</v>
      </c>
      <c r="R7" s="315">
        <f t="shared" si="10"/>
        <v>0</v>
      </c>
      <c r="S7" s="315">
        <f t="shared" si="7"/>
        <v>0</v>
      </c>
      <c r="T7" s="315">
        <f t="shared" si="8"/>
        <v>0</v>
      </c>
      <c r="U7" s="315">
        <f t="shared" si="11"/>
        <v>0</v>
      </c>
      <c r="V7" s="315">
        <f t="shared" si="9"/>
        <v>0</v>
      </c>
      <c r="W7" s="65"/>
      <c r="X7" s="65"/>
      <c r="Y7" s="65"/>
      <c r="Z7" s="65"/>
    </row>
    <row r="8">
      <c r="A8" s="315" t="str">
        <f>Questions!$A8</f>
        <v>GNRL-06</v>
      </c>
      <c r="B8" s="315" t="str">
        <f t="shared" si="1"/>
        <v>GNRL</v>
      </c>
      <c r="C8" s="315" t="str">
        <f>VLOOKUP($A8,Questions!$A$3:$L$333,2,0)&amp;""</f>
        <v>Solution Provider Contact Email</v>
      </c>
      <c r="D8" s="315" t="str">
        <f>VLOOKUP($A8,Questions!$A$3:$L$333,11,0)&amp;""</f>
        <v>NA</v>
      </c>
      <c r="E8" s="315" t="str">
        <f>VLOOKUP($A8,Questions!$A$3:$L$333,12,0)&amp;""</f>
        <v>Not Scored</v>
      </c>
      <c r="F8" s="315" t="str">
        <f>VLOOKUP($A8,'Institution Evaluation'!$A$56:$K$346,3,0)&amp;""</f>
        <v>contracts@coursedog.com</v>
      </c>
      <c r="G8" s="315" t="str">
        <f>VLOOKUP($A8,'Institution Evaluation'!$A$56:$K$346,7,0)&amp;""</f>
        <v/>
      </c>
      <c r="H8" s="315" t="str">
        <f>VLOOKUP($A8,'Institution Evaluation'!$A$56:$K$346,8,0)&amp;""</f>
        <v/>
      </c>
      <c r="I8" s="315" t="str">
        <f>VLOOKUP($A8,'Institution Evaluation'!$A$56:$K$346,9,0)&amp;""</f>
        <v/>
      </c>
      <c r="J8" s="315" t="str">
        <f>VLOOKUP($A8,'Institution Evaluation'!$A$56:$K$346,10,0)&amp;""</f>
        <v/>
      </c>
      <c r="K8" s="315">
        <f t="shared" si="2"/>
        <v>10</v>
      </c>
      <c r="L8" s="315" t="str">
        <f>IF($E8="Not Scored", "N/A",IF(AND($D8='Auto Responses'!$J$27,$H8=""),"N/A",IF(AND($D8='Auto Responses'!$J$27,$H8='Auto Responses'!$J$7),1,IF(AND($D8='Auto Responses'!$J$27,$H8='Auto Responses'!$J$8),0,IF(OR($F8=$G8,$H8='Auto Responses'!$J$7),1,0)))))</f>
        <v>N/A</v>
      </c>
      <c r="M8" s="315" t="str">
        <f>VLOOKUP($A8,'Institution Evaluation'!$A$56:$K$346,10,0)&amp;""</f>
        <v/>
      </c>
      <c r="N8" s="315">
        <f t="shared" si="3"/>
        <v>0</v>
      </c>
      <c r="O8" s="315" t="str">
        <f t="shared" si="4"/>
        <v>N/A</v>
      </c>
      <c r="P8" s="315" t="str">
        <f t="shared" si="5"/>
        <v>N/A</v>
      </c>
      <c r="Q8" s="315">
        <f t="shared" si="6"/>
        <v>0</v>
      </c>
      <c r="R8" s="315">
        <f t="shared" si="10"/>
        <v>0</v>
      </c>
      <c r="S8" s="315">
        <f t="shared" si="7"/>
        <v>0</v>
      </c>
      <c r="T8" s="315">
        <f t="shared" si="8"/>
        <v>0</v>
      </c>
      <c r="U8" s="315">
        <f t="shared" si="11"/>
        <v>0</v>
      </c>
      <c r="V8" s="315">
        <f t="shared" si="9"/>
        <v>0</v>
      </c>
      <c r="W8" s="65"/>
      <c r="X8" s="65"/>
      <c r="Y8" s="65"/>
      <c r="Z8" s="65"/>
    </row>
    <row r="9">
      <c r="A9" s="315" t="str">
        <f>Questions!$A9</f>
        <v>GNRL-07</v>
      </c>
      <c r="B9" s="315" t="str">
        <f t="shared" si="1"/>
        <v>GNRL</v>
      </c>
      <c r="C9" s="315" t="str">
        <f>VLOOKUP($A9,Questions!$A$3:$L$333,2,0)&amp;""</f>
        <v>Solution Provider Contact Phone Number</v>
      </c>
      <c r="D9" s="315" t="str">
        <f>VLOOKUP($A9,Questions!$A$3:$L$333,11,0)&amp;""</f>
        <v>NA</v>
      </c>
      <c r="E9" s="315" t="str">
        <f>VLOOKUP($A9,Questions!$A$3:$L$333,12,0)&amp;""</f>
        <v>Not Scored</v>
      </c>
      <c r="F9" s="315" t="str">
        <f>VLOOKUP($A9,'Institution Evaluation'!$A$56:$K$346,3,0)&amp;""</f>
        <v>(913) 565-2513</v>
      </c>
      <c r="G9" s="315" t="str">
        <f>VLOOKUP($A9,'Institution Evaluation'!$A$56:$K$346,7,0)&amp;""</f>
        <v/>
      </c>
      <c r="H9" s="315" t="str">
        <f>VLOOKUP($A9,'Institution Evaluation'!$A$56:$K$346,8,0)&amp;""</f>
        <v/>
      </c>
      <c r="I9" s="315" t="str">
        <f>VLOOKUP($A9,'Institution Evaluation'!$A$56:$K$346,9,0)&amp;""</f>
        <v/>
      </c>
      <c r="J9" s="315" t="str">
        <f>VLOOKUP($A9,'Institution Evaluation'!$A$56:$K$346,10,0)&amp;""</f>
        <v/>
      </c>
      <c r="K9" s="315">
        <f t="shared" si="2"/>
        <v>10</v>
      </c>
      <c r="L9" s="315" t="str">
        <f>IF($E9="Not Scored", "N/A",IF(AND($D9='Auto Responses'!$J$27,$H9=""),"N/A",IF(AND($D9='Auto Responses'!$J$27,$H9='Auto Responses'!$J$7),1,IF(AND($D9='Auto Responses'!$J$27,$H9='Auto Responses'!$J$8),0,IF(OR($F9=$G9,$H9='Auto Responses'!$J$7),1,0)))))</f>
        <v>N/A</v>
      </c>
      <c r="M9" s="315" t="str">
        <f>VLOOKUP($A9,'Institution Evaluation'!$A$56:$K$346,10,0)&amp;""</f>
        <v/>
      </c>
      <c r="N9" s="315">
        <f t="shared" si="3"/>
        <v>0</v>
      </c>
      <c r="O9" s="315" t="str">
        <f t="shared" si="4"/>
        <v>N/A</v>
      </c>
      <c r="P9" s="315" t="str">
        <f t="shared" si="5"/>
        <v>N/A</v>
      </c>
      <c r="Q9" s="315">
        <f t="shared" si="6"/>
        <v>0</v>
      </c>
      <c r="R9" s="315">
        <f t="shared" si="10"/>
        <v>0</v>
      </c>
      <c r="S9" s="315">
        <f t="shared" si="7"/>
        <v>0</v>
      </c>
      <c r="T9" s="315">
        <f t="shared" si="8"/>
        <v>0</v>
      </c>
      <c r="U9" s="315">
        <f t="shared" si="11"/>
        <v>0</v>
      </c>
      <c r="V9" s="315">
        <f t="shared" si="9"/>
        <v>0</v>
      </c>
      <c r="W9" s="65"/>
      <c r="X9" s="65"/>
      <c r="Y9" s="65"/>
      <c r="Z9" s="65"/>
    </row>
    <row r="10">
      <c r="A10" s="315" t="str">
        <f>Questions!$A10</f>
        <v>GNRL-08</v>
      </c>
      <c r="B10" s="315" t="str">
        <f t="shared" si="1"/>
        <v>GNRL</v>
      </c>
      <c r="C10" s="315" t="str">
        <f>VLOOKUP($A10,Questions!$A$3:$L$333,2,0)&amp;""</f>
        <v>Country of Company Headquarters</v>
      </c>
      <c r="D10" s="315" t="str">
        <f>VLOOKUP($A10,Questions!$A$3:$L$333,11,0)&amp;""</f>
        <v>NA</v>
      </c>
      <c r="E10" s="315" t="str">
        <f>VLOOKUP($A10,Questions!$A$3:$L$333,12,0)&amp;""</f>
        <v>Not Scored</v>
      </c>
      <c r="F10" s="315" t="str">
        <f>VLOOKUP($A10,'Institution Evaluation'!$A$56:$K$346,3,0)&amp;""</f>
        <v>United States</v>
      </c>
      <c r="G10" s="315" t="str">
        <f>VLOOKUP($A10,'Institution Evaluation'!$A$56:$K$346,7,0)&amp;""</f>
        <v/>
      </c>
      <c r="H10" s="315" t="str">
        <f>VLOOKUP($A10,'Institution Evaluation'!$A$56:$K$346,8,0)&amp;""</f>
        <v/>
      </c>
      <c r="I10" s="315" t="str">
        <f>VLOOKUP($A10,'Institution Evaluation'!$A$56:$K$346,9,0)&amp;""</f>
        <v/>
      </c>
      <c r="J10" s="315" t="str">
        <f>VLOOKUP($A10,'Institution Evaluation'!$A$56:$K$346,10,0)&amp;""</f>
        <v/>
      </c>
      <c r="K10" s="315">
        <f t="shared" si="2"/>
        <v>10</v>
      </c>
      <c r="L10" s="315" t="str">
        <f>IF($E10="Not Scored", "N/A",IF(AND($D10='Auto Responses'!$J$27,$H10=""),"N/A",IF(AND($D10='Auto Responses'!$J$27,$H10='Auto Responses'!$J$7),1,IF(AND($D10='Auto Responses'!$J$27,$H10='Auto Responses'!$J$8),0,IF(OR($F10=$G10,$H10='Auto Responses'!$J$7),1,0)))))</f>
        <v>N/A</v>
      </c>
      <c r="M10" s="315" t="str">
        <f>VLOOKUP($A10,'Institution Evaluation'!$A$56:$K$346,10,0)&amp;""</f>
        <v/>
      </c>
      <c r="N10" s="315">
        <f t="shared" si="3"/>
        <v>0</v>
      </c>
      <c r="O10" s="315" t="str">
        <f t="shared" si="4"/>
        <v>N/A</v>
      </c>
      <c r="P10" s="315" t="str">
        <f t="shared" si="5"/>
        <v>N/A</v>
      </c>
      <c r="Q10" s="315">
        <f t="shared" si="6"/>
        <v>0</v>
      </c>
      <c r="R10" s="315">
        <f t="shared" si="10"/>
        <v>0</v>
      </c>
      <c r="S10" s="315">
        <f t="shared" si="7"/>
        <v>0</v>
      </c>
      <c r="T10" s="315">
        <f t="shared" si="8"/>
        <v>0</v>
      </c>
      <c r="U10" s="315">
        <f t="shared" si="11"/>
        <v>0</v>
      </c>
      <c r="V10" s="315">
        <f t="shared" si="9"/>
        <v>0</v>
      </c>
      <c r="W10" s="65"/>
      <c r="X10" s="65"/>
      <c r="Y10" s="65"/>
      <c r="Z10" s="65"/>
    </row>
    <row r="11">
      <c r="A11" s="315" t="str">
        <f>Questions!$A11</f>
        <v>GNRL-09</v>
      </c>
      <c r="B11" s="315" t="str">
        <f t="shared" si="1"/>
        <v>GNRL</v>
      </c>
      <c r="C11" s="315" t="str">
        <f>VLOOKUP($A11,Questions!$A$3:$L$333,2,0)&amp;""</f>
        <v>Employee Work Locations (all)</v>
      </c>
      <c r="D11" s="315" t="s">
        <v>717</v>
      </c>
      <c r="E11" s="315" t="str">
        <f>VLOOKUP($A11,Questions!$A$3:$L$333,12,0)&amp;""</f>
        <v>Not Scored</v>
      </c>
      <c r="F11" s="315" t="str">
        <f>VLOOKUP($A11,'Institution Evaluation'!$A$56:$K$346,3,0)&amp;""</f>
        <v>New York, various remote locations</v>
      </c>
      <c r="G11" s="315" t="str">
        <f>VLOOKUP($A11,'Institution Evaluation'!$A$56:$K$346,7,0)&amp;""</f>
        <v/>
      </c>
      <c r="H11" s="315" t="str">
        <f>VLOOKUP($A11,'Institution Evaluation'!$A$56:$K$346,8,0)&amp;""</f>
        <v/>
      </c>
      <c r="I11" s="315" t="str">
        <f>VLOOKUP($A11,'Institution Evaluation'!$A$56:$K$346,9,0)&amp;""</f>
        <v/>
      </c>
      <c r="J11" s="315" t="str">
        <f>VLOOKUP($A11,'Institution Evaluation'!$A$56:$K$346,10,0)&amp;""</f>
        <v/>
      </c>
      <c r="K11" s="315">
        <f t="shared" si="2"/>
        <v>10</v>
      </c>
      <c r="L11" s="315" t="str">
        <f>IF($E11="Not Scored", "N/A",IF(AND($D11='Auto Responses'!$J$27,$H11=""),"N/A",IF(AND($D11='Auto Responses'!$J$27,$H11='Auto Responses'!$J$7),1,IF(AND($D11='Auto Responses'!$J$27,$H11='Auto Responses'!$J$8),0,IF(OR($F11=$G11,$H11='Auto Responses'!$J$7),1,0)))))</f>
        <v>N/A</v>
      </c>
      <c r="M11" s="315" t="str">
        <f>VLOOKUP($A11,'Institution Evaluation'!$A$56:$K$346,10,0)&amp;""</f>
        <v/>
      </c>
      <c r="N11" s="315">
        <f t="shared" si="3"/>
        <v>0</v>
      </c>
      <c r="O11" s="315" t="str">
        <f t="shared" si="4"/>
        <v>N/A</v>
      </c>
      <c r="P11" s="315" t="str">
        <f t="shared" si="5"/>
        <v>N/A</v>
      </c>
      <c r="Q11" s="315">
        <f t="shared" si="6"/>
        <v>0</v>
      </c>
      <c r="R11" s="315">
        <f t="shared" si="10"/>
        <v>0</v>
      </c>
      <c r="S11" s="315">
        <f t="shared" si="7"/>
        <v>0</v>
      </c>
      <c r="T11" s="315">
        <f t="shared" si="8"/>
        <v>0</v>
      </c>
      <c r="U11" s="315">
        <f t="shared" si="11"/>
        <v>0</v>
      </c>
      <c r="V11" s="315">
        <f t="shared" si="9"/>
        <v>0</v>
      </c>
      <c r="W11" s="65"/>
      <c r="X11" s="65"/>
      <c r="Y11" s="65"/>
      <c r="Z11" s="65"/>
    </row>
    <row r="12">
      <c r="A12" s="315" t="str">
        <f>Questions!$A12</f>
        <v>COMP-01</v>
      </c>
      <c r="B12" s="315" t="str">
        <f t="shared" si="1"/>
        <v>COMP</v>
      </c>
      <c r="C12" s="315" t="str">
        <f>VLOOKUP($A12,Questions!$A$3:$L$333,2,0)&amp;""</f>
        <v>Do you have a dedicated software and system development team(s) (e.g., customer support, implementation, product management, etc.)?*</v>
      </c>
      <c r="D12" s="315" t="str">
        <f>VLOOKUP($A12,Questions!$A$3:$L$333,11,0)&amp;""</f>
        <v/>
      </c>
      <c r="E12" s="315" t="str">
        <f>VLOOKUP($A12,Questions!$A$3:$L$333,12,0)&amp;""</f>
        <v>Start Here</v>
      </c>
      <c r="F12" s="315" t="str">
        <f>VLOOKUP($A12,'Institution Evaluation'!$A$56:$K$346,3,0)&amp;""</f>
        <v>Yes</v>
      </c>
      <c r="G12" s="315" t="str">
        <f>VLOOKUP($A12,'Institution Evaluation'!$A$56:$K$346,7,0)&amp;""</f>
        <v>Yes</v>
      </c>
      <c r="H12" s="315" t="str">
        <f>VLOOKUP($A12,'Institution Evaluation'!$A$56:$K$346,8,0)&amp;""</f>
        <v/>
      </c>
      <c r="I12" s="315" t="str">
        <f>VLOOKUP($A12,'Institution Evaluation'!$A$56:$K$346,9,0)&amp;""</f>
        <v>Critical Importance</v>
      </c>
      <c r="J12" s="315" t="str">
        <f>VLOOKUP($A12,'Institution Evaluation'!$A$56:$K$346,10,0)&amp;""</f>
        <v/>
      </c>
      <c r="K12" s="315">
        <f t="shared" si="2"/>
        <v>20</v>
      </c>
      <c r="L12" s="315">
        <f>IF($E12="Not Scored", "N/A",IF(AND($D12='Auto Responses'!$J$27,$H12=""),"N/A",IF(AND($D12='Auto Responses'!$J$27,$H12='Auto Responses'!$J$7),1,IF(AND($D12='Auto Responses'!$J$27,$H12='Auto Responses'!$J$8),0,IF(OR($F12=$G12,$H12='Auto Responses'!$J$7),1,0)))))</f>
        <v>1</v>
      </c>
      <c r="M12" s="315" t="str">
        <f>VLOOKUP($A12,'Institution Evaluation'!$A$56:$K$346,10,0)&amp;""</f>
        <v/>
      </c>
      <c r="N12" s="315">
        <f t="shared" si="3"/>
        <v>1</v>
      </c>
      <c r="O12" s="315">
        <f t="shared" si="4"/>
        <v>20</v>
      </c>
      <c r="P12" s="315">
        <f t="shared" si="5"/>
        <v>20</v>
      </c>
      <c r="Q12" s="315">
        <f t="shared" si="6"/>
        <v>0</v>
      </c>
      <c r="R12" s="315">
        <f t="shared" si="10"/>
        <v>0</v>
      </c>
      <c r="S12" s="315">
        <f t="shared" si="7"/>
        <v>0</v>
      </c>
      <c r="T12" s="315">
        <f t="shared" si="8"/>
        <v>1</v>
      </c>
      <c r="U12" s="315">
        <f t="shared" si="11"/>
        <v>1</v>
      </c>
      <c r="V12" s="315">
        <f t="shared" si="9"/>
        <v>1</v>
      </c>
      <c r="W12" s="65"/>
      <c r="X12" s="65"/>
      <c r="Y12" s="65"/>
      <c r="Z12" s="65"/>
    </row>
    <row r="13">
      <c r="A13" s="315" t="str">
        <f>Questions!$A13</f>
        <v>COMP-02</v>
      </c>
      <c r="B13" s="315" t="str">
        <f t="shared" si="1"/>
        <v>COMP</v>
      </c>
      <c r="C13" s="315" t="str">
        <f>VLOOKUP($A13,Questions!$A$3:$L$333,2,0)&amp;""</f>
        <v>Describe your organization’s business background and ownership structure, including all parent and subsidiary relationships.</v>
      </c>
      <c r="D13" s="315" t="str">
        <f>VLOOKUP($A13,Questions!$A$3:$L$333,11,0)&amp;""</f>
        <v>Neutral until evaluated</v>
      </c>
      <c r="E13" s="315" t="str">
        <f>VLOOKUP($A13,Questions!$A$3:$L$333,12,0)&amp;""</f>
        <v>Start Here</v>
      </c>
      <c r="F13" s="315" t="str">
        <f>VLOOKUP($A13,'Institution Evaluation'!$A$56:$K$346,3,0)&amp;""</f>
        <v/>
      </c>
      <c r="G13" s="315" t="str">
        <f>VLOOKUP($A13,'Institution Evaluation'!$A$56:$K$346,7,0)&amp;""</f>
        <v>Yes</v>
      </c>
      <c r="H13" s="315" t="str">
        <f>VLOOKUP($A13,'Institution Evaluation'!$A$56:$K$346,8,0)&amp;""</f>
        <v/>
      </c>
      <c r="I13" s="315" t="str">
        <f>VLOOKUP($A13,'Institution Evaluation'!$A$56:$K$346,9,0)&amp;""</f>
        <v>Minor Importance</v>
      </c>
      <c r="J13" s="315" t="str">
        <f>VLOOKUP($A13,'Institution Evaluation'!$A$56:$K$346,10,0)&amp;""</f>
        <v/>
      </c>
      <c r="K13" s="315">
        <f t="shared" si="2"/>
        <v>5</v>
      </c>
      <c r="L13" s="315" t="str">
        <f>IF($E13="Not Scored", "N/A",IF(AND($D13='Auto Responses'!$J$27,$H13=""),"N/A",IF(AND($D13='Auto Responses'!$J$27,$H13='Auto Responses'!$J$7),1,IF(AND($D13='Auto Responses'!$J$27,$H13='Auto Responses'!$J$8),0,IF(OR($F13=$G13,$H13='Auto Responses'!$J$7),1,0)))))</f>
        <v>N/A</v>
      </c>
      <c r="M13" s="315" t="str">
        <f>VLOOKUP($A13,'Institution Evaluation'!$A$56:$K$346,10,0)&amp;""</f>
        <v/>
      </c>
      <c r="N13" s="315">
        <f t="shared" si="3"/>
        <v>0</v>
      </c>
      <c r="O13" s="315">
        <f t="shared" si="4"/>
        <v>5</v>
      </c>
      <c r="P13" s="315" t="str">
        <f t="shared" si="5"/>
        <v>N/A</v>
      </c>
      <c r="Q13" s="315">
        <f t="shared" si="6"/>
        <v>0</v>
      </c>
      <c r="R13" s="315">
        <f t="shared" si="10"/>
        <v>0</v>
      </c>
      <c r="S13" s="315">
        <f t="shared" si="7"/>
        <v>0</v>
      </c>
      <c r="T13" s="315">
        <f t="shared" si="8"/>
        <v>0</v>
      </c>
      <c r="U13" s="315">
        <f t="shared" si="11"/>
        <v>1</v>
      </c>
      <c r="V13" s="315">
        <f t="shared" si="9"/>
        <v>0</v>
      </c>
      <c r="W13" s="65"/>
      <c r="X13" s="65"/>
      <c r="Y13" s="65"/>
      <c r="Z13" s="65"/>
    </row>
    <row r="14">
      <c r="A14" s="315" t="str">
        <f>Questions!$A14</f>
        <v>COMP-03</v>
      </c>
      <c r="B14" s="315" t="str">
        <f t="shared" si="1"/>
        <v>COMP</v>
      </c>
      <c r="C14" s="315" t="str">
        <f>VLOOKUP($A14,Questions!$A$3:$L$333,2,0)&amp;""</f>
        <v>Have you operated without unplanned disruptions to this solution in the past 12 months?</v>
      </c>
      <c r="D14" s="315" t="str">
        <f>VLOOKUP($A14,Questions!$A$3:$L$333,11,0)&amp;""</f>
        <v/>
      </c>
      <c r="E14" s="315" t="str">
        <f>VLOOKUP($A14,Questions!$A$3:$L$333,12,0)&amp;""</f>
        <v>Start Here</v>
      </c>
      <c r="F14" s="315" t="str">
        <f>VLOOKUP($A14,'Institution Evaluation'!$A$56:$K$346,3,0)&amp;""</f>
        <v>No</v>
      </c>
      <c r="G14" s="315" t="str">
        <f>VLOOKUP($A14,'Institution Evaluation'!$A$56:$K$346,7,0)&amp;""</f>
        <v>Yes</v>
      </c>
      <c r="H14" s="315" t="str">
        <f>VLOOKUP($A14,'Institution Evaluation'!$A$56:$K$346,8,0)&amp;""</f>
        <v/>
      </c>
      <c r="I14" s="315" t="str">
        <f>VLOOKUP($A14,'Institution Evaluation'!$A$56:$K$346,9,0)&amp;""</f>
        <v>Minor Importance</v>
      </c>
      <c r="J14" s="315" t="str">
        <f>VLOOKUP($A14,'Institution Evaluation'!$A$56:$K$346,10,0)&amp;""</f>
        <v/>
      </c>
      <c r="K14" s="315">
        <f t="shared" si="2"/>
        <v>5</v>
      </c>
      <c r="L14" s="315">
        <f>IF($E14="Not Scored", "N/A",IF(AND($D14='Auto Responses'!$J$27,$H14=""),"N/A",IF(AND($D14='Auto Responses'!$J$27,$H14='Auto Responses'!$J$7),1,IF(AND($D14='Auto Responses'!$J$27,$H14='Auto Responses'!$J$8),0,IF(OR($F14=$G14,$H14='Auto Responses'!$J$7),1,0)))))</f>
        <v>0</v>
      </c>
      <c r="M14" s="315" t="str">
        <f>VLOOKUP($A14,'Institution Evaluation'!$A$56:$K$346,10,0)&amp;""</f>
        <v/>
      </c>
      <c r="N14" s="315">
        <f t="shared" si="3"/>
        <v>0</v>
      </c>
      <c r="O14" s="315">
        <f t="shared" si="4"/>
        <v>5</v>
      </c>
      <c r="P14" s="315">
        <f t="shared" si="5"/>
        <v>0</v>
      </c>
      <c r="Q14" s="315">
        <f t="shared" si="6"/>
        <v>0</v>
      </c>
      <c r="R14" s="315">
        <f t="shared" si="10"/>
        <v>0</v>
      </c>
      <c r="S14" s="315">
        <f t="shared" si="7"/>
        <v>0</v>
      </c>
      <c r="T14" s="315">
        <f t="shared" si="8"/>
        <v>0</v>
      </c>
      <c r="U14" s="315">
        <f t="shared" si="11"/>
        <v>1</v>
      </c>
      <c r="V14" s="315">
        <f t="shared" si="9"/>
        <v>0</v>
      </c>
      <c r="W14" s="65"/>
      <c r="X14" s="65"/>
      <c r="Y14" s="65"/>
      <c r="Z14" s="65"/>
    </row>
    <row r="15">
      <c r="A15" s="315" t="str">
        <f>Questions!$A15</f>
        <v>COMP-04</v>
      </c>
      <c r="B15" s="315" t="str">
        <f t="shared" si="1"/>
        <v>COMP</v>
      </c>
      <c r="C15" s="315" t="str">
        <f>VLOOKUP($A15,Questions!$A$3:$L$333,2,0)&amp;""</f>
        <v>Do you have a dedicated information security staff or office?</v>
      </c>
      <c r="D15" s="315" t="str">
        <f>VLOOKUP($A15,Questions!$A$3:$L$333,11,0)&amp;""</f>
        <v>Neutral until evaluated</v>
      </c>
      <c r="E15" s="315" t="str">
        <f>VLOOKUP($A15,Questions!$A$3:$L$333,12,0)&amp;""</f>
        <v>Start Here</v>
      </c>
      <c r="F15" s="315" t="str">
        <f>VLOOKUP($A15,'Institution Evaluation'!$A$56:$K$346,3,0)&amp;""</f>
        <v>Yes</v>
      </c>
      <c r="G15" s="315" t="str">
        <f>VLOOKUP($A15,'Institution Evaluation'!$A$56:$K$346,7,0)&amp;""</f>
        <v>Yes</v>
      </c>
      <c r="H15" s="315" t="str">
        <f>VLOOKUP($A15,'Institution Evaluation'!$A$56:$K$346,8,0)&amp;""</f>
        <v/>
      </c>
      <c r="I15" s="315" t="str">
        <f>VLOOKUP($A15,'Institution Evaluation'!$A$56:$K$346,9,0)&amp;""</f>
        <v>Minor Importance</v>
      </c>
      <c r="J15" s="315" t="str">
        <f>VLOOKUP($A15,'Institution Evaluation'!$A$56:$K$346,10,0)&amp;""</f>
        <v/>
      </c>
      <c r="K15" s="315">
        <f t="shared" si="2"/>
        <v>5</v>
      </c>
      <c r="L15" s="315" t="str">
        <f>IF($E15="Not Scored", "N/A",IF(AND($D15='Auto Responses'!$J$27,$H15=""),"N/A",IF(AND($D15='Auto Responses'!$J$27,$H15='Auto Responses'!$J$7),1,IF(AND($D15='Auto Responses'!$J$27,$H15='Auto Responses'!$J$8),0,IF(OR($F15=$G15,$H15='Auto Responses'!$J$7),1,0)))))</f>
        <v>N/A</v>
      </c>
      <c r="M15" s="315" t="str">
        <f>VLOOKUP($A15,'Institution Evaluation'!$A$56:$K$346,10,0)&amp;""</f>
        <v/>
      </c>
      <c r="N15" s="315">
        <f t="shared" si="3"/>
        <v>0</v>
      </c>
      <c r="O15" s="315">
        <f t="shared" si="4"/>
        <v>5</v>
      </c>
      <c r="P15" s="315" t="str">
        <f t="shared" si="5"/>
        <v>N/A</v>
      </c>
      <c r="Q15" s="315">
        <f t="shared" si="6"/>
        <v>0</v>
      </c>
      <c r="R15" s="315">
        <f t="shared" si="10"/>
        <v>0</v>
      </c>
      <c r="S15" s="315">
        <f t="shared" si="7"/>
        <v>0</v>
      </c>
      <c r="T15" s="315">
        <f t="shared" si="8"/>
        <v>0</v>
      </c>
      <c r="U15" s="315">
        <f t="shared" si="11"/>
        <v>1</v>
      </c>
      <c r="V15" s="315">
        <f t="shared" si="9"/>
        <v>0</v>
      </c>
      <c r="W15" s="65"/>
      <c r="X15" s="65"/>
      <c r="Y15" s="65"/>
      <c r="Z15" s="65"/>
    </row>
    <row r="16">
      <c r="A16" s="315" t="str">
        <f>Questions!$A16</f>
        <v>COMP-05</v>
      </c>
      <c r="B16" s="315" t="str">
        <f t="shared" si="1"/>
        <v>COMP</v>
      </c>
      <c r="C16" s="315" t="str">
        <f>VLOOKUP($A16,Questions!$A$3:$L$333,2,0)&amp;""</f>
        <v>Use this area to share information about your environment that will assist those who are assessing your company's data security program.</v>
      </c>
      <c r="D16" s="315" t="str">
        <f>VLOOKUP($A16,Questions!$A$3:$L$333,11,0)&amp;""</f>
        <v>Neutral until evaluated</v>
      </c>
      <c r="E16" s="315" t="str">
        <f>VLOOKUP($A16,Questions!$A$3:$L$333,12,0)&amp;""</f>
        <v>Start Here</v>
      </c>
      <c r="F16" s="315" t="str">
        <f>VLOOKUP($A16,'Institution Evaluation'!$A$56:$K$346,3,0)&amp;""</f>
        <v/>
      </c>
      <c r="G16" s="315" t="str">
        <f>VLOOKUP($A16,'Institution Evaluation'!$A$56:$K$346,7,0)&amp;""</f>
        <v>Qualitative Answer - make a selection in column G</v>
      </c>
      <c r="H16" s="315" t="str">
        <f>VLOOKUP($A16,'Institution Evaluation'!$A$56:$K$346,8,0)&amp;""</f>
        <v/>
      </c>
      <c r="I16" s="315" t="str">
        <f>VLOOKUP($A16,'Institution Evaluation'!$A$56:$K$346,9,0)&amp;""</f>
        <v>Minor Importance</v>
      </c>
      <c r="J16" s="315" t="str">
        <f>VLOOKUP($A16,'Institution Evaluation'!$A$56:$K$346,10,0)&amp;""</f>
        <v/>
      </c>
      <c r="K16" s="315">
        <f t="shared" si="2"/>
        <v>5</v>
      </c>
      <c r="L16" s="315" t="str">
        <f>IF($E16="Not Scored", "N/A",IF(AND($D16='Auto Responses'!$J$27,$H16=""),"N/A",IF(AND($D16='Auto Responses'!$J$27,$H16='Auto Responses'!$J$7),1,IF(AND($D16='Auto Responses'!$J$27,$H16='Auto Responses'!$J$8),0,IF(OR($F16=$G16,$H16='Auto Responses'!$J$7),1,0)))))</f>
        <v>N/A</v>
      </c>
      <c r="M16" s="315" t="str">
        <f>VLOOKUP($A16,'Institution Evaluation'!$A$56:$K$346,10,0)&amp;""</f>
        <v/>
      </c>
      <c r="N16" s="315">
        <f t="shared" si="3"/>
        <v>0</v>
      </c>
      <c r="O16" s="315">
        <f t="shared" si="4"/>
        <v>5</v>
      </c>
      <c r="P16" s="315" t="str">
        <f t="shared" si="5"/>
        <v>N/A</v>
      </c>
      <c r="Q16" s="315">
        <f t="shared" si="6"/>
        <v>0</v>
      </c>
      <c r="R16" s="315">
        <f t="shared" si="10"/>
        <v>0</v>
      </c>
      <c r="S16" s="315">
        <f t="shared" si="7"/>
        <v>0</v>
      </c>
      <c r="T16" s="315">
        <f t="shared" si="8"/>
        <v>0</v>
      </c>
      <c r="U16" s="315">
        <f t="shared" si="11"/>
        <v>1</v>
      </c>
      <c r="V16" s="315">
        <f t="shared" si="9"/>
        <v>0</v>
      </c>
      <c r="W16" s="65"/>
      <c r="X16" s="65"/>
      <c r="Y16" s="65"/>
      <c r="Z16" s="65"/>
    </row>
    <row r="17">
      <c r="A17" s="315" t="str">
        <f>Questions!$A17</f>
        <v>REQU-01</v>
      </c>
      <c r="B17" s="315" t="str">
        <f t="shared" si="1"/>
        <v>REQU</v>
      </c>
      <c r="C17" s="315" t="str">
        <f>VLOOKUP($A17,Questions!$A$3:$L$333,2,0)&amp;""</f>
        <v>Are you offering either a product or platform, as opposed to only offering a service</v>
      </c>
      <c r="D17" s="315" t="str">
        <f>VLOOKUP($A17,Questions!$A$3:$L$333,11,0)&amp;""</f>
        <v>NA</v>
      </c>
      <c r="E17" s="315" t="str">
        <f>VLOOKUP($A17,Questions!$A$3:$L$333,12,0)&amp;""</f>
        <v>Not Scored</v>
      </c>
      <c r="F17" s="315" t="str">
        <f>VLOOKUP($A17,'Institution Evaluation'!$A$56:$K$346,3,0)&amp;""</f>
        <v>Yes</v>
      </c>
      <c r="G17" s="315" t="str">
        <f>VLOOKUP($A17,'Institution Evaluation'!$A$56:$K$346,7,0)&amp;""</f>
        <v/>
      </c>
      <c r="H17" s="315" t="str">
        <f>VLOOKUP($A17,'Institution Evaluation'!$A$56:$K$346,8,0)&amp;""</f>
        <v/>
      </c>
      <c r="I17" s="315" t="str">
        <f>VLOOKUP($A17,'Institution Evaluation'!$A$56:$K$346,9,0)&amp;""</f>
        <v/>
      </c>
      <c r="J17" s="315" t="str">
        <f>VLOOKUP($A17,'Institution Evaluation'!$A$56:$K$346,10,0)&amp;""</f>
        <v/>
      </c>
      <c r="K17" s="315">
        <f t="shared" si="2"/>
        <v>10</v>
      </c>
      <c r="L17" s="315" t="str">
        <f>IF($E17="Not Scored", "N/A",IF(AND($D17='Auto Responses'!$J$27,$H17=""),"N/A",IF(AND($D17='Auto Responses'!$J$27,$H17='Auto Responses'!$J$7),1,IF(AND($D17='Auto Responses'!$J$27,$H17='Auto Responses'!$J$8),0,IF(OR($F17=$G17,$H17='Auto Responses'!$J$7),1,0)))))</f>
        <v>N/A</v>
      </c>
      <c r="M17" s="315" t="str">
        <f>VLOOKUP($A17,'Institution Evaluation'!$A$56:$K$346,10,0)&amp;""</f>
        <v/>
      </c>
      <c r="N17" s="315">
        <f t="shared" si="3"/>
        <v>0</v>
      </c>
      <c r="O17" s="315" t="str">
        <f t="shared" si="4"/>
        <v>N/A</v>
      </c>
      <c r="P17" s="315" t="str">
        <f t="shared" si="5"/>
        <v>N/A</v>
      </c>
      <c r="Q17" s="315">
        <f t="shared" si="6"/>
        <v>0</v>
      </c>
      <c r="R17" s="315">
        <f t="shared" si="10"/>
        <v>0</v>
      </c>
      <c r="S17" s="315">
        <f t="shared" si="7"/>
        <v>0</v>
      </c>
      <c r="T17" s="315">
        <f t="shared" si="8"/>
        <v>0</v>
      </c>
      <c r="U17" s="315">
        <f t="shared" si="11"/>
        <v>1</v>
      </c>
      <c r="V17" s="315">
        <f t="shared" si="9"/>
        <v>0</v>
      </c>
      <c r="W17" s="65"/>
      <c r="X17" s="65"/>
      <c r="Y17" s="65"/>
      <c r="Z17" s="65"/>
    </row>
    <row r="18">
      <c r="A18" s="315" t="str">
        <f>Questions!$A18</f>
        <v>REQU-02</v>
      </c>
      <c r="B18" s="315" t="str">
        <f t="shared" si="1"/>
        <v>REQU</v>
      </c>
      <c r="C18" s="315" t="str">
        <f>VLOOKUP($A18,Questions!$A$3:$L$333,2,0)&amp;""</f>
        <v>Does your product or service have an interface?</v>
      </c>
      <c r="D18" s="315" t="str">
        <f>VLOOKUP($A18,Questions!$A$3:$L$333,11,0)&amp;""</f>
        <v>NA</v>
      </c>
      <c r="E18" s="315" t="str">
        <f>VLOOKUP($A18,Questions!$A$3:$L$333,12,0)&amp;""</f>
        <v>Not Scored</v>
      </c>
      <c r="F18" s="315" t="str">
        <f>VLOOKUP($A18,'Institution Evaluation'!$A$56:$K$346,3,0)&amp;""</f>
        <v>Yes</v>
      </c>
      <c r="G18" s="315" t="str">
        <f>VLOOKUP($A18,'Institution Evaluation'!$A$56:$K$346,7,0)&amp;""</f>
        <v/>
      </c>
      <c r="H18" s="315" t="str">
        <f>VLOOKUP($A18,'Institution Evaluation'!$A$56:$K$346,8,0)&amp;""</f>
        <v/>
      </c>
      <c r="I18" s="315" t="str">
        <f>VLOOKUP($A18,'Institution Evaluation'!$A$56:$K$346,9,0)&amp;""</f>
        <v/>
      </c>
      <c r="J18" s="315" t="str">
        <f>VLOOKUP($A18,'Institution Evaluation'!$A$56:$K$346,10,0)&amp;""</f>
        <v/>
      </c>
      <c r="K18" s="315">
        <f t="shared" si="2"/>
        <v>10</v>
      </c>
      <c r="L18" s="315" t="str">
        <f>IF($E18="Not Scored", "N/A",IF(AND($D18='Auto Responses'!$J$27,$H18=""),"N/A",IF(AND($D18='Auto Responses'!$J$27,$H18='Auto Responses'!$J$7),1,IF(AND($D18='Auto Responses'!$J$27,$H18='Auto Responses'!$J$8),0,IF(OR($F18=$G18,$H18='Auto Responses'!$J$7),1,0)))))</f>
        <v>N/A</v>
      </c>
      <c r="M18" s="315" t="str">
        <f>VLOOKUP($A18,'Institution Evaluation'!$A$56:$K$346,10,0)&amp;""</f>
        <v/>
      </c>
      <c r="N18" s="315">
        <f t="shared" si="3"/>
        <v>0</v>
      </c>
      <c r="O18" s="315" t="str">
        <f t="shared" si="4"/>
        <v>N/A</v>
      </c>
      <c r="P18" s="315" t="str">
        <f t="shared" si="5"/>
        <v>N/A</v>
      </c>
      <c r="Q18" s="315">
        <f t="shared" si="6"/>
        <v>0</v>
      </c>
      <c r="R18" s="315">
        <f t="shared" si="10"/>
        <v>0</v>
      </c>
      <c r="S18" s="315">
        <f t="shared" si="7"/>
        <v>0</v>
      </c>
      <c r="T18" s="315">
        <f t="shared" si="8"/>
        <v>0</v>
      </c>
      <c r="U18" s="315">
        <f t="shared" si="11"/>
        <v>1</v>
      </c>
      <c r="V18" s="315">
        <f t="shared" si="9"/>
        <v>0</v>
      </c>
      <c r="W18" s="65"/>
      <c r="X18" s="65"/>
      <c r="Y18" s="65"/>
      <c r="Z18" s="65"/>
    </row>
    <row r="19">
      <c r="A19" s="315" t="str">
        <f>Questions!$A19</f>
        <v>REQU-03</v>
      </c>
      <c r="B19" s="315" t="str">
        <f t="shared" si="1"/>
        <v>REQU</v>
      </c>
      <c r="C19" s="315" t="str">
        <f>VLOOKUP($A19,Questions!$A$3:$L$333,2,0)&amp;""</f>
        <v>Are you providing consulting services?</v>
      </c>
      <c r="D19" s="315" t="str">
        <f>VLOOKUP($A19,Questions!$A$3:$L$333,11,0)&amp;""</f>
        <v>NA</v>
      </c>
      <c r="E19" s="315" t="str">
        <f>VLOOKUP($A19,Questions!$A$3:$L$333,12,0)&amp;""</f>
        <v>Not Scored</v>
      </c>
      <c r="F19" s="315" t="str">
        <f>VLOOKUP($A19,'Institution Evaluation'!$A$56:$K$346,3,0)&amp;""</f>
        <v>Yes</v>
      </c>
      <c r="G19" s="315" t="str">
        <f>VLOOKUP($A19,'Institution Evaluation'!$A$56:$K$346,7,0)&amp;""</f>
        <v/>
      </c>
      <c r="H19" s="315" t="str">
        <f>VLOOKUP($A19,'Institution Evaluation'!$A$56:$K$346,8,0)&amp;""</f>
        <v/>
      </c>
      <c r="I19" s="315" t="str">
        <f>VLOOKUP($A19,'Institution Evaluation'!$A$56:$K$346,9,0)&amp;""</f>
        <v/>
      </c>
      <c r="J19" s="315" t="str">
        <f>VLOOKUP($A19,'Institution Evaluation'!$A$56:$K$346,10,0)&amp;""</f>
        <v/>
      </c>
      <c r="K19" s="315">
        <f t="shared" si="2"/>
        <v>10</v>
      </c>
      <c r="L19" s="315" t="str">
        <f>IF($E19="Not Scored", "N/A",IF(AND($D19='Auto Responses'!$J$27,$H19=""),"N/A",IF(AND($D19='Auto Responses'!$J$27,$H19='Auto Responses'!$J$7),1,IF(AND($D19='Auto Responses'!$J$27,$H19='Auto Responses'!$J$8),0,IF(OR($F19=$G19,$H19='Auto Responses'!$J$7),1,0)))))</f>
        <v>N/A</v>
      </c>
      <c r="M19" s="315" t="str">
        <f>VLOOKUP($A19,'Institution Evaluation'!$A$56:$K$346,10,0)&amp;""</f>
        <v/>
      </c>
      <c r="N19" s="315">
        <f t="shared" si="3"/>
        <v>0</v>
      </c>
      <c r="O19" s="315" t="str">
        <f t="shared" si="4"/>
        <v>N/A</v>
      </c>
      <c r="P19" s="315" t="str">
        <f t="shared" si="5"/>
        <v>N/A</v>
      </c>
      <c r="Q19" s="315">
        <f t="shared" si="6"/>
        <v>0</v>
      </c>
      <c r="R19" s="315">
        <f t="shared" si="10"/>
        <v>0</v>
      </c>
      <c r="S19" s="315">
        <f t="shared" si="7"/>
        <v>0</v>
      </c>
      <c r="T19" s="315">
        <f t="shared" si="8"/>
        <v>0</v>
      </c>
      <c r="U19" s="315">
        <f t="shared" si="11"/>
        <v>1</v>
      </c>
      <c r="V19" s="315">
        <f t="shared" si="9"/>
        <v>0</v>
      </c>
      <c r="W19" s="65"/>
      <c r="X19" s="65"/>
      <c r="Y19" s="65"/>
      <c r="Z19" s="65"/>
    </row>
    <row r="20">
      <c r="A20" s="315" t="str">
        <f>Questions!$A20</f>
        <v>REQU-04</v>
      </c>
      <c r="B20" s="315" t="str">
        <f t="shared" si="1"/>
        <v>REQU</v>
      </c>
      <c r="C20" s="315" t="str">
        <f>VLOOKUP($A20,Questions!$A$3:$L$333,2,0)&amp;""</f>
        <v>Does your solution have AI features, or are there plans to implement AI features in the next 12 months?</v>
      </c>
      <c r="D20" s="315" t="str">
        <f>VLOOKUP($A20,Questions!$A$3:$L$333,11,0)&amp;""</f>
        <v>NA</v>
      </c>
      <c r="E20" s="315" t="str">
        <f>VLOOKUP($A20,Questions!$A$3:$L$333,12,0)&amp;""</f>
        <v>Not Scored</v>
      </c>
      <c r="F20" s="315" t="str">
        <f>VLOOKUP($A20,'Institution Evaluation'!$A$56:$K$346,3,0)&amp;""</f>
        <v>Yes</v>
      </c>
      <c r="G20" s="315" t="str">
        <f>VLOOKUP($A20,'Institution Evaluation'!$A$56:$K$346,7,0)&amp;""</f>
        <v/>
      </c>
      <c r="H20" s="315" t="str">
        <f>VLOOKUP($A20,'Institution Evaluation'!$A$56:$K$346,8,0)&amp;""</f>
        <v/>
      </c>
      <c r="I20" s="315" t="str">
        <f>VLOOKUP($A20,'Institution Evaluation'!$A$56:$K$346,9,0)&amp;""</f>
        <v/>
      </c>
      <c r="J20" s="315" t="str">
        <f>VLOOKUP($A20,'Institution Evaluation'!$A$56:$K$346,10,0)&amp;""</f>
        <v/>
      </c>
      <c r="K20" s="315">
        <f t="shared" si="2"/>
        <v>10</v>
      </c>
      <c r="L20" s="315" t="str">
        <f>IF($E20="Not Scored", "N/A",IF(AND($D20='Auto Responses'!$J$27,$H20=""),"N/A",IF(AND($D20='Auto Responses'!$J$27,$H20='Auto Responses'!$J$7),1,IF(AND($D20='Auto Responses'!$J$27,$H20='Auto Responses'!$J$8),0,IF(OR($F20=$G20,$H20='Auto Responses'!$J$7),1,0)))))</f>
        <v>N/A</v>
      </c>
      <c r="M20" s="315" t="str">
        <f>VLOOKUP($A20,'Institution Evaluation'!$A$56:$K$346,10,0)&amp;""</f>
        <v/>
      </c>
      <c r="N20" s="315">
        <f t="shared" si="3"/>
        <v>0</v>
      </c>
      <c r="O20" s="315" t="str">
        <f t="shared" si="4"/>
        <v>N/A</v>
      </c>
      <c r="P20" s="315" t="str">
        <f t="shared" si="5"/>
        <v>N/A</v>
      </c>
      <c r="Q20" s="315">
        <f t="shared" si="6"/>
        <v>0</v>
      </c>
      <c r="R20" s="315">
        <f t="shared" si="10"/>
        <v>0</v>
      </c>
      <c r="S20" s="315">
        <f t="shared" si="7"/>
        <v>0</v>
      </c>
      <c r="T20" s="315">
        <f t="shared" si="8"/>
        <v>0</v>
      </c>
      <c r="U20" s="315">
        <f t="shared" si="11"/>
        <v>1</v>
      </c>
      <c r="V20" s="315">
        <f t="shared" si="9"/>
        <v>0</v>
      </c>
      <c r="W20" s="65"/>
      <c r="X20" s="65"/>
      <c r="Y20" s="65"/>
      <c r="Z20" s="65"/>
    </row>
    <row r="21" ht="15.75" customHeight="1">
      <c r="A21" s="315" t="str">
        <f>Questions!$A21</f>
        <v>REQU-05</v>
      </c>
      <c r="B21" s="315" t="str">
        <f t="shared" si="1"/>
        <v>REQU</v>
      </c>
      <c r="C21" s="315" t="str">
        <f>VLOOKUP($A21,Questions!$A$3:$L$333,2,0)&amp;""</f>
        <v>Does your solution process protected health information (PHI) or any data covered by the Health Insurance Portability and Accountability Act (HIPAA)?</v>
      </c>
      <c r="D21" s="315" t="str">
        <f>VLOOKUP($A21,Questions!$A$3:$L$333,11,0)&amp;""</f>
        <v>NA</v>
      </c>
      <c r="E21" s="315" t="str">
        <f>VLOOKUP($A21,Questions!$A$3:$L$333,12,0)&amp;""</f>
        <v>Not Scored</v>
      </c>
      <c r="F21" s="315" t="str">
        <f>VLOOKUP($A21,'Institution Evaluation'!$A$56:$K$346,3,0)&amp;""</f>
        <v>No</v>
      </c>
      <c r="G21" s="315" t="str">
        <f>VLOOKUP($A21,'Institution Evaluation'!$A$56:$K$346,7,0)&amp;""</f>
        <v/>
      </c>
      <c r="H21" s="315" t="str">
        <f>VLOOKUP($A21,'Institution Evaluation'!$A$56:$K$346,8,0)&amp;""</f>
        <v/>
      </c>
      <c r="I21" s="315" t="str">
        <f>VLOOKUP($A21,'Institution Evaluation'!$A$56:$K$346,9,0)&amp;""</f>
        <v/>
      </c>
      <c r="J21" s="315" t="str">
        <f>VLOOKUP($A21,'Institution Evaluation'!$A$56:$K$346,10,0)&amp;""</f>
        <v/>
      </c>
      <c r="K21" s="315">
        <f t="shared" si="2"/>
        <v>10</v>
      </c>
      <c r="L21" s="315" t="str">
        <f>IF($E21="Not Scored", "N/A",IF(AND($D21='Auto Responses'!$J$27,$H21=""),"N/A",IF(AND($D21='Auto Responses'!$J$27,$H21='Auto Responses'!$J$7),1,IF(AND($D21='Auto Responses'!$J$27,$H21='Auto Responses'!$J$8),0,IF(OR($F21=$G21,$H21='Auto Responses'!$J$7),1,0)))))</f>
        <v>N/A</v>
      </c>
      <c r="M21" s="315" t="str">
        <f>VLOOKUP($A21,'Institution Evaluation'!$A$56:$K$346,10,0)&amp;""</f>
        <v/>
      </c>
      <c r="N21" s="315">
        <f t="shared" si="3"/>
        <v>0</v>
      </c>
      <c r="O21" s="315" t="str">
        <f t="shared" si="4"/>
        <v>N/A</v>
      </c>
      <c r="P21" s="315" t="str">
        <f t="shared" si="5"/>
        <v>N/A</v>
      </c>
      <c r="Q21" s="315">
        <f t="shared" si="6"/>
        <v>0</v>
      </c>
      <c r="R21" s="315">
        <f t="shared" si="10"/>
        <v>0</v>
      </c>
      <c r="S21" s="315">
        <f t="shared" si="7"/>
        <v>0</v>
      </c>
      <c r="T21" s="315">
        <f t="shared" si="8"/>
        <v>0</v>
      </c>
      <c r="U21" s="315">
        <f t="shared" si="11"/>
        <v>1</v>
      </c>
      <c r="V21" s="315">
        <f t="shared" si="9"/>
        <v>0</v>
      </c>
      <c r="W21" s="65"/>
      <c r="X21" s="65"/>
      <c r="Y21" s="65"/>
      <c r="Z21" s="65"/>
    </row>
    <row r="22" ht="15.75" customHeight="1">
      <c r="A22" s="315" t="str">
        <f>Questions!$A22</f>
        <v>REQU-06</v>
      </c>
      <c r="B22" s="315" t="str">
        <f t="shared" si="1"/>
        <v>REQU</v>
      </c>
      <c r="C22" s="315" t="str">
        <f>VLOOKUP($A22,Questions!$A$3:$L$333,2,0)&amp;""</f>
        <v>Is the solution designed to process, store, or transmit credit card information?</v>
      </c>
      <c r="D22" s="315" t="str">
        <f>VLOOKUP($A22,Questions!$A$3:$L$333,11,0)&amp;""</f>
        <v>NA</v>
      </c>
      <c r="E22" s="315" t="str">
        <f>VLOOKUP($A22,Questions!$A$3:$L$333,12,0)&amp;""</f>
        <v>Not Scored</v>
      </c>
      <c r="F22" s="315" t="str">
        <f>VLOOKUP($A22,'Institution Evaluation'!$A$56:$K$346,3,0)&amp;""</f>
        <v>No</v>
      </c>
      <c r="G22" s="315" t="str">
        <f>VLOOKUP($A22,'Institution Evaluation'!$A$56:$K$346,7,0)&amp;""</f>
        <v/>
      </c>
      <c r="H22" s="315" t="str">
        <f>VLOOKUP($A22,'Institution Evaluation'!$A$56:$K$346,8,0)&amp;""</f>
        <v/>
      </c>
      <c r="I22" s="315" t="str">
        <f>VLOOKUP($A22,'Institution Evaluation'!$A$56:$K$346,9,0)&amp;""</f>
        <v/>
      </c>
      <c r="J22" s="315" t="str">
        <f>VLOOKUP($A22,'Institution Evaluation'!$A$56:$K$346,10,0)&amp;""</f>
        <v/>
      </c>
      <c r="K22" s="315">
        <f t="shared" si="2"/>
        <v>10</v>
      </c>
      <c r="L22" s="315" t="str">
        <f>IF($E22="Not Scored", "N/A",IF(AND($D22='Auto Responses'!$J$27,$H22=""),"N/A",IF(AND($D22='Auto Responses'!$J$27,$H22='Auto Responses'!$J$7),1,IF(AND($D22='Auto Responses'!$J$27,$H22='Auto Responses'!$J$8),0,IF(OR($F22=$G22,$H22='Auto Responses'!$J$7),1,0)))))</f>
        <v>N/A</v>
      </c>
      <c r="M22" s="315" t="str">
        <f>VLOOKUP($A22,'Institution Evaluation'!$A$56:$K$346,10,0)&amp;""</f>
        <v/>
      </c>
      <c r="N22" s="315">
        <f t="shared" si="3"/>
        <v>0</v>
      </c>
      <c r="O22" s="315" t="str">
        <f t="shared" si="4"/>
        <v>N/A</v>
      </c>
      <c r="P22" s="315" t="str">
        <f t="shared" si="5"/>
        <v>N/A</v>
      </c>
      <c r="Q22" s="315">
        <f t="shared" si="6"/>
        <v>0</v>
      </c>
      <c r="R22" s="315">
        <f t="shared" si="10"/>
        <v>0</v>
      </c>
      <c r="S22" s="315">
        <f t="shared" si="7"/>
        <v>0</v>
      </c>
      <c r="T22" s="315">
        <f t="shared" si="8"/>
        <v>0</v>
      </c>
      <c r="U22" s="315">
        <f t="shared" si="11"/>
        <v>1</v>
      </c>
      <c r="V22" s="315">
        <f t="shared" si="9"/>
        <v>0</v>
      </c>
      <c r="W22" s="65"/>
      <c r="X22" s="65"/>
      <c r="Y22" s="65"/>
      <c r="Z22" s="65"/>
    </row>
    <row r="23" ht="15.75" customHeight="1">
      <c r="A23" s="315" t="str">
        <f>Questions!$A23</f>
        <v>REQU-07</v>
      </c>
      <c r="B23" s="315" t="str">
        <f t="shared" si="1"/>
        <v>REQU</v>
      </c>
      <c r="C23" s="315" t="str">
        <f>VLOOKUP($A23,Questions!$A$3:$L$333,2,0)&amp;""</f>
        <v>Does operating your solution require the institution to operate a physical or virtual appliance in their own environment or to provide inbound firewall exceptions to allow your employees to remotely administer systems in the institution's environment?</v>
      </c>
      <c r="D23" s="315" t="str">
        <f>VLOOKUP($A23,Questions!$A$3:$L$333,11,0)&amp;""</f>
        <v>NA</v>
      </c>
      <c r="E23" s="315" t="str">
        <f>VLOOKUP($A23,Questions!$A$3:$L$333,12,0)&amp;""</f>
        <v>Not Scored</v>
      </c>
      <c r="F23" s="315" t="str">
        <f>VLOOKUP($A23,'Institution Evaluation'!$A$56:$K$346,3,0)&amp;""</f>
        <v>No</v>
      </c>
      <c r="G23" s="315" t="str">
        <f>VLOOKUP($A23,'Institution Evaluation'!$A$56:$K$346,7,0)&amp;""</f>
        <v/>
      </c>
      <c r="H23" s="315" t="str">
        <f>VLOOKUP($A23,'Institution Evaluation'!$A$56:$K$346,8,0)&amp;""</f>
        <v/>
      </c>
      <c r="I23" s="315" t="str">
        <f>VLOOKUP($A23,'Institution Evaluation'!$A$56:$K$346,9,0)&amp;""</f>
        <v/>
      </c>
      <c r="J23" s="315" t="str">
        <f>VLOOKUP($A23,'Institution Evaluation'!$A$56:$K$346,10,0)&amp;""</f>
        <v/>
      </c>
      <c r="K23" s="315">
        <f t="shared" si="2"/>
        <v>10</v>
      </c>
      <c r="L23" s="315" t="str">
        <f>IF($E23="Not Scored", "N/A",IF(AND($D23='Auto Responses'!$J$27,$H23=""),"N/A",IF(AND($D23='Auto Responses'!$J$27,$H23='Auto Responses'!$J$7),1,IF(AND($D23='Auto Responses'!$J$27,$H23='Auto Responses'!$J$8),0,IF(OR($F23=$G23,$H23='Auto Responses'!$J$7),1,0)))))</f>
        <v>N/A</v>
      </c>
      <c r="M23" s="315" t="str">
        <f>VLOOKUP($A23,'Institution Evaluation'!$A$56:$K$346,10,0)&amp;""</f>
        <v/>
      </c>
      <c r="N23" s="315">
        <f t="shared" si="3"/>
        <v>0</v>
      </c>
      <c r="O23" s="315" t="str">
        <f t="shared" si="4"/>
        <v>N/A</v>
      </c>
      <c r="P23" s="315" t="str">
        <f t="shared" si="5"/>
        <v>N/A</v>
      </c>
      <c r="Q23" s="315">
        <f t="shared" si="6"/>
        <v>0</v>
      </c>
      <c r="R23" s="315">
        <f t="shared" si="10"/>
        <v>0</v>
      </c>
      <c r="S23" s="315">
        <f t="shared" si="7"/>
        <v>0</v>
      </c>
      <c r="T23" s="315">
        <f t="shared" si="8"/>
        <v>0</v>
      </c>
      <c r="U23" s="315">
        <f t="shared" si="11"/>
        <v>1</v>
      </c>
      <c r="V23" s="315">
        <f t="shared" si="9"/>
        <v>0</v>
      </c>
      <c r="W23" s="65"/>
      <c r="X23" s="65"/>
      <c r="Y23" s="65"/>
      <c r="Z23" s="65"/>
    </row>
    <row r="24" ht="15.75" customHeight="1">
      <c r="A24" s="315" t="str">
        <f>Questions!$A24</f>
        <v>REQU-08</v>
      </c>
      <c r="B24" s="315" t="str">
        <f t="shared" si="1"/>
        <v>REQU</v>
      </c>
      <c r="C24" s="315" t="str">
        <f>VLOOKUP($A24,Questions!$A$3:$L$333,2,0)&amp;""</f>
        <v>Does your solution have access to personal or institutional data?</v>
      </c>
      <c r="D24" s="315" t="str">
        <f>VLOOKUP($A24,Questions!$A$3:$L$333,11,0)&amp;""</f>
        <v>NA</v>
      </c>
      <c r="E24" s="315" t="str">
        <f>VLOOKUP($A24,Questions!$A$3:$L$333,12,0)&amp;""</f>
        <v>Start Here</v>
      </c>
      <c r="F24" s="315" t="str">
        <f>VLOOKUP($A24,'Institution Evaluation'!$A$56:$K$346,3,0)&amp;""</f>
        <v>No</v>
      </c>
      <c r="G24" s="315" t="str">
        <f>VLOOKUP($A24,'Institution Evaluation'!$A$56:$K$346,7,0)&amp;""</f>
        <v/>
      </c>
      <c r="H24" s="315" t="str">
        <f>VLOOKUP($A24,'Institution Evaluation'!$A$56:$K$346,8,0)&amp;""</f>
        <v/>
      </c>
      <c r="I24" s="315" t="str">
        <f>VLOOKUP($A24,'Institution Evaluation'!$A$56:$K$346,9,0)&amp;""</f>
        <v/>
      </c>
      <c r="J24" s="315" t="str">
        <f>VLOOKUP($A24,'Institution Evaluation'!$A$56:$K$346,10,0)&amp;""</f>
        <v/>
      </c>
      <c r="K24" s="315">
        <f t="shared" si="2"/>
        <v>10</v>
      </c>
      <c r="L24" s="315">
        <f>IF($E24="Not Scored", "N/A",IF(AND($D24='Auto Responses'!$J$27,$H24=""),"N/A",IF(AND($D24='Auto Responses'!$J$27,$H24='Auto Responses'!$J$7),1,IF(AND($D24='Auto Responses'!$J$27,$H24='Auto Responses'!$J$8),0,IF(OR($F24=$G24,$H24='Auto Responses'!$J$7),1,0)))))</f>
        <v>0</v>
      </c>
      <c r="M24" s="315" t="str">
        <f>VLOOKUP($A24,'Institution Evaluation'!$A$56:$K$346,10,0)&amp;""</f>
        <v/>
      </c>
      <c r="N24" s="315">
        <f t="shared" si="3"/>
        <v>0</v>
      </c>
      <c r="O24" s="315">
        <f t="shared" si="4"/>
        <v>10</v>
      </c>
      <c r="P24" s="315">
        <f t="shared" si="5"/>
        <v>0</v>
      </c>
      <c r="Q24" s="315">
        <f t="shared" si="6"/>
        <v>0</v>
      </c>
      <c r="R24" s="315">
        <f t="shared" si="10"/>
        <v>0</v>
      </c>
      <c r="S24" s="315">
        <f t="shared" si="7"/>
        <v>0</v>
      </c>
      <c r="T24" s="315">
        <f t="shared" si="8"/>
        <v>0</v>
      </c>
      <c r="U24" s="315">
        <f t="shared" si="11"/>
        <v>1</v>
      </c>
      <c r="V24" s="315">
        <f t="shared" si="9"/>
        <v>0</v>
      </c>
      <c r="W24" s="65"/>
      <c r="X24" s="65"/>
      <c r="Y24" s="65"/>
      <c r="Z24" s="65"/>
    </row>
    <row r="25" ht="15.75" customHeight="1">
      <c r="A25" s="315" t="str">
        <f>Questions!$A25</f>
        <v>DOCU-01</v>
      </c>
      <c r="B25" s="315" t="str">
        <f t="shared" si="1"/>
        <v>DOCU</v>
      </c>
      <c r="C25" s="315" t="str">
        <f>VLOOKUP($A25,Questions!$A$3:$L$333,2,0)&amp;""</f>
        <v>Do you have a well-documented business continuity plan (BCP), with a clear owner, that is tested annually?*</v>
      </c>
      <c r="D25" s="315" t="str">
        <f>VLOOKUP($A25,Questions!$A$3:$L$333,11,0)&amp;""</f>
        <v/>
      </c>
      <c r="E25" s="315" t="str">
        <f>VLOOKUP($A25,Questions!$A$3:$L$333,12,0)&amp;""</f>
        <v>Organization</v>
      </c>
      <c r="F25" s="315" t="str">
        <f>VLOOKUP($A25,'Institution Evaluation'!$A$56:$K$346,3,0)&amp;""</f>
        <v>Yes</v>
      </c>
      <c r="G25" s="315" t="str">
        <f>VLOOKUP($A25,'Institution Evaluation'!$A$56:$K$346,7,0)&amp;""</f>
        <v>Yes</v>
      </c>
      <c r="H25" s="315" t="str">
        <f>VLOOKUP($A25,'Institution Evaluation'!$A$56:$K$346,8,0)&amp;""</f>
        <v/>
      </c>
      <c r="I25" s="315" t="str">
        <f>VLOOKUP($A25,'Institution Evaluation'!$A$56:$K$346,9,0)&amp;""</f>
        <v>Critical Importance</v>
      </c>
      <c r="J25" s="315" t="str">
        <f>VLOOKUP($A25,'Institution Evaluation'!$A$56:$K$346,10,0)&amp;""</f>
        <v/>
      </c>
      <c r="K25" s="315">
        <f t="shared" si="2"/>
        <v>20</v>
      </c>
      <c r="L25" s="315">
        <f>IF($E25="Not Scored", "N/A",IF(AND($D25='Auto Responses'!$J$27,$H25=""),"N/A",IF(AND($D25='Auto Responses'!$J$27,$H25='Auto Responses'!$J$7),1,IF(AND($D25='Auto Responses'!$J$27,$H25='Auto Responses'!$J$8),0,IF(OR($F25=$G25,$H25='Auto Responses'!$J$7),1,0)))))</f>
        <v>1</v>
      </c>
      <c r="M25" s="315" t="str">
        <f>VLOOKUP($A25,'Institution Evaluation'!$A$56:$K$346,10,0)&amp;""</f>
        <v/>
      </c>
      <c r="N25" s="315">
        <f t="shared" si="3"/>
        <v>1</v>
      </c>
      <c r="O25" s="315">
        <f t="shared" si="4"/>
        <v>20</v>
      </c>
      <c r="P25" s="315">
        <f t="shared" si="5"/>
        <v>20</v>
      </c>
      <c r="Q25" s="315">
        <f t="shared" si="6"/>
        <v>0</v>
      </c>
      <c r="R25" s="315">
        <f t="shared" si="10"/>
        <v>0</v>
      </c>
      <c r="S25" s="315">
        <f t="shared" si="7"/>
        <v>0</v>
      </c>
      <c r="T25" s="315">
        <f t="shared" si="8"/>
        <v>1</v>
      </c>
      <c r="U25" s="315">
        <f t="shared" si="11"/>
        <v>2</v>
      </c>
      <c r="V25" s="315">
        <f t="shared" si="9"/>
        <v>2</v>
      </c>
      <c r="W25" s="65"/>
      <c r="X25" s="65"/>
      <c r="Y25" s="65"/>
      <c r="Z25" s="65"/>
    </row>
    <row r="26" ht="15.75" customHeight="1">
      <c r="A26" s="315" t="str">
        <f>Questions!$A26</f>
        <v>DOCU-02</v>
      </c>
      <c r="B26" s="315" t="str">
        <f t="shared" si="1"/>
        <v>DOCU</v>
      </c>
      <c r="C26" s="315" t="str">
        <f>VLOOKUP($A26,Questions!$A$3:$L$333,2,0)&amp;""</f>
        <v>Do you have a well-documented disaster recovery plan (DRP), with a clear owner, that is tested annually?*</v>
      </c>
      <c r="D26" s="315" t="str">
        <f>VLOOKUP($A26,Questions!$A$3:$L$333,11,0)&amp;""</f>
        <v/>
      </c>
      <c r="E26" s="315" t="str">
        <f>VLOOKUP($A26,Questions!$A$3:$L$333,12,0)&amp;""</f>
        <v>Organization</v>
      </c>
      <c r="F26" s="315" t="str">
        <f>VLOOKUP($A26,'Institution Evaluation'!$A$56:$K$346,3,0)&amp;""</f>
        <v>Yes</v>
      </c>
      <c r="G26" s="315" t="str">
        <f>VLOOKUP($A26,'Institution Evaluation'!$A$56:$K$346,7,0)&amp;""</f>
        <v>Yes</v>
      </c>
      <c r="H26" s="315" t="str">
        <f>VLOOKUP($A26,'Institution Evaluation'!$A$56:$K$346,8,0)&amp;""</f>
        <v/>
      </c>
      <c r="I26" s="315" t="str">
        <f>VLOOKUP($A26,'Institution Evaluation'!$A$56:$K$346,9,0)&amp;""</f>
        <v>Critical Importance</v>
      </c>
      <c r="J26" s="315" t="str">
        <f>VLOOKUP($A26,'Institution Evaluation'!$A$56:$K$346,10,0)&amp;""</f>
        <v/>
      </c>
      <c r="K26" s="315">
        <f t="shared" si="2"/>
        <v>20</v>
      </c>
      <c r="L26" s="315">
        <f>IF($E26="Not Scored", "N/A",IF(AND($D26='Auto Responses'!$J$27,$H26=""),"N/A",IF(AND($D26='Auto Responses'!$J$27,$H26='Auto Responses'!$J$7),1,IF(AND($D26='Auto Responses'!$J$27,$H26='Auto Responses'!$J$8),0,IF(OR($F26=$G26,$H26='Auto Responses'!$J$7),1,0)))))</f>
        <v>1</v>
      </c>
      <c r="M26" s="315" t="str">
        <f>VLOOKUP($A26,'Institution Evaluation'!$A$56:$K$346,10,0)&amp;""</f>
        <v/>
      </c>
      <c r="N26" s="315">
        <f t="shared" si="3"/>
        <v>1</v>
      </c>
      <c r="O26" s="315">
        <f t="shared" si="4"/>
        <v>20</v>
      </c>
      <c r="P26" s="315">
        <f t="shared" si="5"/>
        <v>20</v>
      </c>
      <c r="Q26" s="315">
        <f t="shared" si="6"/>
        <v>0</v>
      </c>
      <c r="R26" s="315">
        <f t="shared" si="10"/>
        <v>0</v>
      </c>
      <c r="S26" s="315">
        <f t="shared" si="7"/>
        <v>0</v>
      </c>
      <c r="T26" s="315">
        <f t="shared" si="8"/>
        <v>1</v>
      </c>
      <c r="U26" s="315">
        <f t="shared" si="11"/>
        <v>3</v>
      </c>
      <c r="V26" s="315">
        <f t="shared" si="9"/>
        <v>3</v>
      </c>
      <c r="W26" s="65"/>
      <c r="X26" s="65"/>
      <c r="Y26" s="65"/>
      <c r="Z26" s="65"/>
    </row>
    <row r="27" ht="15.75" customHeight="1">
      <c r="A27" s="315" t="str">
        <f>Questions!$A27</f>
        <v>DOCU-03</v>
      </c>
      <c r="B27" s="315" t="str">
        <f t="shared" si="1"/>
        <v>DOCU</v>
      </c>
      <c r="C27" s="315" t="str">
        <f>VLOOKUP($A27,Questions!$A$3:$L$333,2,0)&amp;""</f>
        <v>Have you undergone a SSAE 18/SOC 2 audit?</v>
      </c>
      <c r="D27" s="315" t="str">
        <f>VLOOKUP($A27,Questions!$A$3:$L$333,11,0)&amp;""</f>
        <v/>
      </c>
      <c r="E27" s="315" t="str">
        <f>VLOOKUP($A27,Questions!$A$3:$L$333,12,0)&amp;""</f>
        <v>Organization</v>
      </c>
      <c r="F27" s="315" t="str">
        <f>VLOOKUP($A27,'Institution Evaluation'!$A$56:$K$346,3,0)&amp;""</f>
        <v>No</v>
      </c>
      <c r="G27" s="315" t="str">
        <f>VLOOKUP($A27,'Institution Evaluation'!$A$56:$K$346,7,0)&amp;""</f>
        <v>Yes</v>
      </c>
      <c r="H27" s="315" t="str">
        <f>VLOOKUP($A27,'Institution Evaluation'!$A$56:$K$346,8,0)&amp;""</f>
        <v/>
      </c>
      <c r="I27" s="315" t="str">
        <f>VLOOKUP($A27,'Institution Evaluation'!$A$56:$K$346,9,0)&amp;""</f>
        <v>Standard Importance</v>
      </c>
      <c r="J27" s="315" t="str">
        <f>VLOOKUP($A27,'Institution Evaluation'!$A$56:$K$346,10,0)&amp;""</f>
        <v/>
      </c>
      <c r="K27" s="315">
        <f t="shared" si="2"/>
        <v>10</v>
      </c>
      <c r="L27" s="315">
        <f>IF($E27="Not Scored", "N/A",IF(AND($D27='Auto Responses'!$J$27,$H27=""),"N/A",IF(AND($D27='Auto Responses'!$J$27,$H27='Auto Responses'!$J$7),1,IF(AND($D27='Auto Responses'!$J$27,$H27='Auto Responses'!$J$8),0,IF(OR($F27=$G27,$H27='Auto Responses'!$J$7),1,0)))))</f>
        <v>0</v>
      </c>
      <c r="M27" s="315" t="str">
        <f>VLOOKUP($A27,'Institution Evaluation'!$A$56:$K$346,10,0)&amp;""</f>
        <v/>
      </c>
      <c r="N27" s="315">
        <f t="shared" si="3"/>
        <v>0</v>
      </c>
      <c r="O27" s="315">
        <f t="shared" si="4"/>
        <v>10</v>
      </c>
      <c r="P27" s="315">
        <f t="shared" si="5"/>
        <v>0</v>
      </c>
      <c r="Q27" s="315">
        <f t="shared" si="6"/>
        <v>0</v>
      </c>
      <c r="R27" s="315">
        <f t="shared" si="10"/>
        <v>0</v>
      </c>
      <c r="S27" s="315">
        <f t="shared" si="7"/>
        <v>0</v>
      </c>
      <c r="T27" s="315">
        <f t="shared" si="8"/>
        <v>0</v>
      </c>
      <c r="U27" s="315">
        <f t="shared" si="11"/>
        <v>3</v>
      </c>
      <c r="V27" s="315">
        <f t="shared" si="9"/>
        <v>0</v>
      </c>
      <c r="W27" s="65"/>
      <c r="X27" s="65"/>
      <c r="Y27" s="65"/>
      <c r="Z27" s="65"/>
    </row>
    <row r="28" ht="15.75" customHeight="1">
      <c r="A28" s="315" t="str">
        <f>Questions!$A28</f>
        <v>DOCU-04</v>
      </c>
      <c r="B28" s="315" t="str">
        <f t="shared" si="1"/>
        <v>DOCU</v>
      </c>
      <c r="C28" s="315" t="str">
        <f>VLOOKUP($A28,Questions!$A$3:$L$333,2,0)&amp;""</f>
        <v>Do you conform with a specific industry standard security framework (e.g., NIST Cybersecurity Framework, CIS Controls, ISO 27001, etc.)?</v>
      </c>
      <c r="D28" s="315" t="str">
        <f>VLOOKUP($A28,Questions!$A$3:$L$333,11,0)&amp;""</f>
        <v/>
      </c>
      <c r="E28" s="315" t="str">
        <f>VLOOKUP($A28,Questions!$A$3:$L$333,12,0)&amp;""</f>
        <v>Organization</v>
      </c>
      <c r="F28" s="315" t="str">
        <f>VLOOKUP($A28,'Institution Evaluation'!$A$56:$K$346,3,0)&amp;""</f>
        <v>No</v>
      </c>
      <c r="G28" s="315" t="str">
        <f>VLOOKUP($A28,'Institution Evaluation'!$A$56:$K$346,7,0)&amp;""</f>
        <v>Yes</v>
      </c>
      <c r="H28" s="315" t="str">
        <f>VLOOKUP($A28,'Institution Evaluation'!$A$56:$K$346,8,0)&amp;""</f>
        <v/>
      </c>
      <c r="I28" s="315" t="str">
        <f>VLOOKUP($A28,'Institution Evaluation'!$A$56:$K$346,9,0)&amp;""</f>
        <v>Standard Importance</v>
      </c>
      <c r="J28" s="315" t="str">
        <f>VLOOKUP($A28,'Institution Evaluation'!$A$56:$K$346,10,0)&amp;""</f>
        <v/>
      </c>
      <c r="K28" s="315">
        <f t="shared" si="2"/>
        <v>10</v>
      </c>
      <c r="L28" s="315">
        <f>IF($E28="Not Scored", "N/A",IF(AND($D28='Auto Responses'!$J$27,$H28=""),"N/A",IF(AND($D28='Auto Responses'!$J$27,$H28='Auto Responses'!$J$7),1,IF(AND($D28='Auto Responses'!$J$27,$H28='Auto Responses'!$J$8),0,IF(OR($F28=$G28,$H28='Auto Responses'!$J$7),1,0)))))</f>
        <v>0</v>
      </c>
      <c r="M28" s="315" t="str">
        <f>VLOOKUP($A28,'Institution Evaluation'!$A$56:$K$346,10,0)&amp;""</f>
        <v/>
      </c>
      <c r="N28" s="315">
        <f t="shared" si="3"/>
        <v>0</v>
      </c>
      <c r="O28" s="315">
        <f t="shared" si="4"/>
        <v>10</v>
      </c>
      <c r="P28" s="315">
        <f t="shared" si="5"/>
        <v>0</v>
      </c>
      <c r="Q28" s="315">
        <f t="shared" si="6"/>
        <v>0</v>
      </c>
      <c r="R28" s="315">
        <f t="shared" si="10"/>
        <v>0</v>
      </c>
      <c r="S28" s="315">
        <f t="shared" si="7"/>
        <v>0</v>
      </c>
      <c r="T28" s="315">
        <f t="shared" si="8"/>
        <v>0</v>
      </c>
      <c r="U28" s="315">
        <f t="shared" si="11"/>
        <v>3</v>
      </c>
      <c r="V28" s="315">
        <f t="shared" si="9"/>
        <v>0</v>
      </c>
      <c r="W28" s="65"/>
      <c r="X28" s="65"/>
      <c r="Y28" s="65"/>
      <c r="Z28" s="65"/>
    </row>
    <row r="29" ht="15.75" customHeight="1">
      <c r="A29" s="315" t="str">
        <f>Questions!$A29</f>
        <v>DOCU-05</v>
      </c>
      <c r="B29" s="315" t="str">
        <f t="shared" si="1"/>
        <v>DOCU</v>
      </c>
      <c r="C29" s="315" t="str">
        <f>VLOOKUP($A29,Questions!$A$3:$L$333,2,0)&amp;""</f>
        <v>Can you provide overall system and/or application architecture diagrams, including a full description of the data flow for all components of the system?</v>
      </c>
      <c r="D29" s="315" t="str">
        <f>VLOOKUP($A29,Questions!$A$3:$L$333,11,0)&amp;""</f>
        <v/>
      </c>
      <c r="E29" s="315" t="str">
        <f>VLOOKUP($A29,Questions!$A$3:$L$333,12,0)&amp;""</f>
        <v>Organization</v>
      </c>
      <c r="F29" s="315" t="str">
        <f>VLOOKUP($A29,'Institution Evaluation'!$A$56:$K$346,3,0)&amp;""</f>
        <v>Yes</v>
      </c>
      <c r="G29" s="315" t="str">
        <f>VLOOKUP($A29,'Institution Evaluation'!$A$56:$K$346,7,0)&amp;""</f>
        <v>Yes</v>
      </c>
      <c r="H29" s="315" t="str">
        <f>VLOOKUP($A29,'Institution Evaluation'!$A$56:$K$346,8,0)&amp;""</f>
        <v/>
      </c>
      <c r="I29" s="315" t="str">
        <f>VLOOKUP($A29,'Institution Evaluation'!$A$56:$K$346,9,0)&amp;""</f>
        <v>Standard Importance</v>
      </c>
      <c r="J29" s="315" t="str">
        <f>VLOOKUP($A29,'Institution Evaluation'!$A$56:$K$346,10,0)&amp;""</f>
        <v/>
      </c>
      <c r="K29" s="315">
        <f t="shared" si="2"/>
        <v>10</v>
      </c>
      <c r="L29" s="315">
        <f>IF($E29="Not Scored", "N/A",IF(AND($D29='Auto Responses'!$J$27,$H29=""),"N/A",IF(AND($D29='Auto Responses'!$J$27,$H29='Auto Responses'!$J$7),1,IF(AND($D29='Auto Responses'!$J$27,$H29='Auto Responses'!$J$8),0,IF(OR($F29=$G29,$H29='Auto Responses'!$J$7),1,0)))))</f>
        <v>1</v>
      </c>
      <c r="M29" s="315" t="str">
        <f>VLOOKUP($A29,'Institution Evaluation'!$A$56:$K$346,10,0)&amp;""</f>
        <v/>
      </c>
      <c r="N29" s="315">
        <f t="shared" si="3"/>
        <v>0</v>
      </c>
      <c r="O29" s="315">
        <f t="shared" si="4"/>
        <v>10</v>
      </c>
      <c r="P29" s="315">
        <f t="shared" si="5"/>
        <v>10</v>
      </c>
      <c r="Q29" s="315">
        <f t="shared" si="6"/>
        <v>0</v>
      </c>
      <c r="R29" s="315">
        <f t="shared" si="10"/>
        <v>0</v>
      </c>
      <c r="S29" s="315">
        <f t="shared" si="7"/>
        <v>0</v>
      </c>
      <c r="T29" s="315">
        <f t="shared" si="8"/>
        <v>0</v>
      </c>
      <c r="U29" s="315">
        <f t="shared" si="11"/>
        <v>3</v>
      </c>
      <c r="V29" s="315">
        <f t="shared" si="9"/>
        <v>0</v>
      </c>
      <c r="W29" s="65"/>
      <c r="X29" s="65"/>
      <c r="Y29" s="65"/>
      <c r="Z29" s="65"/>
    </row>
    <row r="30" ht="15.75" customHeight="1">
      <c r="A30" s="315" t="str">
        <f>Questions!$A30</f>
        <v>DOCU-06</v>
      </c>
      <c r="B30" s="315" t="str">
        <f t="shared" si="1"/>
        <v>DOCU</v>
      </c>
      <c r="C30" s="315" t="str">
        <f>VLOOKUP($A30,Questions!$A$3:$L$333,2,0)&amp;""</f>
        <v>Does your organization have a data privacy policy?</v>
      </c>
      <c r="D30" s="315" t="str">
        <f>VLOOKUP($A30,Questions!$A$3:$L$333,11,0)&amp;""</f>
        <v/>
      </c>
      <c r="E30" s="315" t="str">
        <f>VLOOKUP($A30,Questions!$A$3:$L$333,12,0)&amp;""</f>
        <v>Organization</v>
      </c>
      <c r="F30" s="315" t="str">
        <f>VLOOKUP($A30,'Institution Evaluation'!$A$56:$K$346,3,0)&amp;""</f>
        <v>Yes</v>
      </c>
      <c r="G30" s="315" t="str">
        <f>VLOOKUP($A30,'Institution Evaluation'!$A$56:$K$346,7,0)&amp;""</f>
        <v>Yes</v>
      </c>
      <c r="H30" s="315" t="str">
        <f>VLOOKUP($A30,'Institution Evaluation'!$A$56:$K$346,8,0)&amp;""</f>
        <v/>
      </c>
      <c r="I30" s="315" t="str">
        <f>VLOOKUP($A30,'Institution Evaluation'!$A$56:$K$346,9,0)&amp;""</f>
        <v>Standard Importance</v>
      </c>
      <c r="J30" s="315" t="str">
        <f>VLOOKUP($A30,'Institution Evaluation'!$A$56:$K$346,10,0)&amp;""</f>
        <v/>
      </c>
      <c r="K30" s="315">
        <f t="shared" si="2"/>
        <v>10</v>
      </c>
      <c r="L30" s="315">
        <f>IF($E30="Not Scored", "N/A",IF(AND($D30='Auto Responses'!$J$27,$H30=""),"N/A",IF(AND($D30='Auto Responses'!$J$27,$H30='Auto Responses'!$J$7),1,IF(AND($D30='Auto Responses'!$J$27,$H30='Auto Responses'!$J$8),0,IF(OR($F30=$G30,$H30='Auto Responses'!$J$7),1,0)))))</f>
        <v>1</v>
      </c>
      <c r="M30" s="315" t="str">
        <f>VLOOKUP($A30,'Institution Evaluation'!$A$56:$K$346,10,0)&amp;""</f>
        <v/>
      </c>
      <c r="N30" s="315">
        <f t="shared" si="3"/>
        <v>0</v>
      </c>
      <c r="O30" s="315">
        <f t="shared" si="4"/>
        <v>10</v>
      </c>
      <c r="P30" s="315">
        <f t="shared" si="5"/>
        <v>10</v>
      </c>
      <c r="Q30" s="315">
        <f t="shared" si="6"/>
        <v>0</v>
      </c>
      <c r="R30" s="315">
        <f t="shared" si="10"/>
        <v>0</v>
      </c>
      <c r="S30" s="315">
        <f t="shared" si="7"/>
        <v>0</v>
      </c>
      <c r="T30" s="315">
        <f t="shared" si="8"/>
        <v>0</v>
      </c>
      <c r="U30" s="315">
        <f t="shared" si="11"/>
        <v>3</v>
      </c>
      <c r="V30" s="315">
        <f t="shared" si="9"/>
        <v>0</v>
      </c>
      <c r="W30" s="65"/>
      <c r="X30" s="65"/>
      <c r="Y30" s="65"/>
      <c r="Z30" s="65"/>
    </row>
    <row r="31" ht="15.75" customHeight="1">
      <c r="A31" s="315" t="str">
        <f>Questions!$A31</f>
        <v>DOCU-07</v>
      </c>
      <c r="B31" s="315" t="str">
        <f t="shared" si="1"/>
        <v>DOCU</v>
      </c>
      <c r="C31" s="315" t="str">
        <f>VLOOKUP($A31,Questions!$A$3:$L$333,2,0)&amp;""</f>
        <v>Do you have a documented, and currently implemented, employee onboarding and offboarding policy?</v>
      </c>
      <c r="D31" s="315" t="str">
        <f>VLOOKUP($A31,Questions!$A$3:$L$333,11,0)&amp;""</f>
        <v/>
      </c>
      <c r="E31" s="315" t="str">
        <f>VLOOKUP($A31,Questions!$A$3:$L$333,12,0)&amp;""</f>
        <v>Organization</v>
      </c>
      <c r="F31" s="315" t="str">
        <f>VLOOKUP($A31,'Institution Evaluation'!$A$56:$K$346,3,0)&amp;""</f>
        <v>Yes</v>
      </c>
      <c r="G31" s="315" t="str">
        <f>VLOOKUP($A31,'Institution Evaluation'!$A$56:$K$346,7,0)&amp;""</f>
        <v>Yes</v>
      </c>
      <c r="H31" s="315" t="str">
        <f>VLOOKUP($A31,'Institution Evaluation'!$A$56:$K$346,8,0)&amp;""</f>
        <v/>
      </c>
      <c r="I31" s="315" t="str">
        <f>VLOOKUP($A31,'Institution Evaluation'!$A$56:$K$346,9,0)&amp;""</f>
        <v>Standard Importance</v>
      </c>
      <c r="J31" s="315" t="str">
        <f>VLOOKUP($A31,'Institution Evaluation'!$A$56:$K$346,10,0)&amp;""</f>
        <v/>
      </c>
      <c r="K31" s="315">
        <f t="shared" si="2"/>
        <v>10</v>
      </c>
      <c r="L31" s="315">
        <f>IF($E31="Not Scored", "N/A",IF(AND($D31='Auto Responses'!$J$27,$H31=""),"N/A",IF(AND($D31='Auto Responses'!$J$27,$H31='Auto Responses'!$J$7),1,IF(AND($D31='Auto Responses'!$J$27,$H31='Auto Responses'!$J$8),0,IF(OR($F31=$G31,$H31='Auto Responses'!$J$7),1,0)))))</f>
        <v>1</v>
      </c>
      <c r="M31" s="315" t="str">
        <f>VLOOKUP($A31,'Institution Evaluation'!$A$56:$K$346,10,0)&amp;""</f>
        <v/>
      </c>
      <c r="N31" s="315">
        <f t="shared" si="3"/>
        <v>0</v>
      </c>
      <c r="O31" s="315">
        <f t="shared" si="4"/>
        <v>10</v>
      </c>
      <c r="P31" s="315">
        <f t="shared" si="5"/>
        <v>10</v>
      </c>
      <c r="Q31" s="315">
        <f t="shared" si="6"/>
        <v>0</v>
      </c>
      <c r="R31" s="315">
        <f t="shared" si="10"/>
        <v>0</v>
      </c>
      <c r="S31" s="315">
        <f t="shared" si="7"/>
        <v>0</v>
      </c>
      <c r="T31" s="315">
        <f t="shared" si="8"/>
        <v>0</v>
      </c>
      <c r="U31" s="315">
        <f t="shared" si="11"/>
        <v>3</v>
      </c>
      <c r="V31" s="315">
        <f t="shared" si="9"/>
        <v>0</v>
      </c>
      <c r="W31" s="65"/>
      <c r="X31" s="65"/>
      <c r="Y31" s="65"/>
      <c r="Z31" s="65"/>
    </row>
    <row r="32" ht="15.75" customHeight="1">
      <c r="A32" s="315" t="str">
        <f>Questions!$A32</f>
        <v>ITAC-01</v>
      </c>
      <c r="B32" s="315" t="str">
        <f t="shared" si="1"/>
        <v>ITAC</v>
      </c>
      <c r="C32" s="315" t="str">
        <f>VLOOKUP($A32,Questions!$A$3:$L$333,2,0)&amp;""</f>
        <v>Solution Provider Accessibility Contact Name</v>
      </c>
      <c r="D32" s="315" t="str">
        <f>VLOOKUP($A32,Questions!$A$3:$L$333,11,0)&amp;""</f>
        <v>NA</v>
      </c>
      <c r="E32" s="315" t="str">
        <f>VLOOKUP($A32,Questions!$A$3:$L$333,12,0)&amp;""</f>
        <v>Not Scored</v>
      </c>
      <c r="F32" s="315" t="str">
        <f>VLOOKUP($A32,'Institution Evaluation'!$A$56:$K$346,3,0)&amp;""</f>
        <v>Daniel Lipkin</v>
      </c>
      <c r="G32" s="315" t="str">
        <f>VLOOKUP($A32,'Institution Evaluation'!$A$56:$K$346,7,0)&amp;""</f>
        <v/>
      </c>
      <c r="H32" s="315" t="str">
        <f>VLOOKUP($A32,'Institution Evaluation'!$A$56:$K$346,8,0)&amp;""</f>
        <v/>
      </c>
      <c r="I32" s="315" t="str">
        <f>VLOOKUP($A32,'Institution Evaluation'!$A$56:$K$346,9,0)&amp;""</f>
        <v/>
      </c>
      <c r="J32" s="315" t="str">
        <f>VLOOKUP($A32,'Institution Evaluation'!$A$56:$K$346,10,0)&amp;""</f>
        <v/>
      </c>
      <c r="K32" s="315">
        <f t="shared" si="2"/>
        <v>10</v>
      </c>
      <c r="L32" s="315" t="str">
        <f>IF($E32="Not Scored", "N/A",IF(AND($D32='Auto Responses'!$J$27,$H32=""),"N/A",IF(AND($D32='Auto Responses'!$J$27,$H32='Auto Responses'!$J$7),1,IF(AND($D32='Auto Responses'!$J$27,$H32='Auto Responses'!$J$8),0,IF(OR($F32=$G32,$H32='Auto Responses'!$J$7),1,0)))))</f>
        <v>N/A</v>
      </c>
      <c r="M32" s="315" t="str">
        <f>VLOOKUP($A32,'Institution Evaluation'!$A$56:$K$346,10,0)&amp;""</f>
        <v/>
      </c>
      <c r="N32" s="315">
        <f t="shared" si="3"/>
        <v>0</v>
      </c>
      <c r="O32" s="315" t="str">
        <f t="shared" ref="O32:O49" si="12">IF(OR($F$18="No",$E32="Not Scored"),"N/A",IF($J32="",$K32,IF($J32="Minor Importance",5,IF($J32="Standard Importance",10,IF($J32="Critical Importance",20,0)))))</f>
        <v>N/A</v>
      </c>
      <c r="P32" s="315" t="str">
        <f t="shared" si="5"/>
        <v>N/A</v>
      </c>
      <c r="Q32" s="315">
        <f t="shared" si="6"/>
        <v>0</v>
      </c>
      <c r="R32" s="315">
        <f t="shared" si="10"/>
        <v>0</v>
      </c>
      <c r="S32" s="315">
        <f t="shared" si="7"/>
        <v>0</v>
      </c>
      <c r="T32" s="315">
        <f t="shared" si="8"/>
        <v>0</v>
      </c>
      <c r="U32" s="315">
        <f t="shared" si="11"/>
        <v>3</v>
      </c>
      <c r="V32" s="315">
        <f t="shared" si="9"/>
        <v>0</v>
      </c>
      <c r="W32" s="65"/>
      <c r="X32" s="65"/>
      <c r="Y32" s="65"/>
      <c r="Z32" s="65"/>
    </row>
    <row r="33" ht="15.75" customHeight="1">
      <c r="A33" s="315" t="str">
        <f>Questions!$A33</f>
        <v>ITAC-02</v>
      </c>
      <c r="B33" s="315" t="str">
        <f t="shared" si="1"/>
        <v>ITAC</v>
      </c>
      <c r="C33" s="315" t="str">
        <f>VLOOKUP($A33,Questions!$A$3:$L$333,2,0)&amp;""</f>
        <v>Solution Provider Accessibility Contact Title</v>
      </c>
      <c r="D33" s="315" t="str">
        <f>VLOOKUP($A33,Questions!$A$3:$L$333,11,0)&amp;""</f>
        <v>NA</v>
      </c>
      <c r="E33" s="315" t="str">
        <f>VLOOKUP($A33,Questions!$A$3:$L$333,12,0)&amp;""</f>
        <v>Not Scored</v>
      </c>
      <c r="F33" s="315" t="str">
        <f>VLOOKUP($A33,'Institution Evaluation'!$A$56:$K$346,3,0)&amp;""</f>
        <v>CTO</v>
      </c>
      <c r="G33" s="315" t="str">
        <f>VLOOKUP($A33,'Institution Evaluation'!$A$56:$K$346,7,0)&amp;""</f>
        <v/>
      </c>
      <c r="H33" s="315" t="str">
        <f>VLOOKUP($A33,'Institution Evaluation'!$A$56:$K$346,8,0)&amp;""</f>
        <v/>
      </c>
      <c r="I33" s="315" t="str">
        <f>VLOOKUP($A33,'Institution Evaluation'!$A$56:$K$346,9,0)&amp;""</f>
        <v/>
      </c>
      <c r="J33" s="315" t="str">
        <f>VLOOKUP($A33,'Institution Evaluation'!$A$56:$K$346,10,0)&amp;""</f>
        <v/>
      </c>
      <c r="K33" s="315">
        <f t="shared" si="2"/>
        <v>10</v>
      </c>
      <c r="L33" s="315" t="str">
        <f>IF($E33="Not Scored", "N/A",IF(AND($D33='Auto Responses'!$J$27,$H33=""),"N/A",IF(AND($D33='Auto Responses'!$J$27,$H33='Auto Responses'!$J$7),1,IF(AND($D33='Auto Responses'!$J$27,$H33='Auto Responses'!$J$8),0,IF(OR($F33=$G33,$H33='Auto Responses'!$J$7),1,0)))))</f>
        <v>N/A</v>
      </c>
      <c r="M33" s="315" t="str">
        <f>VLOOKUP($A33,'Institution Evaluation'!$A$56:$K$346,10,0)&amp;""</f>
        <v/>
      </c>
      <c r="N33" s="315">
        <f t="shared" si="3"/>
        <v>0</v>
      </c>
      <c r="O33" s="315" t="str">
        <f t="shared" si="12"/>
        <v>N/A</v>
      </c>
      <c r="P33" s="315" t="str">
        <f t="shared" si="5"/>
        <v>N/A</v>
      </c>
      <c r="Q33" s="315">
        <f t="shared" si="6"/>
        <v>0</v>
      </c>
      <c r="R33" s="315">
        <f t="shared" si="10"/>
        <v>0</v>
      </c>
      <c r="S33" s="315">
        <f t="shared" si="7"/>
        <v>0</v>
      </c>
      <c r="T33" s="315">
        <f t="shared" si="8"/>
        <v>0</v>
      </c>
      <c r="U33" s="315">
        <f t="shared" si="11"/>
        <v>3</v>
      </c>
      <c r="V33" s="315">
        <f t="shared" si="9"/>
        <v>0</v>
      </c>
      <c r="W33" s="65"/>
      <c r="X33" s="65"/>
      <c r="Y33" s="65"/>
      <c r="Z33" s="65"/>
    </row>
    <row r="34" ht="15.75" customHeight="1">
      <c r="A34" s="315" t="str">
        <f>Questions!$A34</f>
        <v>ITAC-03</v>
      </c>
      <c r="B34" s="315" t="str">
        <f t="shared" si="1"/>
        <v>ITAC</v>
      </c>
      <c r="C34" s="315" t="str">
        <f>VLOOKUP($A34,Questions!$A$3:$L$333,2,0)&amp;""</f>
        <v>Solution Provider Accessibility Contact Email</v>
      </c>
      <c r="D34" s="315" t="str">
        <f>VLOOKUP($A34,Questions!$A$3:$L$333,11,0)&amp;""</f>
        <v>NA</v>
      </c>
      <c r="E34" s="315" t="str">
        <f>VLOOKUP($A34,Questions!$A$3:$L$333,12,0)&amp;""</f>
        <v>Not Scored</v>
      </c>
      <c r="F34" s="315" t="str">
        <f>VLOOKUP($A34,'Institution Evaluation'!$A$56:$K$346,3,0)&amp;""</f>
        <v>dlipkin@coursedog.com</v>
      </c>
      <c r="G34" s="315" t="str">
        <f>VLOOKUP($A34,'Institution Evaluation'!$A$56:$K$346,7,0)&amp;""</f>
        <v/>
      </c>
      <c r="H34" s="315" t="str">
        <f>VLOOKUP($A34,'Institution Evaluation'!$A$56:$K$346,8,0)&amp;""</f>
        <v/>
      </c>
      <c r="I34" s="315" t="str">
        <f>VLOOKUP($A34,'Institution Evaluation'!$A$56:$K$346,9,0)&amp;""</f>
        <v/>
      </c>
      <c r="J34" s="315" t="str">
        <f>VLOOKUP($A34,'Institution Evaluation'!$A$56:$K$346,10,0)&amp;""</f>
        <v/>
      </c>
      <c r="K34" s="315">
        <f t="shared" si="2"/>
        <v>10</v>
      </c>
      <c r="L34" s="315" t="str">
        <f>IF($E34="Not Scored", "N/A",IF(AND($D34='Auto Responses'!$J$27,$H34=""),"N/A",IF(AND($D34='Auto Responses'!$J$27,$H34='Auto Responses'!$J$7),1,IF(AND($D34='Auto Responses'!$J$27,$H34='Auto Responses'!$J$8),0,IF(OR($F34=$G34,$H34='Auto Responses'!$J$7),1,0)))))</f>
        <v>N/A</v>
      </c>
      <c r="M34" s="315" t="str">
        <f>VLOOKUP($A34,'Institution Evaluation'!$A$56:$K$346,10,0)&amp;""</f>
        <v/>
      </c>
      <c r="N34" s="315">
        <f t="shared" si="3"/>
        <v>0</v>
      </c>
      <c r="O34" s="315" t="str">
        <f t="shared" si="12"/>
        <v>N/A</v>
      </c>
      <c r="P34" s="315" t="str">
        <f t="shared" si="5"/>
        <v>N/A</v>
      </c>
      <c r="Q34" s="315">
        <f t="shared" si="6"/>
        <v>0</v>
      </c>
      <c r="R34" s="315">
        <f t="shared" si="10"/>
        <v>0</v>
      </c>
      <c r="S34" s="315">
        <f t="shared" si="7"/>
        <v>0</v>
      </c>
      <c r="T34" s="315">
        <f t="shared" si="8"/>
        <v>0</v>
      </c>
      <c r="U34" s="315">
        <f t="shared" si="11"/>
        <v>3</v>
      </c>
      <c r="V34" s="315">
        <f t="shared" si="9"/>
        <v>0</v>
      </c>
      <c r="W34" s="65"/>
      <c r="X34" s="65"/>
      <c r="Y34" s="65"/>
      <c r="Z34" s="65"/>
    </row>
    <row r="35" ht="15.75" customHeight="1">
      <c r="A35" s="315" t="str">
        <f>Questions!$A35</f>
        <v>ITAC-04</v>
      </c>
      <c r="B35" s="315" t="str">
        <f t="shared" si="1"/>
        <v>ITAC</v>
      </c>
      <c r="C35" s="315" t="str">
        <f>VLOOKUP($A35,Questions!$A$3:$L$333,2,0)&amp;""</f>
        <v>Solution Provider Accessibility Contact Phone Number</v>
      </c>
      <c r="D35" s="315" t="str">
        <f>VLOOKUP($A35,Questions!$A$3:$L$333,11,0)&amp;""</f>
        <v>NA</v>
      </c>
      <c r="E35" s="315" t="str">
        <f>VLOOKUP($A35,Questions!$A$3:$L$333,12,0)&amp;""</f>
        <v>Not Scored</v>
      </c>
      <c r="F35" s="315" t="str">
        <f>VLOOKUP($A35,'Institution Evaluation'!$A$56:$K$346,3,0)&amp;""</f>
        <v>310-980-2495</v>
      </c>
      <c r="G35" s="315" t="str">
        <f>VLOOKUP($A35,'Institution Evaluation'!$A$56:$K$346,7,0)&amp;""</f>
        <v/>
      </c>
      <c r="H35" s="315" t="str">
        <f>VLOOKUP($A35,'Institution Evaluation'!$A$56:$K$346,8,0)&amp;""</f>
        <v/>
      </c>
      <c r="I35" s="315" t="str">
        <f>VLOOKUP($A35,'Institution Evaluation'!$A$56:$K$346,9,0)&amp;""</f>
        <v/>
      </c>
      <c r="J35" s="315" t="str">
        <f>VLOOKUP($A35,'Institution Evaluation'!$A$56:$K$346,10,0)&amp;""</f>
        <v/>
      </c>
      <c r="K35" s="315">
        <f t="shared" si="2"/>
        <v>10</v>
      </c>
      <c r="L35" s="315" t="str">
        <f>IF($E35="Not Scored", "N/A",IF(AND($D35='Auto Responses'!$J$27,$H35=""),"N/A",IF(AND($D35='Auto Responses'!$J$27,$H35='Auto Responses'!$J$7),1,IF(AND($D35='Auto Responses'!$J$27,$H35='Auto Responses'!$J$8),0,IF(OR($F35=$G35,$H35='Auto Responses'!$J$7),1,0)))))</f>
        <v>N/A</v>
      </c>
      <c r="M35" s="315" t="str">
        <f>VLOOKUP($A35,'Institution Evaluation'!$A$56:$K$346,10,0)&amp;""</f>
        <v/>
      </c>
      <c r="N35" s="315">
        <f t="shared" si="3"/>
        <v>0</v>
      </c>
      <c r="O35" s="315" t="str">
        <f t="shared" si="12"/>
        <v>N/A</v>
      </c>
      <c r="P35" s="315" t="str">
        <f t="shared" si="5"/>
        <v>N/A</v>
      </c>
      <c r="Q35" s="315">
        <f t="shared" si="6"/>
        <v>0</v>
      </c>
      <c r="R35" s="315">
        <f t="shared" si="10"/>
        <v>0</v>
      </c>
      <c r="S35" s="315">
        <f t="shared" si="7"/>
        <v>0</v>
      </c>
      <c r="T35" s="315">
        <f t="shared" si="8"/>
        <v>0</v>
      </c>
      <c r="U35" s="315">
        <f t="shared" si="11"/>
        <v>3</v>
      </c>
      <c r="V35" s="315">
        <f t="shared" si="9"/>
        <v>0</v>
      </c>
      <c r="W35" s="65"/>
      <c r="X35" s="65"/>
      <c r="Y35" s="65"/>
      <c r="Z35" s="65"/>
    </row>
    <row r="36" ht="15.75" customHeight="1">
      <c r="A36" s="315" t="str">
        <f>Questions!$A36</f>
        <v>ITAC-05</v>
      </c>
      <c r="B36" s="315" t="str">
        <f t="shared" si="1"/>
        <v>ITAC</v>
      </c>
      <c r="C36" s="315" t="str">
        <f>VLOOKUP($A36,Questions!$A$3:$L$333,2,0)&amp;""</f>
        <v>Web Link to Accessibility Statement or VPAT</v>
      </c>
      <c r="D36" s="315" t="str">
        <f>VLOOKUP($A36,Questions!$A$3:$L$333,11,0)&amp;""</f>
        <v>Neutral until evaluated</v>
      </c>
      <c r="E36" s="315" t="str">
        <f>VLOOKUP($A36,Questions!$A$3:$L$333,12,0)&amp;""</f>
        <v>IT Accessibility</v>
      </c>
      <c r="F36" s="344" t="str">
        <f>VLOOKUP($A36,'Institution Evaluation'!$A$56:$K$346,3,0)&amp;""</f>
        <v>https://coursedog.my.site.com/support/s/article/CoursedogApplicationAccessibility67fda79f83ed9</v>
      </c>
      <c r="G36" s="315" t="str">
        <f>VLOOKUP($A36,'Institution Evaluation'!$A$56:$K$346,7,0)&amp;""</f>
        <v>Qualitative Answer - make a selection in column G</v>
      </c>
      <c r="H36" s="315" t="str">
        <f>VLOOKUP($A36,'Institution Evaluation'!$A$56:$K$346,8,0)&amp;""</f>
        <v/>
      </c>
      <c r="I36" s="315" t="str">
        <f>VLOOKUP($A36,'Institution Evaluation'!$A$56:$K$346,9,0)&amp;""</f>
        <v>Standard Importance</v>
      </c>
      <c r="J36" s="315" t="str">
        <f>VLOOKUP($A36,'Institution Evaluation'!$A$56:$K$346,10,0)&amp;""</f>
        <v/>
      </c>
      <c r="K36" s="315">
        <f t="shared" si="2"/>
        <v>10</v>
      </c>
      <c r="L36" s="315" t="str">
        <f>IF($E36="Not Scored", "N/A",IF(AND($D36='Auto Responses'!$J$27,$H36=""),"N/A",IF(AND($D36='Auto Responses'!$J$27,$H36='Auto Responses'!$J$7),1,IF(AND($D36='Auto Responses'!$J$27,$H36='Auto Responses'!$J$8),0,IF(OR($F36=$G36,$H36='Auto Responses'!$J$7),1,0)))))</f>
        <v>N/A</v>
      </c>
      <c r="M36" s="315" t="str">
        <f>VLOOKUP($A36,'Institution Evaluation'!$A$56:$K$346,10,0)&amp;""</f>
        <v/>
      </c>
      <c r="N36" s="315">
        <f t="shared" si="3"/>
        <v>0</v>
      </c>
      <c r="O36" s="315">
        <f t="shared" si="12"/>
        <v>10</v>
      </c>
      <c r="P36" s="315" t="str">
        <f t="shared" si="5"/>
        <v>N/A</v>
      </c>
      <c r="Q36" s="315">
        <f t="shared" si="6"/>
        <v>0</v>
      </c>
      <c r="R36" s="315">
        <f t="shared" si="10"/>
        <v>0</v>
      </c>
      <c r="S36" s="315">
        <f t="shared" si="7"/>
        <v>0</v>
      </c>
      <c r="T36" s="315">
        <f t="shared" si="8"/>
        <v>0</v>
      </c>
      <c r="U36" s="315">
        <f t="shared" si="11"/>
        <v>3</v>
      </c>
      <c r="V36" s="315">
        <f t="shared" si="9"/>
        <v>0</v>
      </c>
      <c r="W36" s="65"/>
      <c r="X36" s="65"/>
      <c r="Y36" s="65"/>
      <c r="Z36" s="65"/>
    </row>
    <row r="37" ht="15.75" customHeight="1">
      <c r="A37" s="315" t="str">
        <f>Questions!$A37</f>
        <v>ITAC-06</v>
      </c>
      <c r="B37" s="315" t="str">
        <f t="shared" si="1"/>
        <v>ITAC</v>
      </c>
      <c r="C37" s="315" t="str">
        <f>VLOOKUP($A37,Questions!$A$3:$L$333,2,0)&amp;""</f>
        <v>Has a VPAT or ACR been created or updated for the solution and version under consideration within the past 12 months?*</v>
      </c>
      <c r="D37" s="315" t="str">
        <f>VLOOKUP($A37,Questions!$A$3:$L$333,11,0)&amp;""</f>
        <v/>
      </c>
      <c r="E37" s="315" t="str">
        <f>VLOOKUP($A37,Questions!$A$3:$L$333,12,0)&amp;""</f>
        <v>IT Accessibility</v>
      </c>
      <c r="F37" s="315" t="str">
        <f>VLOOKUP($A37,'Institution Evaluation'!$A$56:$K$346,3,0)&amp;""</f>
        <v>Yes</v>
      </c>
      <c r="G37" s="315" t="str">
        <f>VLOOKUP($A37,'Institution Evaluation'!$A$56:$K$346,7,0)&amp;""</f>
        <v>Yes</v>
      </c>
      <c r="H37" s="315" t="str">
        <f>VLOOKUP($A37,'Institution Evaluation'!$A$56:$K$346,8,0)&amp;""</f>
        <v/>
      </c>
      <c r="I37" s="315" t="str">
        <f>VLOOKUP($A37,'Institution Evaluation'!$A$56:$K$346,9,0)&amp;""</f>
        <v>Critical Importance</v>
      </c>
      <c r="J37" s="315" t="str">
        <f>VLOOKUP($A37,'Institution Evaluation'!$A$56:$K$346,10,0)&amp;""</f>
        <v/>
      </c>
      <c r="K37" s="315">
        <f t="shared" si="2"/>
        <v>20</v>
      </c>
      <c r="L37" s="315">
        <f>IF($E37="Not Scored", "N/A",IF(AND($D37='Auto Responses'!$J$27,$H37=""),"N/A",IF(AND($D37='Auto Responses'!$J$27,$H37='Auto Responses'!$J$7),1,IF(AND($D37='Auto Responses'!$J$27,$H37='Auto Responses'!$J$8),0,IF(OR($F37=$G37,$H37='Auto Responses'!$J$7),1,0)))))</f>
        <v>1</v>
      </c>
      <c r="M37" s="315" t="str">
        <f>VLOOKUP($A37,'Institution Evaluation'!$A$56:$K$346,10,0)&amp;""</f>
        <v/>
      </c>
      <c r="N37" s="315">
        <f t="shared" si="3"/>
        <v>1</v>
      </c>
      <c r="O37" s="315">
        <f t="shared" si="12"/>
        <v>20</v>
      </c>
      <c r="P37" s="315">
        <f t="shared" si="5"/>
        <v>20</v>
      </c>
      <c r="Q37" s="315">
        <f t="shared" si="6"/>
        <v>0</v>
      </c>
      <c r="R37" s="315">
        <f t="shared" si="10"/>
        <v>0</v>
      </c>
      <c r="S37" s="315">
        <f t="shared" si="7"/>
        <v>0</v>
      </c>
      <c r="T37" s="315">
        <f t="shared" si="8"/>
        <v>1</v>
      </c>
      <c r="U37" s="315">
        <f t="shared" si="11"/>
        <v>4</v>
      </c>
      <c r="V37" s="315">
        <f t="shared" si="9"/>
        <v>4</v>
      </c>
      <c r="W37" s="65"/>
      <c r="X37" s="65"/>
      <c r="Y37" s="65"/>
      <c r="Z37" s="65"/>
    </row>
    <row r="38" ht="15.75" customHeight="1">
      <c r="A38" s="315" t="str">
        <f>Questions!$A38</f>
        <v>ITAC-07</v>
      </c>
      <c r="B38" s="315" t="str">
        <f t="shared" si="1"/>
        <v>ITAC</v>
      </c>
      <c r="C38" s="315" t="str">
        <f>VLOOKUP($A38,Questions!$A$3:$L$333,2,0)&amp;""</f>
        <v>Will your company agree to meet your stated accessibility standard or WCAG 2.1 AA as part of your contractual agreement for the solution?*</v>
      </c>
      <c r="D38" s="315" t="str">
        <f>VLOOKUP($A38,Questions!$A$3:$L$333,11,0)&amp;""</f>
        <v/>
      </c>
      <c r="E38" s="315" t="str">
        <f>VLOOKUP($A38,Questions!$A$3:$L$333,12,0)&amp;""</f>
        <v>IT Accessibility</v>
      </c>
      <c r="F38" s="315" t="str">
        <f>VLOOKUP($A38,'Institution Evaluation'!$A$56:$K$346,3,0)&amp;""</f>
        <v>Yes</v>
      </c>
      <c r="G38" s="315" t="str">
        <f>VLOOKUP($A38,'Institution Evaluation'!$A$56:$K$346,7,0)&amp;""</f>
        <v>Yes</v>
      </c>
      <c r="H38" s="315" t="str">
        <f>VLOOKUP($A38,'Institution Evaluation'!$A$56:$K$346,8,0)&amp;""</f>
        <v/>
      </c>
      <c r="I38" s="315" t="str">
        <f>VLOOKUP($A38,'Institution Evaluation'!$A$56:$K$346,9,0)&amp;""</f>
        <v>Critical Importance</v>
      </c>
      <c r="J38" s="315" t="str">
        <f>VLOOKUP($A38,'Institution Evaluation'!$A$56:$K$346,10,0)&amp;""</f>
        <v/>
      </c>
      <c r="K38" s="315">
        <f t="shared" si="2"/>
        <v>20</v>
      </c>
      <c r="L38" s="315">
        <f>IF($E38="Not Scored", "N/A",IF(AND($D38='Auto Responses'!$J$27,$H38=""),"N/A",IF(AND($D38='Auto Responses'!$J$27,$H38='Auto Responses'!$J$7),1,IF(AND($D38='Auto Responses'!$J$27,$H38='Auto Responses'!$J$8),0,IF(OR($F38=$G38,$H38='Auto Responses'!$J$7),1,0)))))</f>
        <v>1</v>
      </c>
      <c r="M38" s="315" t="str">
        <f>VLOOKUP($A38,'Institution Evaluation'!$A$56:$K$346,10,0)&amp;""</f>
        <v/>
      </c>
      <c r="N38" s="315">
        <f t="shared" si="3"/>
        <v>1</v>
      </c>
      <c r="O38" s="315">
        <f t="shared" si="12"/>
        <v>20</v>
      </c>
      <c r="P38" s="315">
        <f t="shared" si="5"/>
        <v>20</v>
      </c>
      <c r="Q38" s="315">
        <f t="shared" si="6"/>
        <v>0</v>
      </c>
      <c r="R38" s="315">
        <f t="shared" si="10"/>
        <v>0</v>
      </c>
      <c r="S38" s="315">
        <f t="shared" si="7"/>
        <v>0</v>
      </c>
      <c r="T38" s="315">
        <f t="shared" si="8"/>
        <v>1</v>
      </c>
      <c r="U38" s="315">
        <f t="shared" si="11"/>
        <v>5</v>
      </c>
      <c r="V38" s="315">
        <f t="shared" si="9"/>
        <v>5</v>
      </c>
      <c r="W38" s="65"/>
      <c r="X38" s="65"/>
      <c r="Y38" s="65"/>
      <c r="Z38" s="65"/>
    </row>
    <row r="39" ht="15.75" customHeight="1">
      <c r="A39" s="315" t="str">
        <f>Questions!$A39</f>
        <v>ITAC-08</v>
      </c>
      <c r="B39" s="315" t="str">
        <f t="shared" si="1"/>
        <v>ITAC</v>
      </c>
      <c r="C39" s="315" t="str">
        <f>VLOOKUP($A39,Questions!$A$3:$L$333,2,0)&amp;""</f>
        <v>Does the solution substantially conform to WCAG 2.1 AA?*</v>
      </c>
      <c r="D39" s="315" t="str">
        <f>VLOOKUP($A39,Questions!$A$3:$L$333,11,0)&amp;""</f>
        <v/>
      </c>
      <c r="E39" s="315" t="str">
        <f>VLOOKUP($A39,Questions!$A$3:$L$333,12,0)&amp;""</f>
        <v>IT Accessibility</v>
      </c>
      <c r="F39" s="315" t="str">
        <f>VLOOKUP($A39,'Institution Evaluation'!$A$56:$K$346,3,0)&amp;""</f>
        <v>Yes</v>
      </c>
      <c r="G39" s="315" t="str">
        <f>VLOOKUP($A39,'Institution Evaluation'!$A$56:$K$346,7,0)&amp;""</f>
        <v>Yes</v>
      </c>
      <c r="H39" s="315" t="str">
        <f>VLOOKUP($A39,'Institution Evaluation'!$A$56:$K$346,8,0)&amp;""</f>
        <v/>
      </c>
      <c r="I39" s="315" t="str">
        <f>VLOOKUP($A39,'Institution Evaluation'!$A$56:$K$346,9,0)&amp;""</f>
        <v>Critical Importance</v>
      </c>
      <c r="J39" s="315" t="str">
        <f>VLOOKUP($A39,'Institution Evaluation'!$A$56:$K$346,10,0)&amp;""</f>
        <v/>
      </c>
      <c r="K39" s="315">
        <f t="shared" si="2"/>
        <v>20</v>
      </c>
      <c r="L39" s="315">
        <f>IF($E39="Not Scored", "N/A",IF(AND($D39='Auto Responses'!$J$27,$H39=""),"N/A",IF(AND($D39='Auto Responses'!$J$27,$H39='Auto Responses'!$J$7),1,IF(AND($D39='Auto Responses'!$J$27,$H39='Auto Responses'!$J$8),0,IF(OR($F39=$G39,$H39='Auto Responses'!$J$7),1,0)))))</f>
        <v>1</v>
      </c>
      <c r="M39" s="315" t="str">
        <f>VLOOKUP($A39,'Institution Evaluation'!$A$56:$K$346,10,0)&amp;""</f>
        <v/>
      </c>
      <c r="N39" s="315">
        <f t="shared" si="3"/>
        <v>1</v>
      </c>
      <c r="O39" s="315">
        <f t="shared" si="12"/>
        <v>20</v>
      </c>
      <c r="P39" s="315">
        <f t="shared" si="5"/>
        <v>20</v>
      </c>
      <c r="Q39" s="315">
        <f t="shared" si="6"/>
        <v>0</v>
      </c>
      <c r="R39" s="315">
        <f t="shared" si="10"/>
        <v>0</v>
      </c>
      <c r="S39" s="315">
        <f t="shared" si="7"/>
        <v>0</v>
      </c>
      <c r="T39" s="315">
        <f t="shared" si="8"/>
        <v>1</v>
      </c>
      <c r="U39" s="315">
        <f t="shared" si="11"/>
        <v>6</v>
      </c>
      <c r="V39" s="315">
        <f t="shared" si="9"/>
        <v>6</v>
      </c>
      <c r="W39" s="65"/>
      <c r="X39" s="65"/>
      <c r="Y39" s="65"/>
      <c r="Z39" s="65"/>
    </row>
    <row r="40" ht="15.75" customHeight="1">
      <c r="A40" s="315" t="str">
        <f>Questions!$A40</f>
        <v>ITAC-09</v>
      </c>
      <c r="B40" s="315" t="str">
        <f t="shared" si="1"/>
        <v>ITAC</v>
      </c>
      <c r="C40" s="315" t="str">
        <f>VLOOKUP($A40,Questions!$A$3:$L$333,2,0)&amp;""</f>
        <v>Do you have a documented and implemented process for reporting and tracking accessibility issues?*</v>
      </c>
      <c r="D40" s="315" t="str">
        <f>VLOOKUP($A40,Questions!$A$3:$L$333,11,0)&amp;""</f>
        <v/>
      </c>
      <c r="E40" s="315" t="str">
        <f>VLOOKUP($A40,Questions!$A$3:$L$333,12,0)&amp;""</f>
        <v>IT Accessibility</v>
      </c>
      <c r="F40" s="315" t="str">
        <f>VLOOKUP($A40,'Institution Evaluation'!$A$56:$K$346,3,0)&amp;""</f>
        <v>Yes</v>
      </c>
      <c r="G40" s="315" t="str">
        <f>VLOOKUP($A40,'Institution Evaluation'!$A$56:$K$346,7,0)&amp;""</f>
        <v>Yes</v>
      </c>
      <c r="H40" s="315" t="str">
        <f>VLOOKUP($A40,'Institution Evaluation'!$A$56:$K$346,8,0)&amp;""</f>
        <v/>
      </c>
      <c r="I40" s="315" t="str">
        <f>VLOOKUP($A40,'Institution Evaluation'!$A$56:$K$346,9,0)&amp;""</f>
        <v>Critical Importance</v>
      </c>
      <c r="J40" s="315" t="str">
        <f>VLOOKUP($A40,'Institution Evaluation'!$A$56:$K$346,10,0)&amp;""</f>
        <v/>
      </c>
      <c r="K40" s="315">
        <f t="shared" si="2"/>
        <v>20</v>
      </c>
      <c r="L40" s="315">
        <f>IF($E40="Not Scored", "N/A",IF(AND($D40='Auto Responses'!$J$27,$H40=""),"N/A",IF(AND($D40='Auto Responses'!$J$27,$H40='Auto Responses'!$J$7),1,IF(AND($D40='Auto Responses'!$J$27,$H40='Auto Responses'!$J$8),0,IF(OR($F40=$G40,$H40='Auto Responses'!$J$7),1,0)))))</f>
        <v>1</v>
      </c>
      <c r="M40" s="315" t="str">
        <f>VLOOKUP($A40,'Institution Evaluation'!$A$56:$K$346,10,0)&amp;""</f>
        <v/>
      </c>
      <c r="N40" s="315">
        <f t="shared" si="3"/>
        <v>1</v>
      </c>
      <c r="O40" s="315">
        <f t="shared" si="12"/>
        <v>20</v>
      </c>
      <c r="P40" s="315">
        <f t="shared" si="5"/>
        <v>20</v>
      </c>
      <c r="Q40" s="315">
        <f t="shared" si="6"/>
        <v>0</v>
      </c>
      <c r="R40" s="315">
        <f t="shared" si="10"/>
        <v>0</v>
      </c>
      <c r="S40" s="315">
        <f t="shared" si="7"/>
        <v>0</v>
      </c>
      <c r="T40" s="315">
        <f t="shared" si="8"/>
        <v>1</v>
      </c>
      <c r="U40" s="315">
        <f t="shared" si="11"/>
        <v>7</v>
      </c>
      <c r="V40" s="315">
        <f t="shared" si="9"/>
        <v>7</v>
      </c>
      <c r="W40" s="65"/>
      <c r="X40" s="65"/>
      <c r="Y40" s="65"/>
      <c r="Z40" s="65"/>
    </row>
    <row r="41" ht="15.75" customHeight="1">
      <c r="A41" s="315" t="str">
        <f>Questions!$A41</f>
        <v>ITAC-10</v>
      </c>
      <c r="B41" s="315" t="str">
        <f t="shared" si="1"/>
        <v>ITAC</v>
      </c>
      <c r="C41" s="315" t="str">
        <f>VLOOKUP($A41,Questions!$A$3:$L$333,2,0)&amp;""</f>
        <v>Do you have documentation to support the accessibility features of your solution?</v>
      </c>
      <c r="D41" s="315" t="str">
        <f>VLOOKUP($A41,Questions!$A$3:$L$333,11,0)&amp;""</f>
        <v/>
      </c>
      <c r="E41" s="315" t="str">
        <f>VLOOKUP($A41,Questions!$A$3:$L$333,12,0)&amp;""</f>
        <v>IT Accessibility</v>
      </c>
      <c r="F41" s="315" t="str">
        <f>VLOOKUP($A41,'Institution Evaluation'!$A$56:$K$346,3,0)&amp;""</f>
        <v>Yes</v>
      </c>
      <c r="G41" s="315" t="str">
        <f>VLOOKUP($A41,'Institution Evaluation'!$A$56:$K$346,7,0)&amp;""</f>
        <v>Yes</v>
      </c>
      <c r="H41" s="315" t="str">
        <f>VLOOKUP($A41,'Institution Evaluation'!$A$56:$K$346,8,0)&amp;""</f>
        <v/>
      </c>
      <c r="I41" s="315" t="str">
        <f>VLOOKUP($A41,'Institution Evaluation'!$A$56:$K$346,9,0)&amp;""</f>
        <v>Standard Importance</v>
      </c>
      <c r="J41" s="315" t="str">
        <f>VLOOKUP($A41,'Institution Evaluation'!$A$56:$K$346,10,0)&amp;""</f>
        <v/>
      </c>
      <c r="K41" s="315">
        <f t="shared" si="2"/>
        <v>10</v>
      </c>
      <c r="L41" s="315">
        <f>IF($E41="Not Scored", "N/A",IF(AND($D41='Auto Responses'!$J$27,$H41=""),"N/A",IF(AND($D41='Auto Responses'!$J$27,$H41='Auto Responses'!$J$7),1,IF(AND($D41='Auto Responses'!$J$27,$H41='Auto Responses'!$J$8),0,IF(OR($F41=$G41,$H41='Auto Responses'!$J$7),1,0)))))</f>
        <v>1</v>
      </c>
      <c r="M41" s="315" t="str">
        <f>VLOOKUP($A41,'Institution Evaluation'!$A$56:$K$346,10,0)&amp;""</f>
        <v/>
      </c>
      <c r="N41" s="315">
        <f t="shared" si="3"/>
        <v>0</v>
      </c>
      <c r="O41" s="315">
        <f t="shared" si="12"/>
        <v>10</v>
      </c>
      <c r="P41" s="315">
        <f t="shared" si="5"/>
        <v>10</v>
      </c>
      <c r="Q41" s="315">
        <f t="shared" si="6"/>
        <v>0</v>
      </c>
      <c r="R41" s="315">
        <f t="shared" si="10"/>
        <v>0</v>
      </c>
      <c r="S41" s="315">
        <f t="shared" si="7"/>
        <v>0</v>
      </c>
      <c r="T41" s="315">
        <f t="shared" si="8"/>
        <v>0</v>
      </c>
      <c r="U41" s="315">
        <f t="shared" si="11"/>
        <v>7</v>
      </c>
      <c r="V41" s="315">
        <f t="shared" si="9"/>
        <v>0</v>
      </c>
      <c r="W41" s="65"/>
      <c r="X41" s="65"/>
      <c r="Y41" s="65"/>
      <c r="Z41" s="65"/>
    </row>
    <row r="42" ht="15.75" customHeight="1">
      <c r="A42" s="315" t="str">
        <f>Questions!$A42</f>
        <v>ITAC-11</v>
      </c>
      <c r="B42" s="315" t="str">
        <f t="shared" si="1"/>
        <v>ITAC</v>
      </c>
      <c r="C42" s="315" t="str">
        <f>VLOOKUP($A42,Questions!$A$3:$L$333,2,0)&amp;""</f>
        <v>Has a third-party expert conducted an audit of the most recent version of your solution?</v>
      </c>
      <c r="D42" s="315"/>
      <c r="E42" s="315" t="str">
        <f>VLOOKUP($A42,Questions!$A$3:$L$333,12,0)&amp;""</f>
        <v>IT Accessibility</v>
      </c>
      <c r="F42" s="315" t="str">
        <f>VLOOKUP($A42,'Institution Evaluation'!$A$56:$K$346,3,0)&amp;""</f>
        <v>Yes</v>
      </c>
      <c r="G42" s="315" t="str">
        <f>VLOOKUP($A42,'Institution Evaluation'!$A$56:$K$346,7,0)&amp;""</f>
        <v>Yes</v>
      </c>
      <c r="H42" s="315" t="str">
        <f>VLOOKUP($A42,'Institution Evaluation'!$A$56:$K$346,8,0)&amp;""</f>
        <v/>
      </c>
      <c r="I42" s="315" t="str">
        <f>VLOOKUP($A42,'Institution Evaluation'!$A$56:$K$346,9,0)&amp;""</f>
        <v>Standard Importance</v>
      </c>
      <c r="J42" s="315" t="str">
        <f>VLOOKUP($A42,'Institution Evaluation'!$A$56:$K$346,10,0)&amp;""</f>
        <v/>
      </c>
      <c r="K42" s="315">
        <f t="shared" si="2"/>
        <v>10</v>
      </c>
      <c r="L42" s="315">
        <f>IF($E42="Not Scored", "N/A",IF(AND($D42='Auto Responses'!$J$27,$H42=""),"N/A",IF(AND($D42='Auto Responses'!$J$27,$H42='Auto Responses'!$J$7),1,IF(AND($D42='Auto Responses'!$J$27,$H42='Auto Responses'!$J$8),0,IF(OR($F42=$G42,$H42='Auto Responses'!$J$7),1,0)))))</f>
        <v>1</v>
      </c>
      <c r="M42" s="315" t="str">
        <f>VLOOKUP($A42,'Institution Evaluation'!$A$56:$K$346,10,0)&amp;""</f>
        <v/>
      </c>
      <c r="N42" s="315">
        <f t="shared" si="3"/>
        <v>0</v>
      </c>
      <c r="O42" s="315">
        <f t="shared" si="12"/>
        <v>10</v>
      </c>
      <c r="P42" s="315">
        <f t="shared" si="5"/>
        <v>10</v>
      </c>
      <c r="Q42" s="315">
        <f t="shared" si="6"/>
        <v>0</v>
      </c>
      <c r="R42" s="315">
        <f t="shared" si="10"/>
        <v>0</v>
      </c>
      <c r="S42" s="315">
        <f t="shared" si="7"/>
        <v>0</v>
      </c>
      <c r="T42" s="315">
        <f t="shared" si="8"/>
        <v>0</v>
      </c>
      <c r="U42" s="315">
        <f t="shared" si="11"/>
        <v>7</v>
      </c>
      <c r="V42" s="315">
        <f t="shared" si="9"/>
        <v>0</v>
      </c>
      <c r="W42" s="65"/>
      <c r="X42" s="65"/>
      <c r="Y42" s="65"/>
      <c r="Z42" s="65"/>
    </row>
    <row r="43" ht="15.75" customHeight="1">
      <c r="A43" s="315" t="str">
        <f>Questions!$A43</f>
        <v>ITAC-12</v>
      </c>
      <c r="B43" s="315" t="str">
        <f t="shared" si="1"/>
        <v>ITAC</v>
      </c>
      <c r="C43" s="315" t="str">
        <f>VLOOKUP($A43,Questions!$A$3:$L$333,2,0)&amp;""</f>
        <v>Do you have a documented and implemented process for verifying accessibility conformance?</v>
      </c>
      <c r="D43" s="315" t="str">
        <f>VLOOKUP($A43,Questions!$A$3:$L$333,11,0)&amp;""</f>
        <v/>
      </c>
      <c r="E43" s="315" t="str">
        <f>VLOOKUP($A43,Questions!$A$3:$L$333,12,0)&amp;""</f>
        <v>IT Accessibility</v>
      </c>
      <c r="F43" s="315" t="str">
        <f>VLOOKUP($A43,'Institution Evaluation'!$A$56:$K$346,3,0)&amp;""</f>
        <v>Yes</v>
      </c>
      <c r="G43" s="315" t="str">
        <f>VLOOKUP($A43,'Institution Evaluation'!$A$56:$K$346,7,0)&amp;""</f>
        <v>Yes</v>
      </c>
      <c r="H43" s="315" t="str">
        <f>VLOOKUP($A43,'Institution Evaluation'!$A$56:$K$346,8,0)&amp;""</f>
        <v/>
      </c>
      <c r="I43" s="315" t="str">
        <f>VLOOKUP($A43,'Institution Evaluation'!$A$56:$K$346,9,0)&amp;""</f>
        <v>Standard Importance</v>
      </c>
      <c r="J43" s="315" t="str">
        <f>VLOOKUP($A43,'Institution Evaluation'!$A$56:$K$346,10,0)&amp;""</f>
        <v/>
      </c>
      <c r="K43" s="315">
        <f t="shared" si="2"/>
        <v>10</v>
      </c>
      <c r="L43" s="315">
        <f>IF($E43="Not Scored", "N/A",IF(AND($D43='Auto Responses'!$J$27,$H43=""),"N/A",IF(AND($D43='Auto Responses'!$J$27,$H43='Auto Responses'!$J$7),1,IF(AND($D43='Auto Responses'!$J$27,$H43='Auto Responses'!$J$8),0,IF(OR($F43=$G43,$H43='Auto Responses'!$J$7),1,0)))))</f>
        <v>1</v>
      </c>
      <c r="M43" s="315" t="str">
        <f>VLOOKUP($A43,'Institution Evaluation'!$A$56:$K$346,10,0)&amp;""</f>
        <v/>
      </c>
      <c r="N43" s="315">
        <f t="shared" si="3"/>
        <v>0</v>
      </c>
      <c r="O43" s="315">
        <f t="shared" si="12"/>
        <v>10</v>
      </c>
      <c r="P43" s="315">
        <f t="shared" si="5"/>
        <v>10</v>
      </c>
      <c r="Q43" s="315">
        <f t="shared" si="6"/>
        <v>0</v>
      </c>
      <c r="R43" s="315">
        <f t="shared" si="10"/>
        <v>0</v>
      </c>
      <c r="S43" s="315">
        <f t="shared" si="7"/>
        <v>0</v>
      </c>
      <c r="T43" s="315">
        <f t="shared" si="8"/>
        <v>0</v>
      </c>
      <c r="U43" s="315">
        <f t="shared" si="11"/>
        <v>7</v>
      </c>
      <c r="V43" s="315">
        <f t="shared" si="9"/>
        <v>0</v>
      </c>
      <c r="W43" s="65"/>
      <c r="X43" s="65"/>
      <c r="Y43" s="65"/>
      <c r="Z43" s="65"/>
    </row>
    <row r="44" ht="15.75" customHeight="1">
      <c r="A44" s="315" t="str">
        <f>Questions!$A44</f>
        <v>ITAC-13</v>
      </c>
      <c r="B44" s="315" t="str">
        <f t="shared" si="1"/>
        <v>ITAC</v>
      </c>
      <c r="C44" s="315" t="str">
        <f>VLOOKUP($A44,Questions!$A$3:$L$333,2,0)&amp;""</f>
        <v>Have you adopted a technical or legal standard of conformance for the solution?</v>
      </c>
      <c r="D44" s="315" t="str">
        <f>VLOOKUP($A44,Questions!$A$3:$L$333,11,0)&amp;""</f>
        <v/>
      </c>
      <c r="E44" s="315" t="str">
        <f>VLOOKUP($A44,Questions!$A$3:$L$333,12,0)&amp;""</f>
        <v>IT Accessibility</v>
      </c>
      <c r="F44" s="315" t="str">
        <f>VLOOKUP($A44,'Institution Evaluation'!$A$56:$K$346,3,0)&amp;""</f>
        <v>Yes</v>
      </c>
      <c r="G44" s="315" t="str">
        <f>VLOOKUP($A44,'Institution Evaluation'!$A$56:$K$346,7,0)&amp;""</f>
        <v>Yes</v>
      </c>
      <c r="H44" s="315" t="str">
        <f>VLOOKUP($A44,'Institution Evaluation'!$A$56:$K$346,8,0)&amp;""</f>
        <v/>
      </c>
      <c r="I44" s="315" t="str">
        <f>VLOOKUP($A44,'Institution Evaluation'!$A$56:$K$346,9,0)&amp;""</f>
        <v>Standard Importance</v>
      </c>
      <c r="J44" s="315" t="str">
        <f>VLOOKUP($A44,'Institution Evaluation'!$A$56:$K$346,10,0)&amp;""</f>
        <v/>
      </c>
      <c r="K44" s="315">
        <f t="shared" si="2"/>
        <v>10</v>
      </c>
      <c r="L44" s="315">
        <f>IF($E44="Not Scored", "N/A",IF(AND($D44='Auto Responses'!$J$27,$H44=""),"N/A",IF(AND($D44='Auto Responses'!$J$27,$H44='Auto Responses'!$J$7),1,IF(AND($D44='Auto Responses'!$J$27,$H44='Auto Responses'!$J$8),0,IF(OR($F44=$G44,$H44='Auto Responses'!$J$7),1,0)))))</f>
        <v>1</v>
      </c>
      <c r="M44" s="315" t="str">
        <f>VLOOKUP($A44,'Institution Evaluation'!$A$56:$K$346,10,0)&amp;""</f>
        <v/>
      </c>
      <c r="N44" s="315">
        <f t="shared" si="3"/>
        <v>0</v>
      </c>
      <c r="O44" s="315">
        <f t="shared" si="12"/>
        <v>10</v>
      </c>
      <c r="P44" s="315">
        <f t="shared" si="5"/>
        <v>10</v>
      </c>
      <c r="Q44" s="315">
        <f t="shared" si="6"/>
        <v>0</v>
      </c>
      <c r="R44" s="315">
        <f t="shared" si="10"/>
        <v>0</v>
      </c>
      <c r="S44" s="315">
        <f t="shared" si="7"/>
        <v>0</v>
      </c>
      <c r="T44" s="315">
        <f t="shared" si="8"/>
        <v>0</v>
      </c>
      <c r="U44" s="315">
        <f t="shared" si="11"/>
        <v>7</v>
      </c>
      <c r="V44" s="315">
        <f t="shared" si="9"/>
        <v>0</v>
      </c>
      <c r="W44" s="65"/>
      <c r="X44" s="65"/>
      <c r="Y44" s="65"/>
      <c r="Z44" s="65"/>
    </row>
    <row r="45" ht="15.75" customHeight="1">
      <c r="A45" s="315" t="str">
        <f>Questions!$A45</f>
        <v>ITAC-14</v>
      </c>
      <c r="B45" s="315" t="str">
        <f t="shared" si="1"/>
        <v>ITAC</v>
      </c>
      <c r="C45" s="315" t="str">
        <f>VLOOKUP($A45,Questions!$A$3:$L$333,2,0)&amp;""</f>
        <v>Can you provide a current, detailed accessibility roadmap with delivery timelines?</v>
      </c>
      <c r="D45" s="315" t="str">
        <f>VLOOKUP($A45,Questions!$A$3:$L$333,11,0)&amp;""</f>
        <v/>
      </c>
      <c r="E45" s="315" t="str">
        <f>VLOOKUP($A45,Questions!$A$3:$L$333,12,0)&amp;""</f>
        <v>IT Accessibility</v>
      </c>
      <c r="F45" s="315" t="str">
        <f>VLOOKUP($A45,'Institution Evaluation'!$A$56:$K$346,3,0)&amp;""</f>
        <v>Yes</v>
      </c>
      <c r="G45" s="315" t="str">
        <f>VLOOKUP($A45,'Institution Evaluation'!$A$56:$K$346,7,0)&amp;""</f>
        <v>Yes</v>
      </c>
      <c r="H45" s="315" t="str">
        <f>VLOOKUP($A45,'Institution Evaluation'!$A$56:$K$346,8,0)&amp;""</f>
        <v/>
      </c>
      <c r="I45" s="315" t="str">
        <f>VLOOKUP($A45,'Institution Evaluation'!$A$56:$K$346,9,0)&amp;""</f>
        <v>Standard Importance</v>
      </c>
      <c r="J45" s="315" t="str">
        <f>VLOOKUP($A45,'Institution Evaluation'!$A$56:$K$346,10,0)&amp;""</f>
        <v/>
      </c>
      <c r="K45" s="315">
        <f t="shared" si="2"/>
        <v>10</v>
      </c>
      <c r="L45" s="315">
        <f>IF($E45="Not Scored", "N/A",IF(AND($D45='Auto Responses'!$J$27,$H45=""),"N/A",IF(AND($D45='Auto Responses'!$J$27,$H45='Auto Responses'!$J$7),1,IF(AND($D45='Auto Responses'!$J$27,$H45='Auto Responses'!$J$8),0,IF(OR($F45=$G45,$H45='Auto Responses'!$J$7),1,0)))))</f>
        <v>1</v>
      </c>
      <c r="M45" s="315" t="str">
        <f>VLOOKUP($A45,'Institution Evaluation'!$A$56:$K$346,10,0)&amp;""</f>
        <v/>
      </c>
      <c r="N45" s="315">
        <f t="shared" si="3"/>
        <v>0</v>
      </c>
      <c r="O45" s="315">
        <f t="shared" si="12"/>
        <v>10</v>
      </c>
      <c r="P45" s="315">
        <f t="shared" si="5"/>
        <v>10</v>
      </c>
      <c r="Q45" s="315">
        <f t="shared" si="6"/>
        <v>0</v>
      </c>
      <c r="R45" s="315">
        <f t="shared" si="10"/>
        <v>0</v>
      </c>
      <c r="S45" s="315">
        <f t="shared" si="7"/>
        <v>0</v>
      </c>
      <c r="T45" s="315">
        <f t="shared" si="8"/>
        <v>0</v>
      </c>
      <c r="U45" s="315">
        <f t="shared" si="11"/>
        <v>7</v>
      </c>
      <c r="V45" s="315">
        <f t="shared" si="9"/>
        <v>0</v>
      </c>
      <c r="W45" s="65"/>
      <c r="X45" s="65"/>
      <c r="Y45" s="65"/>
      <c r="Z45" s="65"/>
    </row>
    <row r="46" ht="15.75" customHeight="1">
      <c r="A46" s="315" t="str">
        <f>Questions!$A46</f>
        <v>ITAC-15</v>
      </c>
      <c r="B46" s="315" t="str">
        <f t="shared" si="1"/>
        <v>ITAC</v>
      </c>
      <c r="C46" s="315" t="str">
        <f>VLOOKUP($A46,Questions!$A$3:$L$333,2,0)&amp;""</f>
        <v>Do you expect your staff to maintain a current skill set in IT accessibility?</v>
      </c>
      <c r="D46" s="315" t="str">
        <f>VLOOKUP($A46,Questions!$A$3:$L$333,11,0)&amp;""</f>
        <v/>
      </c>
      <c r="E46" s="315" t="str">
        <f>VLOOKUP($A46,Questions!$A$3:$L$333,12,0)&amp;""</f>
        <v>IT Accessibility</v>
      </c>
      <c r="F46" s="315" t="str">
        <f>VLOOKUP($A46,'Institution Evaluation'!$A$56:$K$346,3,0)&amp;""</f>
        <v>Yes</v>
      </c>
      <c r="G46" s="315" t="str">
        <f>VLOOKUP($A46,'Institution Evaluation'!$A$56:$K$346,7,0)&amp;""</f>
        <v>Yes</v>
      </c>
      <c r="H46" s="315" t="str">
        <f>VLOOKUP($A46,'Institution Evaluation'!$A$56:$K$346,8,0)&amp;""</f>
        <v/>
      </c>
      <c r="I46" s="315" t="str">
        <f>VLOOKUP($A46,'Institution Evaluation'!$A$56:$K$346,9,0)&amp;""</f>
        <v>Standard Importance</v>
      </c>
      <c r="J46" s="315" t="str">
        <f>VLOOKUP($A46,'Institution Evaluation'!$A$56:$K$346,10,0)&amp;""</f>
        <v/>
      </c>
      <c r="K46" s="315">
        <f t="shared" si="2"/>
        <v>10</v>
      </c>
      <c r="L46" s="315">
        <f>IF($E46="Not Scored", "N/A",IF(AND($D46='Auto Responses'!$J$27,$H46=""),"N/A",IF(AND($D46='Auto Responses'!$J$27,$H46='Auto Responses'!$J$7),1,IF(AND($D46='Auto Responses'!$J$27,$H46='Auto Responses'!$J$8),0,IF(OR($F46=$G46,$H46='Auto Responses'!$J$7),1,0)))))</f>
        <v>1</v>
      </c>
      <c r="M46" s="315" t="str">
        <f>VLOOKUP($A46,'Institution Evaluation'!$A$56:$K$346,10,0)&amp;""</f>
        <v/>
      </c>
      <c r="N46" s="315">
        <f t="shared" si="3"/>
        <v>0</v>
      </c>
      <c r="O46" s="315">
        <f t="shared" si="12"/>
        <v>10</v>
      </c>
      <c r="P46" s="315">
        <f t="shared" si="5"/>
        <v>10</v>
      </c>
      <c r="Q46" s="315">
        <f t="shared" si="6"/>
        <v>0</v>
      </c>
      <c r="R46" s="315">
        <f t="shared" si="10"/>
        <v>0</v>
      </c>
      <c r="S46" s="315">
        <f t="shared" si="7"/>
        <v>0</v>
      </c>
      <c r="T46" s="315">
        <f t="shared" si="8"/>
        <v>0</v>
      </c>
      <c r="U46" s="315">
        <f t="shared" si="11"/>
        <v>7</v>
      </c>
      <c r="V46" s="315">
        <f t="shared" si="9"/>
        <v>0</v>
      </c>
      <c r="W46" s="65"/>
      <c r="X46" s="65"/>
      <c r="Y46" s="65"/>
      <c r="Z46" s="65"/>
    </row>
    <row r="47" ht="15.75" customHeight="1">
      <c r="A47" s="315" t="str">
        <f>Questions!$A47</f>
        <v>ITAC-16</v>
      </c>
      <c r="B47" s="315" t="str">
        <f t="shared" si="1"/>
        <v>ITAC</v>
      </c>
      <c r="C47" s="315" t="str">
        <f>VLOOKUP($A47,Questions!$A$3:$L$333,2,0)&amp;""</f>
        <v>Do you have documented processes and procedures for implementing accessibility into your development lifecycle?</v>
      </c>
      <c r="D47" s="315" t="str">
        <f>VLOOKUP($A47,Questions!$A$3:$L$333,11,0)&amp;""</f>
        <v/>
      </c>
      <c r="E47" s="315" t="str">
        <f>VLOOKUP($A47,Questions!$A$3:$L$333,12,0)&amp;""</f>
        <v>IT Accessibility</v>
      </c>
      <c r="F47" s="315" t="str">
        <f>VLOOKUP($A47,'Institution Evaluation'!$A$56:$K$346,3,0)&amp;""</f>
        <v>Yes</v>
      </c>
      <c r="G47" s="315" t="str">
        <f>VLOOKUP($A47,'Institution Evaluation'!$A$56:$K$346,7,0)&amp;""</f>
        <v>Yes</v>
      </c>
      <c r="H47" s="315" t="str">
        <f>VLOOKUP($A47,'Institution Evaluation'!$A$56:$K$346,8,0)&amp;""</f>
        <v/>
      </c>
      <c r="I47" s="315" t="str">
        <f>VLOOKUP($A47,'Institution Evaluation'!$A$56:$K$346,9,0)&amp;""</f>
        <v>Standard Importance</v>
      </c>
      <c r="J47" s="315" t="str">
        <f>VLOOKUP($A47,'Institution Evaluation'!$A$56:$K$346,10,0)&amp;""</f>
        <v/>
      </c>
      <c r="K47" s="315">
        <f t="shared" si="2"/>
        <v>10</v>
      </c>
      <c r="L47" s="315">
        <f>IF($E47="Not Scored", "N/A",IF(AND($D47='Auto Responses'!$J$27,$H47=""),"N/A",IF(AND($D47='Auto Responses'!$J$27,$H47='Auto Responses'!$J$7),1,IF(AND($D47='Auto Responses'!$J$27,$H47='Auto Responses'!$J$8),0,IF(OR($F47=$G47,$H47='Auto Responses'!$J$7),1,0)))))</f>
        <v>1</v>
      </c>
      <c r="M47" s="315" t="str">
        <f>VLOOKUP($A47,'Institution Evaluation'!$A$56:$K$346,10,0)&amp;""</f>
        <v/>
      </c>
      <c r="N47" s="315">
        <f t="shared" si="3"/>
        <v>0</v>
      </c>
      <c r="O47" s="315">
        <f t="shared" si="12"/>
        <v>10</v>
      </c>
      <c r="P47" s="315">
        <f t="shared" si="5"/>
        <v>10</v>
      </c>
      <c r="Q47" s="315">
        <f t="shared" si="6"/>
        <v>0</v>
      </c>
      <c r="R47" s="315">
        <f t="shared" si="10"/>
        <v>0</v>
      </c>
      <c r="S47" s="315">
        <f t="shared" si="7"/>
        <v>0</v>
      </c>
      <c r="T47" s="315">
        <f t="shared" si="8"/>
        <v>0</v>
      </c>
      <c r="U47" s="315">
        <f t="shared" si="11"/>
        <v>7</v>
      </c>
      <c r="V47" s="315">
        <f t="shared" si="9"/>
        <v>0</v>
      </c>
      <c r="W47" s="65"/>
      <c r="X47" s="65"/>
      <c r="Y47" s="65"/>
      <c r="Z47" s="65"/>
    </row>
    <row r="48" ht="15.75" customHeight="1">
      <c r="A48" s="315" t="str">
        <f>Questions!$A48</f>
        <v>ITAC-17</v>
      </c>
      <c r="B48" s="315" t="str">
        <f t="shared" si="1"/>
        <v>ITAC</v>
      </c>
      <c r="C48" s="315" t="str">
        <f>VLOOKUP($A48,Questions!$A$3:$L$333,2,0)&amp;""</f>
        <v>Can all functions of the application or service be performed using only the keyboard?</v>
      </c>
      <c r="D48" s="315" t="str">
        <f>VLOOKUP($A48,Questions!$A$3:$L$333,11,0)&amp;""</f>
        <v/>
      </c>
      <c r="E48" s="315" t="str">
        <f>VLOOKUP($A48,Questions!$A$3:$L$333,12,0)&amp;""</f>
        <v>IT Accessibility</v>
      </c>
      <c r="F48" s="315" t="str">
        <f>VLOOKUP($A48,'Institution Evaluation'!$A$56:$K$346,3,0)&amp;""</f>
        <v>Yes</v>
      </c>
      <c r="G48" s="315" t="str">
        <f>VLOOKUP($A48,'Institution Evaluation'!$A$56:$K$346,7,0)&amp;""</f>
        <v>Yes</v>
      </c>
      <c r="H48" s="315" t="str">
        <f>VLOOKUP($A48,'Institution Evaluation'!$A$56:$K$346,8,0)&amp;""</f>
        <v/>
      </c>
      <c r="I48" s="315" t="str">
        <f>VLOOKUP($A48,'Institution Evaluation'!$A$56:$K$346,9,0)&amp;""</f>
        <v>Standard Importance</v>
      </c>
      <c r="J48" s="315" t="str">
        <f>VLOOKUP($A48,'Institution Evaluation'!$A$56:$K$346,10,0)&amp;""</f>
        <v/>
      </c>
      <c r="K48" s="315">
        <f t="shared" si="2"/>
        <v>10</v>
      </c>
      <c r="L48" s="315">
        <f>IF($E48="Not Scored", "N/A",IF(AND($D48='Auto Responses'!$J$27,$H48=""),"N/A",IF(AND($D48='Auto Responses'!$J$27,$H48='Auto Responses'!$J$7),1,IF(AND($D48='Auto Responses'!$J$27,$H48='Auto Responses'!$J$8),0,IF(OR($F48=$G48,$H48='Auto Responses'!$J$7),1,0)))))</f>
        <v>1</v>
      </c>
      <c r="M48" s="315" t="str">
        <f>VLOOKUP($A48,'Institution Evaluation'!$A$56:$K$346,10,0)&amp;""</f>
        <v/>
      </c>
      <c r="N48" s="315">
        <f t="shared" si="3"/>
        <v>0</v>
      </c>
      <c r="O48" s="315">
        <f t="shared" si="12"/>
        <v>10</v>
      </c>
      <c r="P48" s="315">
        <f t="shared" si="5"/>
        <v>10</v>
      </c>
      <c r="Q48" s="315">
        <f t="shared" si="6"/>
        <v>0</v>
      </c>
      <c r="R48" s="315">
        <f t="shared" si="10"/>
        <v>0</v>
      </c>
      <c r="S48" s="315">
        <f t="shared" si="7"/>
        <v>0</v>
      </c>
      <c r="T48" s="315">
        <f t="shared" si="8"/>
        <v>0</v>
      </c>
      <c r="U48" s="315">
        <f t="shared" si="11"/>
        <v>7</v>
      </c>
      <c r="V48" s="315">
        <f t="shared" si="9"/>
        <v>0</v>
      </c>
      <c r="W48" s="65"/>
      <c r="X48" s="65"/>
      <c r="Y48" s="65"/>
      <c r="Z48" s="65"/>
    </row>
    <row r="49" ht="15.75" customHeight="1">
      <c r="A49" s="315" t="str">
        <f>Questions!$A49</f>
        <v>ITAC-18</v>
      </c>
      <c r="B49" s="315" t="str">
        <f t="shared" si="1"/>
        <v>ITAC</v>
      </c>
      <c r="C49" s="315" t="str">
        <f>VLOOKUP($A49,Questions!$A$3:$L$333,2,0)&amp;""</f>
        <v>Does your product rely on activating a special "accessibility mode," a "lite version," or using an alternate interface (including “overlay” or AI-based alternates)  for accessibility purposes?</v>
      </c>
      <c r="D49" s="315" t="str">
        <f>VLOOKUP($A49,Questions!$A$3:$L$333,11,0)&amp;""</f>
        <v/>
      </c>
      <c r="E49" s="315" t="str">
        <f>VLOOKUP($A49,Questions!$A$3:$L$333,12,0)&amp;""</f>
        <v>IT Accessibility</v>
      </c>
      <c r="F49" s="315" t="str">
        <f>VLOOKUP($A49,'Institution Evaluation'!$A$56:$K$346,3,0)&amp;""</f>
        <v>No</v>
      </c>
      <c r="G49" s="315" t="str">
        <f>VLOOKUP($A49,'Institution Evaluation'!$A$56:$K$346,7,0)&amp;""</f>
        <v>No</v>
      </c>
      <c r="H49" s="315" t="str">
        <f>VLOOKUP($A49,'Institution Evaluation'!$A$56:$K$346,8,0)&amp;""</f>
        <v/>
      </c>
      <c r="I49" s="315" t="str">
        <f>VLOOKUP($A49,'Institution Evaluation'!$A$56:$K$346,9,0)&amp;""</f>
        <v>Standard Importance</v>
      </c>
      <c r="J49" s="315" t="str">
        <f>VLOOKUP($A49,'Institution Evaluation'!$A$56:$K$346,10,0)&amp;""</f>
        <v/>
      </c>
      <c r="K49" s="315">
        <f t="shared" si="2"/>
        <v>10</v>
      </c>
      <c r="L49" s="315">
        <f>IF($E49="Not Scored", "N/A",IF(AND($D49='Auto Responses'!$J$27,$H49=""),"N/A",IF(AND($D49='Auto Responses'!$J$27,$H49='Auto Responses'!$J$7),1,IF(AND($D49='Auto Responses'!$J$27,$H49='Auto Responses'!$J$8),0,IF(OR($F49=$G49,$H49='Auto Responses'!$J$7),1,0)))))</f>
        <v>1</v>
      </c>
      <c r="M49" s="315" t="str">
        <f>VLOOKUP($A49,'Institution Evaluation'!$A$56:$K$346,10,0)&amp;""</f>
        <v/>
      </c>
      <c r="N49" s="315">
        <f t="shared" si="3"/>
        <v>0</v>
      </c>
      <c r="O49" s="315">
        <f t="shared" si="12"/>
        <v>10</v>
      </c>
      <c r="P49" s="315">
        <f t="shared" si="5"/>
        <v>10</v>
      </c>
      <c r="Q49" s="315">
        <f t="shared" si="6"/>
        <v>0</v>
      </c>
      <c r="R49" s="315">
        <f t="shared" si="10"/>
        <v>0</v>
      </c>
      <c r="S49" s="315">
        <f t="shared" si="7"/>
        <v>0</v>
      </c>
      <c r="T49" s="315">
        <f t="shared" si="8"/>
        <v>0</v>
      </c>
      <c r="U49" s="315">
        <f t="shared" si="11"/>
        <v>7</v>
      </c>
      <c r="V49" s="315">
        <f t="shared" si="9"/>
        <v>0</v>
      </c>
      <c r="W49" s="65"/>
      <c r="X49" s="65"/>
      <c r="Y49" s="65"/>
      <c r="Z49" s="65"/>
    </row>
    <row r="50" ht="15.75" customHeight="1">
      <c r="A50" s="315" t="str">
        <f>Questions!$A51</f>
        <v>THRD-02</v>
      </c>
      <c r="B50" s="315" t="str">
        <f t="shared" si="1"/>
        <v>THRD</v>
      </c>
      <c r="C50" s="315" t="str">
        <f>VLOOKUP($A50,Questions!$A$3:$L$333,2,0)&amp;""</f>
        <v>Do you have contractual language in place with third parties governing access to institutional data?*</v>
      </c>
      <c r="D50" s="315" t="str">
        <f>VLOOKUP($A50,Questions!$A$3:$L$333,11,0)&amp;""</f>
        <v/>
      </c>
      <c r="E50" s="315" t="str">
        <f>VLOOKUP($A50,Questions!$A$3:$L$333,12,0)&amp;""</f>
        <v>Organization</v>
      </c>
      <c r="F50" s="315" t="str">
        <f>VLOOKUP($A50,'Institution Evaluation'!$A$56:$K$346,3,0)&amp;""</f>
        <v>Yes</v>
      </c>
      <c r="G50" s="315" t="str">
        <f>VLOOKUP($A50,'Institution Evaluation'!$A$56:$K$346,7,0)&amp;""</f>
        <v>Yes</v>
      </c>
      <c r="H50" s="315" t="str">
        <f>VLOOKUP($A50,'Institution Evaluation'!$A$56:$K$346,8,0)&amp;""</f>
        <v/>
      </c>
      <c r="I50" s="315" t="str">
        <f>VLOOKUP($A50,'Institution Evaluation'!$A$56:$K$346,9,0)&amp;""</f>
        <v>Critical Importance</v>
      </c>
      <c r="J50" s="315" t="str">
        <f>VLOOKUP($A50,'Institution Evaluation'!$A$56:$K$346,10,0)&amp;""</f>
        <v/>
      </c>
      <c r="K50" s="315">
        <f t="shared" si="2"/>
        <v>20</v>
      </c>
      <c r="L50" s="315">
        <f>IF($E50="Not Scored", "N/A",IF(AND($D50='Auto Responses'!$J$27,$H50=""),"N/A",IF(AND($D50='Auto Responses'!$J$27,$H50='Auto Responses'!$J$7),1,IF(AND($D50='Auto Responses'!$J$27,$H50='Auto Responses'!$J$8),0,IF(OR($F50=$G50,$H50='Auto Responses'!$J$7),1,0)))))</f>
        <v>1</v>
      </c>
      <c r="M50" s="315" t="str">
        <f>VLOOKUP($A50,'Institution Evaluation'!$A$56:$K$346,10,0)&amp;""</f>
        <v/>
      </c>
      <c r="N50" s="315">
        <f t="shared" si="3"/>
        <v>1</v>
      </c>
      <c r="O50" s="315">
        <f t="shared" ref="O50:O54" si="13">IF($E50="Not Scored","N/A",IF($J50="",$K50,IF($J50="Minor Importance",5,IF($J50="Standard Importance",10,IF($J50="Critical Importance",20,0)))))</f>
        <v>20</v>
      </c>
      <c r="P50" s="315">
        <f t="shared" si="5"/>
        <v>20</v>
      </c>
      <c r="Q50" s="315">
        <f t="shared" si="6"/>
        <v>0</v>
      </c>
      <c r="R50" s="315">
        <f t="shared" si="10"/>
        <v>0</v>
      </c>
      <c r="S50" s="315">
        <f t="shared" si="7"/>
        <v>0</v>
      </c>
      <c r="T50" s="315">
        <f t="shared" si="8"/>
        <v>1</v>
      </c>
      <c r="U50" s="315">
        <f t="shared" si="11"/>
        <v>8</v>
      </c>
      <c r="V50" s="315">
        <f t="shared" si="9"/>
        <v>8</v>
      </c>
      <c r="W50" s="65"/>
      <c r="X50" s="65"/>
      <c r="Y50" s="65"/>
      <c r="Z50" s="65"/>
    </row>
    <row r="51" ht="15.75" customHeight="1">
      <c r="A51" s="315" t="str">
        <f>Questions!$A50</f>
        <v>THRD-01</v>
      </c>
      <c r="B51" s="315" t="str">
        <f t="shared" si="1"/>
        <v>THRD</v>
      </c>
      <c r="C51" s="315" t="str">
        <f>VLOOKUP($A51,Questions!$A$3:$L$333,2,0)&amp;""</f>
        <v>Do you perform security assessments of third-party companies with which you share data (e.g., hosting providers, cloud services, PaaS, IaaS, SaaS)?*</v>
      </c>
      <c r="D51" s="315" t="str">
        <f>VLOOKUP($A51,Questions!$A$3:$L$333,11,0)&amp;""</f>
        <v/>
      </c>
      <c r="E51" s="315" t="str">
        <f>VLOOKUP($A51,Questions!$A$3:$L$333,12,0)&amp;""</f>
        <v>Organization</v>
      </c>
      <c r="F51" s="315" t="str">
        <f>VLOOKUP($A51,'Institution Evaluation'!$A$56:$K$346,3,0)&amp;""</f>
        <v>Yes</v>
      </c>
      <c r="G51" s="315" t="str">
        <f>VLOOKUP($A51,'Institution Evaluation'!$A$56:$K$346,7,0)&amp;""</f>
        <v>Yes</v>
      </c>
      <c r="H51" s="315" t="str">
        <f>VLOOKUP($A51,'Institution Evaluation'!$A$56:$K$346,8,0)&amp;""</f>
        <v/>
      </c>
      <c r="I51" s="315" t="str">
        <f>VLOOKUP($A51,'Institution Evaluation'!$A$56:$K$346,9,0)&amp;""</f>
        <v>Critical Importance</v>
      </c>
      <c r="J51" s="315" t="str">
        <f>VLOOKUP($A51,'Institution Evaluation'!$A$56:$K$346,10,0)&amp;""</f>
        <v/>
      </c>
      <c r="K51" s="315">
        <f t="shared" si="2"/>
        <v>20</v>
      </c>
      <c r="L51" s="315">
        <f>IF($E51="Not Scored", "N/A",IF(AND($D51='Auto Responses'!$J$27,$H51=""),"N/A",IF(AND($D51='Auto Responses'!$J$27,$H51='Auto Responses'!$J$7),1,IF(AND($D51='Auto Responses'!$J$27,$H51='Auto Responses'!$J$8),0,IF(OR($F51=$G51,$H51='Auto Responses'!$J$7),1,0)))))</f>
        <v>1</v>
      </c>
      <c r="M51" s="315" t="str">
        <f>VLOOKUP($A51,'Institution Evaluation'!$A$56:$K$346,10,0)&amp;""</f>
        <v/>
      </c>
      <c r="N51" s="315">
        <f t="shared" si="3"/>
        <v>1</v>
      </c>
      <c r="O51" s="315">
        <f t="shared" si="13"/>
        <v>20</v>
      </c>
      <c r="P51" s="315">
        <f t="shared" si="5"/>
        <v>20</v>
      </c>
      <c r="Q51" s="315">
        <f t="shared" si="6"/>
        <v>0</v>
      </c>
      <c r="R51" s="315">
        <f t="shared" si="10"/>
        <v>0</v>
      </c>
      <c r="S51" s="315">
        <f t="shared" si="7"/>
        <v>0</v>
      </c>
      <c r="T51" s="315">
        <f t="shared" si="8"/>
        <v>1</v>
      </c>
      <c r="U51" s="315">
        <f t="shared" si="11"/>
        <v>9</v>
      </c>
      <c r="V51" s="315">
        <f t="shared" si="9"/>
        <v>9</v>
      </c>
      <c r="W51" s="65"/>
      <c r="X51" s="65"/>
      <c r="Y51" s="65"/>
      <c r="Z51" s="65"/>
    </row>
    <row r="52" ht="15.75" customHeight="1">
      <c r="A52" s="315" t="str">
        <f>Questions!$A52</f>
        <v>THRD-03</v>
      </c>
      <c r="B52" s="315" t="str">
        <f t="shared" si="1"/>
        <v>THRD</v>
      </c>
      <c r="C52" s="315" t="str">
        <f>VLOOKUP($A52,Questions!$A$3:$L$333,2,0)&amp;""</f>
        <v>Do the contracts in place with these third parties address liability in the event of a data breach?*</v>
      </c>
      <c r="D52" s="315" t="str">
        <f>VLOOKUP($A52,Questions!$A$3:$L$333,11,0)&amp;""</f>
        <v/>
      </c>
      <c r="E52" s="315" t="str">
        <f>VLOOKUP($A52,Questions!$A$3:$L$333,12,0)&amp;""</f>
        <v>Organization</v>
      </c>
      <c r="F52" s="315" t="str">
        <f>VLOOKUP($A52,'Institution Evaluation'!$A$56:$K$346,3,0)&amp;""</f>
        <v>Yes</v>
      </c>
      <c r="G52" s="315" t="str">
        <f>VLOOKUP($A52,'Institution Evaluation'!$A$56:$K$346,7,0)&amp;""</f>
        <v>Yes</v>
      </c>
      <c r="H52" s="315" t="str">
        <f>VLOOKUP($A52,'Institution Evaluation'!$A$56:$K$346,8,0)&amp;""</f>
        <v/>
      </c>
      <c r="I52" s="315" t="str">
        <f>VLOOKUP($A52,'Institution Evaluation'!$A$56:$K$346,9,0)&amp;""</f>
        <v>Critical Importance</v>
      </c>
      <c r="J52" s="315" t="str">
        <f>VLOOKUP($A52,'Institution Evaluation'!$A$56:$K$346,10,0)&amp;""</f>
        <v/>
      </c>
      <c r="K52" s="315">
        <f t="shared" si="2"/>
        <v>20</v>
      </c>
      <c r="L52" s="315">
        <f>IF($E52="Not Scored", "N/A",IF(AND($D52='Auto Responses'!$J$27,$H52=""),"N/A",IF(AND($D52='Auto Responses'!$J$27,$H52='Auto Responses'!$J$7),1,IF(AND($D52='Auto Responses'!$J$27,$H52='Auto Responses'!$J$8),0,IF(OR($F52=$G52,$H52='Auto Responses'!$J$7),1,0)))))</f>
        <v>1</v>
      </c>
      <c r="M52" s="315" t="str">
        <f>VLOOKUP($A52,'Institution Evaluation'!$A$56:$K$346,10,0)&amp;""</f>
        <v/>
      </c>
      <c r="N52" s="315">
        <f t="shared" si="3"/>
        <v>1</v>
      </c>
      <c r="O52" s="315">
        <f t="shared" si="13"/>
        <v>20</v>
      </c>
      <c r="P52" s="315">
        <f t="shared" si="5"/>
        <v>20</v>
      </c>
      <c r="Q52" s="315">
        <f t="shared" si="6"/>
        <v>0</v>
      </c>
      <c r="R52" s="315">
        <f t="shared" si="10"/>
        <v>0</v>
      </c>
      <c r="S52" s="315">
        <f t="shared" si="7"/>
        <v>0</v>
      </c>
      <c r="T52" s="315">
        <f t="shared" si="8"/>
        <v>1</v>
      </c>
      <c r="U52" s="315">
        <f t="shared" si="11"/>
        <v>10</v>
      </c>
      <c r="V52" s="315">
        <f t="shared" si="9"/>
        <v>10</v>
      </c>
      <c r="W52" s="65"/>
      <c r="X52" s="65"/>
      <c r="Y52" s="65"/>
      <c r="Z52" s="65"/>
    </row>
    <row r="53" ht="15.75" customHeight="1">
      <c r="A53" s="315" t="str">
        <f>Questions!$A53</f>
        <v>THRD-04</v>
      </c>
      <c r="B53" s="315" t="str">
        <f t="shared" si="1"/>
        <v>THRD</v>
      </c>
      <c r="C53" s="315" t="str">
        <f>VLOOKUP($A53,Questions!$A$3:$L$333,2,0)&amp;""</f>
        <v>Do you have an implemented third-party management strategy?*</v>
      </c>
      <c r="D53" s="315" t="str">
        <f>VLOOKUP($A53,Questions!$A$3:$L$333,11,0)&amp;""</f>
        <v/>
      </c>
      <c r="E53" s="315" t="str">
        <f>VLOOKUP($A53,Questions!$A$3:$L$333,12,0)&amp;""</f>
        <v>Organization</v>
      </c>
      <c r="F53" s="315" t="str">
        <f>VLOOKUP($A53,'Institution Evaluation'!$A$56:$K$346,3,0)&amp;""</f>
        <v>Yes</v>
      </c>
      <c r="G53" s="315" t="str">
        <f>VLOOKUP($A53,'Institution Evaluation'!$A$56:$K$346,7,0)&amp;""</f>
        <v>Yes</v>
      </c>
      <c r="H53" s="315" t="str">
        <f>VLOOKUP($A53,'Institution Evaluation'!$A$56:$K$346,8,0)&amp;""</f>
        <v/>
      </c>
      <c r="I53" s="315" t="str">
        <f>VLOOKUP($A53,'Institution Evaluation'!$A$56:$K$346,9,0)&amp;""</f>
        <v>Critical Importance</v>
      </c>
      <c r="J53" s="315" t="str">
        <f>VLOOKUP($A53,'Institution Evaluation'!$A$56:$K$346,10,0)&amp;""</f>
        <v/>
      </c>
      <c r="K53" s="315">
        <f t="shared" si="2"/>
        <v>20</v>
      </c>
      <c r="L53" s="315">
        <f>IF($E53="Not Scored", "N/A",IF(AND($D53='Auto Responses'!$J$27,$H53=""),"N/A",IF(AND($D53='Auto Responses'!$J$27,$H53='Auto Responses'!$J$7),1,IF(AND($D53='Auto Responses'!$J$27,$H53='Auto Responses'!$J$8),0,IF(OR($F53=$G53,$H53='Auto Responses'!$J$7),1,0)))))</f>
        <v>1</v>
      </c>
      <c r="M53" s="315" t="str">
        <f>VLOOKUP($A53,'Institution Evaluation'!$A$56:$K$346,10,0)&amp;""</f>
        <v/>
      </c>
      <c r="N53" s="315">
        <f t="shared" si="3"/>
        <v>1</v>
      </c>
      <c r="O53" s="315">
        <f t="shared" si="13"/>
        <v>20</v>
      </c>
      <c r="P53" s="315">
        <f t="shared" si="5"/>
        <v>20</v>
      </c>
      <c r="Q53" s="315">
        <f t="shared" si="6"/>
        <v>0</v>
      </c>
      <c r="R53" s="315">
        <f t="shared" si="10"/>
        <v>0</v>
      </c>
      <c r="S53" s="315">
        <f t="shared" si="7"/>
        <v>0</v>
      </c>
      <c r="T53" s="315">
        <f t="shared" si="8"/>
        <v>1</v>
      </c>
      <c r="U53" s="315">
        <f t="shared" si="11"/>
        <v>11</v>
      </c>
      <c r="V53" s="315">
        <f t="shared" si="9"/>
        <v>11</v>
      </c>
      <c r="W53" s="65"/>
      <c r="X53" s="65"/>
      <c r="Y53" s="65"/>
      <c r="Z53" s="65"/>
    </row>
    <row r="54" ht="15.75" customHeight="1">
      <c r="A54" s="315" t="str">
        <f>Questions!$A54</f>
        <v>THRD-05</v>
      </c>
      <c r="B54" s="315" t="str">
        <f t="shared" si="1"/>
        <v>THRD</v>
      </c>
      <c r="C54" s="315" t="str">
        <f>VLOOKUP($A54,Questions!$A$3:$L$333,2,0)&amp;""</f>
        <v>Do you have a process and implemented procedures for managing your hardware supply chain (e.g., telecommunications equipment, export licensing, computing devices)?</v>
      </c>
      <c r="D54" s="315" t="str">
        <f>VLOOKUP($A54,Questions!$A$3:$L$333,11,0)&amp;""</f>
        <v/>
      </c>
      <c r="E54" s="315" t="str">
        <f>VLOOKUP($A54,Questions!$A$3:$L$333,12,0)&amp;""</f>
        <v>Organization</v>
      </c>
      <c r="F54" s="315" t="str">
        <f>VLOOKUP($A54,'Institution Evaluation'!$A$56:$K$346,3,0)&amp;""</f>
        <v>Yes</v>
      </c>
      <c r="G54" s="315" t="str">
        <f>VLOOKUP($A54,'Institution Evaluation'!$A$56:$K$346,7,0)&amp;""</f>
        <v>Yes</v>
      </c>
      <c r="H54" s="315" t="str">
        <f>VLOOKUP($A54,'Institution Evaluation'!$A$56:$K$346,8,0)&amp;""</f>
        <v/>
      </c>
      <c r="I54" s="315" t="str">
        <f>VLOOKUP($A54,'Institution Evaluation'!$A$56:$K$346,9,0)&amp;""</f>
        <v>Standard Importance</v>
      </c>
      <c r="J54" s="315" t="str">
        <f>VLOOKUP($A54,'Institution Evaluation'!$A$56:$K$346,10,0)&amp;""</f>
        <v/>
      </c>
      <c r="K54" s="315">
        <f t="shared" si="2"/>
        <v>10</v>
      </c>
      <c r="L54" s="315">
        <f>IF($E54="Not Scored", "N/A",IF(AND($D54='Auto Responses'!$J$27,$H54=""),"N/A",IF(AND($D54='Auto Responses'!$J$27,$H54='Auto Responses'!$J$7),1,IF(AND($D54='Auto Responses'!$J$27,$H54='Auto Responses'!$J$8),0,IF(OR($F54=$G54,$H54='Auto Responses'!$J$7),1,0)))))</f>
        <v>1</v>
      </c>
      <c r="M54" s="315" t="str">
        <f>VLOOKUP($A54,'Institution Evaluation'!$A$56:$K$346,10,0)&amp;""</f>
        <v/>
      </c>
      <c r="N54" s="315">
        <f t="shared" si="3"/>
        <v>0</v>
      </c>
      <c r="O54" s="315">
        <f t="shared" si="13"/>
        <v>10</v>
      </c>
      <c r="P54" s="315">
        <f t="shared" si="5"/>
        <v>10</v>
      </c>
      <c r="Q54" s="315">
        <f t="shared" si="6"/>
        <v>0</v>
      </c>
      <c r="R54" s="315">
        <f t="shared" si="10"/>
        <v>0</v>
      </c>
      <c r="S54" s="315">
        <f t="shared" si="7"/>
        <v>0</v>
      </c>
      <c r="T54" s="315">
        <f t="shared" si="8"/>
        <v>0</v>
      </c>
      <c r="U54" s="315">
        <f t="shared" si="11"/>
        <v>11</v>
      </c>
      <c r="V54" s="315">
        <f t="shared" si="9"/>
        <v>0</v>
      </c>
      <c r="W54" s="65"/>
      <c r="X54" s="65"/>
      <c r="Y54" s="65"/>
      <c r="Z54" s="65"/>
    </row>
    <row r="55" ht="15.75" customHeight="1">
      <c r="A55" s="315" t="str">
        <f>Questions!$A55</f>
        <v>CONS-01</v>
      </c>
      <c r="B55" s="315" t="str">
        <f t="shared" si="1"/>
        <v>CONS</v>
      </c>
      <c r="C55" s="315" t="str">
        <f>VLOOKUP($A55,Questions!$A$3:$L$333,2,0)&amp;""</f>
        <v>Will the consultant require access to the institution's network resources?*</v>
      </c>
      <c r="D55" s="315" t="str">
        <f>VLOOKUP($A55,Questions!$A$3:$L$333,11,0)&amp;""</f>
        <v/>
      </c>
      <c r="E55" s="315" t="str">
        <f>VLOOKUP($A55,Questions!$A$3:$L$333,12,0)&amp;""</f>
        <v>Case-Specific</v>
      </c>
      <c r="F55" s="315" t="str">
        <f>VLOOKUP($A55,'Institution Evaluation'!$A$56:$K$346,3,0)&amp;""</f>
        <v>No</v>
      </c>
      <c r="G55" s="315" t="str">
        <f>VLOOKUP($A55,'Institution Evaluation'!$A$56:$K$346,7,0)&amp;""</f>
        <v>No</v>
      </c>
      <c r="H55" s="315" t="str">
        <f>VLOOKUP($A55,'Institution Evaluation'!$A$56:$K$346,8,0)&amp;""</f>
        <v/>
      </c>
      <c r="I55" s="315" t="str">
        <f>VLOOKUP($A55,'Institution Evaluation'!$A$56:$K$346,9,0)&amp;""</f>
        <v>Critical Importance</v>
      </c>
      <c r="J55" s="315" t="str">
        <f>VLOOKUP($A55,'Institution Evaluation'!$A$56:$K$346,10,0)&amp;""</f>
        <v/>
      </c>
      <c r="K55" s="315">
        <f t="shared" si="2"/>
        <v>20</v>
      </c>
      <c r="L55" s="315">
        <f>IF($E55="Not Scored", "N/A",IF(AND($D55='Auto Responses'!$J$27,$H55=""),"N/A",IF(AND($D55='Auto Responses'!$J$27,$H55='Auto Responses'!$J$7),1,IF(AND($D55='Auto Responses'!$J$27,$H55='Auto Responses'!$J$8),0,IF(OR($F55=$G55,$H55='Auto Responses'!$J$7),1,0)))))</f>
        <v>1</v>
      </c>
      <c r="M55" s="315" t="str">
        <f>VLOOKUP($A55,'Institution Evaluation'!$A$56:$K$346,10,0)&amp;""</f>
        <v/>
      </c>
      <c r="N55" s="315">
        <f t="shared" si="3"/>
        <v>1</v>
      </c>
      <c r="O55" s="315">
        <f t="shared" ref="O55:O63" si="14">IF(OR($F$19="No",$E55="Not Scored"),"N/A",IF($J55="",$K55,IF($J55="Minor Importance",5,IF($J55="Standard Importance",10,IF($J55="Critical Importance",20,0)))))</f>
        <v>20</v>
      </c>
      <c r="P55" s="315">
        <f t="shared" si="5"/>
        <v>20</v>
      </c>
      <c r="Q55" s="315">
        <f t="shared" si="6"/>
        <v>0</v>
      </c>
      <c r="R55" s="315">
        <f t="shared" si="10"/>
        <v>0</v>
      </c>
      <c r="S55" s="315">
        <f t="shared" si="7"/>
        <v>0</v>
      </c>
      <c r="T55" s="315">
        <f t="shared" si="8"/>
        <v>1</v>
      </c>
      <c r="U55" s="315">
        <f t="shared" si="11"/>
        <v>12</v>
      </c>
      <c r="V55" s="315">
        <f t="shared" si="9"/>
        <v>12</v>
      </c>
      <c r="W55" s="65"/>
      <c r="X55" s="65"/>
      <c r="Y55" s="65"/>
      <c r="Z55" s="65"/>
    </row>
    <row r="56" ht="15.75" customHeight="1">
      <c r="A56" s="315" t="str">
        <f>Questions!$A56</f>
        <v>CONS-02</v>
      </c>
      <c r="B56" s="315" t="str">
        <f t="shared" si="1"/>
        <v>CONS</v>
      </c>
      <c r="C56" s="315" t="str">
        <f>VLOOKUP($A56,Questions!$A$3:$L$333,2,0)&amp;""</f>
        <v>Has the consultant received training on (sensitive, HIPAA, PCI, etc.) data handling?*</v>
      </c>
      <c r="D56" s="315" t="str">
        <f>VLOOKUP($A56,Questions!$A$3:$L$333,11,0)&amp;""</f>
        <v/>
      </c>
      <c r="E56" s="315" t="str">
        <f>VLOOKUP($A56,Questions!$A$3:$L$333,12,0)&amp;""</f>
        <v>Case-Specific</v>
      </c>
      <c r="F56" s="315" t="str">
        <f>VLOOKUP($A56,'Institution Evaluation'!$A$56:$K$346,3,0)&amp;""</f>
        <v>No</v>
      </c>
      <c r="G56" s="315" t="str">
        <f>VLOOKUP($A56,'Institution Evaluation'!$A$56:$K$346,7,0)&amp;""</f>
        <v>Yes</v>
      </c>
      <c r="H56" s="315" t="str">
        <f>VLOOKUP($A56,'Institution Evaluation'!$A$56:$K$346,8,0)&amp;""</f>
        <v/>
      </c>
      <c r="I56" s="315" t="str">
        <f>VLOOKUP($A56,'Institution Evaluation'!$A$56:$K$346,9,0)&amp;""</f>
        <v>Critical Importance</v>
      </c>
      <c r="J56" s="315" t="str">
        <f>VLOOKUP($A56,'Institution Evaluation'!$A$56:$K$346,10,0)&amp;""</f>
        <v/>
      </c>
      <c r="K56" s="315">
        <f t="shared" si="2"/>
        <v>20</v>
      </c>
      <c r="L56" s="315">
        <f>IF($E56="Not Scored", "N/A",IF(AND($D56='Auto Responses'!$J$27,$H56=""),"N/A",IF(AND($D56='Auto Responses'!$J$27,$H56='Auto Responses'!$J$7),1,IF(AND($D56='Auto Responses'!$J$27,$H56='Auto Responses'!$J$8),0,IF(OR($F56=$G56,$H56='Auto Responses'!$J$7),1,0)))))</f>
        <v>0</v>
      </c>
      <c r="M56" s="315" t="str">
        <f>VLOOKUP($A56,'Institution Evaluation'!$A$56:$K$346,10,0)&amp;""</f>
        <v/>
      </c>
      <c r="N56" s="315">
        <f t="shared" si="3"/>
        <v>1</v>
      </c>
      <c r="O56" s="315">
        <f t="shared" si="14"/>
        <v>20</v>
      </c>
      <c r="P56" s="315">
        <f t="shared" si="5"/>
        <v>0</v>
      </c>
      <c r="Q56" s="315">
        <f t="shared" si="6"/>
        <v>0</v>
      </c>
      <c r="R56" s="315">
        <f t="shared" si="10"/>
        <v>0</v>
      </c>
      <c r="S56" s="315">
        <f t="shared" si="7"/>
        <v>0</v>
      </c>
      <c r="T56" s="315">
        <f t="shared" si="8"/>
        <v>1</v>
      </c>
      <c r="U56" s="315">
        <f t="shared" si="11"/>
        <v>13</v>
      </c>
      <c r="V56" s="315">
        <f t="shared" si="9"/>
        <v>13</v>
      </c>
      <c r="W56" s="65"/>
      <c r="X56" s="65"/>
      <c r="Y56" s="65"/>
      <c r="Z56" s="65"/>
    </row>
    <row r="57" ht="15.75" customHeight="1">
      <c r="A57" s="315" t="str">
        <f>Questions!$A57</f>
        <v>CONS-03</v>
      </c>
      <c r="B57" s="315" t="str">
        <f t="shared" si="1"/>
        <v>CONS</v>
      </c>
      <c r="C57" s="315" t="str">
        <f>VLOOKUP($A57,Questions!$A$3:$L$333,2,0)&amp;""</f>
        <v>Is the data encrypted (at rest) while in the consultant's possession?*</v>
      </c>
      <c r="D57" s="315" t="str">
        <f>VLOOKUP($A57,Questions!$A$3:$L$333,11,0)&amp;""</f>
        <v/>
      </c>
      <c r="E57" s="315" t="str">
        <f>VLOOKUP($A57,Questions!$A$3:$L$333,12,0)&amp;""</f>
        <v>Case-Specific</v>
      </c>
      <c r="F57" s="315" t="str">
        <f>VLOOKUP($A57,'Institution Evaluation'!$A$56:$K$346,3,0)&amp;""</f>
        <v>No</v>
      </c>
      <c r="G57" s="315" t="str">
        <f>VLOOKUP($A57,'Institution Evaluation'!$A$56:$K$346,7,0)&amp;""</f>
        <v>Yes</v>
      </c>
      <c r="H57" s="315" t="str">
        <f>VLOOKUP($A57,'Institution Evaluation'!$A$56:$K$346,8,0)&amp;""</f>
        <v/>
      </c>
      <c r="I57" s="315" t="str">
        <f>VLOOKUP($A57,'Institution Evaluation'!$A$56:$K$346,9,0)&amp;""</f>
        <v>Critical Importance</v>
      </c>
      <c r="J57" s="315" t="str">
        <f>VLOOKUP($A57,'Institution Evaluation'!$A$56:$K$346,10,0)&amp;""</f>
        <v/>
      </c>
      <c r="K57" s="315">
        <f t="shared" si="2"/>
        <v>20</v>
      </c>
      <c r="L57" s="315">
        <f>IF($E57="Not Scored", "N/A",IF(AND($D57='Auto Responses'!$J$27,$H57=""),"N/A",IF(AND($D57='Auto Responses'!$J$27,$H57='Auto Responses'!$J$7),1,IF(AND($D57='Auto Responses'!$J$27,$H57='Auto Responses'!$J$8),0,IF(OR($F57=$G57,$H57='Auto Responses'!$J$7),1,0)))))</f>
        <v>0</v>
      </c>
      <c r="M57" s="315" t="str">
        <f>VLOOKUP($A57,'Institution Evaluation'!$A$56:$K$346,10,0)&amp;""</f>
        <v/>
      </c>
      <c r="N57" s="315">
        <f t="shared" si="3"/>
        <v>1</v>
      </c>
      <c r="O57" s="315">
        <f t="shared" si="14"/>
        <v>20</v>
      </c>
      <c r="P57" s="315">
        <f t="shared" si="5"/>
        <v>0</v>
      </c>
      <c r="Q57" s="315">
        <f t="shared" si="6"/>
        <v>0</v>
      </c>
      <c r="R57" s="315">
        <f t="shared" si="10"/>
        <v>0</v>
      </c>
      <c r="S57" s="315">
        <f t="shared" si="7"/>
        <v>0</v>
      </c>
      <c r="T57" s="315">
        <f t="shared" si="8"/>
        <v>1</v>
      </c>
      <c r="U57" s="315">
        <f t="shared" si="11"/>
        <v>14</v>
      </c>
      <c r="V57" s="315">
        <f t="shared" si="9"/>
        <v>14</v>
      </c>
      <c r="W57" s="65"/>
      <c r="X57" s="65"/>
      <c r="Y57" s="65"/>
      <c r="Z57" s="65"/>
    </row>
    <row r="58" ht="15.75" customHeight="1">
      <c r="A58" s="315" t="str">
        <f>Questions!$A58</f>
        <v>CONS-04</v>
      </c>
      <c r="B58" s="315" t="str">
        <f t="shared" si="1"/>
        <v>CONS</v>
      </c>
      <c r="C58" s="315" t="str">
        <f>VLOOKUP($A58,Questions!$A$3:$L$333,2,0)&amp;""</f>
        <v>Can access be restricted based on source IP address?*</v>
      </c>
      <c r="D58" s="315" t="str">
        <f>VLOOKUP($A58,Questions!$A$3:$L$333,11,0)&amp;""</f>
        <v/>
      </c>
      <c r="E58" s="315" t="str">
        <f>VLOOKUP($A58,Questions!$A$3:$L$333,12,0)&amp;""</f>
        <v>Case-Specific</v>
      </c>
      <c r="F58" s="315" t="str">
        <f>VLOOKUP($A58,'Institution Evaluation'!$A$56:$K$346,3,0)&amp;""</f>
        <v>No</v>
      </c>
      <c r="G58" s="315" t="str">
        <f>VLOOKUP($A58,'Institution Evaluation'!$A$56:$K$346,7,0)&amp;""</f>
        <v>Yes</v>
      </c>
      <c r="H58" s="315" t="str">
        <f>VLOOKUP($A58,'Institution Evaluation'!$A$56:$K$346,8,0)&amp;""</f>
        <v/>
      </c>
      <c r="I58" s="315" t="str">
        <f>VLOOKUP($A58,'Institution Evaluation'!$A$56:$K$346,9,0)&amp;""</f>
        <v>Critical Importance</v>
      </c>
      <c r="J58" s="315" t="str">
        <f>VLOOKUP($A58,'Institution Evaluation'!$A$56:$K$346,10,0)&amp;""</f>
        <v/>
      </c>
      <c r="K58" s="315">
        <f t="shared" si="2"/>
        <v>20</v>
      </c>
      <c r="L58" s="315">
        <f>IF($E58="Not Scored", "N/A",IF(AND($D58='Auto Responses'!$J$27,$H58=""),"N/A",IF(AND($D58='Auto Responses'!$J$27,$H58='Auto Responses'!$J$7),1,IF(AND($D58='Auto Responses'!$J$27,$H58='Auto Responses'!$J$8),0,IF(OR($F58=$G58,$H58='Auto Responses'!$J$7),1,0)))))</f>
        <v>0</v>
      </c>
      <c r="M58" s="315" t="str">
        <f>VLOOKUP($A58,'Institution Evaluation'!$A$56:$K$346,10,0)&amp;""</f>
        <v/>
      </c>
      <c r="N58" s="315">
        <f t="shared" si="3"/>
        <v>1</v>
      </c>
      <c r="O58" s="315">
        <f t="shared" si="14"/>
        <v>20</v>
      </c>
      <c r="P58" s="315">
        <f t="shared" si="5"/>
        <v>0</v>
      </c>
      <c r="Q58" s="315">
        <f t="shared" si="6"/>
        <v>0</v>
      </c>
      <c r="R58" s="315">
        <f t="shared" si="10"/>
        <v>0</v>
      </c>
      <c r="S58" s="315">
        <f t="shared" si="7"/>
        <v>0</v>
      </c>
      <c r="T58" s="315">
        <f t="shared" si="8"/>
        <v>1</v>
      </c>
      <c r="U58" s="315">
        <f t="shared" si="11"/>
        <v>15</v>
      </c>
      <c r="V58" s="315">
        <f t="shared" si="9"/>
        <v>15</v>
      </c>
      <c r="W58" s="65"/>
      <c r="X58" s="65"/>
      <c r="Y58" s="65"/>
      <c r="Z58" s="65"/>
    </row>
    <row r="59" ht="15.75" customHeight="1">
      <c r="A59" s="315" t="str">
        <f>Questions!$A59</f>
        <v>CONS-05</v>
      </c>
      <c r="B59" s="315" t="str">
        <f t="shared" si="1"/>
        <v>CONS</v>
      </c>
      <c r="C59" s="315" t="str">
        <f>VLOOKUP($A59,Questions!$A$3:$L$333,2,0)&amp;""</f>
        <v>Will the consulting take place on-premises?</v>
      </c>
      <c r="D59" s="315" t="str">
        <f>VLOOKUP($A59,Questions!$A$3:$L$333,11,0)&amp;""</f>
        <v/>
      </c>
      <c r="E59" s="315" t="str">
        <f>VLOOKUP($A59,Questions!$A$3:$L$333,12,0)&amp;""</f>
        <v>Case-Specific</v>
      </c>
      <c r="F59" s="315" t="str">
        <f>VLOOKUP($A59,'Institution Evaluation'!$A$56:$K$346,3,0)&amp;""</f>
        <v>No</v>
      </c>
      <c r="G59" s="315" t="str">
        <f>VLOOKUP($A59,'Institution Evaluation'!$A$56:$K$346,7,0)&amp;""</f>
        <v>No</v>
      </c>
      <c r="H59" s="315" t="str">
        <f>VLOOKUP($A59,'Institution Evaluation'!$A$56:$K$346,8,0)&amp;""</f>
        <v/>
      </c>
      <c r="I59" s="315" t="str">
        <f>VLOOKUP($A59,'Institution Evaluation'!$A$56:$K$346,9,0)&amp;""</f>
        <v>Standard Importance</v>
      </c>
      <c r="J59" s="315" t="str">
        <f>VLOOKUP($A59,'Institution Evaluation'!$A$56:$K$346,10,0)&amp;""</f>
        <v/>
      </c>
      <c r="K59" s="315">
        <f t="shared" si="2"/>
        <v>10</v>
      </c>
      <c r="L59" s="315">
        <f>IF($E59="Not Scored", "N/A",IF(AND($D59='Auto Responses'!$J$27,$H59=""),"N/A",IF(AND($D59='Auto Responses'!$J$27,$H59='Auto Responses'!$J$7),1,IF(AND($D59='Auto Responses'!$J$27,$H59='Auto Responses'!$J$8),0,IF(OR($F59=$G59,$H59='Auto Responses'!$J$7),1,0)))))</f>
        <v>1</v>
      </c>
      <c r="M59" s="315" t="str">
        <f>VLOOKUP($A59,'Institution Evaluation'!$A$56:$K$346,10,0)&amp;""</f>
        <v/>
      </c>
      <c r="N59" s="315">
        <f t="shared" si="3"/>
        <v>0</v>
      </c>
      <c r="O59" s="315">
        <f t="shared" si="14"/>
        <v>10</v>
      </c>
      <c r="P59" s="315">
        <f t="shared" si="5"/>
        <v>10</v>
      </c>
      <c r="Q59" s="315">
        <f t="shared" si="6"/>
        <v>0</v>
      </c>
      <c r="R59" s="315">
        <f t="shared" si="10"/>
        <v>0</v>
      </c>
      <c r="S59" s="315">
        <f t="shared" si="7"/>
        <v>0</v>
      </c>
      <c r="T59" s="315">
        <f t="shared" si="8"/>
        <v>0</v>
      </c>
      <c r="U59" s="315">
        <f t="shared" si="11"/>
        <v>15</v>
      </c>
      <c r="V59" s="315">
        <f t="shared" si="9"/>
        <v>0</v>
      </c>
      <c r="W59" s="65"/>
      <c r="X59" s="65"/>
      <c r="Y59" s="65"/>
      <c r="Z59" s="65"/>
    </row>
    <row r="60" ht="15.75" customHeight="1">
      <c r="A60" s="315" t="str">
        <f>Questions!$A60</f>
        <v>CONS-06</v>
      </c>
      <c r="B60" s="315" t="str">
        <f t="shared" si="1"/>
        <v>CONS</v>
      </c>
      <c r="C60" s="315" t="str">
        <f>VLOOKUP($A60,Questions!$A$3:$L$333,2,0)&amp;""</f>
        <v>Will the consultant require access to hardware in the institution's data centers?</v>
      </c>
      <c r="D60" s="315" t="str">
        <f>VLOOKUP($A60,Questions!$A$3:$L$333,11,0)&amp;""</f>
        <v/>
      </c>
      <c r="E60" s="315" t="str">
        <f>VLOOKUP($A60,Questions!$A$3:$L$333,12,0)&amp;""</f>
        <v>Case-Specific</v>
      </c>
      <c r="F60" s="315" t="str">
        <f>VLOOKUP($A60,'Institution Evaluation'!$A$56:$K$346,3,0)&amp;""</f>
        <v>No</v>
      </c>
      <c r="G60" s="315" t="str">
        <f>VLOOKUP($A60,'Institution Evaluation'!$A$56:$K$346,7,0)&amp;""</f>
        <v>No</v>
      </c>
      <c r="H60" s="315" t="str">
        <f>VLOOKUP($A60,'Institution Evaluation'!$A$56:$K$346,8,0)&amp;""</f>
        <v/>
      </c>
      <c r="I60" s="315" t="str">
        <f>VLOOKUP($A60,'Institution Evaluation'!$A$56:$K$346,9,0)&amp;""</f>
        <v>Standard Importance</v>
      </c>
      <c r="J60" s="315" t="str">
        <f>VLOOKUP($A60,'Institution Evaluation'!$A$56:$K$346,10,0)&amp;""</f>
        <v/>
      </c>
      <c r="K60" s="315">
        <f t="shared" si="2"/>
        <v>10</v>
      </c>
      <c r="L60" s="315">
        <f>IF($E60="Not Scored", "N/A",IF(AND($D60='Auto Responses'!$J$27,$H60=""),"N/A",IF(AND($D60='Auto Responses'!$J$27,$H60='Auto Responses'!$J$7),1,IF(AND($D60='Auto Responses'!$J$27,$H60='Auto Responses'!$J$8),0,IF(OR($F60=$G60,$H60='Auto Responses'!$J$7),1,0)))))</f>
        <v>1</v>
      </c>
      <c r="M60" s="315" t="str">
        <f>VLOOKUP($A60,'Institution Evaluation'!$A$56:$K$346,10,0)&amp;""</f>
        <v/>
      </c>
      <c r="N60" s="315">
        <f t="shared" si="3"/>
        <v>0</v>
      </c>
      <c r="O60" s="315">
        <f t="shared" si="14"/>
        <v>10</v>
      </c>
      <c r="P60" s="315">
        <f t="shared" si="5"/>
        <v>10</v>
      </c>
      <c r="Q60" s="315">
        <f t="shared" si="6"/>
        <v>0</v>
      </c>
      <c r="R60" s="315">
        <f t="shared" si="10"/>
        <v>0</v>
      </c>
      <c r="S60" s="315">
        <f t="shared" si="7"/>
        <v>0</v>
      </c>
      <c r="T60" s="315">
        <f t="shared" si="8"/>
        <v>0</v>
      </c>
      <c r="U60" s="315">
        <f t="shared" si="11"/>
        <v>15</v>
      </c>
      <c r="V60" s="315">
        <f t="shared" si="9"/>
        <v>0</v>
      </c>
      <c r="W60" s="65"/>
      <c r="X60" s="65"/>
      <c r="Y60" s="65"/>
      <c r="Z60" s="65"/>
    </row>
    <row r="61" ht="15.75" customHeight="1">
      <c r="A61" s="315" t="str">
        <f>Questions!$A61</f>
        <v>CONS-07</v>
      </c>
      <c r="B61" s="315" t="str">
        <f t="shared" si="1"/>
        <v>CONS</v>
      </c>
      <c r="C61" s="315" t="str">
        <f>VLOOKUP($A61,Questions!$A$3:$L$333,2,0)&amp;""</f>
        <v>Will the consultant require an account within the institution's domain (@*.edu)?</v>
      </c>
      <c r="D61" s="315" t="str">
        <f>VLOOKUP($A61,Questions!$A$3:$L$333,11,0)&amp;""</f>
        <v/>
      </c>
      <c r="E61" s="315" t="str">
        <f>VLOOKUP($A61,Questions!$A$3:$L$333,12,0)&amp;""</f>
        <v>Case-Specific</v>
      </c>
      <c r="F61" s="315" t="str">
        <f>VLOOKUP($A61,'Institution Evaluation'!$A$56:$K$346,3,0)&amp;""</f>
        <v>No</v>
      </c>
      <c r="G61" s="315" t="str">
        <f>VLOOKUP($A61,'Institution Evaluation'!$A$56:$K$346,7,0)&amp;""</f>
        <v>No</v>
      </c>
      <c r="H61" s="315" t="str">
        <f>VLOOKUP($A61,'Institution Evaluation'!$A$56:$K$346,8,0)&amp;""</f>
        <v/>
      </c>
      <c r="I61" s="315" t="str">
        <f>VLOOKUP($A61,'Institution Evaluation'!$A$56:$K$346,9,0)&amp;""</f>
        <v>Standard Importance</v>
      </c>
      <c r="J61" s="315" t="str">
        <f>VLOOKUP($A61,'Institution Evaluation'!$A$56:$K$346,10,0)&amp;""</f>
        <v/>
      </c>
      <c r="K61" s="315">
        <f t="shared" si="2"/>
        <v>10</v>
      </c>
      <c r="L61" s="315">
        <f>IF($E61="Not Scored", "N/A",IF(AND($D61='Auto Responses'!$J$27,$H61=""),"N/A",IF(AND($D61='Auto Responses'!$J$27,$H61='Auto Responses'!$J$7),1,IF(AND($D61='Auto Responses'!$J$27,$H61='Auto Responses'!$J$8),0,IF(OR($F61=$G61,$H61='Auto Responses'!$J$7),1,0)))))</f>
        <v>1</v>
      </c>
      <c r="M61" s="315" t="str">
        <f>VLOOKUP($A61,'Institution Evaluation'!$A$56:$K$346,10,0)&amp;""</f>
        <v/>
      </c>
      <c r="N61" s="315">
        <f t="shared" si="3"/>
        <v>0</v>
      </c>
      <c r="O61" s="315">
        <f t="shared" si="14"/>
        <v>10</v>
      </c>
      <c r="P61" s="315">
        <f t="shared" si="5"/>
        <v>10</v>
      </c>
      <c r="Q61" s="315">
        <f t="shared" si="6"/>
        <v>0</v>
      </c>
      <c r="R61" s="315">
        <f t="shared" si="10"/>
        <v>0</v>
      </c>
      <c r="S61" s="315">
        <f t="shared" si="7"/>
        <v>0</v>
      </c>
      <c r="T61" s="315">
        <f t="shared" si="8"/>
        <v>0</v>
      </c>
      <c r="U61" s="315">
        <f t="shared" si="11"/>
        <v>15</v>
      </c>
      <c r="V61" s="315">
        <f t="shared" si="9"/>
        <v>0</v>
      </c>
      <c r="W61" s="65"/>
      <c r="X61" s="65"/>
      <c r="Y61" s="65"/>
      <c r="Z61" s="65"/>
    </row>
    <row r="62" ht="15.75" customHeight="1">
      <c r="A62" s="315" t="str">
        <f>Questions!$A62</f>
        <v>CONS-08</v>
      </c>
      <c r="B62" s="315" t="str">
        <f t="shared" si="1"/>
        <v>CONS</v>
      </c>
      <c r="C62" s="315" t="str">
        <f>VLOOKUP($A62,Questions!$A$3:$L$333,2,0)&amp;""</f>
        <v>Will any data be transferred to the consultant's possession?</v>
      </c>
      <c r="D62" s="315" t="str">
        <f>VLOOKUP($A62,Questions!$A$3:$L$333,11,0)&amp;""</f>
        <v/>
      </c>
      <c r="E62" s="315" t="str">
        <f>VLOOKUP($A62,Questions!$A$3:$L$333,12,0)&amp;""</f>
        <v>Case-Specific</v>
      </c>
      <c r="F62" s="315" t="str">
        <f>VLOOKUP($A62,'Institution Evaluation'!$A$56:$K$346,3,0)&amp;""</f>
        <v/>
      </c>
      <c r="G62" s="315" t="str">
        <f>VLOOKUP($A62,'Institution Evaluation'!$A$56:$K$346,7,0)&amp;""</f>
        <v>No</v>
      </c>
      <c r="H62" s="315" t="str">
        <f>VLOOKUP($A62,'Institution Evaluation'!$A$56:$K$346,8,0)&amp;""</f>
        <v/>
      </c>
      <c r="I62" s="315" t="str">
        <f>VLOOKUP($A62,'Institution Evaluation'!$A$56:$K$346,9,0)&amp;""</f>
        <v>Standard Importance</v>
      </c>
      <c r="J62" s="315" t="str">
        <f>VLOOKUP($A62,'Institution Evaluation'!$A$56:$K$346,10,0)&amp;""</f>
        <v/>
      </c>
      <c r="K62" s="315">
        <f t="shared" si="2"/>
        <v>10</v>
      </c>
      <c r="L62" s="315">
        <f>IF($E62="Not Scored", "N/A",IF(AND($D62='Auto Responses'!$J$27,$H62=""),"N/A",IF(AND($D62='Auto Responses'!$J$27,$H62='Auto Responses'!$J$7),1,IF(AND($D62='Auto Responses'!$J$27,$H62='Auto Responses'!$J$8),0,IF(OR($F62=$G62,$H62='Auto Responses'!$J$7),1,0)))))</f>
        <v>0</v>
      </c>
      <c r="M62" s="315" t="str">
        <f>VLOOKUP($A62,'Institution Evaluation'!$A$56:$K$346,10,0)&amp;""</f>
        <v/>
      </c>
      <c r="N62" s="315">
        <f t="shared" si="3"/>
        <v>0</v>
      </c>
      <c r="O62" s="315">
        <f t="shared" si="14"/>
        <v>10</v>
      </c>
      <c r="P62" s="315">
        <f t="shared" si="5"/>
        <v>0</v>
      </c>
      <c r="Q62" s="315">
        <f t="shared" si="6"/>
        <v>0</v>
      </c>
      <c r="R62" s="315">
        <f t="shared" si="10"/>
        <v>0</v>
      </c>
      <c r="S62" s="315">
        <f t="shared" si="7"/>
        <v>0</v>
      </c>
      <c r="T62" s="315">
        <f t="shared" si="8"/>
        <v>0</v>
      </c>
      <c r="U62" s="315">
        <f t="shared" si="11"/>
        <v>15</v>
      </c>
      <c r="V62" s="315">
        <f t="shared" si="9"/>
        <v>0</v>
      </c>
      <c r="W62" s="65"/>
      <c r="X62" s="65"/>
      <c r="Y62" s="65"/>
      <c r="Z62" s="65"/>
    </row>
    <row r="63" ht="15.75" customHeight="1">
      <c r="A63" s="315" t="str">
        <f>Questions!$A63</f>
        <v>CONS-09</v>
      </c>
      <c r="B63" s="315" t="str">
        <f t="shared" si="1"/>
        <v>CONS</v>
      </c>
      <c r="C63" s="315" t="str">
        <f>VLOOKUP($A63,Questions!$A$3:$L$333,2,0)&amp;""</f>
        <v>Will the consultant need remote access to the institution's network or systems?</v>
      </c>
      <c r="D63" s="315" t="str">
        <f>VLOOKUP($A63,Questions!$A$3:$L$333,11,0)&amp;""</f>
        <v/>
      </c>
      <c r="E63" s="315" t="str">
        <f>VLOOKUP($A63,Questions!$A$3:$L$333,12,0)&amp;""</f>
        <v>Case-Specific</v>
      </c>
      <c r="F63" s="315" t="str">
        <f>VLOOKUP($A63,'Institution Evaluation'!$A$56:$K$346,3,0)&amp;""</f>
        <v/>
      </c>
      <c r="G63" s="315" t="str">
        <f>VLOOKUP($A63,'Institution Evaluation'!$A$56:$K$346,7,0)&amp;""</f>
        <v>No</v>
      </c>
      <c r="H63" s="315" t="str">
        <f>VLOOKUP($A63,'Institution Evaluation'!$A$56:$K$346,8,0)&amp;""</f>
        <v/>
      </c>
      <c r="I63" s="315" t="str">
        <f>VLOOKUP($A63,'Institution Evaluation'!$A$56:$K$346,9,0)&amp;""</f>
        <v>Standard Importance</v>
      </c>
      <c r="J63" s="315" t="str">
        <f>VLOOKUP($A63,'Institution Evaluation'!$A$56:$K$346,10,0)&amp;""</f>
        <v/>
      </c>
      <c r="K63" s="315">
        <f t="shared" si="2"/>
        <v>10</v>
      </c>
      <c r="L63" s="315">
        <f>IF($E63="Not Scored", "N/A",IF(AND($D63='Auto Responses'!$J$27,$H63=""),"N/A",IF(AND($D63='Auto Responses'!$J$27,$H63='Auto Responses'!$J$7),1,IF(AND($D63='Auto Responses'!$J$27,$H63='Auto Responses'!$J$8),0,IF(OR($F63=$G63,$H63='Auto Responses'!$J$7),1,0)))))</f>
        <v>0</v>
      </c>
      <c r="M63" s="315" t="str">
        <f>VLOOKUP($A63,'Institution Evaluation'!$A$56:$K$346,10,0)&amp;""</f>
        <v/>
      </c>
      <c r="N63" s="315">
        <f t="shared" si="3"/>
        <v>0</v>
      </c>
      <c r="O63" s="315">
        <f t="shared" si="14"/>
        <v>10</v>
      </c>
      <c r="P63" s="315">
        <f t="shared" si="5"/>
        <v>0</v>
      </c>
      <c r="Q63" s="315">
        <f t="shared" si="6"/>
        <v>0</v>
      </c>
      <c r="R63" s="315">
        <f t="shared" si="10"/>
        <v>0</v>
      </c>
      <c r="S63" s="315">
        <f t="shared" si="7"/>
        <v>0</v>
      </c>
      <c r="T63" s="315">
        <f t="shared" si="8"/>
        <v>0</v>
      </c>
      <c r="U63" s="315">
        <f t="shared" si="11"/>
        <v>15</v>
      </c>
      <c r="V63" s="315">
        <f t="shared" si="9"/>
        <v>0</v>
      </c>
      <c r="W63" s="65"/>
      <c r="X63" s="65"/>
      <c r="Y63" s="65"/>
      <c r="Z63" s="65"/>
    </row>
    <row r="64" ht="15.75" customHeight="1">
      <c r="A64" s="315" t="str">
        <f>Questions!$A64</f>
        <v>APPL-01</v>
      </c>
      <c r="B64" s="315" t="str">
        <f t="shared" si="1"/>
        <v>APPL</v>
      </c>
      <c r="C64" s="315" t="str">
        <f>VLOOKUP($A64,Questions!$A$3:$L$333,2,0)&amp;""</f>
        <v>Are access controls for institutional accounts based on structured rules, such as role-based access control (RBAC), attribute-based access control (ABAC), or policy-based access control (PBAC)?*</v>
      </c>
      <c r="D64" s="315" t="str">
        <f>VLOOKUP($A64,Questions!$A$3:$L$333,11,0)&amp;""</f>
        <v/>
      </c>
      <c r="E64" s="315" t="str">
        <f>VLOOKUP($A64,Questions!$A$3:$L$333,12,0)&amp;""</f>
        <v>Infrastructure</v>
      </c>
      <c r="F64" s="315" t="str">
        <f>VLOOKUP($A64,'Institution Evaluation'!$A$56:$K$346,3,0)&amp;""</f>
        <v>Yes</v>
      </c>
      <c r="G64" s="315" t="str">
        <f>VLOOKUP($A64,'Institution Evaluation'!$A$56:$K$346,7,0)&amp;""</f>
        <v>Yes</v>
      </c>
      <c r="H64" s="315" t="str">
        <f>VLOOKUP($A64,'Institution Evaluation'!$A$56:$K$346,8,0)&amp;""</f>
        <v/>
      </c>
      <c r="I64" s="315" t="str">
        <f>VLOOKUP($A64,'Institution Evaluation'!$A$56:$K$346,9,0)&amp;""</f>
        <v>Critical Importance</v>
      </c>
      <c r="J64" s="315" t="str">
        <f>VLOOKUP($A64,'Institution Evaluation'!$A$56:$K$346,10,0)&amp;""</f>
        <v/>
      </c>
      <c r="K64" s="315">
        <f t="shared" si="2"/>
        <v>20</v>
      </c>
      <c r="L64" s="315">
        <f>IF($E64="Not Scored", "N/A",IF(AND($D64='Auto Responses'!$J$27,$H64=""),"N/A",IF(AND($D64='Auto Responses'!$J$27,$H64='Auto Responses'!$J$7),1,IF(AND($D64='Auto Responses'!$J$27,$H64='Auto Responses'!$J$8),0,IF(OR($F64=$G64,$H64='Auto Responses'!$J$7),1,0)))))</f>
        <v>1</v>
      </c>
      <c r="M64" s="315" t="str">
        <f>VLOOKUP($A64,'Institution Evaluation'!$A$56:$K$346,10,0)&amp;""</f>
        <v/>
      </c>
      <c r="N64" s="315">
        <f t="shared" si="3"/>
        <v>1</v>
      </c>
      <c r="O64" s="315">
        <f t="shared" ref="O64:O77" si="15">IF(OR($F$17="No",$E64="Not Scored"),"N/A",IF($J64="",$K64,IF($J64="Minor Importance",5,IF($J64="Standard Importance",10,IF($J64="Critical Importance",20,0)))))</f>
        <v>20</v>
      </c>
      <c r="P64" s="315">
        <f t="shared" si="5"/>
        <v>20</v>
      </c>
      <c r="Q64" s="315">
        <f t="shared" si="6"/>
        <v>0</v>
      </c>
      <c r="R64" s="315">
        <f t="shared" si="10"/>
        <v>0</v>
      </c>
      <c r="S64" s="315">
        <f t="shared" si="7"/>
        <v>0</v>
      </c>
      <c r="T64" s="315">
        <f t="shared" si="8"/>
        <v>1</v>
      </c>
      <c r="U64" s="315">
        <f t="shared" si="11"/>
        <v>16</v>
      </c>
      <c r="V64" s="315">
        <f t="shared" si="9"/>
        <v>16</v>
      </c>
      <c r="W64" s="65"/>
      <c r="X64" s="65"/>
      <c r="Y64" s="65"/>
      <c r="Z64" s="65"/>
    </row>
    <row r="65" ht="15.75" customHeight="1">
      <c r="A65" s="315" t="str">
        <f>Questions!$A65</f>
        <v>APPL-02</v>
      </c>
      <c r="B65" s="315" t="str">
        <f t="shared" si="1"/>
        <v>APPL</v>
      </c>
      <c r="C65" s="315" t="str">
        <f>VLOOKUP($A65,Questions!$A$3:$L$333,2,0)&amp;""</f>
        <v>Are you using a web application firewall (WAF)?*</v>
      </c>
      <c r="D65" s="315" t="str">
        <f>VLOOKUP($A65,Questions!$A$3:$L$333,11,0)&amp;""</f>
        <v/>
      </c>
      <c r="E65" s="315" t="str">
        <f>VLOOKUP($A65,Questions!$A$3:$L$333,12,0)&amp;""</f>
        <v>Infrastructure</v>
      </c>
      <c r="F65" s="315" t="str">
        <f>VLOOKUP($A65,'Institution Evaluation'!$A$56:$K$346,3,0)&amp;""</f>
        <v>Yes</v>
      </c>
      <c r="G65" s="315" t="str">
        <f>VLOOKUP($A65,'Institution Evaluation'!$A$56:$K$346,7,0)&amp;""</f>
        <v>Yes</v>
      </c>
      <c r="H65" s="315" t="str">
        <f>VLOOKUP($A65,'Institution Evaluation'!$A$56:$K$346,8,0)&amp;""</f>
        <v/>
      </c>
      <c r="I65" s="315" t="str">
        <f>VLOOKUP($A65,'Institution Evaluation'!$A$56:$K$346,9,0)&amp;""</f>
        <v>Critical Importance</v>
      </c>
      <c r="J65" s="315" t="str">
        <f>VLOOKUP($A65,'Institution Evaluation'!$A$56:$K$346,10,0)&amp;""</f>
        <v/>
      </c>
      <c r="K65" s="315">
        <f t="shared" si="2"/>
        <v>20</v>
      </c>
      <c r="L65" s="315">
        <f>IF($E65="Not Scored", "N/A",IF(AND($D65='Auto Responses'!$J$27,$H65=""),"N/A",IF(AND($D65='Auto Responses'!$J$27,$H65='Auto Responses'!$J$7),1,IF(AND($D65='Auto Responses'!$J$27,$H65='Auto Responses'!$J$8),0,IF(OR($F65=$G65,$H65='Auto Responses'!$J$7),1,0)))))</f>
        <v>1</v>
      </c>
      <c r="M65" s="315" t="str">
        <f>VLOOKUP($A65,'Institution Evaluation'!$A$56:$K$346,10,0)&amp;""</f>
        <v/>
      </c>
      <c r="N65" s="315">
        <f t="shared" si="3"/>
        <v>1</v>
      </c>
      <c r="O65" s="315">
        <f t="shared" si="15"/>
        <v>20</v>
      </c>
      <c r="P65" s="315">
        <f t="shared" si="5"/>
        <v>20</v>
      </c>
      <c r="Q65" s="315">
        <f t="shared" si="6"/>
        <v>0</v>
      </c>
      <c r="R65" s="315">
        <f t="shared" si="10"/>
        <v>0</v>
      </c>
      <c r="S65" s="315">
        <f t="shared" si="7"/>
        <v>0</v>
      </c>
      <c r="T65" s="315">
        <f t="shared" si="8"/>
        <v>1</v>
      </c>
      <c r="U65" s="315">
        <f t="shared" si="11"/>
        <v>17</v>
      </c>
      <c r="V65" s="315">
        <f t="shared" si="9"/>
        <v>17</v>
      </c>
      <c r="W65" s="65"/>
      <c r="X65" s="65"/>
      <c r="Y65" s="65"/>
      <c r="Z65" s="65"/>
    </row>
    <row r="66" ht="15.75" customHeight="1">
      <c r="A66" s="315" t="str">
        <f>Questions!$A66</f>
        <v>APPL-03</v>
      </c>
      <c r="B66" s="315" t="str">
        <f t="shared" si="1"/>
        <v>APPL</v>
      </c>
      <c r="C66" s="315" t="str">
        <f>VLOOKUP($A66,Questions!$A$3:$L$333,2,0)&amp;""</f>
        <v>Are only currently supported operating system(s), software, and libraries leveraged by the system(s)/application(s) that will have access to institution's data?*</v>
      </c>
      <c r="D66" s="315" t="str">
        <f>VLOOKUP($A66,Questions!$A$3:$L$333,11,0)&amp;""</f>
        <v/>
      </c>
      <c r="E66" s="315" t="str">
        <f>VLOOKUP($A66,Questions!$A$3:$L$333,12,0)&amp;""</f>
        <v>Infrastructure</v>
      </c>
      <c r="F66" s="315" t="str">
        <f>VLOOKUP($A66,'Institution Evaluation'!$A$56:$K$346,3,0)&amp;""</f>
        <v>Yes</v>
      </c>
      <c r="G66" s="315" t="str">
        <f>VLOOKUP($A66,'Institution Evaluation'!$A$56:$K$346,7,0)&amp;""</f>
        <v>Yes</v>
      </c>
      <c r="H66" s="315" t="str">
        <f>VLOOKUP($A66,'Institution Evaluation'!$A$56:$K$346,8,0)&amp;""</f>
        <v/>
      </c>
      <c r="I66" s="315" t="str">
        <f>VLOOKUP($A66,'Institution Evaluation'!$A$56:$K$346,9,0)&amp;""</f>
        <v>Critical Importance</v>
      </c>
      <c r="J66" s="315" t="str">
        <f>VLOOKUP($A66,'Institution Evaluation'!$A$56:$K$346,10,0)&amp;""</f>
        <v/>
      </c>
      <c r="K66" s="315">
        <f t="shared" si="2"/>
        <v>20</v>
      </c>
      <c r="L66" s="315">
        <f>IF($E66="Not Scored", "N/A",IF(AND($D66='Auto Responses'!$J$27,$H66=""),"N/A",IF(AND($D66='Auto Responses'!$J$27,$H66='Auto Responses'!$J$7),1,IF(AND($D66='Auto Responses'!$J$27,$H66='Auto Responses'!$J$8),0,IF(OR($F66=$G66,$H66='Auto Responses'!$J$7),1,0)))))</f>
        <v>1</v>
      </c>
      <c r="M66" s="315" t="str">
        <f>VLOOKUP($A66,'Institution Evaluation'!$A$56:$K$346,10,0)&amp;""</f>
        <v/>
      </c>
      <c r="N66" s="315">
        <f t="shared" si="3"/>
        <v>1</v>
      </c>
      <c r="O66" s="315">
        <f t="shared" si="15"/>
        <v>20</v>
      </c>
      <c r="P66" s="315">
        <f t="shared" si="5"/>
        <v>20</v>
      </c>
      <c r="Q66" s="315">
        <f t="shared" si="6"/>
        <v>0</v>
      </c>
      <c r="R66" s="315">
        <f t="shared" si="10"/>
        <v>0</v>
      </c>
      <c r="S66" s="315">
        <f t="shared" si="7"/>
        <v>0</v>
      </c>
      <c r="T66" s="315">
        <f t="shared" si="8"/>
        <v>1</v>
      </c>
      <c r="U66" s="315">
        <f t="shared" si="11"/>
        <v>18</v>
      </c>
      <c r="V66" s="315">
        <f t="shared" si="9"/>
        <v>18</v>
      </c>
      <c r="W66" s="65"/>
      <c r="X66" s="65"/>
      <c r="Y66" s="65"/>
      <c r="Z66" s="65"/>
    </row>
    <row r="67" ht="15.75" customHeight="1">
      <c r="A67" s="315" t="str">
        <f>Questions!$A67</f>
        <v>APPL-04</v>
      </c>
      <c r="B67" s="315" t="str">
        <f t="shared" si="1"/>
        <v>APPL</v>
      </c>
      <c r="C67" s="315" t="str">
        <f>VLOOKUP($A67,Questions!$A$3:$L$333,2,0)&amp;""</f>
        <v>Does your application require access to location or GPS data?</v>
      </c>
      <c r="D67" s="315" t="str">
        <f>VLOOKUP($A67,Questions!$A$3:$L$333,11,0)&amp;""</f>
        <v/>
      </c>
      <c r="E67" s="315" t="str">
        <f>VLOOKUP($A67,Questions!$A$3:$L$333,12,0)&amp;""</f>
        <v>Infrastructure</v>
      </c>
      <c r="F67" s="315" t="str">
        <f>VLOOKUP($A67,'Institution Evaluation'!$A$56:$K$346,3,0)&amp;""</f>
        <v>No</v>
      </c>
      <c r="G67" s="315" t="str">
        <f>VLOOKUP($A67,'Institution Evaluation'!$A$56:$K$346,7,0)&amp;""</f>
        <v>No</v>
      </c>
      <c r="H67" s="315" t="str">
        <f>VLOOKUP($A67,'Institution Evaluation'!$A$56:$K$346,8,0)&amp;""</f>
        <v/>
      </c>
      <c r="I67" s="315" t="str">
        <f>VLOOKUP($A67,'Institution Evaluation'!$A$56:$K$346,9,0)&amp;""</f>
        <v>Critical Importance</v>
      </c>
      <c r="J67" s="315" t="str">
        <f>VLOOKUP($A67,'Institution Evaluation'!$A$56:$K$346,10,0)&amp;""</f>
        <v/>
      </c>
      <c r="K67" s="315">
        <f t="shared" si="2"/>
        <v>20</v>
      </c>
      <c r="L67" s="315">
        <f>IF($E67="Not Scored", "N/A",IF(AND($D67='Auto Responses'!$J$27,$H67=""),"N/A",IF(AND($D67='Auto Responses'!$J$27,$H67='Auto Responses'!$J$7),1,IF(AND($D67='Auto Responses'!$J$27,$H67='Auto Responses'!$J$8),0,IF(OR($F67=$G67,$H67='Auto Responses'!$J$7),1,0)))))</f>
        <v>1</v>
      </c>
      <c r="M67" s="315" t="str">
        <f>VLOOKUP($A67,'Institution Evaluation'!$A$56:$K$346,10,0)&amp;""</f>
        <v/>
      </c>
      <c r="N67" s="315">
        <f t="shared" si="3"/>
        <v>1</v>
      </c>
      <c r="O67" s="315">
        <f t="shared" si="15"/>
        <v>20</v>
      </c>
      <c r="P67" s="315">
        <f t="shared" si="5"/>
        <v>20</v>
      </c>
      <c r="Q67" s="315">
        <f t="shared" si="6"/>
        <v>0</v>
      </c>
      <c r="R67" s="315">
        <f t="shared" si="10"/>
        <v>0</v>
      </c>
      <c r="S67" s="315">
        <f t="shared" si="7"/>
        <v>0</v>
      </c>
      <c r="T67" s="315">
        <f t="shared" si="8"/>
        <v>1</v>
      </c>
      <c r="U67" s="315">
        <f t="shared" si="11"/>
        <v>19</v>
      </c>
      <c r="V67" s="315">
        <f t="shared" si="9"/>
        <v>19</v>
      </c>
      <c r="W67" s="65"/>
      <c r="X67" s="65"/>
      <c r="Y67" s="65"/>
      <c r="Z67" s="65"/>
    </row>
    <row r="68" ht="15.75" customHeight="1">
      <c r="A68" s="315" t="str">
        <f>Questions!$A68</f>
        <v>APPL-05</v>
      </c>
      <c r="B68" s="315" t="str">
        <f t="shared" si="1"/>
        <v>APPL</v>
      </c>
      <c r="C68" s="315" t="str">
        <f>VLOOKUP($A68,Questions!$A$3:$L$333,2,0)&amp;""</f>
        <v>Does your application provide separation of duties between security administration, system administration, and standard user functions?*</v>
      </c>
      <c r="D68" s="315" t="str">
        <f>VLOOKUP($A68,Questions!$A$3:$L$333,11,0)&amp;""</f>
        <v/>
      </c>
      <c r="E68" s="315" t="str">
        <f>VLOOKUP($A68,Questions!$A$3:$L$333,12,0)&amp;""</f>
        <v>Infrastructure</v>
      </c>
      <c r="F68" s="315" t="str">
        <f>VLOOKUP($A68,'Institution Evaluation'!$A$56:$K$346,3,0)&amp;""</f>
        <v>Yes</v>
      </c>
      <c r="G68" s="315" t="str">
        <f>VLOOKUP($A68,'Institution Evaluation'!$A$56:$K$346,7,0)&amp;""</f>
        <v>Yes</v>
      </c>
      <c r="H68" s="315" t="str">
        <f>VLOOKUP($A68,'Institution Evaluation'!$A$56:$K$346,8,0)&amp;""</f>
        <v/>
      </c>
      <c r="I68" s="315" t="str">
        <f>VLOOKUP($A68,'Institution Evaluation'!$A$56:$K$346,9,0)&amp;""</f>
        <v>Critical Importance</v>
      </c>
      <c r="J68" s="315" t="str">
        <f>VLOOKUP($A68,'Institution Evaluation'!$A$56:$K$346,10,0)&amp;""</f>
        <v/>
      </c>
      <c r="K68" s="315">
        <f t="shared" si="2"/>
        <v>20</v>
      </c>
      <c r="L68" s="315">
        <f>IF($E68="Not Scored", "N/A",IF(AND($D68='Auto Responses'!$J$27,$H68=""),"N/A",IF(AND($D68='Auto Responses'!$J$27,$H68='Auto Responses'!$J$7),1,IF(AND($D68='Auto Responses'!$J$27,$H68='Auto Responses'!$J$8),0,IF(OR($F68=$G68,$H68='Auto Responses'!$J$7),1,0)))))</f>
        <v>1</v>
      </c>
      <c r="M68" s="315" t="str">
        <f>VLOOKUP($A68,'Institution Evaluation'!$A$56:$K$346,10,0)&amp;""</f>
        <v/>
      </c>
      <c r="N68" s="315">
        <f t="shared" si="3"/>
        <v>1</v>
      </c>
      <c r="O68" s="315">
        <f t="shared" si="15"/>
        <v>20</v>
      </c>
      <c r="P68" s="315">
        <f t="shared" si="5"/>
        <v>20</v>
      </c>
      <c r="Q68" s="315">
        <f t="shared" si="6"/>
        <v>0</v>
      </c>
      <c r="R68" s="315">
        <f t="shared" si="10"/>
        <v>0</v>
      </c>
      <c r="S68" s="315">
        <f t="shared" si="7"/>
        <v>0</v>
      </c>
      <c r="T68" s="315">
        <f t="shared" si="8"/>
        <v>1</v>
      </c>
      <c r="U68" s="315">
        <f t="shared" si="11"/>
        <v>20</v>
      </c>
      <c r="V68" s="315">
        <f t="shared" si="9"/>
        <v>20</v>
      </c>
      <c r="W68" s="65"/>
      <c r="X68" s="65"/>
      <c r="Y68" s="65"/>
      <c r="Z68" s="65"/>
    </row>
    <row r="69" ht="15.75" customHeight="1">
      <c r="A69" s="315" t="str">
        <f>Questions!$A69</f>
        <v>APPL-06</v>
      </c>
      <c r="B69" s="315" t="str">
        <f t="shared" si="1"/>
        <v>APPL</v>
      </c>
      <c r="C69" s="315" t="str">
        <f>VLOOKUP($A69,Questions!$A$3:$L$333,2,0)&amp;""</f>
        <v>Do you subject your code to static code analysis and/or static application security testing prior to release?*</v>
      </c>
      <c r="D69" s="315" t="str">
        <f>VLOOKUP($A69,Questions!$A$3:$L$333,11,0)&amp;""</f>
        <v/>
      </c>
      <c r="E69" s="315" t="str">
        <f>VLOOKUP($A69,Questions!$A$3:$L$333,12,0)&amp;""</f>
        <v>Infrastructure</v>
      </c>
      <c r="F69" s="315" t="str">
        <f>VLOOKUP($A69,'Institution Evaluation'!$A$56:$K$346,3,0)&amp;""</f>
        <v>Yes</v>
      </c>
      <c r="G69" s="315" t="str">
        <f>VLOOKUP($A69,'Institution Evaluation'!$A$56:$K$346,7,0)&amp;""</f>
        <v>Yes</v>
      </c>
      <c r="H69" s="315" t="str">
        <f>VLOOKUP($A69,'Institution Evaluation'!$A$56:$K$346,8,0)&amp;""</f>
        <v/>
      </c>
      <c r="I69" s="315" t="str">
        <f>VLOOKUP($A69,'Institution Evaluation'!$A$56:$K$346,9,0)&amp;""</f>
        <v>Critical Importance</v>
      </c>
      <c r="J69" s="315" t="str">
        <f>VLOOKUP($A69,'Institution Evaluation'!$A$56:$K$346,10,0)&amp;""</f>
        <v/>
      </c>
      <c r="K69" s="315">
        <f t="shared" si="2"/>
        <v>20</v>
      </c>
      <c r="L69" s="315">
        <f>IF($E69="Not Scored", "N/A",IF(AND($D69='Auto Responses'!$J$27,$H69=""),"N/A",IF(AND($D69='Auto Responses'!$J$27,$H69='Auto Responses'!$J$7),1,IF(AND($D69='Auto Responses'!$J$27,$H69='Auto Responses'!$J$8),0,IF(OR($F69=$G69,$H69='Auto Responses'!$J$7),1,0)))))</f>
        <v>1</v>
      </c>
      <c r="M69" s="315" t="str">
        <f>VLOOKUP($A69,'Institution Evaluation'!$A$56:$K$346,10,0)&amp;""</f>
        <v/>
      </c>
      <c r="N69" s="315">
        <f t="shared" si="3"/>
        <v>1</v>
      </c>
      <c r="O69" s="315">
        <f t="shared" si="15"/>
        <v>20</v>
      </c>
      <c r="P69" s="315">
        <f t="shared" si="5"/>
        <v>20</v>
      </c>
      <c r="Q69" s="315">
        <f t="shared" si="6"/>
        <v>0</v>
      </c>
      <c r="R69" s="315">
        <f t="shared" si="10"/>
        <v>0</v>
      </c>
      <c r="S69" s="315">
        <f t="shared" si="7"/>
        <v>0</v>
      </c>
      <c r="T69" s="315">
        <f t="shared" si="8"/>
        <v>1</v>
      </c>
      <c r="U69" s="315">
        <f t="shared" si="11"/>
        <v>21</v>
      </c>
      <c r="V69" s="315">
        <f t="shared" si="9"/>
        <v>21</v>
      </c>
      <c r="W69" s="65"/>
      <c r="X69" s="65"/>
      <c r="Y69" s="65"/>
      <c r="Z69" s="65"/>
    </row>
    <row r="70" ht="15.75" customHeight="1">
      <c r="A70" s="315" t="str">
        <f>Questions!$A70</f>
        <v>APPL-07</v>
      </c>
      <c r="B70" s="315" t="str">
        <f t="shared" si="1"/>
        <v>APPL</v>
      </c>
      <c r="C70" s="315" t="str">
        <f>VLOOKUP($A70,Questions!$A$3:$L$333,2,0)&amp;""</f>
        <v>Do you have software testing processes (dynamic or static) that are established and followed?*</v>
      </c>
      <c r="D70" s="315" t="str">
        <f>VLOOKUP($A70,Questions!$A$3:$L$333,11,0)&amp;""</f>
        <v/>
      </c>
      <c r="E70" s="315" t="str">
        <f>VLOOKUP($A70,Questions!$A$3:$L$333,12,0)&amp;""</f>
        <v>Infrastructure</v>
      </c>
      <c r="F70" s="315" t="str">
        <f>VLOOKUP($A70,'Institution Evaluation'!$A$56:$K$346,3,0)&amp;""</f>
        <v>Yes</v>
      </c>
      <c r="G70" s="315" t="str">
        <f>VLOOKUP($A70,'Institution Evaluation'!$A$56:$K$346,7,0)&amp;""</f>
        <v>Yes</v>
      </c>
      <c r="H70" s="315" t="str">
        <f>VLOOKUP($A70,'Institution Evaluation'!$A$56:$K$346,8,0)&amp;""</f>
        <v/>
      </c>
      <c r="I70" s="315" t="str">
        <f>VLOOKUP($A70,'Institution Evaluation'!$A$56:$K$346,9,0)&amp;""</f>
        <v>Critical Importance</v>
      </c>
      <c r="J70" s="315" t="str">
        <f>VLOOKUP($A70,'Institution Evaluation'!$A$56:$K$346,10,0)&amp;""</f>
        <v/>
      </c>
      <c r="K70" s="315">
        <f t="shared" si="2"/>
        <v>20</v>
      </c>
      <c r="L70" s="315">
        <f>IF($E70="Not Scored", "N/A",IF(AND($D70='Auto Responses'!$J$27,$H70=""),"N/A",IF(AND($D70='Auto Responses'!$J$27,$H70='Auto Responses'!$J$7),1,IF(AND($D70='Auto Responses'!$J$27,$H70='Auto Responses'!$J$8),0,IF(OR($F70=$G70,$H70='Auto Responses'!$J$7),1,0)))))</f>
        <v>1</v>
      </c>
      <c r="M70" s="315" t="str">
        <f>VLOOKUP($A70,'Institution Evaluation'!$A$56:$K$346,10,0)&amp;""</f>
        <v/>
      </c>
      <c r="N70" s="315">
        <f t="shared" si="3"/>
        <v>1</v>
      </c>
      <c r="O70" s="315">
        <f t="shared" si="15"/>
        <v>20</v>
      </c>
      <c r="P70" s="315">
        <f t="shared" si="5"/>
        <v>20</v>
      </c>
      <c r="Q70" s="315">
        <f t="shared" si="6"/>
        <v>0</v>
      </c>
      <c r="R70" s="315">
        <f t="shared" si="10"/>
        <v>0</v>
      </c>
      <c r="S70" s="315">
        <f t="shared" si="7"/>
        <v>0</v>
      </c>
      <c r="T70" s="315">
        <f t="shared" si="8"/>
        <v>1</v>
      </c>
      <c r="U70" s="315">
        <f t="shared" si="11"/>
        <v>22</v>
      </c>
      <c r="V70" s="315">
        <f t="shared" si="9"/>
        <v>22</v>
      </c>
      <c r="W70" s="65"/>
      <c r="X70" s="65"/>
      <c r="Y70" s="65"/>
      <c r="Z70" s="65"/>
    </row>
    <row r="71" ht="15.75" customHeight="1">
      <c r="A71" s="315" t="str">
        <f>Questions!$A71</f>
        <v>APPL-08</v>
      </c>
      <c r="B71" s="315" t="str">
        <f t="shared" si="1"/>
        <v>APPL</v>
      </c>
      <c r="C71" s="315" t="str">
        <f>VLOOKUP($A71,Questions!$A$3:$L$333,2,0)&amp;""</f>
        <v>Are access controls for staff within your organization based on structured rules, such as RBAC, ABAC, or PBAC?</v>
      </c>
      <c r="D71" s="315" t="str">
        <f>VLOOKUP($A71,Questions!$A$3:$L$333,11,0)&amp;""</f>
        <v/>
      </c>
      <c r="E71" s="315" t="str">
        <f>VLOOKUP($A71,Questions!$A$3:$L$333,12,0)&amp;""</f>
        <v>Infrastructure</v>
      </c>
      <c r="F71" s="315" t="str">
        <f>VLOOKUP($A71,'Institution Evaluation'!$A$56:$K$346,3,0)&amp;""</f>
        <v>Yes</v>
      </c>
      <c r="G71" s="315" t="str">
        <f>VLOOKUP($A71,'Institution Evaluation'!$A$56:$K$346,7,0)&amp;""</f>
        <v>Yes</v>
      </c>
      <c r="H71" s="315" t="str">
        <f>VLOOKUP($A71,'Institution Evaluation'!$A$56:$K$346,8,0)&amp;""</f>
        <v/>
      </c>
      <c r="I71" s="315" t="str">
        <f>VLOOKUP($A71,'Institution Evaluation'!$A$56:$K$346,9,0)&amp;""</f>
        <v>Standard Importance</v>
      </c>
      <c r="J71" s="315" t="str">
        <f>VLOOKUP($A71,'Institution Evaluation'!$A$56:$K$346,10,0)&amp;""</f>
        <v/>
      </c>
      <c r="K71" s="315">
        <f t="shared" si="2"/>
        <v>10</v>
      </c>
      <c r="L71" s="315">
        <f>IF($E71="Not Scored", "N/A",IF(AND($D71='Auto Responses'!$J$27,$H71=""),"N/A",IF(AND($D71='Auto Responses'!$J$27,$H71='Auto Responses'!$J$7),1,IF(AND($D71='Auto Responses'!$J$27,$H71='Auto Responses'!$J$8),0,IF(OR($F71=$G71,$H71='Auto Responses'!$J$7),1,0)))))</f>
        <v>1</v>
      </c>
      <c r="M71" s="315" t="str">
        <f>VLOOKUP($A71,'Institution Evaluation'!$A$56:$K$346,10,0)&amp;""</f>
        <v/>
      </c>
      <c r="N71" s="315">
        <f t="shared" si="3"/>
        <v>0</v>
      </c>
      <c r="O71" s="315">
        <f t="shared" si="15"/>
        <v>10</v>
      </c>
      <c r="P71" s="315">
        <f t="shared" si="5"/>
        <v>10</v>
      </c>
      <c r="Q71" s="315">
        <f t="shared" si="6"/>
        <v>0</v>
      </c>
      <c r="R71" s="315">
        <f t="shared" si="10"/>
        <v>0</v>
      </c>
      <c r="S71" s="315">
        <f t="shared" si="7"/>
        <v>0</v>
      </c>
      <c r="T71" s="315">
        <f t="shared" si="8"/>
        <v>0</v>
      </c>
      <c r="U71" s="315">
        <f t="shared" si="11"/>
        <v>22</v>
      </c>
      <c r="V71" s="315">
        <f t="shared" si="9"/>
        <v>0</v>
      </c>
      <c r="W71" s="65"/>
      <c r="X71" s="65"/>
      <c r="Y71" s="65"/>
      <c r="Z71" s="65"/>
    </row>
    <row r="72" ht="15.75" customHeight="1">
      <c r="A72" s="315" t="str">
        <f>Questions!$A72</f>
        <v>APPL-09</v>
      </c>
      <c r="B72" s="315" t="str">
        <f t="shared" si="1"/>
        <v>APPL</v>
      </c>
      <c r="C72" s="315" t="str">
        <f>VLOOKUP($A72,Questions!$A$3:$L$333,2,0)&amp;""</f>
        <v>Does the system provide data input validation and error messages?</v>
      </c>
      <c r="D72" s="315" t="str">
        <f>VLOOKUP($A72,Questions!$A$3:$L$333,11,0)&amp;""</f>
        <v/>
      </c>
      <c r="E72" s="315" t="str">
        <f>VLOOKUP($A72,Questions!$A$3:$L$333,12,0)&amp;""</f>
        <v>Infrastructure</v>
      </c>
      <c r="F72" s="315" t="str">
        <f>VLOOKUP($A72,'Institution Evaluation'!$A$56:$K$346,3,0)&amp;""</f>
        <v>Yes</v>
      </c>
      <c r="G72" s="315" t="str">
        <f>VLOOKUP($A72,'Institution Evaluation'!$A$56:$K$346,7,0)&amp;""</f>
        <v>Yes</v>
      </c>
      <c r="H72" s="315" t="str">
        <f>VLOOKUP($A72,'Institution Evaluation'!$A$56:$K$346,8,0)&amp;""</f>
        <v/>
      </c>
      <c r="I72" s="315" t="str">
        <f>VLOOKUP($A72,'Institution Evaluation'!$A$56:$K$346,9,0)&amp;""</f>
        <v>Standard Importance</v>
      </c>
      <c r="J72" s="315" t="str">
        <f>VLOOKUP($A72,'Institution Evaluation'!$A$56:$K$346,10,0)&amp;""</f>
        <v/>
      </c>
      <c r="K72" s="315">
        <f t="shared" si="2"/>
        <v>10</v>
      </c>
      <c r="L72" s="315">
        <f>IF($E72="Not Scored", "N/A",IF(AND($D72='Auto Responses'!$J$27,$H72=""),"N/A",IF(AND($D72='Auto Responses'!$J$27,$H72='Auto Responses'!$J$7),1,IF(AND($D72='Auto Responses'!$J$27,$H72='Auto Responses'!$J$8),0,IF(OR($F72=$G72,$H72='Auto Responses'!$J$7),1,0)))))</f>
        <v>1</v>
      </c>
      <c r="M72" s="315" t="str">
        <f>VLOOKUP($A72,'Institution Evaluation'!$A$56:$K$346,10,0)&amp;""</f>
        <v/>
      </c>
      <c r="N72" s="315">
        <f t="shared" si="3"/>
        <v>0</v>
      </c>
      <c r="O72" s="315">
        <f t="shared" si="15"/>
        <v>10</v>
      </c>
      <c r="P72" s="315">
        <f t="shared" si="5"/>
        <v>10</v>
      </c>
      <c r="Q72" s="315">
        <f t="shared" si="6"/>
        <v>0</v>
      </c>
      <c r="R72" s="315">
        <f t="shared" si="10"/>
        <v>0</v>
      </c>
      <c r="S72" s="315">
        <f t="shared" si="7"/>
        <v>0</v>
      </c>
      <c r="T72" s="315">
        <f t="shared" si="8"/>
        <v>0</v>
      </c>
      <c r="U72" s="315">
        <f t="shared" si="11"/>
        <v>22</v>
      </c>
      <c r="V72" s="315">
        <f t="shared" si="9"/>
        <v>0</v>
      </c>
      <c r="W72" s="65"/>
      <c r="X72" s="65"/>
      <c r="Y72" s="65"/>
      <c r="Z72" s="65"/>
    </row>
    <row r="73" ht="15.75" customHeight="1">
      <c r="A73" s="315" t="str">
        <f>Questions!$A73</f>
        <v>APPL-10</v>
      </c>
      <c r="B73" s="315" t="str">
        <f t="shared" si="1"/>
        <v>APPL</v>
      </c>
      <c r="C73" s="315" t="str">
        <f>VLOOKUP($A73,Questions!$A$3:$L$333,2,0)&amp;""</f>
        <v>Do you have a process and implemented procedures for managing your software supply chain (e.g., libraries, repositories, frameworks, etc.)</v>
      </c>
      <c r="D73" s="315" t="str">
        <f>VLOOKUP($A73,Questions!$A$3:$L$333,11,0)&amp;""</f>
        <v/>
      </c>
      <c r="E73" s="315" t="str">
        <f>VLOOKUP($A73,Questions!$A$3:$L$333,12,0)&amp;""</f>
        <v>Infrastructure</v>
      </c>
      <c r="F73" s="315" t="str">
        <f>VLOOKUP($A73,'Institution Evaluation'!$A$56:$K$346,3,0)&amp;""</f>
        <v>Yes</v>
      </c>
      <c r="G73" s="315" t="str">
        <f>VLOOKUP($A73,'Institution Evaluation'!$A$56:$K$346,7,0)&amp;""</f>
        <v>Yes</v>
      </c>
      <c r="H73" s="315" t="str">
        <f>VLOOKUP($A73,'Institution Evaluation'!$A$56:$K$346,8,0)&amp;""</f>
        <v/>
      </c>
      <c r="I73" s="315" t="str">
        <f>VLOOKUP($A73,'Institution Evaluation'!$A$56:$K$346,9,0)&amp;""</f>
        <v>Standard Importance</v>
      </c>
      <c r="J73" s="315" t="str">
        <f>VLOOKUP($A73,'Institution Evaluation'!$A$56:$K$346,10,0)&amp;""</f>
        <v/>
      </c>
      <c r="K73" s="315">
        <f t="shared" si="2"/>
        <v>10</v>
      </c>
      <c r="L73" s="315">
        <f>IF($E73="Not Scored", "N/A",IF(AND($D73='Auto Responses'!$J$27,$H73=""),"N/A",IF(AND($D73='Auto Responses'!$J$27,$H73='Auto Responses'!$J$7),1,IF(AND($D73='Auto Responses'!$J$27,$H73='Auto Responses'!$J$8),0,IF(OR($F73=$G73,$H73='Auto Responses'!$J$7),1,0)))))</f>
        <v>1</v>
      </c>
      <c r="M73" s="315" t="str">
        <f>VLOOKUP($A73,'Institution Evaluation'!$A$56:$K$346,10,0)&amp;""</f>
        <v/>
      </c>
      <c r="N73" s="315">
        <f t="shared" si="3"/>
        <v>0</v>
      </c>
      <c r="O73" s="315">
        <f t="shared" si="15"/>
        <v>10</v>
      </c>
      <c r="P73" s="315">
        <f t="shared" si="5"/>
        <v>10</v>
      </c>
      <c r="Q73" s="315">
        <f t="shared" si="6"/>
        <v>0</v>
      </c>
      <c r="R73" s="315">
        <f t="shared" si="10"/>
        <v>0</v>
      </c>
      <c r="S73" s="315">
        <f t="shared" si="7"/>
        <v>0</v>
      </c>
      <c r="T73" s="315">
        <f t="shared" si="8"/>
        <v>0</v>
      </c>
      <c r="U73" s="315">
        <f t="shared" si="11"/>
        <v>22</v>
      </c>
      <c r="V73" s="315">
        <f t="shared" si="9"/>
        <v>0</v>
      </c>
      <c r="W73" s="65"/>
      <c r="X73" s="65"/>
      <c r="Y73" s="65"/>
      <c r="Z73" s="65"/>
    </row>
    <row r="74" ht="15.75" customHeight="1">
      <c r="A74" s="315" t="str">
        <f>Questions!$A74</f>
        <v>APPL-11</v>
      </c>
      <c r="B74" s="315" t="str">
        <f t="shared" si="1"/>
        <v>APPL</v>
      </c>
      <c r="C74" s="315" t="str">
        <f>VLOOKUP($A74,Questions!$A$3:$L$333,2,0)&amp;""</f>
        <v>Have your developers been trained in secure coding techniques?</v>
      </c>
      <c r="D74" s="315" t="str">
        <f>VLOOKUP($A74,Questions!$A$3:$L$333,11,0)&amp;""</f>
        <v/>
      </c>
      <c r="E74" s="315" t="str">
        <f>VLOOKUP($A74,Questions!$A$3:$L$333,12,0)&amp;""</f>
        <v>Infrastructure</v>
      </c>
      <c r="F74" s="315" t="str">
        <f>VLOOKUP($A74,'Institution Evaluation'!$A$56:$K$346,3,0)&amp;""</f>
        <v>Yes</v>
      </c>
      <c r="G74" s="315" t="str">
        <f>VLOOKUP($A74,'Institution Evaluation'!$A$56:$K$346,7,0)&amp;""</f>
        <v>Yes</v>
      </c>
      <c r="H74" s="315" t="str">
        <f>VLOOKUP($A74,'Institution Evaluation'!$A$56:$K$346,8,0)&amp;""</f>
        <v/>
      </c>
      <c r="I74" s="315" t="str">
        <f>VLOOKUP($A74,'Institution Evaluation'!$A$56:$K$346,9,0)&amp;""</f>
        <v>Standard Importance</v>
      </c>
      <c r="J74" s="315" t="str">
        <f>VLOOKUP($A74,'Institution Evaluation'!$A$56:$K$346,10,0)&amp;""</f>
        <v/>
      </c>
      <c r="K74" s="315">
        <f t="shared" si="2"/>
        <v>10</v>
      </c>
      <c r="L74" s="315">
        <f>IF($E74="Not Scored", "N/A",IF(AND($D74='Auto Responses'!$J$27,$H74=""),"N/A",IF(AND($D74='Auto Responses'!$J$27,$H74='Auto Responses'!$J$7),1,IF(AND($D74='Auto Responses'!$J$27,$H74='Auto Responses'!$J$8),0,IF(OR($F74=$G74,$H74='Auto Responses'!$J$7),1,0)))))</f>
        <v>1</v>
      </c>
      <c r="M74" s="315" t="str">
        <f>VLOOKUP($A74,'Institution Evaluation'!$A$56:$K$346,10,0)&amp;""</f>
        <v/>
      </c>
      <c r="N74" s="315">
        <f t="shared" si="3"/>
        <v>0</v>
      </c>
      <c r="O74" s="315">
        <f t="shared" si="15"/>
        <v>10</v>
      </c>
      <c r="P74" s="315">
        <f t="shared" si="5"/>
        <v>10</v>
      </c>
      <c r="Q74" s="315">
        <f t="shared" si="6"/>
        <v>0</v>
      </c>
      <c r="R74" s="315">
        <f t="shared" si="10"/>
        <v>0</v>
      </c>
      <c r="S74" s="315">
        <f t="shared" si="7"/>
        <v>0</v>
      </c>
      <c r="T74" s="315">
        <f t="shared" si="8"/>
        <v>0</v>
      </c>
      <c r="U74" s="315">
        <f t="shared" si="11"/>
        <v>22</v>
      </c>
      <c r="V74" s="315">
        <f t="shared" si="9"/>
        <v>0</v>
      </c>
      <c r="W74" s="65"/>
      <c r="X74" s="65"/>
      <c r="Y74" s="65"/>
      <c r="Z74" s="65"/>
    </row>
    <row r="75" ht="15.75" customHeight="1">
      <c r="A75" s="315" t="str">
        <f>Questions!$A75</f>
        <v>APPL-12</v>
      </c>
      <c r="B75" s="315" t="str">
        <f t="shared" si="1"/>
        <v>APPL</v>
      </c>
      <c r="C75" s="315" t="str">
        <f>VLOOKUP($A75,Questions!$A$3:$L$333,2,0)&amp;""</f>
        <v>Was your application developed using secure coding techniques?</v>
      </c>
      <c r="D75" s="315" t="str">
        <f>VLOOKUP($A75,Questions!$A$3:$L$333,11,0)&amp;""</f>
        <v/>
      </c>
      <c r="E75" s="315" t="str">
        <f>VLOOKUP($A75,Questions!$A$3:$L$333,12,0)&amp;""</f>
        <v>Infrastructure</v>
      </c>
      <c r="F75" s="315" t="str">
        <f>VLOOKUP($A75,'Institution Evaluation'!$A$56:$K$346,3,0)&amp;""</f>
        <v>Yes</v>
      </c>
      <c r="G75" s="315" t="str">
        <f>VLOOKUP($A75,'Institution Evaluation'!$A$56:$K$346,7,0)&amp;""</f>
        <v>Yes</v>
      </c>
      <c r="H75" s="315" t="str">
        <f>VLOOKUP($A75,'Institution Evaluation'!$A$56:$K$346,8,0)&amp;""</f>
        <v/>
      </c>
      <c r="I75" s="315" t="str">
        <f>VLOOKUP($A75,'Institution Evaluation'!$A$56:$K$346,9,0)&amp;""</f>
        <v>Standard Importance</v>
      </c>
      <c r="J75" s="315" t="str">
        <f>VLOOKUP($A75,'Institution Evaluation'!$A$56:$K$346,10,0)&amp;""</f>
        <v/>
      </c>
      <c r="K75" s="315">
        <f t="shared" si="2"/>
        <v>10</v>
      </c>
      <c r="L75" s="315">
        <f>IF($E75="Not Scored", "N/A",IF(AND($D75='Auto Responses'!$J$27,$H75=""),"N/A",IF(AND($D75='Auto Responses'!$J$27,$H75='Auto Responses'!$J$7),1,IF(AND($D75='Auto Responses'!$J$27,$H75='Auto Responses'!$J$8),0,IF(OR($F75=$G75,$H75='Auto Responses'!$J$7),1,0)))))</f>
        <v>1</v>
      </c>
      <c r="M75" s="315" t="str">
        <f>VLOOKUP($A75,'Institution Evaluation'!$A$56:$K$346,10,0)&amp;""</f>
        <v/>
      </c>
      <c r="N75" s="315">
        <f t="shared" si="3"/>
        <v>0</v>
      </c>
      <c r="O75" s="315">
        <f t="shared" si="15"/>
        <v>10</v>
      </c>
      <c r="P75" s="315">
        <f t="shared" si="5"/>
        <v>10</v>
      </c>
      <c r="Q75" s="315">
        <f t="shared" si="6"/>
        <v>0</v>
      </c>
      <c r="R75" s="315">
        <f t="shared" si="10"/>
        <v>0</v>
      </c>
      <c r="S75" s="315">
        <f t="shared" si="7"/>
        <v>0</v>
      </c>
      <c r="T75" s="315">
        <f t="shared" si="8"/>
        <v>0</v>
      </c>
      <c r="U75" s="315">
        <f t="shared" si="11"/>
        <v>22</v>
      </c>
      <c r="V75" s="315">
        <f t="shared" si="9"/>
        <v>0</v>
      </c>
      <c r="W75" s="65"/>
      <c r="X75" s="65"/>
      <c r="Y75" s="65"/>
      <c r="Z75" s="65"/>
    </row>
    <row r="76" ht="15.75" customHeight="1">
      <c r="A76" s="315" t="str">
        <f>Questions!$A76</f>
        <v>APPL-13</v>
      </c>
      <c r="B76" s="315" t="str">
        <f t="shared" si="1"/>
        <v>APPL</v>
      </c>
      <c r="C76" s="315" t="str">
        <f>VLOOKUP($A76,Questions!$A$3:$L$333,2,0)&amp;""</f>
        <v>If mobile, is the application available from a trusted source (e.g., App Store, Google Play Store)?</v>
      </c>
      <c r="D76" s="315" t="str">
        <f>VLOOKUP($A76,Questions!$A$3:$L$333,11,0)&amp;""</f>
        <v/>
      </c>
      <c r="E76" s="315" t="str">
        <f>VLOOKUP($A76,Questions!$A$3:$L$333,12,0)&amp;""</f>
        <v>Infrastructure</v>
      </c>
      <c r="F76" s="315" t="str">
        <f>VLOOKUP($A76,'Institution Evaluation'!$A$56:$K$346,3,0)&amp;""</f>
        <v>N/A</v>
      </c>
      <c r="G76" s="315" t="str">
        <f>VLOOKUP($A76,'Institution Evaluation'!$A$56:$K$346,7,0)&amp;""</f>
        <v>Yes</v>
      </c>
      <c r="H76" s="315" t="str">
        <f>VLOOKUP($A76,'Institution Evaluation'!$A$56:$K$346,8,0)&amp;""</f>
        <v/>
      </c>
      <c r="I76" s="315" t="str">
        <f>VLOOKUP($A76,'Institution Evaluation'!$A$56:$K$346,9,0)&amp;""</f>
        <v>Minor Importance</v>
      </c>
      <c r="J76" s="315" t="str">
        <f>VLOOKUP($A76,'Institution Evaluation'!$A$56:$K$346,10,0)&amp;""</f>
        <v/>
      </c>
      <c r="K76" s="315">
        <f t="shared" si="2"/>
        <v>5</v>
      </c>
      <c r="L76" s="315">
        <f>IF($E76="Not Scored", "N/A",IF(AND($D76='Auto Responses'!$J$27,$H76=""),"N/A",IF(AND($D76='Auto Responses'!$J$27,$H76='Auto Responses'!$J$7),1,IF(AND($D76='Auto Responses'!$J$27,$H76='Auto Responses'!$J$8),0,IF(OR($F76=$G76,$H76='Auto Responses'!$J$7),1,0)))))</f>
        <v>0</v>
      </c>
      <c r="M76" s="315" t="str">
        <f>VLOOKUP($A76,'Institution Evaluation'!$A$56:$K$346,10,0)&amp;""</f>
        <v/>
      </c>
      <c r="N76" s="315">
        <f t="shared" si="3"/>
        <v>0</v>
      </c>
      <c r="O76" s="315">
        <f t="shared" si="15"/>
        <v>5</v>
      </c>
      <c r="P76" s="315">
        <f t="shared" si="5"/>
        <v>0</v>
      </c>
      <c r="Q76" s="315">
        <f t="shared" si="6"/>
        <v>0</v>
      </c>
      <c r="R76" s="315">
        <f t="shared" si="10"/>
        <v>0</v>
      </c>
      <c r="S76" s="315">
        <f t="shared" si="7"/>
        <v>0</v>
      </c>
      <c r="T76" s="315">
        <f t="shared" si="8"/>
        <v>0</v>
      </c>
      <c r="U76" s="315">
        <f t="shared" si="11"/>
        <v>22</v>
      </c>
      <c r="V76" s="315">
        <f t="shared" si="9"/>
        <v>0</v>
      </c>
      <c r="W76" s="65"/>
      <c r="X76" s="65"/>
      <c r="Y76" s="65"/>
      <c r="Z76" s="65"/>
    </row>
    <row r="77" ht="15.75" customHeight="1">
      <c r="A77" s="315" t="str">
        <f>Questions!$A77</f>
        <v>APPL-14</v>
      </c>
      <c r="B77" s="315" t="str">
        <f t="shared" si="1"/>
        <v>APPL</v>
      </c>
      <c r="C77" s="315" t="str">
        <f>VLOOKUP($A77,Questions!$A$3:$L$333,2,0)&amp;""</f>
        <v>Do you have a fully implemented policy or procedure that details how your employees obtain administrator access to institutional instance of the application?</v>
      </c>
      <c r="D77" s="315" t="str">
        <f>VLOOKUP($A77,Questions!$A$3:$L$333,11,0)&amp;""</f>
        <v/>
      </c>
      <c r="E77" s="315" t="str">
        <f>VLOOKUP($A77,Questions!$A$3:$L$333,12,0)&amp;""</f>
        <v>Infrastructure</v>
      </c>
      <c r="F77" s="315" t="str">
        <f>VLOOKUP($A77,'Institution Evaluation'!$A$56:$K$346,3,0)&amp;""</f>
        <v>Yes</v>
      </c>
      <c r="G77" s="315" t="str">
        <f>VLOOKUP($A77,'Institution Evaluation'!$A$56:$K$346,7,0)&amp;""</f>
        <v>Yes</v>
      </c>
      <c r="H77" s="315" t="str">
        <f>VLOOKUP($A77,'Institution Evaluation'!$A$56:$K$346,8,0)&amp;""</f>
        <v/>
      </c>
      <c r="I77" s="315" t="str">
        <f>VLOOKUP($A77,'Institution Evaluation'!$A$56:$K$346,9,0)&amp;""</f>
        <v>Minor Importance</v>
      </c>
      <c r="J77" s="315" t="str">
        <f>VLOOKUP($A77,'Institution Evaluation'!$A$56:$K$346,10,0)&amp;""</f>
        <v/>
      </c>
      <c r="K77" s="315">
        <f t="shared" si="2"/>
        <v>5</v>
      </c>
      <c r="L77" s="315">
        <f>IF($E77="Not Scored", "N/A",IF(AND($D77='Auto Responses'!$J$27,$H77=""),"N/A",IF(AND($D77='Auto Responses'!$J$27,$H77='Auto Responses'!$J$7),1,IF(AND($D77='Auto Responses'!$J$27,$H77='Auto Responses'!$J$8),0,IF(OR($F77=$G77,$H77='Auto Responses'!$J$7),1,0)))))</f>
        <v>1</v>
      </c>
      <c r="M77" s="315" t="str">
        <f>VLOOKUP($A77,'Institution Evaluation'!$A$56:$K$346,10,0)&amp;""</f>
        <v/>
      </c>
      <c r="N77" s="315">
        <f t="shared" si="3"/>
        <v>0</v>
      </c>
      <c r="O77" s="315">
        <f t="shared" si="15"/>
        <v>5</v>
      </c>
      <c r="P77" s="315">
        <f t="shared" si="5"/>
        <v>5</v>
      </c>
      <c r="Q77" s="315">
        <f t="shared" si="6"/>
        <v>0</v>
      </c>
      <c r="R77" s="315">
        <f t="shared" si="10"/>
        <v>0</v>
      </c>
      <c r="S77" s="315">
        <f t="shared" si="7"/>
        <v>0</v>
      </c>
      <c r="T77" s="315">
        <f t="shared" si="8"/>
        <v>0</v>
      </c>
      <c r="U77" s="315">
        <f t="shared" si="11"/>
        <v>22</v>
      </c>
      <c r="V77" s="315">
        <f t="shared" si="9"/>
        <v>0</v>
      </c>
      <c r="W77" s="65"/>
      <c r="X77" s="65"/>
      <c r="Y77" s="65"/>
      <c r="Z77" s="65"/>
    </row>
    <row r="78" ht="15.75" customHeight="1">
      <c r="A78" s="315" t="str">
        <f>Questions!$A78</f>
        <v>AAAI-01</v>
      </c>
      <c r="B78" s="315" t="str">
        <f t="shared" si="1"/>
        <v>AAAI</v>
      </c>
      <c r="C78" s="315" t="str">
        <f>VLOOKUP($A78,Questions!$A$3:$L$333,2,0)&amp;""</f>
        <v>Does your solution support single sign-on (SSO) protocols for user and administrator authentication?*</v>
      </c>
      <c r="D78" s="315" t="str">
        <f>VLOOKUP($A78,Questions!$A$3:$L$333,11,0)&amp;""</f>
        <v/>
      </c>
      <c r="E78" s="315" t="str">
        <f>VLOOKUP($A78,Questions!$A$3:$L$333,12,0)&amp;""</f>
        <v>Product</v>
      </c>
      <c r="F78" s="315" t="str">
        <f>VLOOKUP($A78,'Institution Evaluation'!$A$56:$K$346,3,0)&amp;""</f>
        <v>Yes</v>
      </c>
      <c r="G78" s="315" t="str">
        <f>VLOOKUP($A78,'Institution Evaluation'!$A$56:$K$346,7,0)&amp;""</f>
        <v>Yes</v>
      </c>
      <c r="H78" s="315" t="str">
        <f>VLOOKUP($A78,'Institution Evaluation'!$A$56:$K$346,8,0)&amp;""</f>
        <v/>
      </c>
      <c r="I78" s="315" t="str">
        <f>VLOOKUP($A78,'Institution Evaluation'!$A$56:$K$346,9,0)&amp;""</f>
        <v>Critical Importance</v>
      </c>
      <c r="J78" s="315" t="str">
        <f>VLOOKUP($A78,'Institution Evaluation'!$A$56:$K$346,10,0)&amp;""</f>
        <v/>
      </c>
      <c r="K78" s="315">
        <f t="shared" si="2"/>
        <v>20</v>
      </c>
      <c r="L78" s="315">
        <f>IF($E78="Not Scored", "N/A",IF(AND($D78='Auto Responses'!$J$27,$H78=""),"N/A",IF(AND($D78='Auto Responses'!$J$27,$H78='Auto Responses'!$J$7),1,IF(AND($D78='Auto Responses'!$J$27,$H78='Auto Responses'!$J$8),0,IF(OR($F78=$G78,$H78='Auto Responses'!$J$7),1,0)))))</f>
        <v>1</v>
      </c>
      <c r="M78" s="315" t="str">
        <f>VLOOKUP($A78,'Institution Evaluation'!$A$56:$K$346,10,0)&amp;""</f>
        <v/>
      </c>
      <c r="N78" s="315">
        <f t="shared" si="3"/>
        <v>1</v>
      </c>
      <c r="O78" s="315">
        <f t="shared" ref="O78:O134" si="16">IF($E78="Not Scored","N/A",IF($J78="",$K78,IF($J78="Minor Importance",5,IF($J78="Standard Importance",10,IF($J78="Critical Importance",20,0)))))</f>
        <v>20</v>
      </c>
      <c r="P78" s="315">
        <f t="shared" si="5"/>
        <v>20</v>
      </c>
      <c r="Q78" s="315">
        <f t="shared" si="6"/>
        <v>0</v>
      </c>
      <c r="R78" s="315">
        <f t="shared" si="10"/>
        <v>0</v>
      </c>
      <c r="S78" s="315">
        <f t="shared" si="7"/>
        <v>0</v>
      </c>
      <c r="T78" s="315">
        <f t="shared" si="8"/>
        <v>1</v>
      </c>
      <c r="U78" s="315">
        <f t="shared" si="11"/>
        <v>23</v>
      </c>
      <c r="V78" s="315">
        <f t="shared" si="9"/>
        <v>23</v>
      </c>
      <c r="W78" s="65"/>
      <c r="X78" s="65"/>
      <c r="Y78" s="65"/>
      <c r="Z78" s="65"/>
    </row>
    <row r="79" ht="15.75" customHeight="1">
      <c r="A79" s="315" t="str">
        <f>Questions!$A79</f>
        <v>AAAI-02</v>
      </c>
      <c r="B79" s="315" t="str">
        <f t="shared" si="1"/>
        <v>AAAI</v>
      </c>
      <c r="C79" s="315" t="str">
        <f>VLOOKUP($A79,Questions!$A$3:$L$333,2,0)&amp;""</f>
        <v>Does your solution support local authentication protocols for user and administrator authentication?*</v>
      </c>
      <c r="D79" s="315" t="str">
        <f>VLOOKUP($A79,Questions!$A$3:$L$333,11,0)&amp;""</f>
        <v/>
      </c>
      <c r="E79" s="315" t="str">
        <f>VLOOKUP($A79,Questions!$A$3:$L$333,12,0)&amp;""</f>
        <v>Product</v>
      </c>
      <c r="F79" s="315" t="str">
        <f>VLOOKUP($A79,'Institution Evaluation'!$A$56:$K$346,3,0)&amp;""</f>
        <v>Yes</v>
      </c>
      <c r="G79" s="315" t="str">
        <f>VLOOKUP($A79,'Institution Evaluation'!$A$56:$K$346,7,0)&amp;""</f>
        <v>Yes</v>
      </c>
      <c r="H79" s="315" t="str">
        <f>VLOOKUP($A79,'Institution Evaluation'!$A$56:$K$346,8,0)&amp;""</f>
        <v/>
      </c>
      <c r="I79" s="315" t="str">
        <f>VLOOKUP($A79,'Institution Evaluation'!$A$56:$K$346,9,0)&amp;""</f>
        <v>Critical Importance</v>
      </c>
      <c r="J79" s="315" t="str">
        <f>VLOOKUP($A79,'Institution Evaluation'!$A$56:$K$346,10,0)&amp;""</f>
        <v/>
      </c>
      <c r="K79" s="315">
        <f t="shared" si="2"/>
        <v>20</v>
      </c>
      <c r="L79" s="315">
        <f>IF($E79="Not Scored", "N/A",IF(AND($D79='Auto Responses'!$J$27,$H79=""),"N/A",IF(AND($D79='Auto Responses'!$J$27,$H79='Auto Responses'!$J$7),1,IF(AND($D79='Auto Responses'!$J$27,$H79='Auto Responses'!$J$8),0,IF(OR($F79=$G79,$H79='Auto Responses'!$J$7),1,0)))))</f>
        <v>1</v>
      </c>
      <c r="M79" s="315" t="str">
        <f>VLOOKUP($A79,'Institution Evaluation'!$A$56:$K$346,10,0)&amp;""</f>
        <v/>
      </c>
      <c r="N79" s="315">
        <f t="shared" si="3"/>
        <v>1</v>
      </c>
      <c r="O79" s="315">
        <f t="shared" si="16"/>
        <v>20</v>
      </c>
      <c r="P79" s="315">
        <f t="shared" si="5"/>
        <v>20</v>
      </c>
      <c r="Q79" s="315">
        <f t="shared" si="6"/>
        <v>0</v>
      </c>
      <c r="R79" s="315">
        <f t="shared" si="10"/>
        <v>0</v>
      </c>
      <c r="S79" s="315">
        <f t="shared" si="7"/>
        <v>0</v>
      </c>
      <c r="T79" s="315">
        <f t="shared" si="8"/>
        <v>1</v>
      </c>
      <c r="U79" s="315">
        <f t="shared" si="11"/>
        <v>24</v>
      </c>
      <c r="V79" s="315">
        <f t="shared" si="9"/>
        <v>24</v>
      </c>
      <c r="W79" s="65"/>
      <c r="X79" s="65"/>
      <c r="Y79" s="65"/>
      <c r="Z79" s="65"/>
    </row>
    <row r="80" ht="15.75" customHeight="1">
      <c r="A80" s="315" t="str">
        <f>Questions!$A80</f>
        <v>AAAI-03</v>
      </c>
      <c r="B80" s="315" t="str">
        <f t="shared" si="1"/>
        <v>AAAI</v>
      </c>
      <c r="C80" s="315" t="str">
        <f>VLOOKUP($A80,Questions!$A$3:$L$333,2,0)&amp;""</f>
        <v>Can you enforce password/passphrase complexity requirements (provided by the institution)?*</v>
      </c>
      <c r="D80" s="315" t="str">
        <f>VLOOKUP($A80,Questions!$A$3:$L$333,11,0)&amp;""</f>
        <v/>
      </c>
      <c r="E80" s="315" t="str">
        <f>VLOOKUP($A80,Questions!$A$3:$L$333,12,0)&amp;""</f>
        <v>Product</v>
      </c>
      <c r="F80" s="315" t="str">
        <f>VLOOKUP($A80,'Institution Evaluation'!$A$56:$K$346,3,0)&amp;""</f>
        <v>Yes</v>
      </c>
      <c r="G80" s="315" t="str">
        <f>VLOOKUP($A80,'Institution Evaluation'!$A$56:$K$346,7,0)&amp;""</f>
        <v>Yes</v>
      </c>
      <c r="H80" s="315" t="str">
        <f>VLOOKUP($A80,'Institution Evaluation'!$A$56:$K$346,8,0)&amp;""</f>
        <v/>
      </c>
      <c r="I80" s="315" t="str">
        <f>VLOOKUP($A80,'Institution Evaluation'!$A$56:$K$346,9,0)&amp;""</f>
        <v>Critical Importance</v>
      </c>
      <c r="J80" s="315" t="str">
        <f>VLOOKUP($A80,'Institution Evaluation'!$A$56:$K$346,10,0)&amp;""</f>
        <v/>
      </c>
      <c r="K80" s="315">
        <f t="shared" si="2"/>
        <v>20</v>
      </c>
      <c r="L80" s="315">
        <f>IF($E80="Not Scored", "N/A",IF(AND($D80='Auto Responses'!$J$27,$H80=""),"N/A",IF(AND($D80='Auto Responses'!$J$27,$H80='Auto Responses'!$J$7),1,IF(AND($D80='Auto Responses'!$J$27,$H80='Auto Responses'!$J$8),0,IF(OR($F80=$G80,$H80='Auto Responses'!$J$7),1,0)))))</f>
        <v>1</v>
      </c>
      <c r="M80" s="315" t="str">
        <f>VLOOKUP($A80,'Institution Evaluation'!$A$56:$K$346,10,0)&amp;""</f>
        <v/>
      </c>
      <c r="N80" s="315">
        <f t="shared" si="3"/>
        <v>1</v>
      </c>
      <c r="O80" s="315">
        <f t="shared" si="16"/>
        <v>20</v>
      </c>
      <c r="P80" s="315">
        <f t="shared" si="5"/>
        <v>20</v>
      </c>
      <c r="Q80" s="315">
        <f t="shared" si="6"/>
        <v>0</v>
      </c>
      <c r="R80" s="315">
        <f t="shared" si="10"/>
        <v>0</v>
      </c>
      <c r="S80" s="315">
        <f t="shared" si="7"/>
        <v>0</v>
      </c>
      <c r="T80" s="315">
        <f t="shared" si="8"/>
        <v>1</v>
      </c>
      <c r="U80" s="315">
        <f t="shared" si="11"/>
        <v>25</v>
      </c>
      <c r="V80" s="315">
        <f t="shared" si="9"/>
        <v>25</v>
      </c>
      <c r="W80" s="65"/>
      <c r="X80" s="65"/>
      <c r="Y80" s="65"/>
      <c r="Z80" s="65"/>
    </row>
    <row r="81" ht="15.75" customHeight="1">
      <c r="A81" s="315" t="str">
        <f>Questions!$A81</f>
        <v>AAAI-04</v>
      </c>
      <c r="B81" s="315" t="str">
        <f t="shared" si="1"/>
        <v>AAAI</v>
      </c>
      <c r="C81" s="315" t="str">
        <f>VLOOKUP($A81,Questions!$A$3:$L$333,2,0)&amp;""</f>
        <v>Does the system have password complexity or length limitations and/or restrictions?*</v>
      </c>
      <c r="D81" s="315" t="str">
        <f>VLOOKUP($A81,Questions!$A$3:$L$333,11,0)&amp;""</f>
        <v/>
      </c>
      <c r="E81" s="315" t="str">
        <f>VLOOKUP($A81,Questions!$A$3:$L$333,12,0)&amp;""</f>
        <v>Product</v>
      </c>
      <c r="F81" s="315" t="str">
        <f>VLOOKUP($A81,'Institution Evaluation'!$A$56:$K$346,3,0)&amp;""</f>
        <v>Yes</v>
      </c>
      <c r="G81" s="315" t="str">
        <f>VLOOKUP($A81,'Institution Evaluation'!$A$56:$K$346,7,0)&amp;""</f>
        <v>No</v>
      </c>
      <c r="H81" s="315" t="str">
        <f>VLOOKUP($A81,'Institution Evaluation'!$A$56:$K$346,8,0)&amp;""</f>
        <v/>
      </c>
      <c r="I81" s="315" t="str">
        <f>VLOOKUP($A81,'Institution Evaluation'!$A$56:$K$346,9,0)&amp;""</f>
        <v>Critical Importance</v>
      </c>
      <c r="J81" s="315" t="str">
        <f>VLOOKUP($A81,'Institution Evaluation'!$A$56:$K$346,10,0)&amp;""</f>
        <v/>
      </c>
      <c r="K81" s="315">
        <f t="shared" si="2"/>
        <v>20</v>
      </c>
      <c r="L81" s="315">
        <f>IF($E81="Not Scored", "N/A",IF(AND($D81='Auto Responses'!$J$27,$H81=""),"N/A",IF(AND($D81='Auto Responses'!$J$27,$H81='Auto Responses'!$J$7),1,IF(AND($D81='Auto Responses'!$J$27,$H81='Auto Responses'!$J$8),0,IF(OR($F81=$G81,$H81='Auto Responses'!$J$7),1,0)))))</f>
        <v>0</v>
      </c>
      <c r="M81" s="315" t="str">
        <f>VLOOKUP($A81,'Institution Evaluation'!$A$56:$K$346,10,0)&amp;""</f>
        <v/>
      </c>
      <c r="N81" s="315">
        <f t="shared" si="3"/>
        <v>1</v>
      </c>
      <c r="O81" s="315">
        <f t="shared" si="16"/>
        <v>20</v>
      </c>
      <c r="P81" s="315">
        <f t="shared" si="5"/>
        <v>0</v>
      </c>
      <c r="Q81" s="315">
        <f t="shared" si="6"/>
        <v>0</v>
      </c>
      <c r="R81" s="315">
        <f t="shared" si="10"/>
        <v>0</v>
      </c>
      <c r="S81" s="315">
        <f t="shared" si="7"/>
        <v>0</v>
      </c>
      <c r="T81" s="315">
        <f t="shared" si="8"/>
        <v>1</v>
      </c>
      <c r="U81" s="315">
        <f t="shared" si="11"/>
        <v>26</v>
      </c>
      <c r="V81" s="315">
        <f t="shared" si="9"/>
        <v>26</v>
      </c>
      <c r="W81" s="65"/>
      <c r="X81" s="65"/>
      <c r="Y81" s="65"/>
      <c r="Z81" s="65"/>
    </row>
    <row r="82" ht="15.75" customHeight="1">
      <c r="A82" s="315" t="str">
        <f>Questions!$A82</f>
        <v>AAAI-05</v>
      </c>
      <c r="B82" s="315" t="str">
        <f t="shared" si="1"/>
        <v>AAAI</v>
      </c>
      <c r="C82" s="315" t="str">
        <f>VLOOKUP($A82,Questions!$A$3:$L$333,2,0)&amp;""</f>
        <v>Do you have documented password/passphrase reset procedures that are currently implemented in the system and/or customer support?*</v>
      </c>
      <c r="D82" s="315" t="str">
        <f>VLOOKUP($A82,Questions!$A$3:$L$333,11,0)&amp;""</f>
        <v/>
      </c>
      <c r="E82" s="315" t="str">
        <f>VLOOKUP($A82,Questions!$A$3:$L$333,12,0)&amp;""</f>
        <v>Product</v>
      </c>
      <c r="F82" s="315" t="str">
        <f>VLOOKUP($A82,'Institution Evaluation'!$A$56:$K$346,3,0)&amp;""</f>
        <v>Yes</v>
      </c>
      <c r="G82" s="315" t="str">
        <f>VLOOKUP($A82,'Institution Evaluation'!$A$56:$K$346,7,0)&amp;""</f>
        <v>Yes</v>
      </c>
      <c r="H82" s="315" t="str">
        <f>VLOOKUP($A82,'Institution Evaluation'!$A$56:$K$346,8,0)&amp;""</f>
        <v/>
      </c>
      <c r="I82" s="315" t="str">
        <f>VLOOKUP($A82,'Institution Evaluation'!$A$56:$K$346,9,0)&amp;""</f>
        <v>Critical Importance</v>
      </c>
      <c r="J82" s="315" t="str">
        <f>VLOOKUP($A82,'Institution Evaluation'!$A$56:$K$346,10,0)&amp;""</f>
        <v/>
      </c>
      <c r="K82" s="315">
        <f t="shared" si="2"/>
        <v>20</v>
      </c>
      <c r="L82" s="315">
        <f>IF($E82="Not Scored", "N/A",IF(AND($D82='Auto Responses'!$J$27,$H82=""),"N/A",IF(AND($D82='Auto Responses'!$J$27,$H82='Auto Responses'!$J$7),1,IF(AND($D82='Auto Responses'!$J$27,$H82='Auto Responses'!$J$8),0,IF(OR($F82=$G82,$H82='Auto Responses'!$J$7),1,0)))))</f>
        <v>1</v>
      </c>
      <c r="M82" s="315" t="str">
        <f>VLOOKUP($A82,'Institution Evaluation'!$A$56:$K$346,10,0)&amp;""</f>
        <v/>
      </c>
      <c r="N82" s="315">
        <f t="shared" si="3"/>
        <v>1</v>
      </c>
      <c r="O82" s="315">
        <f t="shared" si="16"/>
        <v>20</v>
      </c>
      <c r="P82" s="315">
        <f t="shared" si="5"/>
        <v>20</v>
      </c>
      <c r="Q82" s="315">
        <f t="shared" si="6"/>
        <v>0</v>
      </c>
      <c r="R82" s="315">
        <f t="shared" si="10"/>
        <v>0</v>
      </c>
      <c r="S82" s="315">
        <f t="shared" si="7"/>
        <v>0</v>
      </c>
      <c r="T82" s="315">
        <f t="shared" si="8"/>
        <v>1</v>
      </c>
      <c r="U82" s="315">
        <f t="shared" si="11"/>
        <v>27</v>
      </c>
      <c r="V82" s="315">
        <f t="shared" si="9"/>
        <v>27</v>
      </c>
      <c r="W82" s="65"/>
      <c r="X82" s="65"/>
      <c r="Y82" s="65"/>
      <c r="Z82" s="65"/>
    </row>
    <row r="83" ht="15.75" customHeight="1">
      <c r="A83" s="315" t="str">
        <f>Questions!$A83</f>
        <v>AAAI-06</v>
      </c>
      <c r="B83" s="315" t="str">
        <f t="shared" si="1"/>
        <v>AAAI</v>
      </c>
      <c r="C83" s="315" t="str">
        <f>VLOOKUP($A83,Questions!$A$3:$L$333,2,0)&amp;""</f>
        <v>Does your organization participate in InCommon or another eduGAIN-affiliated trust federation?*</v>
      </c>
      <c r="D83" s="315" t="str">
        <f>VLOOKUP($A83,Questions!$A$3:$L$333,11,0)&amp;""</f>
        <v/>
      </c>
      <c r="E83" s="315" t="str">
        <f>VLOOKUP($A83,Questions!$A$3:$L$333,12,0)&amp;""</f>
        <v>Product</v>
      </c>
      <c r="F83" s="315" t="str">
        <f>VLOOKUP($A83,'Institution Evaluation'!$A$56:$K$346,3,0)&amp;""</f>
        <v>Yes</v>
      </c>
      <c r="G83" s="315" t="str">
        <f>VLOOKUP($A83,'Institution Evaluation'!$A$56:$K$346,7,0)&amp;""</f>
        <v>Yes</v>
      </c>
      <c r="H83" s="315" t="str">
        <f>VLOOKUP($A83,'Institution Evaluation'!$A$56:$K$346,8,0)&amp;""</f>
        <v/>
      </c>
      <c r="I83" s="315" t="str">
        <f>VLOOKUP($A83,'Institution Evaluation'!$A$56:$K$346,9,0)&amp;""</f>
        <v>Critical Importance</v>
      </c>
      <c r="J83" s="315" t="str">
        <f>VLOOKUP($A83,'Institution Evaluation'!$A$56:$K$346,10,0)&amp;""</f>
        <v/>
      </c>
      <c r="K83" s="315">
        <f t="shared" si="2"/>
        <v>20</v>
      </c>
      <c r="L83" s="315">
        <f>IF($E83="Not Scored", "N/A",IF(AND($D83='Auto Responses'!$J$27,$H83=""),"N/A",IF(AND($D83='Auto Responses'!$J$27,$H83='Auto Responses'!$J$7),1,IF(AND($D83='Auto Responses'!$J$27,$H83='Auto Responses'!$J$8),0,IF(OR($F83=$G83,$H83='Auto Responses'!$J$7),1,0)))))</f>
        <v>1</v>
      </c>
      <c r="M83" s="315" t="str">
        <f>VLOOKUP($A83,'Institution Evaluation'!$A$56:$K$346,10,0)&amp;""</f>
        <v/>
      </c>
      <c r="N83" s="315">
        <f t="shared" si="3"/>
        <v>1</v>
      </c>
      <c r="O83" s="315">
        <f t="shared" si="16"/>
        <v>20</v>
      </c>
      <c r="P83" s="315">
        <f t="shared" si="5"/>
        <v>20</v>
      </c>
      <c r="Q83" s="315">
        <f t="shared" si="6"/>
        <v>0</v>
      </c>
      <c r="R83" s="315">
        <f t="shared" si="10"/>
        <v>0</v>
      </c>
      <c r="S83" s="315">
        <f t="shared" si="7"/>
        <v>0</v>
      </c>
      <c r="T83" s="315">
        <f t="shared" si="8"/>
        <v>1</v>
      </c>
      <c r="U83" s="315">
        <f t="shared" si="11"/>
        <v>28</v>
      </c>
      <c r="V83" s="315">
        <f t="shared" si="9"/>
        <v>28</v>
      </c>
      <c r="W83" s="65"/>
      <c r="X83" s="65"/>
      <c r="Y83" s="65"/>
      <c r="Z83" s="65"/>
    </row>
    <row r="84" ht="15.75" customHeight="1">
      <c r="A84" s="315" t="str">
        <f>Questions!$A84</f>
        <v>AAAI-07</v>
      </c>
      <c r="B84" s="315" t="str">
        <f t="shared" si="1"/>
        <v>AAAI</v>
      </c>
      <c r="C84" s="315" t="str">
        <f>VLOOKUP($A84,Questions!$A$3:$L$333,2,0)&amp;""</f>
        <v>Are there any passwords/passphrases hard-coded into your systems or solutions?*</v>
      </c>
      <c r="D84" s="315" t="str">
        <f>VLOOKUP($A84,Questions!$A$3:$L$333,11,0)&amp;""</f>
        <v/>
      </c>
      <c r="E84" s="315" t="str">
        <f>VLOOKUP($A84,Questions!$A$3:$L$333,12,0)&amp;""</f>
        <v>Product</v>
      </c>
      <c r="F84" s="315" t="str">
        <f>VLOOKUP($A84,'Institution Evaluation'!$A$56:$K$346,3,0)&amp;""</f>
        <v>No</v>
      </c>
      <c r="G84" s="315" t="str">
        <f>VLOOKUP($A84,'Institution Evaluation'!$A$56:$K$346,7,0)&amp;""</f>
        <v>No</v>
      </c>
      <c r="H84" s="315" t="str">
        <f>VLOOKUP($A84,'Institution Evaluation'!$A$56:$K$346,8,0)&amp;""</f>
        <v/>
      </c>
      <c r="I84" s="315" t="str">
        <f>VLOOKUP($A84,'Institution Evaluation'!$A$56:$K$346,9,0)&amp;""</f>
        <v>Critical Importance</v>
      </c>
      <c r="J84" s="315" t="str">
        <f>VLOOKUP($A84,'Institution Evaluation'!$A$56:$K$346,10,0)&amp;""</f>
        <v/>
      </c>
      <c r="K84" s="315">
        <f t="shared" si="2"/>
        <v>20</v>
      </c>
      <c r="L84" s="315">
        <f>IF($E84="Not Scored", "N/A",IF(AND($D84='Auto Responses'!$J$27,$H84=""),"N/A",IF(AND($D84='Auto Responses'!$J$27,$H84='Auto Responses'!$J$7),1,IF(AND($D84='Auto Responses'!$J$27,$H84='Auto Responses'!$J$8),0,IF(OR($F84=$G84,$H84='Auto Responses'!$J$7),1,0)))))</f>
        <v>1</v>
      </c>
      <c r="M84" s="315" t="str">
        <f>VLOOKUP($A84,'Institution Evaluation'!$A$56:$K$346,10,0)&amp;""</f>
        <v/>
      </c>
      <c r="N84" s="315">
        <f t="shared" si="3"/>
        <v>1</v>
      </c>
      <c r="O84" s="315">
        <f t="shared" si="16"/>
        <v>20</v>
      </c>
      <c r="P84" s="315">
        <f t="shared" si="5"/>
        <v>20</v>
      </c>
      <c r="Q84" s="315">
        <f t="shared" si="6"/>
        <v>0</v>
      </c>
      <c r="R84" s="315">
        <f t="shared" si="10"/>
        <v>0</v>
      </c>
      <c r="S84" s="315">
        <f t="shared" si="7"/>
        <v>0</v>
      </c>
      <c r="T84" s="315">
        <f t="shared" si="8"/>
        <v>1</v>
      </c>
      <c r="U84" s="315">
        <f t="shared" si="11"/>
        <v>29</v>
      </c>
      <c r="V84" s="315">
        <f t="shared" si="9"/>
        <v>29</v>
      </c>
      <c r="W84" s="65"/>
      <c r="X84" s="65"/>
      <c r="Y84" s="65"/>
      <c r="Z84" s="65"/>
    </row>
    <row r="85" ht="15.75" customHeight="1">
      <c r="A85" s="315" t="str">
        <f>Questions!$A85</f>
        <v>AAAI-08</v>
      </c>
      <c r="B85" s="315" t="str">
        <f t="shared" si="1"/>
        <v>AAAI</v>
      </c>
      <c r="C85" s="315" t="str">
        <f>VLOOKUP($A85,Questions!$A$3:$L$333,2,0)&amp;""</f>
        <v>Are you storing any passwords in plaintext?*</v>
      </c>
      <c r="D85" s="315" t="str">
        <f>VLOOKUP($A85,Questions!$A$3:$L$333,11,0)&amp;""</f>
        <v/>
      </c>
      <c r="E85" s="315" t="str">
        <f>VLOOKUP($A85,Questions!$A$3:$L$333,12,0)&amp;""</f>
        <v>Product</v>
      </c>
      <c r="F85" s="315" t="str">
        <f>VLOOKUP($A85,'Institution Evaluation'!$A$56:$K$346,3,0)&amp;""</f>
        <v>No</v>
      </c>
      <c r="G85" s="315" t="str">
        <f>VLOOKUP($A85,'Institution Evaluation'!$A$56:$K$346,7,0)&amp;""</f>
        <v>No</v>
      </c>
      <c r="H85" s="315" t="str">
        <f>VLOOKUP($A85,'Institution Evaluation'!$A$56:$K$346,8,0)&amp;""</f>
        <v/>
      </c>
      <c r="I85" s="315" t="str">
        <f>VLOOKUP($A85,'Institution Evaluation'!$A$56:$K$346,9,0)&amp;""</f>
        <v>Critical Importance</v>
      </c>
      <c r="J85" s="315" t="str">
        <f>VLOOKUP($A85,'Institution Evaluation'!$A$56:$K$346,10,0)&amp;""</f>
        <v/>
      </c>
      <c r="K85" s="315">
        <f t="shared" si="2"/>
        <v>20</v>
      </c>
      <c r="L85" s="315">
        <f>IF($E85="Not Scored", "N/A",IF(AND($D85='Auto Responses'!$J$27,$H85=""),"N/A",IF(AND($D85='Auto Responses'!$J$27,$H85='Auto Responses'!$J$7),1,IF(AND($D85='Auto Responses'!$J$27,$H85='Auto Responses'!$J$8),0,IF(OR($F85=$G85,$H85='Auto Responses'!$J$7),1,0)))))</f>
        <v>1</v>
      </c>
      <c r="M85" s="315" t="str">
        <f>VLOOKUP($A85,'Institution Evaluation'!$A$56:$K$346,10,0)&amp;""</f>
        <v/>
      </c>
      <c r="N85" s="315">
        <f t="shared" si="3"/>
        <v>1</v>
      </c>
      <c r="O85" s="315">
        <f t="shared" si="16"/>
        <v>20</v>
      </c>
      <c r="P85" s="315">
        <f t="shared" si="5"/>
        <v>20</v>
      </c>
      <c r="Q85" s="315">
        <f t="shared" si="6"/>
        <v>0</v>
      </c>
      <c r="R85" s="315">
        <f t="shared" si="10"/>
        <v>0</v>
      </c>
      <c r="S85" s="315">
        <f t="shared" si="7"/>
        <v>0</v>
      </c>
      <c r="T85" s="315">
        <f t="shared" si="8"/>
        <v>1</v>
      </c>
      <c r="U85" s="315">
        <f t="shared" si="11"/>
        <v>30</v>
      </c>
      <c r="V85" s="315">
        <f t="shared" si="9"/>
        <v>30</v>
      </c>
      <c r="W85" s="65"/>
      <c r="X85" s="65"/>
      <c r="Y85" s="65"/>
      <c r="Z85" s="65"/>
    </row>
    <row r="86" ht="15.75" customHeight="1">
      <c r="A86" s="315" t="str">
        <f>Questions!$A86</f>
        <v>AAAI-09</v>
      </c>
      <c r="B86" s="315" t="str">
        <f t="shared" si="1"/>
        <v>AAAI</v>
      </c>
      <c r="C86" s="315" t="str">
        <f>VLOOKUP($A86,Questions!$A$3:$L$333,2,0)&amp;""</f>
        <v>Are audit logs available that include AT LEAST all of the following: login, logout, actions performed, and source IP address?*</v>
      </c>
      <c r="D86" s="315" t="str">
        <f>VLOOKUP($A86,Questions!$A$3:$L$333,11,0)&amp;""</f>
        <v/>
      </c>
      <c r="E86" s="315" t="str">
        <f>VLOOKUP($A86,Questions!$A$3:$L$333,12,0)&amp;""</f>
        <v>Product</v>
      </c>
      <c r="F86" s="315" t="str">
        <f>VLOOKUP($A86,'Institution Evaluation'!$A$56:$K$346,3,0)&amp;""</f>
        <v>Yes</v>
      </c>
      <c r="G86" s="315" t="str">
        <f>VLOOKUP($A86,'Institution Evaluation'!$A$56:$K$346,7,0)&amp;""</f>
        <v>Yes</v>
      </c>
      <c r="H86" s="315" t="str">
        <f>VLOOKUP($A86,'Institution Evaluation'!$A$56:$K$346,8,0)&amp;""</f>
        <v/>
      </c>
      <c r="I86" s="315" t="str">
        <f>VLOOKUP($A86,'Institution Evaluation'!$A$56:$K$346,9,0)&amp;""</f>
        <v>Critical Importance</v>
      </c>
      <c r="J86" s="315" t="str">
        <f>VLOOKUP($A86,'Institution Evaluation'!$A$56:$K$346,10,0)&amp;""</f>
        <v/>
      </c>
      <c r="K86" s="315">
        <f t="shared" si="2"/>
        <v>20</v>
      </c>
      <c r="L86" s="315">
        <f>IF($E86="Not Scored", "N/A",IF(AND($D86='Auto Responses'!$J$27,$H86=""),"N/A",IF(AND($D86='Auto Responses'!$J$27,$H86='Auto Responses'!$J$7),1,IF(AND($D86='Auto Responses'!$J$27,$H86='Auto Responses'!$J$8),0,IF(OR($F86=$G86,$H86='Auto Responses'!$J$7),1,0)))))</f>
        <v>1</v>
      </c>
      <c r="M86" s="315" t="str">
        <f>VLOOKUP($A86,'Institution Evaluation'!$A$56:$K$346,10,0)&amp;""</f>
        <v/>
      </c>
      <c r="N86" s="315">
        <f t="shared" si="3"/>
        <v>1</v>
      </c>
      <c r="O86" s="315">
        <f t="shared" si="16"/>
        <v>20</v>
      </c>
      <c r="P86" s="315">
        <f t="shared" si="5"/>
        <v>20</v>
      </c>
      <c r="Q86" s="315">
        <f t="shared" si="6"/>
        <v>0</v>
      </c>
      <c r="R86" s="315">
        <f t="shared" si="10"/>
        <v>0</v>
      </c>
      <c r="S86" s="315">
        <f t="shared" si="7"/>
        <v>0</v>
      </c>
      <c r="T86" s="315">
        <f t="shared" si="8"/>
        <v>1</v>
      </c>
      <c r="U86" s="315">
        <f t="shared" si="11"/>
        <v>31</v>
      </c>
      <c r="V86" s="315">
        <f t="shared" si="9"/>
        <v>31</v>
      </c>
      <c r="W86" s="65"/>
      <c r="X86" s="65"/>
      <c r="Y86" s="65"/>
      <c r="Z86" s="65"/>
    </row>
    <row r="87" ht="15.75" customHeight="1">
      <c r="A87" s="315" t="str">
        <f>Questions!$A87</f>
        <v>AAAI-10</v>
      </c>
      <c r="B87" s="315" t="str">
        <f t="shared" si="1"/>
        <v>AAAI</v>
      </c>
      <c r="C87" s="315" t="str">
        <f>VLOOKUP($A87,Questions!$A$3:$L$333,2,0)&amp;""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D87" s="315" t="str">
        <f>VLOOKUP($A87,Questions!$A$3:$L$333,11,0)&amp;""</f>
        <v>Neutral until evaluated</v>
      </c>
      <c r="E87" s="315" t="str">
        <f>VLOOKUP($A87,Questions!$A$3:$L$333,12,0)&amp;""</f>
        <v>Product</v>
      </c>
      <c r="F87" s="315" t="str">
        <f>VLOOKUP($A87,'Institution Evaluation'!$A$56:$K$346,3,0)&amp;""</f>
        <v>All logs for security changes and user security are implemented and stored via AWS: https://docs.aws.amazon.com/elasticloadbalancing/latest/classic/access-log-collection.html https://docs.aws.amazon.com/organizations/latest/userguide/orgs_monitoring.html#orgs_cloudtrail-integration</v>
      </c>
      <c r="G87" s="315" t="str">
        <f>VLOOKUP($A87,'Institution Evaluation'!$A$56:$K$346,7,0)&amp;""</f>
        <v>Yes</v>
      </c>
      <c r="H87" s="315" t="str">
        <f>VLOOKUP($A87,'Institution Evaluation'!$A$56:$K$346,8,0)&amp;""</f>
        <v/>
      </c>
      <c r="I87" s="315" t="str">
        <f>VLOOKUP($A87,'Institution Evaluation'!$A$56:$K$346,9,0)&amp;""</f>
        <v>Critical Importance</v>
      </c>
      <c r="J87" s="315" t="str">
        <f>VLOOKUP($A87,'Institution Evaluation'!$A$56:$K$346,10,0)&amp;""</f>
        <v/>
      </c>
      <c r="K87" s="315">
        <f t="shared" si="2"/>
        <v>20</v>
      </c>
      <c r="L87" s="315" t="str">
        <f>IF($E87="Not Scored", "N/A",IF(AND($D87='Auto Responses'!$J$27,$H87=""),"N/A",IF(AND($D87='Auto Responses'!$J$27,$H87='Auto Responses'!$J$7),1,IF(AND($D87='Auto Responses'!$J$27,$H87='Auto Responses'!$J$8),0,IF(OR($F87=$G87,$H87='Auto Responses'!$J$7),1,0)))))</f>
        <v>N/A</v>
      </c>
      <c r="M87" s="315" t="str">
        <f>VLOOKUP($A87,'Institution Evaluation'!$A$56:$K$346,10,0)&amp;""</f>
        <v/>
      </c>
      <c r="N87" s="315">
        <f t="shared" si="3"/>
        <v>1</v>
      </c>
      <c r="O87" s="315">
        <f t="shared" si="16"/>
        <v>20</v>
      </c>
      <c r="P87" s="315" t="str">
        <f t="shared" si="5"/>
        <v>N/A</v>
      </c>
      <c r="Q87" s="315">
        <f t="shared" si="6"/>
        <v>0</v>
      </c>
      <c r="R87" s="315">
        <f t="shared" si="10"/>
        <v>0</v>
      </c>
      <c r="S87" s="315">
        <f t="shared" si="7"/>
        <v>0</v>
      </c>
      <c r="T87" s="315">
        <f t="shared" si="8"/>
        <v>1</v>
      </c>
      <c r="U87" s="315">
        <f t="shared" si="11"/>
        <v>32</v>
      </c>
      <c r="V87" s="315">
        <f t="shared" si="9"/>
        <v>32</v>
      </c>
      <c r="W87" s="65"/>
      <c r="X87" s="65"/>
      <c r="Y87" s="65"/>
      <c r="Z87" s="65"/>
    </row>
    <row r="88" ht="15.75" customHeight="1">
      <c r="A88" s="315" t="str">
        <f>Questions!$A88</f>
        <v>AAAI-11</v>
      </c>
      <c r="B88" s="315" t="str">
        <f t="shared" si="1"/>
        <v>AAAI</v>
      </c>
      <c r="C88" s="315" t="str">
        <f>VLOOKUP($A88,Questions!$A$3:$L$333,2,0)&amp;""</f>
        <v>Can you provide the institution documentation regarding the retention period for those logs, how logs are protected, and whether they are accessible to the customer (and if so, how)?*</v>
      </c>
      <c r="D88" s="315" t="str">
        <f>VLOOKUP($A88,Questions!$A$3:$L$333,11,0)&amp;""</f>
        <v>Neutral until evaluated</v>
      </c>
      <c r="E88" s="315" t="str">
        <f>VLOOKUP($A88,Questions!$A$3:$L$333,12,0)&amp;""</f>
        <v>Product</v>
      </c>
      <c r="F88" s="315" t="str">
        <f>VLOOKUP($A88,'Institution Evaluation'!$A$56:$K$346,3,0)&amp;""</f>
        <v>Yes</v>
      </c>
      <c r="G88" s="315" t="str">
        <f>VLOOKUP($A88,'Institution Evaluation'!$A$56:$K$346,7,0)&amp;""</f>
        <v>Yes</v>
      </c>
      <c r="H88" s="315" t="str">
        <f>VLOOKUP($A88,'Institution Evaluation'!$A$56:$K$346,8,0)&amp;""</f>
        <v/>
      </c>
      <c r="I88" s="315" t="str">
        <f>VLOOKUP($A88,'Institution Evaluation'!$A$56:$K$346,9,0)&amp;""</f>
        <v>Critical Importance</v>
      </c>
      <c r="J88" s="315" t="str">
        <f>VLOOKUP($A88,'Institution Evaluation'!$A$56:$K$346,10,0)&amp;""</f>
        <v/>
      </c>
      <c r="K88" s="315">
        <f t="shared" si="2"/>
        <v>20</v>
      </c>
      <c r="L88" s="315" t="str">
        <f>IF($E88="Not Scored", "N/A",IF(AND($D88='Auto Responses'!$J$27,$H88=""),"N/A",IF(AND($D88='Auto Responses'!$J$27,$H88='Auto Responses'!$J$7),1,IF(AND($D88='Auto Responses'!$J$27,$H88='Auto Responses'!$J$8),0,IF(OR($F88=$G88,$H88='Auto Responses'!$J$7),1,0)))))</f>
        <v>N/A</v>
      </c>
      <c r="M88" s="315" t="str">
        <f>VLOOKUP($A88,'Institution Evaluation'!$A$56:$K$346,10,0)&amp;""</f>
        <v/>
      </c>
      <c r="N88" s="315">
        <f t="shared" si="3"/>
        <v>1</v>
      </c>
      <c r="O88" s="315">
        <f t="shared" si="16"/>
        <v>20</v>
      </c>
      <c r="P88" s="315" t="str">
        <f t="shared" si="5"/>
        <v>N/A</v>
      </c>
      <c r="Q88" s="315">
        <f t="shared" si="6"/>
        <v>0</v>
      </c>
      <c r="R88" s="315">
        <f t="shared" si="10"/>
        <v>0</v>
      </c>
      <c r="S88" s="315">
        <f t="shared" si="7"/>
        <v>0</v>
      </c>
      <c r="T88" s="315">
        <f t="shared" si="8"/>
        <v>1</v>
      </c>
      <c r="U88" s="315">
        <f t="shared" si="11"/>
        <v>33</v>
      </c>
      <c r="V88" s="315">
        <f t="shared" si="9"/>
        <v>33</v>
      </c>
      <c r="W88" s="65"/>
      <c r="X88" s="65"/>
      <c r="Y88" s="65"/>
      <c r="Z88" s="65"/>
    </row>
    <row r="89" ht="15.75" customHeight="1">
      <c r="A89" s="315" t="str">
        <f>Questions!$A89</f>
        <v>AAAI-12</v>
      </c>
      <c r="B89" s="315" t="str">
        <f t="shared" si="1"/>
        <v>AAAI</v>
      </c>
      <c r="C89" s="315" t="str">
        <f>VLOOKUP($A89,Questions!$A$3:$L$333,2,0)&amp;""</f>
        <v>Does your application support integration with other authentication and authorization systems?</v>
      </c>
      <c r="D89" s="315" t="str">
        <f>VLOOKUP($A89,Questions!$A$3:$L$333,11,0)&amp;""</f>
        <v/>
      </c>
      <c r="E89" s="315" t="str">
        <f>VLOOKUP($A89,Questions!$A$3:$L$333,12,0)&amp;""</f>
        <v>Product</v>
      </c>
      <c r="F89" s="315" t="str">
        <f>VLOOKUP($A89,'Institution Evaluation'!$A$56:$K$346,3,0)&amp;""</f>
        <v>Yes</v>
      </c>
      <c r="G89" s="315" t="str">
        <f>VLOOKUP($A89,'Institution Evaluation'!$A$56:$K$346,7,0)&amp;""</f>
        <v>Yes</v>
      </c>
      <c r="H89" s="315" t="str">
        <f>VLOOKUP($A89,'Institution Evaluation'!$A$56:$K$346,8,0)&amp;""</f>
        <v/>
      </c>
      <c r="I89" s="315" t="str">
        <f>VLOOKUP($A89,'Institution Evaluation'!$A$56:$K$346,9,0)&amp;""</f>
        <v>Standard Importance</v>
      </c>
      <c r="J89" s="315" t="str">
        <f>VLOOKUP($A89,'Institution Evaluation'!$A$56:$K$346,10,0)&amp;""</f>
        <v/>
      </c>
      <c r="K89" s="315">
        <f t="shared" si="2"/>
        <v>10</v>
      </c>
      <c r="L89" s="315">
        <f>IF($E89="Not Scored", "N/A",IF(AND($D89='Auto Responses'!$J$27,$H89=""),"N/A",IF(AND($D89='Auto Responses'!$J$27,$H89='Auto Responses'!$J$7),1,IF(AND($D89='Auto Responses'!$J$27,$H89='Auto Responses'!$J$8),0,IF(OR($F89=$G89,$H89='Auto Responses'!$J$7),1,0)))))</f>
        <v>1</v>
      </c>
      <c r="M89" s="315" t="str">
        <f>VLOOKUP($A89,'Institution Evaluation'!$A$56:$K$346,10,0)&amp;""</f>
        <v/>
      </c>
      <c r="N89" s="315">
        <f t="shared" si="3"/>
        <v>0</v>
      </c>
      <c r="O89" s="315">
        <f t="shared" si="16"/>
        <v>10</v>
      </c>
      <c r="P89" s="315">
        <f t="shared" si="5"/>
        <v>10</v>
      </c>
      <c r="Q89" s="315">
        <f t="shared" si="6"/>
        <v>0</v>
      </c>
      <c r="R89" s="315">
        <f t="shared" si="10"/>
        <v>0</v>
      </c>
      <c r="S89" s="315">
        <f t="shared" si="7"/>
        <v>0</v>
      </c>
      <c r="T89" s="315">
        <f t="shared" si="8"/>
        <v>0</v>
      </c>
      <c r="U89" s="315">
        <f t="shared" si="11"/>
        <v>33</v>
      </c>
      <c r="V89" s="315">
        <f t="shared" si="9"/>
        <v>0</v>
      </c>
      <c r="W89" s="65"/>
      <c r="X89" s="65"/>
      <c r="Y89" s="65"/>
      <c r="Z89" s="65"/>
    </row>
    <row r="90" ht="15.75" customHeight="1">
      <c r="A90" s="315" t="str">
        <f>Questions!$A90</f>
        <v>AAAI-13</v>
      </c>
      <c r="B90" s="315" t="str">
        <f t="shared" si="1"/>
        <v>AAAI</v>
      </c>
      <c r="C90" s="315" t="str">
        <f>VLOOKUP($A90,Questions!$A$3:$L$333,2,0)&amp;""</f>
        <v>Do you allow the customer to specify attribute mappings for any needed information beyond a user identifier? (e.g., Reference eduPerson, ePPA/ePPN/ePE)</v>
      </c>
      <c r="D90" s="315" t="str">
        <f>VLOOKUP($A90,Questions!$A$3:$L$333,11,0)&amp;""</f>
        <v/>
      </c>
      <c r="E90" s="315" t="str">
        <f>VLOOKUP($A90,Questions!$A$3:$L$333,12,0)&amp;""</f>
        <v>Product</v>
      </c>
      <c r="F90" s="315" t="str">
        <f>VLOOKUP($A90,'Institution Evaluation'!$A$56:$K$346,3,0)&amp;""</f>
        <v>Yes</v>
      </c>
      <c r="G90" s="315" t="str">
        <f>VLOOKUP($A90,'Institution Evaluation'!$A$56:$K$346,7,0)&amp;""</f>
        <v>Yes</v>
      </c>
      <c r="H90" s="315" t="str">
        <f>VLOOKUP($A90,'Institution Evaluation'!$A$56:$K$346,8,0)&amp;""</f>
        <v/>
      </c>
      <c r="I90" s="315" t="str">
        <f>VLOOKUP($A90,'Institution Evaluation'!$A$56:$K$346,9,0)&amp;""</f>
        <v>Standard Importance</v>
      </c>
      <c r="J90" s="315" t="str">
        <f>VLOOKUP($A90,'Institution Evaluation'!$A$56:$K$346,10,0)&amp;""</f>
        <v/>
      </c>
      <c r="K90" s="315">
        <f t="shared" si="2"/>
        <v>10</v>
      </c>
      <c r="L90" s="315">
        <f>IF($E90="Not Scored", "N/A",IF(AND($D90='Auto Responses'!$J$27,$H90=""),"N/A",IF(AND($D90='Auto Responses'!$J$27,$H90='Auto Responses'!$J$7),1,IF(AND($D90='Auto Responses'!$J$27,$H90='Auto Responses'!$J$8),0,IF(OR($F90=$G90,$H90='Auto Responses'!$J$7),1,0)))))</f>
        <v>1</v>
      </c>
      <c r="M90" s="315" t="str">
        <f>VLOOKUP($A90,'Institution Evaluation'!$A$56:$K$346,10,0)&amp;""</f>
        <v/>
      </c>
      <c r="N90" s="315">
        <f t="shared" si="3"/>
        <v>0</v>
      </c>
      <c r="O90" s="315">
        <f t="shared" si="16"/>
        <v>10</v>
      </c>
      <c r="P90" s="315">
        <f t="shared" si="5"/>
        <v>10</v>
      </c>
      <c r="Q90" s="315">
        <f t="shared" si="6"/>
        <v>0</v>
      </c>
      <c r="R90" s="315">
        <f t="shared" si="10"/>
        <v>0</v>
      </c>
      <c r="S90" s="315">
        <f t="shared" si="7"/>
        <v>0</v>
      </c>
      <c r="T90" s="315">
        <f t="shared" si="8"/>
        <v>0</v>
      </c>
      <c r="U90" s="315">
        <f t="shared" si="11"/>
        <v>33</v>
      </c>
      <c r="V90" s="315">
        <f t="shared" si="9"/>
        <v>0</v>
      </c>
      <c r="W90" s="65"/>
      <c r="X90" s="65"/>
      <c r="Y90" s="65"/>
      <c r="Z90" s="65"/>
    </row>
    <row r="91" ht="15.75" customHeight="1">
      <c r="A91" s="315" t="str">
        <f>Questions!$A91</f>
        <v>AAAI-14</v>
      </c>
      <c r="B91" s="315" t="str">
        <f t="shared" si="1"/>
        <v>AAAI</v>
      </c>
      <c r="C91" s="315" t="str">
        <f>VLOOKUP($A91,Questions!$A$3:$L$333,2,0)&amp;""</f>
        <v>Does your application support directory integration for user accounts?</v>
      </c>
      <c r="D91" s="315" t="str">
        <f>VLOOKUP($A91,Questions!$A$3:$L$333,11,0)&amp;""</f>
        <v/>
      </c>
      <c r="E91" s="315" t="str">
        <f>VLOOKUP($A91,Questions!$A$3:$L$333,12,0)&amp;""</f>
        <v>Product</v>
      </c>
      <c r="F91" s="315" t="str">
        <f>VLOOKUP($A91,'Institution Evaluation'!$A$56:$K$346,3,0)&amp;""</f>
        <v>Yes</v>
      </c>
      <c r="G91" s="315" t="str">
        <f>VLOOKUP($A91,'Institution Evaluation'!$A$56:$K$346,7,0)&amp;""</f>
        <v>Yes</v>
      </c>
      <c r="H91" s="315" t="str">
        <f>VLOOKUP($A91,'Institution Evaluation'!$A$56:$K$346,8,0)&amp;""</f>
        <v/>
      </c>
      <c r="I91" s="315" t="str">
        <f>VLOOKUP($A91,'Institution Evaluation'!$A$56:$K$346,9,0)&amp;""</f>
        <v>Standard Importance</v>
      </c>
      <c r="J91" s="315" t="str">
        <f>VLOOKUP($A91,'Institution Evaluation'!$A$56:$K$346,10,0)&amp;""</f>
        <v/>
      </c>
      <c r="K91" s="315">
        <f t="shared" si="2"/>
        <v>10</v>
      </c>
      <c r="L91" s="315">
        <f>IF($E91="Not Scored", "N/A",IF(AND($D91='Auto Responses'!$J$27,$H91=""),"N/A",IF(AND($D91='Auto Responses'!$J$27,$H91='Auto Responses'!$J$7),1,IF(AND($D91='Auto Responses'!$J$27,$H91='Auto Responses'!$J$8),0,IF(OR($F91=$G91,$H91='Auto Responses'!$J$7),1,0)))))</f>
        <v>1</v>
      </c>
      <c r="M91" s="315" t="str">
        <f>VLOOKUP($A91,'Institution Evaluation'!$A$56:$K$346,10,0)&amp;""</f>
        <v/>
      </c>
      <c r="N91" s="315">
        <f t="shared" si="3"/>
        <v>0</v>
      </c>
      <c r="O91" s="315">
        <f t="shared" si="16"/>
        <v>10</v>
      </c>
      <c r="P91" s="315">
        <f t="shared" si="5"/>
        <v>10</v>
      </c>
      <c r="Q91" s="315">
        <f t="shared" si="6"/>
        <v>0</v>
      </c>
      <c r="R91" s="315">
        <f t="shared" si="10"/>
        <v>0</v>
      </c>
      <c r="S91" s="315">
        <f t="shared" si="7"/>
        <v>0</v>
      </c>
      <c r="T91" s="315">
        <f t="shared" si="8"/>
        <v>0</v>
      </c>
      <c r="U91" s="315">
        <f t="shared" si="11"/>
        <v>33</v>
      </c>
      <c r="V91" s="315">
        <f t="shared" si="9"/>
        <v>0</v>
      </c>
      <c r="W91" s="65"/>
      <c r="X91" s="65"/>
      <c r="Y91" s="65"/>
      <c r="Z91" s="65"/>
    </row>
    <row r="92" ht="15.75" customHeight="1">
      <c r="A92" s="315" t="str">
        <f>Questions!$A92</f>
        <v>AAAI-15</v>
      </c>
      <c r="B92" s="315" t="str">
        <f t="shared" si="1"/>
        <v>AAAI</v>
      </c>
      <c r="C92" s="315" t="str">
        <f>VLOOKUP($A92,Questions!$A$3:$L$333,2,0)&amp;""</f>
        <v>Does your solution support any of the following web SSO standards: SAML2 (with redirect flow), OIDC, CAS, or other?</v>
      </c>
      <c r="D92" s="315" t="str">
        <f>VLOOKUP($A92,Questions!$A$3:$L$333,11,0)&amp;""</f>
        <v/>
      </c>
      <c r="E92" s="315" t="str">
        <f>VLOOKUP($A92,Questions!$A$3:$L$333,12,0)&amp;""</f>
        <v>Product</v>
      </c>
      <c r="F92" s="315" t="str">
        <f>VLOOKUP($A92,'Institution Evaluation'!$A$56:$K$346,3,0)&amp;""</f>
        <v>Yes</v>
      </c>
      <c r="G92" s="315" t="str">
        <f>VLOOKUP($A92,'Institution Evaluation'!$A$56:$K$346,7,0)&amp;""</f>
        <v>Yes</v>
      </c>
      <c r="H92" s="315" t="str">
        <f>VLOOKUP($A92,'Institution Evaluation'!$A$56:$K$346,8,0)&amp;""</f>
        <v/>
      </c>
      <c r="I92" s="315" t="str">
        <f>VLOOKUP($A92,'Institution Evaluation'!$A$56:$K$346,9,0)&amp;""</f>
        <v>Minor Importance</v>
      </c>
      <c r="J92" s="315" t="str">
        <f>VLOOKUP($A92,'Institution Evaluation'!$A$56:$K$346,10,0)&amp;""</f>
        <v/>
      </c>
      <c r="K92" s="315">
        <f t="shared" si="2"/>
        <v>5</v>
      </c>
      <c r="L92" s="315">
        <f>IF($E92="Not Scored", "N/A",IF(AND($D92='Auto Responses'!$J$27,$H92=""),"N/A",IF(AND($D92='Auto Responses'!$J$27,$H92='Auto Responses'!$J$7),1,IF(AND($D92='Auto Responses'!$J$27,$H92='Auto Responses'!$J$8),0,IF(OR($F92=$G92,$H92='Auto Responses'!$J$7),1,0)))))</f>
        <v>1</v>
      </c>
      <c r="M92" s="315" t="str">
        <f>VLOOKUP($A92,'Institution Evaluation'!$A$56:$K$346,10,0)&amp;""</f>
        <v/>
      </c>
      <c r="N92" s="315">
        <f t="shared" si="3"/>
        <v>0</v>
      </c>
      <c r="O92" s="315">
        <f t="shared" si="16"/>
        <v>5</v>
      </c>
      <c r="P92" s="315">
        <f t="shared" si="5"/>
        <v>5</v>
      </c>
      <c r="Q92" s="315">
        <f t="shared" si="6"/>
        <v>0</v>
      </c>
      <c r="R92" s="315">
        <f t="shared" si="10"/>
        <v>0</v>
      </c>
      <c r="S92" s="315">
        <f t="shared" si="7"/>
        <v>0</v>
      </c>
      <c r="T92" s="315">
        <f t="shared" si="8"/>
        <v>0</v>
      </c>
      <c r="U92" s="315">
        <f t="shared" si="11"/>
        <v>33</v>
      </c>
      <c r="V92" s="315">
        <f t="shared" si="9"/>
        <v>0</v>
      </c>
      <c r="W92" s="65"/>
      <c r="X92" s="65"/>
      <c r="Y92" s="65"/>
      <c r="Z92" s="65"/>
    </row>
    <row r="93" ht="15.75" customHeight="1">
      <c r="A93" s="315" t="str">
        <f>Questions!$A93</f>
        <v>AAAI-16</v>
      </c>
      <c r="B93" s="315" t="str">
        <f t="shared" si="1"/>
        <v>AAAI</v>
      </c>
      <c r="C93" s="315" t="str">
        <f>VLOOKUP($A93,Questions!$A$3:$L$333,2,0)&amp;""</f>
        <v>Do you support differentiation between email address and user identifier?</v>
      </c>
      <c r="D93" s="315" t="str">
        <f>VLOOKUP($A93,Questions!$A$3:$L$333,11,0)&amp;""</f>
        <v/>
      </c>
      <c r="E93" s="315" t="str">
        <f>VLOOKUP($A93,Questions!$A$3:$L$333,12,0)&amp;""</f>
        <v>Product</v>
      </c>
      <c r="F93" s="315" t="str">
        <f>VLOOKUP($A93,'Institution Evaluation'!$A$56:$K$346,3,0)&amp;""</f>
        <v>Yes</v>
      </c>
      <c r="G93" s="315" t="str">
        <f>VLOOKUP($A93,'Institution Evaluation'!$A$56:$K$346,7,0)&amp;""</f>
        <v>Yes</v>
      </c>
      <c r="H93" s="315" t="str">
        <f>VLOOKUP($A93,'Institution Evaluation'!$A$56:$K$346,8,0)&amp;""</f>
        <v/>
      </c>
      <c r="I93" s="315" t="str">
        <f>VLOOKUP($A93,'Institution Evaluation'!$A$56:$K$346,9,0)&amp;""</f>
        <v>Minor Importance</v>
      </c>
      <c r="J93" s="315" t="str">
        <f>VLOOKUP($A93,'Institution Evaluation'!$A$56:$K$346,10,0)&amp;""</f>
        <v/>
      </c>
      <c r="K93" s="315">
        <f t="shared" si="2"/>
        <v>5</v>
      </c>
      <c r="L93" s="315">
        <f>IF($E93="Not Scored", "N/A",IF(AND($D93='Auto Responses'!$J$27,$H93=""),"N/A",IF(AND($D93='Auto Responses'!$J$27,$H93='Auto Responses'!$J$7),1,IF(AND($D93='Auto Responses'!$J$27,$H93='Auto Responses'!$J$8),0,IF(OR($F93=$G93,$H93='Auto Responses'!$J$7),1,0)))))</f>
        <v>1</v>
      </c>
      <c r="M93" s="315" t="str">
        <f>VLOOKUP($A93,'Institution Evaluation'!$A$56:$K$346,10,0)&amp;""</f>
        <v/>
      </c>
      <c r="N93" s="315">
        <f t="shared" si="3"/>
        <v>0</v>
      </c>
      <c r="O93" s="315">
        <f t="shared" si="16"/>
        <v>5</v>
      </c>
      <c r="P93" s="315">
        <f t="shared" si="5"/>
        <v>5</v>
      </c>
      <c r="Q93" s="315">
        <f t="shared" si="6"/>
        <v>0</v>
      </c>
      <c r="R93" s="315">
        <f t="shared" si="10"/>
        <v>0</v>
      </c>
      <c r="S93" s="315">
        <f t="shared" si="7"/>
        <v>0</v>
      </c>
      <c r="T93" s="315">
        <f t="shared" si="8"/>
        <v>0</v>
      </c>
      <c r="U93" s="315">
        <f t="shared" si="11"/>
        <v>33</v>
      </c>
      <c r="V93" s="315">
        <f t="shared" si="9"/>
        <v>0</v>
      </c>
      <c r="W93" s="65"/>
      <c r="X93" s="65"/>
      <c r="Y93" s="65"/>
      <c r="Z93" s="65"/>
    </row>
    <row r="94" ht="15.75" customHeight="1">
      <c r="A94" s="315" t="str">
        <f>Questions!$A94</f>
        <v>AAAI-17</v>
      </c>
      <c r="B94" s="315" t="str">
        <f t="shared" si="1"/>
        <v>AAAI</v>
      </c>
      <c r="C94" s="315" t="str">
        <f>VLOOKUP($A94,Questions!$A$3:$L$333,2,0)&amp;""</f>
        <v>If the institution does not use SSO, does your application and/or user frontend/portal support multifactor authentication (e.g., Duo, Google Authenticator, OTP, etc.)?</v>
      </c>
      <c r="D94" s="315" t="str">
        <f>VLOOKUP($A94,Questions!$A$3:$L$333,11,0)&amp;""</f>
        <v/>
      </c>
      <c r="E94" s="315" t="str">
        <f>VLOOKUP($A94,Questions!$A$3:$L$333,12,0)&amp;""</f>
        <v>Product</v>
      </c>
      <c r="F94" s="315" t="str">
        <f>VLOOKUP($A94,'Institution Evaluation'!$A$56:$K$346,3,0)&amp;""</f>
        <v>No</v>
      </c>
      <c r="G94" s="315" t="str">
        <f>VLOOKUP($A94,'Institution Evaluation'!$A$56:$K$346,7,0)&amp;""</f>
        <v>Yes</v>
      </c>
      <c r="H94" s="315" t="str">
        <f>VLOOKUP($A94,'Institution Evaluation'!$A$56:$K$346,8,0)&amp;""</f>
        <v/>
      </c>
      <c r="I94" s="315" t="str">
        <f>VLOOKUP($A94,'Institution Evaluation'!$A$56:$K$346,9,0)&amp;""</f>
        <v>Minor Importance</v>
      </c>
      <c r="J94" s="315" t="str">
        <f>VLOOKUP($A94,'Institution Evaluation'!$A$56:$K$346,10,0)&amp;""</f>
        <v/>
      </c>
      <c r="K94" s="315">
        <f t="shared" si="2"/>
        <v>5</v>
      </c>
      <c r="L94" s="315">
        <f>IF($E94="Not Scored", "N/A",IF(AND($D94='Auto Responses'!$J$27,$H94=""),"N/A",IF(AND($D94='Auto Responses'!$J$27,$H94='Auto Responses'!$J$7),1,IF(AND($D94='Auto Responses'!$J$27,$H94='Auto Responses'!$J$8),0,IF(OR($F94=$G94,$H94='Auto Responses'!$J$7),1,0)))))</f>
        <v>0</v>
      </c>
      <c r="M94" s="315" t="str">
        <f>VLOOKUP($A94,'Institution Evaluation'!$A$56:$K$346,10,0)&amp;""</f>
        <v/>
      </c>
      <c r="N94" s="315">
        <f t="shared" si="3"/>
        <v>0</v>
      </c>
      <c r="O94" s="315">
        <f t="shared" si="16"/>
        <v>5</v>
      </c>
      <c r="P94" s="315">
        <f t="shared" si="5"/>
        <v>0</v>
      </c>
      <c r="Q94" s="315">
        <f t="shared" si="6"/>
        <v>0</v>
      </c>
      <c r="R94" s="315">
        <f t="shared" si="10"/>
        <v>0</v>
      </c>
      <c r="S94" s="315">
        <f t="shared" si="7"/>
        <v>0</v>
      </c>
      <c r="T94" s="315">
        <f t="shared" si="8"/>
        <v>0</v>
      </c>
      <c r="U94" s="315">
        <f t="shared" si="11"/>
        <v>33</v>
      </c>
      <c r="V94" s="315">
        <f t="shared" si="9"/>
        <v>0</v>
      </c>
      <c r="W94" s="65"/>
      <c r="X94" s="65"/>
      <c r="Y94" s="65"/>
      <c r="Z94" s="65"/>
    </row>
    <row r="95" ht="15.75" customHeight="1">
      <c r="A95" s="315" t="str">
        <f>Questions!$A95</f>
        <v>AAAI-18</v>
      </c>
      <c r="B95" s="315" t="str">
        <f t="shared" si="1"/>
        <v>AAAI</v>
      </c>
      <c r="C95" s="315" t="str">
        <f>VLOOKUP($A95,Questions!$A$3:$L$333,2,0)&amp;""</f>
        <v>Does your application automatically lock the session or log out an account after a period of inactivity?</v>
      </c>
      <c r="D95" s="315" t="str">
        <f>VLOOKUP($A95,Questions!$A$3:$L$333,11,0)&amp;""</f>
        <v/>
      </c>
      <c r="E95" s="315" t="str">
        <f>VLOOKUP($A95,Questions!$A$3:$L$333,12,0)&amp;""</f>
        <v>Product</v>
      </c>
      <c r="F95" s="315" t="str">
        <f>VLOOKUP($A95,'Institution Evaluation'!$A$56:$K$346,3,0)&amp;""</f>
        <v>Yes</v>
      </c>
      <c r="G95" s="315" t="str">
        <f>VLOOKUP($A95,'Institution Evaluation'!$A$56:$K$346,7,0)&amp;""</f>
        <v>Yes</v>
      </c>
      <c r="H95" s="315" t="str">
        <f>VLOOKUP($A95,'Institution Evaluation'!$A$56:$K$346,8,0)&amp;""</f>
        <v/>
      </c>
      <c r="I95" s="315" t="str">
        <f>VLOOKUP($A95,'Institution Evaluation'!$A$56:$K$346,9,0)&amp;""</f>
        <v>Minor Importance</v>
      </c>
      <c r="J95" s="315" t="str">
        <f>VLOOKUP($A95,'Institution Evaluation'!$A$56:$K$346,10,0)&amp;""</f>
        <v/>
      </c>
      <c r="K95" s="315">
        <f t="shared" si="2"/>
        <v>5</v>
      </c>
      <c r="L95" s="315">
        <f>IF($E95="Not Scored", "N/A",IF(AND($D95='Auto Responses'!$J$27,$H95=""),"N/A",IF(AND($D95='Auto Responses'!$J$27,$H95='Auto Responses'!$J$7),1,IF(AND($D95='Auto Responses'!$J$27,$H95='Auto Responses'!$J$8),0,IF(OR($F95=$G95,$H95='Auto Responses'!$J$7),1,0)))))</f>
        <v>1</v>
      </c>
      <c r="M95" s="315" t="str">
        <f>VLOOKUP($A95,'Institution Evaluation'!$A$56:$K$346,10,0)&amp;""</f>
        <v/>
      </c>
      <c r="N95" s="315">
        <f t="shared" si="3"/>
        <v>0</v>
      </c>
      <c r="O95" s="315">
        <f t="shared" si="16"/>
        <v>5</v>
      </c>
      <c r="P95" s="315">
        <f t="shared" si="5"/>
        <v>5</v>
      </c>
      <c r="Q95" s="315">
        <f t="shared" si="6"/>
        <v>0</v>
      </c>
      <c r="R95" s="315">
        <f t="shared" si="10"/>
        <v>0</v>
      </c>
      <c r="S95" s="315">
        <f t="shared" si="7"/>
        <v>0</v>
      </c>
      <c r="T95" s="315">
        <f t="shared" si="8"/>
        <v>0</v>
      </c>
      <c r="U95" s="315">
        <f t="shared" si="11"/>
        <v>33</v>
      </c>
      <c r="V95" s="315">
        <f t="shared" si="9"/>
        <v>0</v>
      </c>
      <c r="W95" s="65"/>
      <c r="X95" s="65"/>
      <c r="Y95" s="65"/>
      <c r="Z95" s="65"/>
    </row>
    <row r="96" ht="15.75" customHeight="1">
      <c r="A96" s="315" t="str">
        <f>Questions!$A96</f>
        <v>CHNG-01</v>
      </c>
      <c r="B96" s="315" t="str">
        <f t="shared" si="1"/>
        <v>CHNG</v>
      </c>
      <c r="C96" s="315" t="str">
        <f>VLOOKUP($A96,Questions!$A$3:$L$333,2,0)&amp;""</f>
        <v>Will the institution be notified of major changes to your environment that could impact the institution's security posture?*</v>
      </c>
      <c r="D96" s="315" t="str">
        <f>VLOOKUP($A96,Questions!$A$3:$L$333,11,0)&amp;""</f>
        <v/>
      </c>
      <c r="E96" s="315" t="str">
        <f>VLOOKUP($A96,Questions!$A$3:$L$333,12,0)&amp;""</f>
        <v>Organization</v>
      </c>
      <c r="F96" s="315" t="str">
        <f>VLOOKUP($A96,'Institution Evaluation'!$A$56:$K$346,3,0)&amp;""</f>
        <v>Yes</v>
      </c>
      <c r="G96" s="315" t="str">
        <f>VLOOKUP($A96,'Institution Evaluation'!$A$56:$K$346,7,0)&amp;""</f>
        <v>Yes</v>
      </c>
      <c r="H96" s="315" t="str">
        <f>VLOOKUP($A96,'Institution Evaluation'!$A$56:$K$346,8,0)&amp;""</f>
        <v/>
      </c>
      <c r="I96" s="315" t="str">
        <f>VLOOKUP($A96,'Institution Evaluation'!$A$56:$K$346,9,0)&amp;""</f>
        <v>Critical Importance</v>
      </c>
      <c r="J96" s="315" t="str">
        <f>VLOOKUP($A96,'Institution Evaluation'!$A$56:$K$346,10,0)&amp;""</f>
        <v/>
      </c>
      <c r="K96" s="315">
        <f t="shared" si="2"/>
        <v>20</v>
      </c>
      <c r="L96" s="315">
        <f>IF($E96="Not Scored", "N/A",IF(AND($D96='Auto Responses'!$J$27,$H96=""),"N/A",IF(AND($D96='Auto Responses'!$J$27,$H96='Auto Responses'!$J$7),1,IF(AND($D96='Auto Responses'!$J$27,$H96='Auto Responses'!$J$8),0,IF(OR($F96=$G96,$H96='Auto Responses'!$J$7),1,0)))))</f>
        <v>1</v>
      </c>
      <c r="M96" s="315" t="str">
        <f>VLOOKUP($A96,'Institution Evaluation'!$A$56:$K$346,10,0)&amp;""</f>
        <v/>
      </c>
      <c r="N96" s="315">
        <f t="shared" si="3"/>
        <v>1</v>
      </c>
      <c r="O96" s="315">
        <f t="shared" si="16"/>
        <v>20</v>
      </c>
      <c r="P96" s="315">
        <f t="shared" si="5"/>
        <v>20</v>
      </c>
      <c r="Q96" s="315">
        <f t="shared" si="6"/>
        <v>0</v>
      </c>
      <c r="R96" s="315">
        <f t="shared" si="10"/>
        <v>0</v>
      </c>
      <c r="S96" s="315">
        <f t="shared" si="7"/>
        <v>0</v>
      </c>
      <c r="T96" s="315">
        <f t="shared" si="8"/>
        <v>1</v>
      </c>
      <c r="U96" s="315">
        <f t="shared" si="11"/>
        <v>34</v>
      </c>
      <c r="V96" s="315">
        <f t="shared" si="9"/>
        <v>34</v>
      </c>
      <c r="W96" s="65"/>
      <c r="X96" s="65"/>
      <c r="Y96" s="65"/>
      <c r="Z96" s="65"/>
    </row>
    <row r="97" ht="15.75" customHeight="1">
      <c r="A97" s="315" t="str">
        <f>Questions!$A97</f>
        <v>CHNG-02</v>
      </c>
      <c r="B97" s="315" t="str">
        <f t="shared" si="1"/>
        <v>CHNG</v>
      </c>
      <c r="C97" s="315" t="str">
        <f>VLOOKUP($A97,Questions!$A$3:$L$333,2,0)&amp;""</f>
        <v>Does the system support client customizations from one release to another?*</v>
      </c>
      <c r="D97" s="315" t="str">
        <f>VLOOKUP($A97,Questions!$A$3:$L$333,11,0)&amp;""</f>
        <v/>
      </c>
      <c r="E97" s="315" t="str">
        <f>VLOOKUP($A97,Questions!$A$3:$L$333,12,0)&amp;""</f>
        <v>Organization</v>
      </c>
      <c r="F97" s="315" t="str">
        <f>VLOOKUP($A97,'Institution Evaluation'!$A$56:$K$346,3,0)&amp;""</f>
        <v>Yes</v>
      </c>
      <c r="G97" s="315" t="str">
        <f>VLOOKUP($A97,'Institution Evaluation'!$A$56:$K$346,7,0)&amp;""</f>
        <v>Yes</v>
      </c>
      <c r="H97" s="315" t="str">
        <f>VLOOKUP($A97,'Institution Evaluation'!$A$56:$K$346,8,0)&amp;""</f>
        <v/>
      </c>
      <c r="I97" s="315" t="str">
        <f>VLOOKUP($A97,'Institution Evaluation'!$A$56:$K$346,9,0)&amp;""</f>
        <v>Critical Importance</v>
      </c>
      <c r="J97" s="315" t="str">
        <f>VLOOKUP($A97,'Institution Evaluation'!$A$56:$K$346,10,0)&amp;""</f>
        <v/>
      </c>
      <c r="K97" s="315">
        <f t="shared" si="2"/>
        <v>20</v>
      </c>
      <c r="L97" s="315">
        <f>IF($E97="Not Scored", "N/A",IF(AND($D97='Auto Responses'!$J$27,$H97=""),"N/A",IF(AND($D97='Auto Responses'!$J$27,$H97='Auto Responses'!$J$7),1,IF(AND($D97='Auto Responses'!$J$27,$H97='Auto Responses'!$J$8),0,IF(OR($F97=$G97,$H97='Auto Responses'!$J$7),1,0)))))</f>
        <v>1</v>
      </c>
      <c r="M97" s="315" t="str">
        <f>VLOOKUP($A97,'Institution Evaluation'!$A$56:$K$346,10,0)&amp;""</f>
        <v/>
      </c>
      <c r="N97" s="315">
        <f t="shared" si="3"/>
        <v>1</v>
      </c>
      <c r="O97" s="315">
        <f t="shared" si="16"/>
        <v>20</v>
      </c>
      <c r="P97" s="315">
        <f t="shared" si="5"/>
        <v>20</v>
      </c>
      <c r="Q97" s="315">
        <f t="shared" si="6"/>
        <v>0</v>
      </c>
      <c r="R97" s="315">
        <f t="shared" si="10"/>
        <v>0</v>
      </c>
      <c r="S97" s="315">
        <f t="shared" si="7"/>
        <v>0</v>
      </c>
      <c r="T97" s="315">
        <f t="shared" si="8"/>
        <v>1</v>
      </c>
      <c r="U97" s="315">
        <f t="shared" si="11"/>
        <v>35</v>
      </c>
      <c r="V97" s="315">
        <f t="shared" si="9"/>
        <v>35</v>
      </c>
      <c r="W97" s="65"/>
      <c r="X97" s="65"/>
      <c r="Y97" s="65"/>
      <c r="Z97" s="65"/>
    </row>
    <row r="98" ht="15.75" customHeight="1">
      <c r="A98" s="315" t="str">
        <f>Questions!$A98</f>
        <v>CHNG-03</v>
      </c>
      <c r="B98" s="315" t="str">
        <f t="shared" si="1"/>
        <v>CHNG</v>
      </c>
      <c r="C98" s="315" t="str">
        <f>VLOOKUP($A98,Questions!$A$3:$L$333,2,0)&amp;""</f>
        <v>Do you have an implemented system configuration management process (e.g.,secure "gold" images, etc.)?*</v>
      </c>
      <c r="D98" s="315" t="str">
        <f>VLOOKUP($A98,Questions!$A$3:$L$333,11,0)&amp;""</f>
        <v/>
      </c>
      <c r="E98" s="315" t="str">
        <f>VLOOKUP($A98,Questions!$A$3:$L$333,12,0)&amp;""</f>
        <v>Organization</v>
      </c>
      <c r="F98" s="315" t="str">
        <f>VLOOKUP($A98,'Institution Evaluation'!$A$56:$K$346,3,0)&amp;""</f>
        <v>Yes</v>
      </c>
      <c r="G98" s="315" t="str">
        <f>VLOOKUP($A98,'Institution Evaluation'!$A$56:$K$346,7,0)&amp;""</f>
        <v>Yes</v>
      </c>
      <c r="H98" s="315" t="str">
        <f>VLOOKUP($A98,'Institution Evaluation'!$A$56:$K$346,8,0)&amp;""</f>
        <v/>
      </c>
      <c r="I98" s="315" t="str">
        <f>VLOOKUP($A98,'Institution Evaluation'!$A$56:$K$346,9,0)&amp;""</f>
        <v>Critical Importance</v>
      </c>
      <c r="J98" s="315" t="str">
        <f>VLOOKUP($A98,'Institution Evaluation'!$A$56:$K$346,10,0)&amp;""</f>
        <v/>
      </c>
      <c r="K98" s="315">
        <f t="shared" si="2"/>
        <v>20</v>
      </c>
      <c r="L98" s="315">
        <f>IF($E98="Not Scored", "N/A",IF(AND($D98='Auto Responses'!$J$27,$H98=""),"N/A",IF(AND($D98='Auto Responses'!$J$27,$H98='Auto Responses'!$J$7),1,IF(AND($D98='Auto Responses'!$J$27,$H98='Auto Responses'!$J$8),0,IF(OR($F98=$G98,$H98='Auto Responses'!$J$7),1,0)))))</f>
        <v>1</v>
      </c>
      <c r="M98" s="315" t="str">
        <f>VLOOKUP($A98,'Institution Evaluation'!$A$56:$K$346,10,0)&amp;""</f>
        <v/>
      </c>
      <c r="N98" s="315">
        <f t="shared" si="3"/>
        <v>1</v>
      </c>
      <c r="O98" s="315">
        <f t="shared" si="16"/>
        <v>20</v>
      </c>
      <c r="P98" s="315">
        <f t="shared" si="5"/>
        <v>20</v>
      </c>
      <c r="Q98" s="315">
        <f t="shared" si="6"/>
        <v>0</v>
      </c>
      <c r="R98" s="315">
        <f t="shared" si="10"/>
        <v>0</v>
      </c>
      <c r="S98" s="315">
        <f t="shared" si="7"/>
        <v>0</v>
      </c>
      <c r="T98" s="315">
        <f t="shared" si="8"/>
        <v>1</v>
      </c>
      <c r="U98" s="315">
        <f t="shared" si="11"/>
        <v>36</v>
      </c>
      <c r="V98" s="315">
        <f t="shared" si="9"/>
        <v>36</v>
      </c>
      <c r="W98" s="65"/>
      <c r="X98" s="65"/>
      <c r="Y98" s="65"/>
      <c r="Z98" s="65"/>
    </row>
    <row r="99" ht="15.75" customHeight="1">
      <c r="A99" s="315" t="str">
        <f>Questions!$A99</f>
        <v>CHNG-04</v>
      </c>
      <c r="B99" s="315" t="str">
        <f t="shared" si="1"/>
        <v>CHNG</v>
      </c>
      <c r="C99" s="315" t="str">
        <f>VLOOKUP($A99,Questions!$A$3:$L$333,2,0)&amp;""</f>
        <v>Do you have a documented change management process?</v>
      </c>
      <c r="D99" s="315" t="str">
        <f>VLOOKUP($A99,Questions!$A$3:$L$333,11,0)&amp;""</f>
        <v/>
      </c>
      <c r="E99" s="315" t="str">
        <f>VLOOKUP($A99,Questions!$A$3:$L$333,12,0)&amp;""</f>
        <v>Organization</v>
      </c>
      <c r="F99" s="315" t="str">
        <f>VLOOKUP($A99,'Institution Evaluation'!$A$56:$K$346,3,0)&amp;""</f>
        <v>Yes</v>
      </c>
      <c r="G99" s="315" t="str">
        <f>VLOOKUP($A99,'Institution Evaluation'!$A$56:$K$346,7,0)&amp;""</f>
        <v>Yes</v>
      </c>
      <c r="H99" s="315" t="str">
        <f>VLOOKUP($A99,'Institution Evaluation'!$A$56:$K$346,8,0)&amp;""</f>
        <v/>
      </c>
      <c r="I99" s="315" t="str">
        <f>VLOOKUP($A99,'Institution Evaluation'!$A$56:$K$346,9,0)&amp;""</f>
        <v>Standard Importance</v>
      </c>
      <c r="J99" s="315" t="str">
        <f>VLOOKUP($A99,'Institution Evaluation'!$A$56:$K$346,10,0)&amp;""</f>
        <v/>
      </c>
      <c r="K99" s="315">
        <f t="shared" si="2"/>
        <v>10</v>
      </c>
      <c r="L99" s="315">
        <f>IF($E99="Not Scored", "N/A",IF(AND($D99='Auto Responses'!$J$27,$H99=""),"N/A",IF(AND($D99='Auto Responses'!$J$27,$H99='Auto Responses'!$J$7),1,IF(AND($D99='Auto Responses'!$J$27,$H99='Auto Responses'!$J$8),0,IF(OR($F99=$G99,$H99='Auto Responses'!$J$7),1,0)))))</f>
        <v>1</v>
      </c>
      <c r="M99" s="315" t="str">
        <f>VLOOKUP($A99,'Institution Evaluation'!$A$56:$K$346,10,0)&amp;""</f>
        <v/>
      </c>
      <c r="N99" s="315">
        <f t="shared" si="3"/>
        <v>0</v>
      </c>
      <c r="O99" s="315">
        <f t="shared" si="16"/>
        <v>10</v>
      </c>
      <c r="P99" s="315">
        <f t="shared" si="5"/>
        <v>10</v>
      </c>
      <c r="Q99" s="315">
        <f t="shared" si="6"/>
        <v>0</v>
      </c>
      <c r="R99" s="315">
        <f t="shared" si="10"/>
        <v>0</v>
      </c>
      <c r="S99" s="315">
        <f t="shared" si="7"/>
        <v>0</v>
      </c>
      <c r="T99" s="315">
        <f t="shared" si="8"/>
        <v>0</v>
      </c>
      <c r="U99" s="315">
        <f t="shared" si="11"/>
        <v>36</v>
      </c>
      <c r="V99" s="315">
        <f t="shared" si="9"/>
        <v>0</v>
      </c>
      <c r="W99" s="65"/>
      <c r="X99" s="65"/>
      <c r="Y99" s="65"/>
      <c r="Z99" s="65"/>
    </row>
    <row r="100" ht="15.75" customHeight="1">
      <c r="A100" s="315" t="str">
        <f>Questions!$A100</f>
        <v>CHNG-05</v>
      </c>
      <c r="B100" s="315" t="str">
        <f t="shared" si="1"/>
        <v>CHNG</v>
      </c>
      <c r="C100" s="315" t="str">
        <f>VLOOKUP($A100,Questions!$A$3:$L$333,2,0)&amp;""</f>
        <v>Does your change management process minimally include authorization, impact analysis, testing, and validation before moving changes to production?</v>
      </c>
      <c r="D100" s="315" t="str">
        <f>VLOOKUP($A100,Questions!$A$3:$L$333,11,0)&amp;""</f>
        <v/>
      </c>
      <c r="E100" s="315" t="str">
        <f>VLOOKUP($A100,Questions!$A$3:$L$333,12,0)&amp;""</f>
        <v>Organization</v>
      </c>
      <c r="F100" s="315" t="str">
        <f>VLOOKUP($A100,'Institution Evaluation'!$A$56:$K$346,3,0)&amp;""</f>
        <v>Yes</v>
      </c>
      <c r="G100" s="315" t="str">
        <f>VLOOKUP($A100,'Institution Evaluation'!$A$56:$K$346,7,0)&amp;""</f>
        <v>Yes</v>
      </c>
      <c r="H100" s="315" t="str">
        <f>VLOOKUP($A100,'Institution Evaluation'!$A$56:$K$346,8,0)&amp;""</f>
        <v/>
      </c>
      <c r="I100" s="315" t="str">
        <f>VLOOKUP($A100,'Institution Evaluation'!$A$56:$K$346,9,0)&amp;""</f>
        <v>Standard Importance</v>
      </c>
      <c r="J100" s="315" t="str">
        <f>VLOOKUP($A100,'Institution Evaluation'!$A$56:$K$346,10,0)&amp;""</f>
        <v/>
      </c>
      <c r="K100" s="315">
        <f t="shared" si="2"/>
        <v>10</v>
      </c>
      <c r="L100" s="315">
        <f>IF($E100="Not Scored", "N/A",IF(AND($D100='Auto Responses'!$J$27,$H100=""),"N/A",IF(AND($D100='Auto Responses'!$J$27,$H100='Auto Responses'!$J$7),1,IF(AND($D100='Auto Responses'!$J$27,$H100='Auto Responses'!$J$8),0,IF(OR($F100=$G100,$H100='Auto Responses'!$J$7),1,0)))))</f>
        <v>1</v>
      </c>
      <c r="M100" s="315" t="str">
        <f>VLOOKUP($A100,'Institution Evaluation'!$A$56:$K$346,10,0)&amp;""</f>
        <v/>
      </c>
      <c r="N100" s="315">
        <f t="shared" si="3"/>
        <v>0</v>
      </c>
      <c r="O100" s="315">
        <f t="shared" si="16"/>
        <v>10</v>
      </c>
      <c r="P100" s="315">
        <f t="shared" si="5"/>
        <v>10</v>
      </c>
      <c r="Q100" s="315">
        <f t="shared" si="6"/>
        <v>0</v>
      </c>
      <c r="R100" s="315">
        <f t="shared" si="10"/>
        <v>0</v>
      </c>
      <c r="S100" s="315">
        <f t="shared" si="7"/>
        <v>0</v>
      </c>
      <c r="T100" s="315">
        <f t="shared" si="8"/>
        <v>0</v>
      </c>
      <c r="U100" s="315">
        <f t="shared" si="11"/>
        <v>36</v>
      </c>
      <c r="V100" s="315">
        <f t="shared" si="9"/>
        <v>0</v>
      </c>
      <c r="W100" s="65"/>
      <c r="X100" s="65"/>
      <c r="Y100" s="65"/>
      <c r="Z100" s="65"/>
    </row>
    <row r="101" ht="15.75" customHeight="1">
      <c r="A101" s="315" t="str">
        <f>Questions!$A101</f>
        <v>CHNG-06</v>
      </c>
      <c r="B101" s="315" t="str">
        <f t="shared" si="1"/>
        <v>CHNG</v>
      </c>
      <c r="C101" s="315" t="str">
        <f>VLOOKUP($A101,Questions!$A$3:$L$333,2,0)&amp;""</f>
        <v>Does your change management process verify that all required third-party libraries and dependencies are still supported with each major change?</v>
      </c>
      <c r="D101" s="315" t="str">
        <f>VLOOKUP($A101,Questions!$A$3:$L$333,11,0)&amp;""</f>
        <v/>
      </c>
      <c r="E101" s="315" t="str">
        <f>VLOOKUP($A101,Questions!$A$3:$L$333,12,0)&amp;""</f>
        <v>Organization</v>
      </c>
      <c r="F101" s="315" t="str">
        <f>VLOOKUP($A101,'Institution Evaluation'!$A$56:$K$346,3,0)&amp;""</f>
        <v>No</v>
      </c>
      <c r="G101" s="315" t="str">
        <f>VLOOKUP($A101,'Institution Evaluation'!$A$56:$K$346,7,0)&amp;""</f>
        <v>Yes</v>
      </c>
      <c r="H101" s="315" t="str">
        <f>VLOOKUP($A101,'Institution Evaluation'!$A$56:$K$346,8,0)&amp;""</f>
        <v/>
      </c>
      <c r="I101" s="315" t="str">
        <f>VLOOKUP($A101,'Institution Evaluation'!$A$56:$K$346,9,0)&amp;""</f>
        <v>Standard Importance</v>
      </c>
      <c r="J101" s="315" t="str">
        <f>VLOOKUP($A101,'Institution Evaluation'!$A$56:$K$346,10,0)&amp;""</f>
        <v/>
      </c>
      <c r="K101" s="315">
        <f t="shared" si="2"/>
        <v>10</v>
      </c>
      <c r="L101" s="315">
        <f>IF($E101="Not Scored", "N/A",IF(AND($D101='Auto Responses'!$J$27,$H101=""),"N/A",IF(AND($D101='Auto Responses'!$J$27,$H101='Auto Responses'!$J$7),1,IF(AND($D101='Auto Responses'!$J$27,$H101='Auto Responses'!$J$8),0,IF(OR($F101=$G101,$H101='Auto Responses'!$J$7),1,0)))))</f>
        <v>0</v>
      </c>
      <c r="M101" s="315" t="str">
        <f>VLOOKUP($A101,'Institution Evaluation'!$A$56:$K$346,10,0)&amp;""</f>
        <v/>
      </c>
      <c r="N101" s="315">
        <f t="shared" si="3"/>
        <v>0</v>
      </c>
      <c r="O101" s="315">
        <f t="shared" si="16"/>
        <v>10</v>
      </c>
      <c r="P101" s="315">
        <f t="shared" si="5"/>
        <v>0</v>
      </c>
      <c r="Q101" s="315">
        <f t="shared" si="6"/>
        <v>0</v>
      </c>
      <c r="R101" s="315">
        <f t="shared" si="10"/>
        <v>0</v>
      </c>
      <c r="S101" s="315">
        <f t="shared" si="7"/>
        <v>0</v>
      </c>
      <c r="T101" s="315">
        <f t="shared" si="8"/>
        <v>0</v>
      </c>
      <c r="U101" s="315">
        <f t="shared" si="11"/>
        <v>36</v>
      </c>
      <c r="V101" s="315">
        <f t="shared" si="9"/>
        <v>0</v>
      </c>
      <c r="W101" s="65"/>
      <c r="X101" s="65"/>
      <c r="Y101" s="65"/>
      <c r="Z101" s="65"/>
    </row>
    <row r="102" ht="15.75" customHeight="1">
      <c r="A102" s="315" t="str">
        <f>Questions!$A102</f>
        <v>CHNG-07</v>
      </c>
      <c r="B102" s="315" t="str">
        <f t="shared" si="1"/>
        <v>CHNG</v>
      </c>
      <c r="C102" s="315" t="str">
        <f>VLOOKUP($A102,Questions!$A$3:$L$333,2,0)&amp;""</f>
        <v>Do you have policy and procedure, currently implemented, managing how critical patches are applied to all systems and applications?</v>
      </c>
      <c r="D102" s="315" t="str">
        <f>VLOOKUP($A102,Questions!$A$3:$L$333,11,0)&amp;""</f>
        <v/>
      </c>
      <c r="E102" s="315" t="str">
        <f>VLOOKUP($A102,Questions!$A$3:$L$333,12,0)&amp;""</f>
        <v>Organization</v>
      </c>
      <c r="F102" s="315" t="str">
        <f>VLOOKUP($A102,'Institution Evaluation'!$A$56:$K$346,3,0)&amp;""</f>
        <v>Yes</v>
      </c>
      <c r="G102" s="315" t="str">
        <f>VLOOKUP($A102,'Institution Evaluation'!$A$56:$K$346,7,0)&amp;""</f>
        <v>Yes</v>
      </c>
      <c r="H102" s="315" t="str">
        <f>VLOOKUP($A102,'Institution Evaluation'!$A$56:$K$346,8,0)&amp;""</f>
        <v/>
      </c>
      <c r="I102" s="315" t="str">
        <f>VLOOKUP($A102,'Institution Evaluation'!$A$56:$K$346,9,0)&amp;""</f>
        <v>Standard Importance</v>
      </c>
      <c r="J102" s="315" t="str">
        <f>VLOOKUP($A102,'Institution Evaluation'!$A$56:$K$346,10,0)&amp;""</f>
        <v/>
      </c>
      <c r="K102" s="315">
        <f t="shared" si="2"/>
        <v>10</v>
      </c>
      <c r="L102" s="315">
        <f>IF($E102="Not Scored", "N/A",IF(AND($D102='Auto Responses'!$J$27,$H102=""),"N/A",IF(AND($D102='Auto Responses'!$J$27,$H102='Auto Responses'!$J$7),1,IF(AND($D102='Auto Responses'!$J$27,$H102='Auto Responses'!$J$8),0,IF(OR($F102=$G102,$H102='Auto Responses'!$J$7),1,0)))))</f>
        <v>1</v>
      </c>
      <c r="M102" s="315" t="str">
        <f>VLOOKUP($A102,'Institution Evaluation'!$A$56:$K$346,10,0)&amp;""</f>
        <v/>
      </c>
      <c r="N102" s="315">
        <f t="shared" si="3"/>
        <v>0</v>
      </c>
      <c r="O102" s="315">
        <f t="shared" si="16"/>
        <v>10</v>
      </c>
      <c r="P102" s="315">
        <f t="shared" si="5"/>
        <v>10</v>
      </c>
      <c r="Q102" s="315">
        <f t="shared" si="6"/>
        <v>0</v>
      </c>
      <c r="R102" s="315">
        <f t="shared" si="10"/>
        <v>0</v>
      </c>
      <c r="S102" s="315">
        <f t="shared" si="7"/>
        <v>0</v>
      </c>
      <c r="T102" s="315">
        <f t="shared" si="8"/>
        <v>0</v>
      </c>
      <c r="U102" s="315">
        <f t="shared" si="11"/>
        <v>36</v>
      </c>
      <c r="V102" s="315">
        <f t="shared" si="9"/>
        <v>0</v>
      </c>
      <c r="W102" s="65"/>
      <c r="X102" s="65"/>
      <c r="Y102" s="65"/>
      <c r="Z102" s="65"/>
    </row>
    <row r="103" ht="15.75" customHeight="1">
      <c r="A103" s="315" t="str">
        <f>Questions!$A103</f>
        <v>CHNG-08</v>
      </c>
      <c r="B103" s="315" t="str">
        <f t="shared" si="1"/>
        <v>CHNG</v>
      </c>
      <c r="C103" s="315" t="str">
        <f>VLOOKUP($A103,Questions!$A$3:$L$333,2,0)&amp;""</f>
        <v>Have you implemented policies and procedures that guide how security risks are mitigated until patches can be applied?</v>
      </c>
      <c r="D103" s="315" t="str">
        <f>VLOOKUP($A103,Questions!$A$3:$L$333,11,0)&amp;""</f>
        <v/>
      </c>
      <c r="E103" s="315" t="str">
        <f>VLOOKUP($A103,Questions!$A$3:$L$333,12,0)&amp;""</f>
        <v>Organization</v>
      </c>
      <c r="F103" s="315" t="str">
        <f>VLOOKUP($A103,'Institution Evaluation'!$A$56:$K$346,3,0)&amp;""</f>
        <v>Yes</v>
      </c>
      <c r="G103" s="315" t="str">
        <f>VLOOKUP($A103,'Institution Evaluation'!$A$56:$K$346,7,0)&amp;""</f>
        <v>Yes</v>
      </c>
      <c r="H103" s="315" t="str">
        <f>VLOOKUP($A103,'Institution Evaluation'!$A$56:$K$346,8,0)&amp;""</f>
        <v/>
      </c>
      <c r="I103" s="315" t="str">
        <f>VLOOKUP($A103,'Institution Evaluation'!$A$56:$K$346,9,0)&amp;""</f>
        <v>Standard Importance</v>
      </c>
      <c r="J103" s="315" t="str">
        <f>VLOOKUP($A103,'Institution Evaluation'!$A$56:$K$346,10,0)&amp;""</f>
        <v/>
      </c>
      <c r="K103" s="315">
        <f t="shared" si="2"/>
        <v>10</v>
      </c>
      <c r="L103" s="315">
        <f>IF($E103="Not Scored", "N/A",IF(AND($D103='Auto Responses'!$J$27,$H103=""),"N/A",IF(AND($D103='Auto Responses'!$J$27,$H103='Auto Responses'!$J$7),1,IF(AND($D103='Auto Responses'!$J$27,$H103='Auto Responses'!$J$8),0,IF(OR($F103=$G103,$H103='Auto Responses'!$J$7),1,0)))))</f>
        <v>1</v>
      </c>
      <c r="M103" s="315" t="str">
        <f>VLOOKUP($A103,'Institution Evaluation'!$A$56:$K$346,10,0)&amp;""</f>
        <v/>
      </c>
      <c r="N103" s="315">
        <f t="shared" si="3"/>
        <v>0</v>
      </c>
      <c r="O103" s="315">
        <f t="shared" si="16"/>
        <v>10</v>
      </c>
      <c r="P103" s="315">
        <f t="shared" si="5"/>
        <v>10</v>
      </c>
      <c r="Q103" s="315">
        <f t="shared" si="6"/>
        <v>0</v>
      </c>
      <c r="R103" s="315">
        <f t="shared" si="10"/>
        <v>0</v>
      </c>
      <c r="S103" s="315">
        <f t="shared" si="7"/>
        <v>0</v>
      </c>
      <c r="T103" s="315">
        <f t="shared" si="8"/>
        <v>0</v>
      </c>
      <c r="U103" s="315">
        <f t="shared" si="11"/>
        <v>36</v>
      </c>
      <c r="V103" s="315">
        <f t="shared" si="9"/>
        <v>0</v>
      </c>
      <c r="W103" s="65"/>
      <c r="X103" s="65"/>
      <c r="Y103" s="65"/>
      <c r="Z103" s="65"/>
    </row>
    <row r="104" ht="15.75" customHeight="1">
      <c r="A104" s="315" t="str">
        <f>Questions!$A104</f>
        <v>CHNG-09</v>
      </c>
      <c r="B104" s="315" t="str">
        <f t="shared" si="1"/>
        <v>CHNG</v>
      </c>
      <c r="C104" s="315" t="str">
        <f>VLOOKUP($A104,Questions!$A$3:$L$333,2,0)&amp;""</f>
        <v>Do clients have the option to not participate in or postpone an upgrade to a new release?</v>
      </c>
      <c r="D104" s="315" t="str">
        <f>VLOOKUP($A104,Questions!$A$3:$L$333,11,0)&amp;""</f>
        <v/>
      </c>
      <c r="E104" s="315" t="str">
        <f>VLOOKUP($A104,Questions!$A$3:$L$333,12,0)&amp;""</f>
        <v>Organization</v>
      </c>
      <c r="F104" s="315" t="str">
        <f>VLOOKUP($A104,'Institution Evaluation'!$A$56:$K$346,3,0)&amp;""</f>
        <v>Yes</v>
      </c>
      <c r="G104" s="315" t="str">
        <f>VLOOKUP($A104,'Institution Evaluation'!$A$56:$K$346,7,0)&amp;""</f>
        <v>Yes</v>
      </c>
      <c r="H104" s="315" t="str">
        <f>VLOOKUP($A104,'Institution Evaluation'!$A$56:$K$346,8,0)&amp;""</f>
        <v/>
      </c>
      <c r="I104" s="315" t="str">
        <f>VLOOKUP($A104,'Institution Evaluation'!$A$56:$K$346,9,0)&amp;""</f>
        <v>Minor Importance</v>
      </c>
      <c r="J104" s="315" t="str">
        <f>VLOOKUP($A104,'Institution Evaluation'!$A$56:$K$346,10,0)&amp;""</f>
        <v/>
      </c>
      <c r="K104" s="315">
        <f t="shared" si="2"/>
        <v>5</v>
      </c>
      <c r="L104" s="315">
        <f>IF($E104="Not Scored", "N/A",IF(AND($D104='Auto Responses'!$J$27,$H104=""),"N/A",IF(AND($D104='Auto Responses'!$J$27,$H104='Auto Responses'!$J$7),1,IF(AND($D104='Auto Responses'!$J$27,$H104='Auto Responses'!$J$8),0,IF(OR($F104=$G104,$H104='Auto Responses'!$J$7),1,0)))))</f>
        <v>1</v>
      </c>
      <c r="M104" s="315" t="str">
        <f>VLOOKUP($A104,'Institution Evaluation'!$A$56:$K$346,10,0)&amp;""</f>
        <v/>
      </c>
      <c r="N104" s="315">
        <f t="shared" si="3"/>
        <v>0</v>
      </c>
      <c r="O104" s="315">
        <f t="shared" si="16"/>
        <v>5</v>
      </c>
      <c r="P104" s="315">
        <f t="shared" si="5"/>
        <v>5</v>
      </c>
      <c r="Q104" s="315">
        <f t="shared" si="6"/>
        <v>0</v>
      </c>
      <c r="R104" s="315">
        <f t="shared" si="10"/>
        <v>0</v>
      </c>
      <c r="S104" s="315">
        <f t="shared" si="7"/>
        <v>0</v>
      </c>
      <c r="T104" s="315">
        <f t="shared" si="8"/>
        <v>0</v>
      </c>
      <c r="U104" s="315">
        <f t="shared" si="11"/>
        <v>36</v>
      </c>
      <c r="V104" s="315">
        <f t="shared" si="9"/>
        <v>0</v>
      </c>
      <c r="W104" s="65"/>
      <c r="X104" s="65"/>
      <c r="Y104" s="65"/>
      <c r="Z104" s="65"/>
    </row>
    <row r="105" ht="15.75" customHeight="1">
      <c r="A105" s="315" t="str">
        <f>Questions!$A105</f>
        <v>CHNG-10</v>
      </c>
      <c r="B105" s="315" t="str">
        <f t="shared" si="1"/>
        <v>CHNG</v>
      </c>
      <c r="C105" s="315" t="str">
        <f>VLOOKUP($A105,Questions!$A$3:$L$333,2,0)&amp;""</f>
        <v>Do you have a fully implemented solution support strategy that defines how many concurrent versions you support?</v>
      </c>
      <c r="D105" s="315" t="str">
        <f>VLOOKUP($A105,Questions!$A$3:$L$333,11,0)&amp;""</f>
        <v/>
      </c>
      <c r="E105" s="315" t="str">
        <f>VLOOKUP($A105,Questions!$A$3:$L$333,12,0)&amp;""</f>
        <v>Organization</v>
      </c>
      <c r="F105" s="315" t="str">
        <f>VLOOKUP($A105,'Institution Evaluation'!$A$56:$K$346,3,0)&amp;""</f>
        <v>Yes</v>
      </c>
      <c r="G105" s="315" t="str">
        <f>VLOOKUP($A105,'Institution Evaluation'!$A$56:$K$346,7,0)&amp;""</f>
        <v>Yes</v>
      </c>
      <c r="H105" s="315" t="str">
        <f>VLOOKUP($A105,'Institution Evaluation'!$A$56:$K$346,8,0)&amp;""</f>
        <v/>
      </c>
      <c r="I105" s="315" t="str">
        <f>VLOOKUP($A105,'Institution Evaluation'!$A$56:$K$346,9,0)&amp;""</f>
        <v>Minor Importance</v>
      </c>
      <c r="J105" s="315" t="str">
        <f>VLOOKUP($A105,'Institution Evaluation'!$A$56:$K$346,10,0)&amp;""</f>
        <v/>
      </c>
      <c r="K105" s="315">
        <f t="shared" si="2"/>
        <v>5</v>
      </c>
      <c r="L105" s="315">
        <f>IF($E105="Not Scored", "N/A",IF(AND($D105='Auto Responses'!$J$27,$H105=""),"N/A",IF(AND($D105='Auto Responses'!$J$27,$H105='Auto Responses'!$J$7),1,IF(AND($D105='Auto Responses'!$J$27,$H105='Auto Responses'!$J$8),0,IF(OR($F105=$G105,$H105='Auto Responses'!$J$7),1,0)))))</f>
        <v>1</v>
      </c>
      <c r="M105" s="315" t="str">
        <f>VLOOKUP($A105,'Institution Evaluation'!$A$56:$K$346,10,0)&amp;""</f>
        <v/>
      </c>
      <c r="N105" s="315">
        <f t="shared" si="3"/>
        <v>0</v>
      </c>
      <c r="O105" s="315">
        <f t="shared" si="16"/>
        <v>5</v>
      </c>
      <c r="P105" s="315">
        <f t="shared" si="5"/>
        <v>5</v>
      </c>
      <c r="Q105" s="315">
        <f t="shared" si="6"/>
        <v>0</v>
      </c>
      <c r="R105" s="315">
        <f t="shared" si="10"/>
        <v>0</v>
      </c>
      <c r="S105" s="315">
        <f t="shared" si="7"/>
        <v>0</v>
      </c>
      <c r="T105" s="315">
        <f t="shared" si="8"/>
        <v>0</v>
      </c>
      <c r="U105" s="315">
        <f t="shared" si="11"/>
        <v>36</v>
      </c>
      <c r="V105" s="315">
        <f t="shared" si="9"/>
        <v>0</v>
      </c>
      <c r="W105" s="65"/>
      <c r="X105" s="65"/>
      <c r="Y105" s="65"/>
      <c r="Z105" s="65"/>
    </row>
    <row r="106" ht="15.75" customHeight="1">
      <c r="A106" s="315" t="str">
        <f>Questions!$A106</f>
        <v>CHNG-11</v>
      </c>
      <c r="B106" s="315" t="str">
        <f t="shared" si="1"/>
        <v>CHNG</v>
      </c>
      <c r="C106" s="315" t="str">
        <f>VLOOKUP($A106,Questions!$A$3:$L$333,2,0)&amp;""</f>
        <v>Do you have a release schedule for product updates?</v>
      </c>
      <c r="D106" s="315" t="str">
        <f>VLOOKUP($A106,Questions!$A$3:$L$333,11,0)&amp;""</f>
        <v/>
      </c>
      <c r="E106" s="315" t="str">
        <f>VLOOKUP($A106,Questions!$A$3:$L$333,12,0)&amp;""</f>
        <v>Organization</v>
      </c>
      <c r="F106" s="315" t="str">
        <f>VLOOKUP($A106,'Institution Evaluation'!$A$56:$K$346,3,0)&amp;""</f>
        <v>Yes</v>
      </c>
      <c r="G106" s="315" t="str">
        <f>VLOOKUP($A106,'Institution Evaluation'!$A$56:$K$346,7,0)&amp;""</f>
        <v>Yes</v>
      </c>
      <c r="H106" s="315" t="str">
        <f>VLOOKUP($A106,'Institution Evaluation'!$A$56:$K$346,8,0)&amp;""</f>
        <v/>
      </c>
      <c r="I106" s="315" t="str">
        <f>VLOOKUP($A106,'Institution Evaluation'!$A$56:$K$346,9,0)&amp;""</f>
        <v>Minor Importance</v>
      </c>
      <c r="J106" s="315" t="str">
        <f>VLOOKUP($A106,'Institution Evaluation'!$A$56:$K$346,10,0)&amp;""</f>
        <v/>
      </c>
      <c r="K106" s="315">
        <f t="shared" si="2"/>
        <v>5</v>
      </c>
      <c r="L106" s="315">
        <f>IF($E106="Not Scored", "N/A",IF(AND($D106='Auto Responses'!$J$27,$H106=""),"N/A",IF(AND($D106='Auto Responses'!$J$27,$H106='Auto Responses'!$J$7),1,IF(AND($D106='Auto Responses'!$J$27,$H106='Auto Responses'!$J$8),0,IF(OR($F106=$G106,$H106='Auto Responses'!$J$7),1,0)))))</f>
        <v>1</v>
      </c>
      <c r="M106" s="315" t="str">
        <f>VLOOKUP($A106,'Institution Evaluation'!$A$56:$K$346,10,0)&amp;""</f>
        <v/>
      </c>
      <c r="N106" s="315">
        <f t="shared" si="3"/>
        <v>0</v>
      </c>
      <c r="O106" s="315">
        <f t="shared" si="16"/>
        <v>5</v>
      </c>
      <c r="P106" s="315">
        <f t="shared" si="5"/>
        <v>5</v>
      </c>
      <c r="Q106" s="315">
        <f t="shared" si="6"/>
        <v>0</v>
      </c>
      <c r="R106" s="315">
        <f t="shared" si="10"/>
        <v>0</v>
      </c>
      <c r="S106" s="315">
        <f t="shared" si="7"/>
        <v>0</v>
      </c>
      <c r="T106" s="315">
        <f t="shared" si="8"/>
        <v>0</v>
      </c>
      <c r="U106" s="315">
        <f t="shared" si="11"/>
        <v>36</v>
      </c>
      <c r="V106" s="315">
        <f t="shared" si="9"/>
        <v>0</v>
      </c>
      <c r="W106" s="65"/>
      <c r="X106" s="65"/>
      <c r="Y106" s="65"/>
      <c r="Z106" s="65"/>
    </row>
    <row r="107" ht="15.75" customHeight="1">
      <c r="A107" s="315" t="str">
        <f>Questions!$A107</f>
        <v>CHNG-12</v>
      </c>
      <c r="B107" s="315" t="str">
        <f t="shared" si="1"/>
        <v>CHNG</v>
      </c>
      <c r="C107" s="315" t="str">
        <f>VLOOKUP($A107,Questions!$A$3:$L$333,2,0)&amp;""</f>
        <v>Do you have a technology roadmap, for at least the next two years, for enhancements and bug fixes for the solution being assessed?</v>
      </c>
      <c r="D107" s="315" t="str">
        <f>VLOOKUP($A107,Questions!$A$3:$L$333,11,0)&amp;""</f>
        <v/>
      </c>
      <c r="E107" s="315" t="str">
        <f>VLOOKUP($A107,Questions!$A$3:$L$333,12,0)&amp;""</f>
        <v>Organization</v>
      </c>
      <c r="F107" s="315" t="str">
        <f>VLOOKUP($A107,'Institution Evaluation'!$A$56:$K$346,3,0)&amp;""</f>
        <v>Yes</v>
      </c>
      <c r="G107" s="315" t="str">
        <f>VLOOKUP($A107,'Institution Evaluation'!$A$56:$K$346,7,0)&amp;""</f>
        <v>Yes</v>
      </c>
      <c r="H107" s="315" t="str">
        <f>VLOOKUP($A107,'Institution Evaluation'!$A$56:$K$346,8,0)&amp;""</f>
        <v/>
      </c>
      <c r="I107" s="315" t="str">
        <f>VLOOKUP($A107,'Institution Evaluation'!$A$56:$K$346,9,0)&amp;""</f>
        <v>Minor Importance</v>
      </c>
      <c r="J107" s="315" t="str">
        <f>VLOOKUP($A107,'Institution Evaluation'!$A$56:$K$346,10,0)&amp;""</f>
        <v/>
      </c>
      <c r="K107" s="315">
        <f t="shared" si="2"/>
        <v>5</v>
      </c>
      <c r="L107" s="315">
        <f>IF($E107="Not Scored", "N/A",IF(AND($D107='Auto Responses'!$J$27,$H107=""),"N/A",IF(AND($D107='Auto Responses'!$J$27,$H107='Auto Responses'!$J$7),1,IF(AND($D107='Auto Responses'!$J$27,$H107='Auto Responses'!$J$8),0,IF(OR($F107=$G107,$H107='Auto Responses'!$J$7),1,0)))))</f>
        <v>1</v>
      </c>
      <c r="M107" s="315" t="str">
        <f>VLOOKUP($A107,'Institution Evaluation'!$A$56:$K$346,10,0)&amp;""</f>
        <v/>
      </c>
      <c r="N107" s="315">
        <f t="shared" si="3"/>
        <v>0</v>
      </c>
      <c r="O107" s="315">
        <f t="shared" si="16"/>
        <v>5</v>
      </c>
      <c r="P107" s="315">
        <f t="shared" si="5"/>
        <v>5</v>
      </c>
      <c r="Q107" s="315">
        <f t="shared" si="6"/>
        <v>0</v>
      </c>
      <c r="R107" s="315">
        <f t="shared" si="10"/>
        <v>0</v>
      </c>
      <c r="S107" s="315">
        <f t="shared" si="7"/>
        <v>0</v>
      </c>
      <c r="T107" s="315">
        <f t="shared" si="8"/>
        <v>0</v>
      </c>
      <c r="U107" s="315">
        <f t="shared" si="11"/>
        <v>36</v>
      </c>
      <c r="V107" s="315">
        <f t="shared" si="9"/>
        <v>0</v>
      </c>
      <c r="W107" s="65"/>
      <c r="X107" s="65"/>
      <c r="Y107" s="65"/>
      <c r="Z107" s="65"/>
    </row>
    <row r="108" ht="15.75" customHeight="1">
      <c r="A108" s="315" t="str">
        <f>Questions!$A108</f>
        <v>CHNG-13</v>
      </c>
      <c r="B108" s="315" t="str">
        <f t="shared" si="1"/>
        <v>CHNG</v>
      </c>
      <c r="C108" s="315" t="str">
        <f>VLOOKUP($A108,Questions!$A$3:$L$333,2,0)&amp;""</f>
        <v>Can solution updates be completed without institutional involvement (i.e., technically or organizationally)?</v>
      </c>
      <c r="D108" s="315" t="str">
        <f>VLOOKUP($A108,Questions!$A$3:$L$333,11,0)&amp;""</f>
        <v/>
      </c>
      <c r="E108" s="315" t="str">
        <f>VLOOKUP($A108,Questions!$A$3:$L$333,12,0)&amp;""</f>
        <v>Organization</v>
      </c>
      <c r="F108" s="315" t="str">
        <f>VLOOKUP($A108,'Institution Evaluation'!$A$56:$K$346,3,0)&amp;""</f>
        <v>Yes</v>
      </c>
      <c r="G108" s="315" t="str">
        <f>VLOOKUP($A108,'Institution Evaluation'!$A$56:$K$346,7,0)&amp;""</f>
        <v>Yes</v>
      </c>
      <c r="H108" s="315" t="str">
        <f>VLOOKUP($A108,'Institution Evaluation'!$A$56:$K$346,8,0)&amp;""</f>
        <v/>
      </c>
      <c r="I108" s="315" t="str">
        <f>VLOOKUP($A108,'Institution Evaluation'!$A$56:$K$346,9,0)&amp;""</f>
        <v>Minor Importance</v>
      </c>
      <c r="J108" s="315" t="str">
        <f>VLOOKUP($A108,'Institution Evaluation'!$A$56:$K$346,10,0)&amp;""</f>
        <v/>
      </c>
      <c r="K108" s="315">
        <f t="shared" si="2"/>
        <v>5</v>
      </c>
      <c r="L108" s="315">
        <f>IF($E108="Not Scored", "N/A",IF(AND($D108='Auto Responses'!$J$27,$H108=""),"N/A",IF(AND($D108='Auto Responses'!$J$27,$H108='Auto Responses'!$J$7),1,IF(AND($D108='Auto Responses'!$J$27,$H108='Auto Responses'!$J$8),0,IF(OR($F108=$G108,$H108='Auto Responses'!$J$7),1,0)))))</f>
        <v>1</v>
      </c>
      <c r="M108" s="315" t="str">
        <f>VLOOKUP($A108,'Institution Evaluation'!$A$56:$K$346,10,0)&amp;""</f>
        <v/>
      </c>
      <c r="N108" s="315">
        <f t="shared" si="3"/>
        <v>0</v>
      </c>
      <c r="O108" s="315">
        <f t="shared" si="16"/>
        <v>5</v>
      </c>
      <c r="P108" s="315">
        <f t="shared" si="5"/>
        <v>5</v>
      </c>
      <c r="Q108" s="315">
        <f t="shared" si="6"/>
        <v>0</v>
      </c>
      <c r="R108" s="315">
        <f t="shared" si="10"/>
        <v>0</v>
      </c>
      <c r="S108" s="315">
        <f t="shared" si="7"/>
        <v>0</v>
      </c>
      <c r="T108" s="315">
        <f t="shared" si="8"/>
        <v>0</v>
      </c>
      <c r="U108" s="315">
        <f t="shared" si="11"/>
        <v>36</v>
      </c>
      <c r="V108" s="315">
        <f t="shared" si="9"/>
        <v>0</v>
      </c>
      <c r="W108" s="65"/>
      <c r="X108" s="65"/>
      <c r="Y108" s="65"/>
      <c r="Z108" s="65"/>
    </row>
    <row r="109" ht="15.75" customHeight="1">
      <c r="A109" s="315" t="str">
        <f>Questions!$A109</f>
        <v>CHNG-14</v>
      </c>
      <c r="B109" s="315" t="str">
        <f t="shared" si="1"/>
        <v>CHNG</v>
      </c>
      <c r="C109" s="315" t="str">
        <f>VLOOKUP($A109,Questions!$A$3:$L$333,2,0)&amp;""</f>
        <v>Are upgrades or system changes installed during off-peak hours or in a manner that does not impact the customer?</v>
      </c>
      <c r="D109" s="315" t="str">
        <f>VLOOKUP($A109,Questions!$A$3:$L$333,11,0)&amp;""</f>
        <v/>
      </c>
      <c r="E109" s="315" t="str">
        <f>VLOOKUP($A109,Questions!$A$3:$L$333,12,0)&amp;""</f>
        <v>Organization</v>
      </c>
      <c r="F109" s="315" t="str">
        <f>VLOOKUP($A109,'Institution Evaluation'!$A$56:$K$346,3,0)&amp;""</f>
        <v>Yes</v>
      </c>
      <c r="G109" s="315" t="str">
        <f>VLOOKUP($A109,'Institution Evaluation'!$A$56:$K$346,7,0)&amp;""</f>
        <v>Yes</v>
      </c>
      <c r="H109" s="315" t="str">
        <f>VLOOKUP($A109,'Institution Evaluation'!$A$56:$K$346,8,0)&amp;""</f>
        <v/>
      </c>
      <c r="I109" s="315" t="str">
        <f>VLOOKUP($A109,'Institution Evaluation'!$A$56:$K$346,9,0)&amp;""</f>
        <v>Minor Importance</v>
      </c>
      <c r="J109" s="315" t="str">
        <f>VLOOKUP($A109,'Institution Evaluation'!$A$56:$K$346,10,0)&amp;""</f>
        <v/>
      </c>
      <c r="K109" s="315">
        <f t="shared" si="2"/>
        <v>5</v>
      </c>
      <c r="L109" s="315">
        <f>IF($E109="Not Scored", "N/A",IF(AND($D109='Auto Responses'!$J$27,$H109=""),"N/A",IF(AND($D109='Auto Responses'!$J$27,$H109='Auto Responses'!$J$7),1,IF(AND($D109='Auto Responses'!$J$27,$H109='Auto Responses'!$J$8),0,IF(OR($F109=$G109,$H109='Auto Responses'!$J$7),1,0)))))</f>
        <v>1</v>
      </c>
      <c r="M109" s="315" t="str">
        <f>VLOOKUP($A109,'Institution Evaluation'!$A$56:$K$346,10,0)&amp;""</f>
        <v/>
      </c>
      <c r="N109" s="315">
        <f t="shared" si="3"/>
        <v>0</v>
      </c>
      <c r="O109" s="315">
        <f t="shared" si="16"/>
        <v>5</v>
      </c>
      <c r="P109" s="315">
        <f t="shared" si="5"/>
        <v>5</v>
      </c>
      <c r="Q109" s="315">
        <f t="shared" si="6"/>
        <v>0</v>
      </c>
      <c r="R109" s="315">
        <f t="shared" si="10"/>
        <v>0</v>
      </c>
      <c r="S109" s="315">
        <f t="shared" si="7"/>
        <v>0</v>
      </c>
      <c r="T109" s="315">
        <f t="shared" si="8"/>
        <v>0</v>
      </c>
      <c r="U109" s="315">
        <f t="shared" si="11"/>
        <v>36</v>
      </c>
      <c r="V109" s="315">
        <f t="shared" si="9"/>
        <v>0</v>
      </c>
      <c r="W109" s="65"/>
      <c r="X109" s="65"/>
      <c r="Y109" s="65"/>
      <c r="Z109" s="65"/>
    </row>
    <row r="110" ht="15.75" customHeight="1">
      <c r="A110" s="315" t="str">
        <f>Questions!$A110</f>
        <v>CHNG-15</v>
      </c>
      <c r="B110" s="315" t="str">
        <f t="shared" si="1"/>
        <v>CHNG</v>
      </c>
      <c r="C110" s="315" t="str">
        <f>VLOOKUP($A110,Questions!$A$3:$L$333,2,0)&amp;""</f>
        <v>Do procedures exist to provide that emergency changes are documented and authorized (including after-the-fact approval)?</v>
      </c>
      <c r="D110" s="315" t="str">
        <f>VLOOKUP($A110,Questions!$A$3:$L$333,11,0)&amp;""</f>
        <v/>
      </c>
      <c r="E110" s="315" t="str">
        <f>VLOOKUP($A110,Questions!$A$3:$L$333,12,0)&amp;""</f>
        <v>Organization</v>
      </c>
      <c r="F110" s="315" t="str">
        <f>VLOOKUP($A110,'Institution Evaluation'!$A$56:$K$346,3,0)&amp;""</f>
        <v>Yes</v>
      </c>
      <c r="G110" s="315" t="str">
        <f>VLOOKUP($A110,'Institution Evaluation'!$A$56:$K$346,7,0)&amp;""</f>
        <v>Yes</v>
      </c>
      <c r="H110" s="315" t="str">
        <f>VLOOKUP($A110,'Institution Evaluation'!$A$56:$K$346,8,0)&amp;""</f>
        <v/>
      </c>
      <c r="I110" s="315" t="str">
        <f>VLOOKUP($A110,'Institution Evaluation'!$A$56:$K$346,9,0)&amp;""</f>
        <v>Minor Importance</v>
      </c>
      <c r="J110" s="315" t="str">
        <f>VLOOKUP($A110,'Institution Evaluation'!$A$56:$K$346,10,0)&amp;""</f>
        <v/>
      </c>
      <c r="K110" s="315">
        <f t="shared" si="2"/>
        <v>5</v>
      </c>
      <c r="L110" s="315">
        <f>IF($E110="Not Scored", "N/A",IF(AND($D110='Auto Responses'!$J$27,$H110=""),"N/A",IF(AND($D110='Auto Responses'!$J$27,$H110='Auto Responses'!$J$7),1,IF(AND($D110='Auto Responses'!$J$27,$H110='Auto Responses'!$J$8),0,IF(OR($F110=$G110,$H110='Auto Responses'!$J$7),1,0)))))</f>
        <v>1</v>
      </c>
      <c r="M110" s="315" t="str">
        <f>VLOOKUP($A110,'Institution Evaluation'!$A$56:$K$346,10,0)&amp;""</f>
        <v/>
      </c>
      <c r="N110" s="315">
        <f t="shared" si="3"/>
        <v>0</v>
      </c>
      <c r="O110" s="315">
        <f t="shared" si="16"/>
        <v>5</v>
      </c>
      <c r="P110" s="315">
        <f t="shared" si="5"/>
        <v>5</v>
      </c>
      <c r="Q110" s="315">
        <f t="shared" si="6"/>
        <v>0</v>
      </c>
      <c r="R110" s="315">
        <f t="shared" si="10"/>
        <v>0</v>
      </c>
      <c r="S110" s="315">
        <f t="shared" si="7"/>
        <v>0</v>
      </c>
      <c r="T110" s="315">
        <f t="shared" si="8"/>
        <v>0</v>
      </c>
      <c r="U110" s="315">
        <f t="shared" si="11"/>
        <v>36</v>
      </c>
      <c r="V110" s="315">
        <f t="shared" si="9"/>
        <v>0</v>
      </c>
      <c r="W110" s="65"/>
      <c r="X110" s="65"/>
      <c r="Y110" s="65"/>
      <c r="Z110" s="65"/>
    </row>
    <row r="111" ht="15.75" customHeight="1">
      <c r="A111" s="315" t="str">
        <f>Questions!$A111</f>
        <v>CHNG-16</v>
      </c>
      <c r="B111" s="315" t="str">
        <f t="shared" si="1"/>
        <v>CHNG</v>
      </c>
      <c r="C111" s="315" t="str">
        <f>VLOOKUP($A111,Questions!$A$3:$L$333,2,0)&amp;""</f>
        <v>Do you have a systems management and configuration strategy that encompasses servers, appliances, cloud services, applications, and mobile devices (company and employee owned)?</v>
      </c>
      <c r="D111" s="315" t="str">
        <f>VLOOKUP($A111,Questions!$A$3:$L$333,11,0)&amp;""</f>
        <v/>
      </c>
      <c r="E111" s="315" t="str">
        <f>VLOOKUP($A111,Questions!$A$3:$L$333,12,0)&amp;""</f>
        <v>Organization</v>
      </c>
      <c r="F111" s="315" t="str">
        <f>VLOOKUP($A111,'Institution Evaluation'!$A$56:$K$346,3,0)&amp;""</f>
        <v>Yes</v>
      </c>
      <c r="G111" s="315" t="str">
        <f>VLOOKUP($A111,'Institution Evaluation'!$A$56:$K$346,7,0)&amp;""</f>
        <v>Yes</v>
      </c>
      <c r="H111" s="315" t="str">
        <f>VLOOKUP($A111,'Institution Evaluation'!$A$56:$K$346,8,0)&amp;""</f>
        <v/>
      </c>
      <c r="I111" s="315" t="str">
        <f>VLOOKUP($A111,'Institution Evaluation'!$A$56:$K$346,9,0)&amp;""</f>
        <v>Minor Importance</v>
      </c>
      <c r="J111" s="315" t="str">
        <f>VLOOKUP($A111,'Institution Evaluation'!$A$56:$K$346,10,0)&amp;""</f>
        <v/>
      </c>
      <c r="K111" s="315">
        <f t="shared" si="2"/>
        <v>5</v>
      </c>
      <c r="L111" s="315">
        <f>IF($E111="Not Scored", "N/A",IF(AND($D111='Auto Responses'!$J$27,$H111=""),"N/A",IF(AND($D111='Auto Responses'!$J$27,$H111='Auto Responses'!$J$7),1,IF(AND($D111='Auto Responses'!$J$27,$H111='Auto Responses'!$J$8),0,IF(OR($F111=$G111,$H111='Auto Responses'!$J$7),1,0)))))</f>
        <v>1</v>
      </c>
      <c r="M111" s="315" t="str">
        <f>VLOOKUP($A111,'Institution Evaluation'!$A$56:$K$346,10,0)&amp;""</f>
        <v/>
      </c>
      <c r="N111" s="315">
        <f t="shared" si="3"/>
        <v>0</v>
      </c>
      <c r="O111" s="315">
        <f t="shared" si="16"/>
        <v>5</v>
      </c>
      <c r="P111" s="315">
        <f t="shared" si="5"/>
        <v>5</v>
      </c>
      <c r="Q111" s="315">
        <f t="shared" si="6"/>
        <v>0</v>
      </c>
      <c r="R111" s="315">
        <f t="shared" si="10"/>
        <v>0</v>
      </c>
      <c r="S111" s="315">
        <f t="shared" si="7"/>
        <v>0</v>
      </c>
      <c r="T111" s="315">
        <f t="shared" si="8"/>
        <v>0</v>
      </c>
      <c r="U111" s="315">
        <f t="shared" si="11"/>
        <v>36</v>
      </c>
      <c r="V111" s="315">
        <f t="shared" si="9"/>
        <v>0</v>
      </c>
      <c r="W111" s="65"/>
      <c r="X111" s="65"/>
      <c r="Y111" s="65"/>
      <c r="Z111" s="65"/>
    </row>
    <row r="112" ht="15.75" customHeight="1">
      <c r="A112" s="315" t="str">
        <f>Questions!$A112</f>
        <v>DATA-01</v>
      </c>
      <c r="B112" s="315" t="str">
        <f t="shared" si="1"/>
        <v>DATA</v>
      </c>
      <c r="C112" s="315" t="str">
        <f>VLOOKUP($A112,Questions!$A$3:$L$333,2,0)&amp;""</f>
        <v>Will the institution's data be stored on any devices (database servers, file servers, SAN, NAS, etc.) configured with non-RFC 1918/4193 (i.e., publicly routable) IP addresses?*</v>
      </c>
      <c r="D112" s="315" t="str">
        <f>VLOOKUP($A112,Questions!$A$3:$L$333,11,0)&amp;""</f>
        <v/>
      </c>
      <c r="E112" s="315" t="str">
        <f>VLOOKUP($A112,Questions!$A$3:$L$333,12,0)&amp;""</f>
        <v>Product</v>
      </c>
      <c r="F112" s="315" t="str">
        <f>VLOOKUP($A112,'Institution Evaluation'!$A$56:$K$346,3,0)&amp;""</f>
        <v>No</v>
      </c>
      <c r="G112" s="315" t="str">
        <f>VLOOKUP($A112,'Institution Evaluation'!$A$56:$K$346,7,0)&amp;""</f>
        <v>No</v>
      </c>
      <c r="H112" s="315" t="str">
        <f>VLOOKUP($A112,'Institution Evaluation'!$A$56:$K$346,8,0)&amp;""</f>
        <v/>
      </c>
      <c r="I112" s="315" t="str">
        <f>VLOOKUP($A112,'Institution Evaluation'!$A$56:$K$346,9,0)&amp;""</f>
        <v>Critical Importance</v>
      </c>
      <c r="J112" s="315" t="str">
        <f>VLOOKUP($A112,'Institution Evaluation'!$A$56:$K$346,10,0)&amp;""</f>
        <v/>
      </c>
      <c r="K112" s="315">
        <f t="shared" si="2"/>
        <v>20</v>
      </c>
      <c r="L112" s="315">
        <f>IF($E112="Not Scored", "N/A",IF(AND($D112='Auto Responses'!$J$27,$H112=""),"N/A",IF(AND($D112='Auto Responses'!$J$27,$H112='Auto Responses'!$J$7),1,IF(AND($D112='Auto Responses'!$J$27,$H112='Auto Responses'!$J$8),0,IF(OR($F112=$G112,$H112='Auto Responses'!$J$7),1,0)))))</f>
        <v>1</v>
      </c>
      <c r="M112" s="315" t="str">
        <f>VLOOKUP($A112,'Institution Evaluation'!$A$56:$K$346,10,0)&amp;""</f>
        <v/>
      </c>
      <c r="N112" s="315">
        <f t="shared" si="3"/>
        <v>1</v>
      </c>
      <c r="O112" s="315">
        <f t="shared" si="16"/>
        <v>20</v>
      </c>
      <c r="P112" s="315">
        <f t="shared" si="5"/>
        <v>20</v>
      </c>
      <c r="Q112" s="315">
        <f t="shared" si="6"/>
        <v>0</v>
      </c>
      <c r="R112" s="315">
        <f t="shared" si="10"/>
        <v>0</v>
      </c>
      <c r="S112" s="315">
        <f t="shared" si="7"/>
        <v>0</v>
      </c>
      <c r="T112" s="315">
        <f t="shared" si="8"/>
        <v>1</v>
      </c>
      <c r="U112" s="315">
        <f t="shared" si="11"/>
        <v>37</v>
      </c>
      <c r="V112" s="315">
        <f t="shared" si="9"/>
        <v>37</v>
      </c>
      <c r="W112" s="65"/>
      <c r="X112" s="65"/>
      <c r="Y112" s="65"/>
      <c r="Z112" s="65"/>
    </row>
    <row r="113" ht="15.75" customHeight="1">
      <c r="A113" s="315" t="str">
        <f>Questions!$A113</f>
        <v>DATA-02</v>
      </c>
      <c r="B113" s="315" t="str">
        <f t="shared" si="1"/>
        <v>DATA</v>
      </c>
      <c r="C113" s="315" t="str">
        <f>VLOOKUP($A113,Questions!$A$3:$L$333,2,0)&amp;""</f>
        <v>Is the transport of sensitive data encrypted using security protocols/algorithms (e.g., system-to-client)?*</v>
      </c>
      <c r="D113" s="315" t="str">
        <f>VLOOKUP($A113,Questions!$A$3:$L$333,11,0)&amp;""</f>
        <v/>
      </c>
      <c r="E113" s="315" t="str">
        <f>VLOOKUP($A113,Questions!$A$3:$L$333,12,0)&amp;""</f>
        <v>Product</v>
      </c>
      <c r="F113" s="315" t="str">
        <f>VLOOKUP($A113,'Institution Evaluation'!$A$56:$K$346,3,0)&amp;""</f>
        <v>Yes</v>
      </c>
      <c r="G113" s="315" t="str">
        <f>VLOOKUP($A113,'Institution Evaluation'!$A$56:$K$346,7,0)&amp;""</f>
        <v>Yes</v>
      </c>
      <c r="H113" s="315" t="str">
        <f>VLOOKUP($A113,'Institution Evaluation'!$A$56:$K$346,8,0)&amp;""</f>
        <v/>
      </c>
      <c r="I113" s="315" t="str">
        <f>VLOOKUP($A113,'Institution Evaluation'!$A$56:$K$346,9,0)&amp;""</f>
        <v>Critical Importance</v>
      </c>
      <c r="J113" s="315" t="str">
        <f>VLOOKUP($A113,'Institution Evaluation'!$A$56:$K$346,10,0)&amp;""</f>
        <v/>
      </c>
      <c r="K113" s="315">
        <f t="shared" si="2"/>
        <v>20</v>
      </c>
      <c r="L113" s="315">
        <f>IF($E113="Not Scored", "N/A",IF(AND($D113='Auto Responses'!$J$27,$H113=""),"N/A",IF(AND($D113='Auto Responses'!$J$27,$H113='Auto Responses'!$J$7),1,IF(AND($D113='Auto Responses'!$J$27,$H113='Auto Responses'!$J$8),0,IF(OR($F113=$G113,$H113='Auto Responses'!$J$7),1,0)))))</f>
        <v>1</v>
      </c>
      <c r="M113" s="315" t="str">
        <f>VLOOKUP($A113,'Institution Evaluation'!$A$56:$K$346,10,0)&amp;""</f>
        <v/>
      </c>
      <c r="N113" s="315">
        <f t="shared" si="3"/>
        <v>1</v>
      </c>
      <c r="O113" s="315">
        <f t="shared" si="16"/>
        <v>20</v>
      </c>
      <c r="P113" s="315">
        <f t="shared" si="5"/>
        <v>20</v>
      </c>
      <c r="Q113" s="315">
        <f t="shared" si="6"/>
        <v>0</v>
      </c>
      <c r="R113" s="315">
        <f t="shared" si="10"/>
        <v>0</v>
      </c>
      <c r="S113" s="315">
        <f t="shared" si="7"/>
        <v>0</v>
      </c>
      <c r="T113" s="315">
        <f t="shared" si="8"/>
        <v>1</v>
      </c>
      <c r="U113" s="315">
        <f t="shared" si="11"/>
        <v>38</v>
      </c>
      <c r="V113" s="315">
        <f t="shared" si="9"/>
        <v>38</v>
      </c>
      <c r="W113" s="65"/>
      <c r="X113" s="65"/>
      <c r="Y113" s="65"/>
      <c r="Z113" s="65"/>
    </row>
    <row r="114" ht="15.75" customHeight="1">
      <c r="A114" s="315" t="str">
        <f>Questions!$A114</f>
        <v>DATA-03</v>
      </c>
      <c r="B114" s="315" t="str">
        <f t="shared" si="1"/>
        <v>DATA</v>
      </c>
      <c r="C114" s="315" t="str">
        <f>VLOOKUP($A114,Questions!$A$3:$L$333,2,0)&amp;""</f>
        <v>Is the storage of sensitive data encrypted using security protocols/algorithms (e.g., disk encryption, at-rest, files, and within a running database)?*</v>
      </c>
      <c r="D114" s="315" t="str">
        <f>VLOOKUP($A114,Questions!$A$3:$L$333,11,0)&amp;""</f>
        <v/>
      </c>
      <c r="E114" s="315" t="str">
        <f>VLOOKUP($A114,Questions!$A$3:$L$333,12,0)&amp;""</f>
        <v>Product</v>
      </c>
      <c r="F114" s="315" t="str">
        <f>VLOOKUP($A114,'Institution Evaluation'!$A$56:$K$346,3,0)&amp;""</f>
        <v>Yes</v>
      </c>
      <c r="G114" s="315" t="str">
        <f>VLOOKUP($A114,'Institution Evaluation'!$A$56:$K$346,7,0)&amp;""</f>
        <v>Yes</v>
      </c>
      <c r="H114" s="315" t="str">
        <f>VLOOKUP($A114,'Institution Evaluation'!$A$56:$K$346,8,0)&amp;""</f>
        <v/>
      </c>
      <c r="I114" s="315" t="str">
        <f>VLOOKUP($A114,'Institution Evaluation'!$A$56:$K$346,9,0)&amp;""</f>
        <v>Critical Importance</v>
      </c>
      <c r="J114" s="315" t="str">
        <f>VLOOKUP($A114,'Institution Evaluation'!$A$56:$K$346,10,0)&amp;""</f>
        <v/>
      </c>
      <c r="K114" s="315">
        <f t="shared" si="2"/>
        <v>20</v>
      </c>
      <c r="L114" s="315">
        <f>IF($E114="Not Scored", "N/A",IF(AND($D114='Auto Responses'!$J$27,$H114=""),"N/A",IF(AND($D114='Auto Responses'!$J$27,$H114='Auto Responses'!$J$7),1,IF(AND($D114='Auto Responses'!$J$27,$H114='Auto Responses'!$J$8),0,IF(OR($F114=$G114,$H114='Auto Responses'!$J$7),1,0)))))</f>
        <v>1</v>
      </c>
      <c r="M114" s="315" t="str">
        <f>VLOOKUP($A114,'Institution Evaluation'!$A$56:$K$346,10,0)&amp;""</f>
        <v/>
      </c>
      <c r="N114" s="315">
        <f t="shared" si="3"/>
        <v>1</v>
      </c>
      <c r="O114" s="315">
        <f t="shared" si="16"/>
        <v>20</v>
      </c>
      <c r="P114" s="315">
        <f t="shared" si="5"/>
        <v>20</v>
      </c>
      <c r="Q114" s="315">
        <f t="shared" si="6"/>
        <v>0</v>
      </c>
      <c r="R114" s="315">
        <f t="shared" si="10"/>
        <v>0</v>
      </c>
      <c r="S114" s="315">
        <f t="shared" si="7"/>
        <v>0</v>
      </c>
      <c r="T114" s="315">
        <f t="shared" si="8"/>
        <v>1</v>
      </c>
      <c r="U114" s="315">
        <f t="shared" si="11"/>
        <v>39</v>
      </c>
      <c r="V114" s="315">
        <f t="shared" si="9"/>
        <v>39</v>
      </c>
      <c r="W114" s="65"/>
      <c r="X114" s="65"/>
      <c r="Y114" s="65"/>
      <c r="Z114" s="65"/>
    </row>
    <row r="115" ht="15.75" customHeight="1">
      <c r="A115" s="315" t="str">
        <f>Questions!$A115</f>
        <v>DATA-04</v>
      </c>
      <c r="B115" s="315" t="str">
        <f t="shared" si="1"/>
        <v>DATA</v>
      </c>
      <c r="C115" s="315" t="str">
        <f>VLOOKUP($A115,Questions!$A$3:$L$333,2,0)&amp;""</f>
        <v>Do all cryptographic modules in use in your solution conform to the Federal Information Processing Standards (FIPS PUB 140-2 or 140-3)?*</v>
      </c>
      <c r="D115" s="315" t="str">
        <f>VLOOKUP($A115,Questions!$A$3:$L$333,11,0)&amp;""</f>
        <v/>
      </c>
      <c r="E115" s="315" t="str">
        <f>VLOOKUP($A115,Questions!$A$3:$L$333,12,0)&amp;""</f>
        <v>Product</v>
      </c>
      <c r="F115" s="315" t="str">
        <f>VLOOKUP($A115,'Institution Evaluation'!$A$56:$K$346,3,0)&amp;""</f>
        <v>Yes</v>
      </c>
      <c r="G115" s="315" t="str">
        <f>VLOOKUP($A115,'Institution Evaluation'!$A$56:$K$346,7,0)&amp;""</f>
        <v>Yes</v>
      </c>
      <c r="H115" s="315" t="str">
        <f>VLOOKUP($A115,'Institution Evaluation'!$A$56:$K$346,8,0)&amp;""</f>
        <v/>
      </c>
      <c r="I115" s="315" t="str">
        <f>VLOOKUP($A115,'Institution Evaluation'!$A$56:$K$346,9,0)&amp;""</f>
        <v>Critical Importance</v>
      </c>
      <c r="J115" s="315" t="str">
        <f>VLOOKUP($A115,'Institution Evaluation'!$A$56:$K$346,10,0)&amp;""</f>
        <v/>
      </c>
      <c r="K115" s="315">
        <f t="shared" si="2"/>
        <v>20</v>
      </c>
      <c r="L115" s="315">
        <f>IF($E115="Not Scored", "N/A",IF(AND($D115='Auto Responses'!$J$27,$H115=""),"N/A",IF(AND($D115='Auto Responses'!$J$27,$H115='Auto Responses'!$J$7),1,IF(AND($D115='Auto Responses'!$J$27,$H115='Auto Responses'!$J$8),0,IF(OR($F115=$G115,$H115='Auto Responses'!$J$7),1,0)))))</f>
        <v>1</v>
      </c>
      <c r="M115" s="315" t="str">
        <f>VLOOKUP($A115,'Institution Evaluation'!$A$56:$K$346,10,0)&amp;""</f>
        <v/>
      </c>
      <c r="N115" s="315">
        <f t="shared" si="3"/>
        <v>1</v>
      </c>
      <c r="O115" s="315">
        <f t="shared" si="16"/>
        <v>20</v>
      </c>
      <c r="P115" s="315">
        <f t="shared" si="5"/>
        <v>20</v>
      </c>
      <c r="Q115" s="315">
        <f t="shared" si="6"/>
        <v>0</v>
      </c>
      <c r="R115" s="315">
        <f t="shared" si="10"/>
        <v>0</v>
      </c>
      <c r="S115" s="315">
        <f t="shared" si="7"/>
        <v>0</v>
      </c>
      <c r="T115" s="315">
        <f t="shared" si="8"/>
        <v>1</v>
      </c>
      <c r="U115" s="315">
        <f t="shared" si="11"/>
        <v>40</v>
      </c>
      <c r="V115" s="315">
        <f t="shared" si="9"/>
        <v>40</v>
      </c>
      <c r="W115" s="65"/>
      <c r="X115" s="65"/>
      <c r="Y115" s="65"/>
      <c r="Z115" s="65"/>
    </row>
    <row r="116" ht="15.75" customHeight="1">
      <c r="A116" s="315" t="str">
        <f>Questions!$A116</f>
        <v>DATA-05</v>
      </c>
      <c r="B116" s="315" t="str">
        <f t="shared" si="1"/>
        <v>DATA</v>
      </c>
      <c r="C116" s="315" t="str">
        <f>VLOOKUP($A116,Questions!$A$3:$L$333,2,0)&amp;""</f>
        <v>Will the institution's data be available within the system for a period of time at the completion of this contract?*</v>
      </c>
      <c r="D116" s="315" t="str">
        <f>VLOOKUP($A116,Questions!$A$3:$L$333,11,0)&amp;""</f>
        <v/>
      </c>
      <c r="E116" s="315" t="str">
        <f>VLOOKUP($A116,Questions!$A$3:$L$333,12,0)&amp;""</f>
        <v>Product</v>
      </c>
      <c r="F116" s="315" t="str">
        <f>VLOOKUP($A116,'Institution Evaluation'!$A$56:$K$346,3,0)&amp;""</f>
        <v>Yes</v>
      </c>
      <c r="G116" s="315" t="str">
        <f>VLOOKUP($A116,'Institution Evaluation'!$A$56:$K$346,7,0)&amp;""</f>
        <v>Yes</v>
      </c>
      <c r="H116" s="315" t="str">
        <f>VLOOKUP($A116,'Institution Evaluation'!$A$56:$K$346,8,0)&amp;""</f>
        <v/>
      </c>
      <c r="I116" s="315" t="str">
        <f>VLOOKUP($A116,'Institution Evaluation'!$A$56:$K$346,9,0)&amp;""</f>
        <v>Critical Importance</v>
      </c>
      <c r="J116" s="315" t="str">
        <f>VLOOKUP($A116,'Institution Evaluation'!$A$56:$K$346,10,0)&amp;""</f>
        <v/>
      </c>
      <c r="K116" s="315">
        <f t="shared" si="2"/>
        <v>20</v>
      </c>
      <c r="L116" s="315">
        <f>IF($E116="Not Scored", "N/A",IF(AND($D116='Auto Responses'!$J$27,$H116=""),"N/A",IF(AND($D116='Auto Responses'!$J$27,$H116='Auto Responses'!$J$7),1,IF(AND($D116='Auto Responses'!$J$27,$H116='Auto Responses'!$J$8),0,IF(OR($F116=$G116,$H116='Auto Responses'!$J$7),1,0)))))</f>
        <v>1</v>
      </c>
      <c r="M116" s="315" t="str">
        <f>VLOOKUP($A116,'Institution Evaluation'!$A$56:$K$346,10,0)&amp;""</f>
        <v/>
      </c>
      <c r="N116" s="315">
        <f t="shared" si="3"/>
        <v>1</v>
      </c>
      <c r="O116" s="315">
        <f t="shared" si="16"/>
        <v>20</v>
      </c>
      <c r="P116" s="315">
        <f t="shared" si="5"/>
        <v>20</v>
      </c>
      <c r="Q116" s="315">
        <f t="shared" si="6"/>
        <v>0</v>
      </c>
      <c r="R116" s="315">
        <f t="shared" si="10"/>
        <v>0</v>
      </c>
      <c r="S116" s="315">
        <f t="shared" si="7"/>
        <v>0</v>
      </c>
      <c r="T116" s="315">
        <f t="shared" si="8"/>
        <v>1</v>
      </c>
      <c r="U116" s="315">
        <f t="shared" si="11"/>
        <v>41</v>
      </c>
      <c r="V116" s="315">
        <f t="shared" si="9"/>
        <v>41</v>
      </c>
      <c r="W116" s="65"/>
      <c r="X116" s="65"/>
      <c r="Y116" s="65"/>
      <c r="Z116" s="65"/>
    </row>
    <row r="117" ht="15.75" customHeight="1">
      <c r="A117" s="315" t="str">
        <f>Questions!$A117</f>
        <v>DATA-06</v>
      </c>
      <c r="B117" s="315" t="str">
        <f t="shared" si="1"/>
        <v>DATA</v>
      </c>
      <c r="C117" s="315" t="str">
        <f>VLOOKUP($A117,Questions!$A$3:$L$333,2,0)&amp;""</f>
        <v>Are these rights retained even through a provider acquisition or bankruptcy event?*</v>
      </c>
      <c r="D117" s="315" t="str">
        <f>VLOOKUP($A117,Questions!$A$3:$L$333,11,0)&amp;""</f>
        <v/>
      </c>
      <c r="E117" s="315" t="str">
        <f>VLOOKUP($A117,Questions!$A$3:$L$333,12,0)&amp;""</f>
        <v>Product</v>
      </c>
      <c r="F117" s="315" t="str">
        <f>VLOOKUP($A117,'Institution Evaluation'!$A$56:$K$346,3,0)&amp;""</f>
        <v>Yes</v>
      </c>
      <c r="G117" s="315" t="str">
        <f>VLOOKUP($A117,'Institution Evaluation'!$A$56:$K$346,7,0)&amp;""</f>
        <v>Yes</v>
      </c>
      <c r="H117" s="315" t="str">
        <f>VLOOKUP($A117,'Institution Evaluation'!$A$56:$K$346,8,0)&amp;""</f>
        <v/>
      </c>
      <c r="I117" s="315" t="str">
        <f>VLOOKUP($A117,'Institution Evaluation'!$A$56:$K$346,9,0)&amp;""</f>
        <v>Critical Importance</v>
      </c>
      <c r="J117" s="315" t="str">
        <f>VLOOKUP($A117,'Institution Evaluation'!$A$56:$K$346,10,0)&amp;""</f>
        <v/>
      </c>
      <c r="K117" s="315">
        <f t="shared" si="2"/>
        <v>20</v>
      </c>
      <c r="L117" s="315">
        <f>IF($E117="Not Scored", "N/A",IF(AND($D117='Auto Responses'!$J$27,$H117=""),"N/A",IF(AND($D117='Auto Responses'!$J$27,$H117='Auto Responses'!$J$7),1,IF(AND($D117='Auto Responses'!$J$27,$H117='Auto Responses'!$J$8),0,IF(OR($F117=$G117,$H117='Auto Responses'!$J$7),1,0)))))</f>
        <v>1</v>
      </c>
      <c r="M117" s="315" t="str">
        <f>VLOOKUP($A117,'Institution Evaluation'!$A$56:$K$346,10,0)&amp;""</f>
        <v/>
      </c>
      <c r="N117" s="315">
        <f t="shared" si="3"/>
        <v>1</v>
      </c>
      <c r="O117" s="315">
        <f t="shared" si="16"/>
        <v>20</v>
      </c>
      <c r="P117" s="315">
        <f t="shared" si="5"/>
        <v>20</v>
      </c>
      <c r="Q117" s="315">
        <f t="shared" si="6"/>
        <v>0</v>
      </c>
      <c r="R117" s="315">
        <f t="shared" si="10"/>
        <v>0</v>
      </c>
      <c r="S117" s="315">
        <f t="shared" si="7"/>
        <v>0</v>
      </c>
      <c r="T117" s="315">
        <f t="shared" si="8"/>
        <v>1</v>
      </c>
      <c r="U117" s="315">
        <f t="shared" si="11"/>
        <v>42</v>
      </c>
      <c r="V117" s="315">
        <f t="shared" si="9"/>
        <v>42</v>
      </c>
      <c r="W117" s="65"/>
      <c r="X117" s="65"/>
      <c r="Y117" s="65"/>
      <c r="Z117" s="65"/>
    </row>
    <row r="118" ht="15.75" customHeight="1">
      <c r="A118" s="315" t="str">
        <f>Questions!$A118</f>
        <v>DATA-07</v>
      </c>
      <c r="B118" s="315" t="str">
        <f t="shared" si="1"/>
        <v>DATA</v>
      </c>
      <c r="C118" s="315" t="str">
        <f>VLOOKUP($A118,Questions!$A$3:$L$333,2,0)&amp;""</f>
        <v>Do backups containing the institution's data ever leave the institution's data zone either physically or via network routing?*</v>
      </c>
      <c r="D118" s="315" t="str">
        <f>VLOOKUP($A118,Questions!$A$3:$L$333,11,0)&amp;""</f>
        <v/>
      </c>
      <c r="E118" s="315" t="str">
        <f>VLOOKUP($A118,Questions!$A$3:$L$333,12,0)&amp;""</f>
        <v>Product</v>
      </c>
      <c r="F118" s="315" t="str">
        <f>VLOOKUP($A118,'Institution Evaluation'!$A$56:$K$346,3,0)&amp;""</f>
        <v>Yes</v>
      </c>
      <c r="G118" s="315" t="str">
        <f>VLOOKUP($A118,'Institution Evaluation'!$A$56:$K$346,7,0)&amp;""</f>
        <v>No</v>
      </c>
      <c r="H118" s="315" t="str">
        <f>VLOOKUP($A118,'Institution Evaluation'!$A$56:$K$346,8,0)&amp;""</f>
        <v/>
      </c>
      <c r="I118" s="315" t="str">
        <f>VLOOKUP($A118,'Institution Evaluation'!$A$56:$K$346,9,0)&amp;""</f>
        <v>Critical Importance</v>
      </c>
      <c r="J118" s="315" t="str">
        <f>VLOOKUP($A118,'Institution Evaluation'!$A$56:$K$346,10,0)&amp;""</f>
        <v/>
      </c>
      <c r="K118" s="315">
        <f t="shared" si="2"/>
        <v>20</v>
      </c>
      <c r="L118" s="315">
        <f>IF($E118="Not Scored", "N/A",IF(AND($D118='Auto Responses'!$J$27,$H118=""),"N/A",IF(AND($D118='Auto Responses'!$J$27,$H118='Auto Responses'!$J$7),1,IF(AND($D118='Auto Responses'!$J$27,$H118='Auto Responses'!$J$8),0,IF(OR($F118=$G118,$H118='Auto Responses'!$J$7),1,0)))))</f>
        <v>0</v>
      </c>
      <c r="M118" s="315" t="str">
        <f>VLOOKUP($A118,'Institution Evaluation'!$A$56:$K$346,10,0)&amp;""</f>
        <v/>
      </c>
      <c r="N118" s="315">
        <f t="shared" si="3"/>
        <v>1</v>
      </c>
      <c r="O118" s="315">
        <f t="shared" si="16"/>
        <v>20</v>
      </c>
      <c r="P118" s="315">
        <f t="shared" si="5"/>
        <v>0</v>
      </c>
      <c r="Q118" s="315">
        <f t="shared" si="6"/>
        <v>0</v>
      </c>
      <c r="R118" s="315">
        <f t="shared" si="10"/>
        <v>0</v>
      </c>
      <c r="S118" s="315">
        <f t="shared" si="7"/>
        <v>0</v>
      </c>
      <c r="T118" s="315">
        <f t="shared" si="8"/>
        <v>1</v>
      </c>
      <c r="U118" s="315">
        <f t="shared" si="11"/>
        <v>43</v>
      </c>
      <c r="V118" s="315">
        <f t="shared" si="9"/>
        <v>43</v>
      </c>
      <c r="W118" s="65"/>
      <c r="X118" s="65"/>
      <c r="Y118" s="65"/>
      <c r="Z118" s="65"/>
    </row>
    <row r="119" ht="15.75" customHeight="1">
      <c r="A119" s="315" t="str">
        <f>Questions!$A119</f>
        <v>DATA-08</v>
      </c>
      <c r="B119" s="315" t="str">
        <f t="shared" si="1"/>
        <v>DATA</v>
      </c>
      <c r="C119" s="315" t="str">
        <f>VLOOKUP($A119,Questions!$A$3:$L$333,2,0)&amp;""</f>
        <v>Is media used for long-term retention of business data and archival purposes stored in a secure, environmentally protected area?*</v>
      </c>
      <c r="D119" s="315" t="str">
        <f>VLOOKUP($A119,Questions!$A$3:$L$333,11,0)&amp;""</f>
        <v/>
      </c>
      <c r="E119" s="315" t="str">
        <f>VLOOKUP($A119,Questions!$A$3:$L$333,12,0)&amp;""</f>
        <v>Product</v>
      </c>
      <c r="F119" s="315" t="str">
        <f>VLOOKUP($A119,'Institution Evaluation'!$A$56:$K$346,3,0)&amp;""</f>
        <v>Yes</v>
      </c>
      <c r="G119" s="315" t="str">
        <f>VLOOKUP($A119,'Institution Evaluation'!$A$56:$K$346,7,0)&amp;""</f>
        <v>Yes</v>
      </c>
      <c r="H119" s="315" t="str">
        <f>VLOOKUP($A119,'Institution Evaluation'!$A$56:$K$346,8,0)&amp;""</f>
        <v/>
      </c>
      <c r="I119" s="315" t="str">
        <f>VLOOKUP($A119,'Institution Evaluation'!$A$56:$K$346,9,0)&amp;""</f>
        <v>Critical Importance</v>
      </c>
      <c r="J119" s="315" t="str">
        <f>VLOOKUP($A119,'Institution Evaluation'!$A$56:$K$346,10,0)&amp;""</f>
        <v/>
      </c>
      <c r="K119" s="315">
        <f t="shared" si="2"/>
        <v>20</v>
      </c>
      <c r="L119" s="315">
        <f>IF($E119="Not Scored", "N/A",IF(AND($D119='Auto Responses'!$J$27,$H119=""),"N/A",IF(AND($D119='Auto Responses'!$J$27,$H119='Auto Responses'!$J$7),1,IF(AND($D119='Auto Responses'!$J$27,$H119='Auto Responses'!$J$8),0,IF(OR($F119=$G119,$H119='Auto Responses'!$J$7),1,0)))))</f>
        <v>1</v>
      </c>
      <c r="M119" s="315" t="str">
        <f>VLOOKUP($A119,'Institution Evaluation'!$A$56:$K$346,10,0)&amp;""</f>
        <v/>
      </c>
      <c r="N119" s="315">
        <f t="shared" si="3"/>
        <v>1</v>
      </c>
      <c r="O119" s="315">
        <f t="shared" si="16"/>
        <v>20</v>
      </c>
      <c r="P119" s="315">
        <f t="shared" si="5"/>
        <v>20</v>
      </c>
      <c r="Q119" s="315">
        <f t="shared" si="6"/>
        <v>0</v>
      </c>
      <c r="R119" s="315">
        <f t="shared" si="10"/>
        <v>0</v>
      </c>
      <c r="S119" s="315">
        <f t="shared" si="7"/>
        <v>0</v>
      </c>
      <c r="T119" s="315">
        <f t="shared" si="8"/>
        <v>1</v>
      </c>
      <c r="U119" s="315">
        <f t="shared" si="11"/>
        <v>44</v>
      </c>
      <c r="V119" s="315">
        <f t="shared" si="9"/>
        <v>44</v>
      </c>
      <c r="W119" s="65"/>
      <c r="X119" s="65"/>
      <c r="Y119" s="65"/>
      <c r="Z119" s="65"/>
    </row>
    <row r="120" ht="15.75" customHeight="1">
      <c r="A120" s="315" t="str">
        <f>Questions!$A120</f>
        <v>DATA-09</v>
      </c>
      <c r="B120" s="315" t="str">
        <f t="shared" si="1"/>
        <v>DATA</v>
      </c>
      <c r="C120" s="315" t="str">
        <f>VLOOKUP($A120,Questions!$A$3:$L$333,2,0)&amp;""</f>
        <v>At the completion of this contract, will data be returned to the institution and/or deleted from all your systems and archives?</v>
      </c>
      <c r="D120" s="315" t="str">
        <f>VLOOKUP($A120,Questions!$A$3:$L$333,11,0)&amp;""</f>
        <v/>
      </c>
      <c r="E120" s="315" t="str">
        <f>VLOOKUP($A120,Questions!$A$3:$L$333,12,0)&amp;""</f>
        <v>Product</v>
      </c>
      <c r="F120" s="315" t="str">
        <f>VLOOKUP($A120,'Institution Evaluation'!$A$56:$K$346,3,0)&amp;""</f>
        <v>Yes</v>
      </c>
      <c r="G120" s="315" t="str">
        <f>VLOOKUP($A120,'Institution Evaluation'!$A$56:$K$346,7,0)&amp;""</f>
        <v>Yes</v>
      </c>
      <c r="H120" s="315" t="str">
        <f>VLOOKUP($A120,'Institution Evaluation'!$A$56:$K$346,8,0)&amp;""</f>
        <v/>
      </c>
      <c r="I120" s="315" t="str">
        <f>VLOOKUP($A120,'Institution Evaluation'!$A$56:$K$346,9,0)&amp;""</f>
        <v>Standard Importance</v>
      </c>
      <c r="J120" s="315" t="str">
        <f>VLOOKUP($A120,'Institution Evaluation'!$A$56:$K$346,10,0)&amp;""</f>
        <v/>
      </c>
      <c r="K120" s="315">
        <f t="shared" si="2"/>
        <v>10</v>
      </c>
      <c r="L120" s="315">
        <f>IF($E120="Not Scored", "N/A",IF(AND($D120='Auto Responses'!$J$27,$H120=""),"N/A",IF(AND($D120='Auto Responses'!$J$27,$H120='Auto Responses'!$J$7),1,IF(AND($D120='Auto Responses'!$J$27,$H120='Auto Responses'!$J$8),0,IF(OR($F120=$G120,$H120='Auto Responses'!$J$7),1,0)))))</f>
        <v>1</v>
      </c>
      <c r="M120" s="315" t="str">
        <f>VLOOKUP($A120,'Institution Evaluation'!$A$56:$K$346,10,0)&amp;""</f>
        <v/>
      </c>
      <c r="N120" s="315">
        <f t="shared" si="3"/>
        <v>0</v>
      </c>
      <c r="O120" s="315">
        <f t="shared" si="16"/>
        <v>10</v>
      </c>
      <c r="P120" s="315">
        <f t="shared" si="5"/>
        <v>10</v>
      </c>
      <c r="Q120" s="315">
        <f t="shared" si="6"/>
        <v>0</v>
      </c>
      <c r="R120" s="315">
        <f t="shared" si="10"/>
        <v>0</v>
      </c>
      <c r="S120" s="315">
        <f t="shared" si="7"/>
        <v>0</v>
      </c>
      <c r="T120" s="315">
        <f t="shared" si="8"/>
        <v>0</v>
      </c>
      <c r="U120" s="315">
        <f t="shared" si="11"/>
        <v>44</v>
      </c>
      <c r="V120" s="315">
        <f t="shared" si="9"/>
        <v>0</v>
      </c>
      <c r="W120" s="65"/>
      <c r="X120" s="65"/>
      <c r="Y120" s="65"/>
      <c r="Z120" s="65"/>
    </row>
    <row r="121" ht="15.75" customHeight="1">
      <c r="A121" s="315" t="str">
        <f>Questions!$A121</f>
        <v>DATA-10</v>
      </c>
      <c r="B121" s="315" t="str">
        <f t="shared" si="1"/>
        <v>DATA</v>
      </c>
      <c r="C121" s="315" t="str">
        <f>VLOOKUP($A121,Questions!$A$3:$L$333,2,0)&amp;""</f>
        <v>Can the institution extract a full or partial backup of data?</v>
      </c>
      <c r="D121" s="315" t="str">
        <f>VLOOKUP($A121,Questions!$A$3:$L$333,11,0)&amp;""</f>
        <v/>
      </c>
      <c r="E121" s="315" t="str">
        <f>VLOOKUP($A121,Questions!$A$3:$L$333,12,0)&amp;""</f>
        <v>Product</v>
      </c>
      <c r="F121" s="315" t="str">
        <f>VLOOKUP($A121,'Institution Evaluation'!$A$56:$K$346,3,0)&amp;""</f>
        <v>Yes</v>
      </c>
      <c r="G121" s="315" t="str">
        <f>VLOOKUP($A121,'Institution Evaluation'!$A$56:$K$346,7,0)&amp;""</f>
        <v>Yes</v>
      </c>
      <c r="H121" s="315" t="str">
        <f>VLOOKUP($A121,'Institution Evaluation'!$A$56:$K$346,8,0)&amp;""</f>
        <v/>
      </c>
      <c r="I121" s="315" t="str">
        <f>VLOOKUP($A121,'Institution Evaluation'!$A$56:$K$346,9,0)&amp;""</f>
        <v>Standard Importance</v>
      </c>
      <c r="J121" s="315" t="str">
        <f>VLOOKUP($A121,'Institution Evaluation'!$A$56:$K$346,10,0)&amp;""</f>
        <v/>
      </c>
      <c r="K121" s="315">
        <f t="shared" si="2"/>
        <v>10</v>
      </c>
      <c r="L121" s="315">
        <f>IF($E121="Not Scored", "N/A",IF(AND($D121='Auto Responses'!$J$27,$H121=""),"N/A",IF(AND($D121='Auto Responses'!$J$27,$H121='Auto Responses'!$J$7),1,IF(AND($D121='Auto Responses'!$J$27,$H121='Auto Responses'!$J$8),0,IF(OR($F121=$G121,$H121='Auto Responses'!$J$7),1,0)))))</f>
        <v>1</v>
      </c>
      <c r="M121" s="315" t="str">
        <f>VLOOKUP($A121,'Institution Evaluation'!$A$56:$K$346,10,0)&amp;""</f>
        <v/>
      </c>
      <c r="N121" s="315">
        <f t="shared" si="3"/>
        <v>0</v>
      </c>
      <c r="O121" s="315">
        <f t="shared" si="16"/>
        <v>10</v>
      </c>
      <c r="P121" s="315">
        <f t="shared" si="5"/>
        <v>10</v>
      </c>
      <c r="Q121" s="315">
        <f t="shared" si="6"/>
        <v>0</v>
      </c>
      <c r="R121" s="315">
        <f t="shared" si="10"/>
        <v>0</v>
      </c>
      <c r="S121" s="315">
        <f t="shared" si="7"/>
        <v>0</v>
      </c>
      <c r="T121" s="315">
        <f t="shared" si="8"/>
        <v>0</v>
      </c>
      <c r="U121" s="315">
        <f t="shared" si="11"/>
        <v>44</v>
      </c>
      <c r="V121" s="315">
        <f t="shared" si="9"/>
        <v>0</v>
      </c>
      <c r="W121" s="65"/>
      <c r="X121" s="65"/>
      <c r="Y121" s="65"/>
      <c r="Z121" s="65"/>
    </row>
    <row r="122" ht="15.75" customHeight="1">
      <c r="A122" s="315" t="str">
        <f>Questions!$A122</f>
        <v>DATA-11</v>
      </c>
      <c r="B122" s="315" t="str">
        <f t="shared" si="1"/>
        <v>DATA</v>
      </c>
      <c r="C122" s="315" t="str">
        <f>VLOOKUP($A122,Questions!$A$3:$L$333,2,0)&amp;""</f>
        <v>Do current backups include all operating system software, utilities, security software, application software, and data files necessary for recovery?</v>
      </c>
      <c r="D122" s="315" t="str">
        <f>VLOOKUP($A122,Questions!$A$3:$L$333,11,0)&amp;""</f>
        <v/>
      </c>
      <c r="E122" s="315" t="str">
        <f>VLOOKUP($A122,Questions!$A$3:$L$333,12,0)&amp;""</f>
        <v>Product</v>
      </c>
      <c r="F122" s="315" t="str">
        <f>VLOOKUP($A122,'Institution Evaluation'!$A$56:$K$346,3,0)&amp;""</f>
        <v>Yes</v>
      </c>
      <c r="G122" s="315" t="str">
        <f>VLOOKUP($A122,'Institution Evaluation'!$A$56:$K$346,7,0)&amp;""</f>
        <v>Yes</v>
      </c>
      <c r="H122" s="315" t="str">
        <f>VLOOKUP($A122,'Institution Evaluation'!$A$56:$K$346,8,0)&amp;""</f>
        <v/>
      </c>
      <c r="I122" s="315" t="str">
        <f>VLOOKUP($A122,'Institution Evaluation'!$A$56:$K$346,9,0)&amp;""</f>
        <v>Standard Importance</v>
      </c>
      <c r="J122" s="315" t="str">
        <f>VLOOKUP($A122,'Institution Evaluation'!$A$56:$K$346,10,0)&amp;""</f>
        <v/>
      </c>
      <c r="K122" s="315">
        <f t="shared" si="2"/>
        <v>10</v>
      </c>
      <c r="L122" s="315">
        <f>IF($E122="Not Scored", "N/A",IF(AND($D122='Auto Responses'!$J$27,$H122=""),"N/A",IF(AND($D122='Auto Responses'!$J$27,$H122='Auto Responses'!$J$7),1,IF(AND($D122='Auto Responses'!$J$27,$H122='Auto Responses'!$J$8),0,IF(OR($F122=$G122,$H122='Auto Responses'!$J$7),1,0)))))</f>
        <v>1</v>
      </c>
      <c r="M122" s="315" t="str">
        <f>VLOOKUP($A122,'Institution Evaluation'!$A$56:$K$346,10,0)&amp;""</f>
        <v/>
      </c>
      <c r="N122" s="315">
        <f t="shared" si="3"/>
        <v>0</v>
      </c>
      <c r="O122" s="315">
        <f t="shared" si="16"/>
        <v>10</v>
      </c>
      <c r="P122" s="315">
        <f t="shared" si="5"/>
        <v>10</v>
      </c>
      <c r="Q122" s="315">
        <f t="shared" si="6"/>
        <v>0</v>
      </c>
      <c r="R122" s="315">
        <f t="shared" si="10"/>
        <v>0</v>
      </c>
      <c r="S122" s="315">
        <f t="shared" si="7"/>
        <v>0</v>
      </c>
      <c r="T122" s="315">
        <f t="shared" si="8"/>
        <v>0</v>
      </c>
      <c r="U122" s="315">
        <f t="shared" si="11"/>
        <v>44</v>
      </c>
      <c r="V122" s="315">
        <f t="shared" si="9"/>
        <v>0</v>
      </c>
      <c r="W122" s="65"/>
      <c r="X122" s="65"/>
      <c r="Y122" s="65"/>
      <c r="Z122" s="65"/>
    </row>
    <row r="123" ht="15.75" customHeight="1">
      <c r="A123" s="315" t="str">
        <f>Questions!$A123</f>
        <v>DATA-12</v>
      </c>
      <c r="B123" s="315" t="str">
        <f t="shared" si="1"/>
        <v>DATA</v>
      </c>
      <c r="C123" s="315" t="str">
        <f>VLOOKUP($A123,Questions!$A$3:$L$333,2,0)&amp;""</f>
        <v>Are you performing off-site backups (i.e., digitally moved off site)?</v>
      </c>
      <c r="D123" s="315" t="str">
        <f>VLOOKUP($A123,Questions!$A$3:$L$333,11,0)&amp;""</f>
        <v/>
      </c>
      <c r="E123" s="315" t="str">
        <f>VLOOKUP($A123,Questions!$A$3:$L$333,12,0)&amp;""</f>
        <v>Product</v>
      </c>
      <c r="F123" s="315" t="str">
        <f>VLOOKUP($A123,'Institution Evaluation'!$A$56:$K$346,3,0)&amp;""</f>
        <v>Yes</v>
      </c>
      <c r="G123" s="315" t="str">
        <f>VLOOKUP($A123,'Institution Evaluation'!$A$56:$K$346,7,0)&amp;""</f>
        <v>Yes</v>
      </c>
      <c r="H123" s="315" t="str">
        <f>VLOOKUP($A123,'Institution Evaluation'!$A$56:$K$346,8,0)&amp;""</f>
        <v/>
      </c>
      <c r="I123" s="315" t="str">
        <f>VLOOKUP($A123,'Institution Evaluation'!$A$56:$K$346,9,0)&amp;""</f>
        <v>Standard Importance</v>
      </c>
      <c r="J123" s="315" t="str">
        <f>VLOOKUP($A123,'Institution Evaluation'!$A$56:$K$346,10,0)&amp;""</f>
        <v/>
      </c>
      <c r="K123" s="315">
        <f t="shared" si="2"/>
        <v>10</v>
      </c>
      <c r="L123" s="315">
        <f>IF($E123="Not Scored", "N/A",IF(AND($D123='Auto Responses'!$J$27,$H123=""),"N/A",IF(AND($D123='Auto Responses'!$J$27,$H123='Auto Responses'!$J$7),1,IF(AND($D123='Auto Responses'!$J$27,$H123='Auto Responses'!$J$8),0,IF(OR($F123=$G123,$H123='Auto Responses'!$J$7),1,0)))))</f>
        <v>1</v>
      </c>
      <c r="M123" s="315" t="str">
        <f>VLOOKUP($A123,'Institution Evaluation'!$A$56:$K$346,10,0)&amp;""</f>
        <v/>
      </c>
      <c r="N123" s="315">
        <f t="shared" si="3"/>
        <v>0</v>
      </c>
      <c r="O123" s="315">
        <f t="shared" si="16"/>
        <v>10</v>
      </c>
      <c r="P123" s="315">
        <f t="shared" si="5"/>
        <v>10</v>
      </c>
      <c r="Q123" s="315">
        <f t="shared" si="6"/>
        <v>0</v>
      </c>
      <c r="R123" s="315">
        <f t="shared" si="10"/>
        <v>0</v>
      </c>
      <c r="S123" s="315">
        <f t="shared" si="7"/>
        <v>0</v>
      </c>
      <c r="T123" s="315">
        <f t="shared" si="8"/>
        <v>0</v>
      </c>
      <c r="U123" s="315">
        <f t="shared" si="11"/>
        <v>44</v>
      </c>
      <c r="V123" s="315">
        <f t="shared" si="9"/>
        <v>0</v>
      </c>
      <c r="W123" s="65"/>
      <c r="X123" s="65"/>
      <c r="Y123" s="65"/>
      <c r="Z123" s="65"/>
    </row>
    <row r="124" ht="15.75" customHeight="1">
      <c r="A124" s="315" t="str">
        <f>Questions!$A124</f>
        <v>DATA-13</v>
      </c>
      <c r="B124" s="315" t="str">
        <f t="shared" si="1"/>
        <v>DATA</v>
      </c>
      <c r="C124" s="315" t="str">
        <f>VLOOKUP($A124,Questions!$A$3:$L$333,2,0)&amp;""</f>
        <v>Are physical backups taken off-site (i.e., physically moved off site)?</v>
      </c>
      <c r="D124" s="315" t="str">
        <f>VLOOKUP($A124,Questions!$A$3:$L$333,11,0)&amp;""</f>
        <v/>
      </c>
      <c r="E124" s="315" t="str">
        <f>VLOOKUP($A124,Questions!$A$3:$L$333,12,0)&amp;""</f>
        <v>Product</v>
      </c>
      <c r="F124" s="315" t="str">
        <f>VLOOKUP($A124,'Institution Evaluation'!$A$56:$K$346,3,0)&amp;""</f>
        <v>Yes</v>
      </c>
      <c r="G124" s="315" t="str">
        <f>VLOOKUP($A124,'Institution Evaluation'!$A$56:$K$346,7,0)&amp;""</f>
        <v>Yes</v>
      </c>
      <c r="H124" s="315" t="str">
        <f>VLOOKUP($A124,'Institution Evaluation'!$A$56:$K$346,8,0)&amp;""</f>
        <v/>
      </c>
      <c r="I124" s="315" t="str">
        <f>VLOOKUP($A124,'Institution Evaluation'!$A$56:$K$346,9,0)&amp;""</f>
        <v>Standard Importance</v>
      </c>
      <c r="J124" s="315" t="str">
        <f>VLOOKUP($A124,'Institution Evaluation'!$A$56:$K$346,10,0)&amp;""</f>
        <v/>
      </c>
      <c r="K124" s="315">
        <f t="shared" si="2"/>
        <v>10</v>
      </c>
      <c r="L124" s="315">
        <f>IF($E124="Not Scored", "N/A",IF(AND($D124='Auto Responses'!$J$27,$H124=""),"N/A",IF(AND($D124='Auto Responses'!$J$27,$H124='Auto Responses'!$J$7),1,IF(AND($D124='Auto Responses'!$J$27,$H124='Auto Responses'!$J$8),0,IF(OR($F124=$G124,$H124='Auto Responses'!$J$7),1,0)))))</f>
        <v>1</v>
      </c>
      <c r="M124" s="315" t="str">
        <f>VLOOKUP($A124,'Institution Evaluation'!$A$56:$K$346,10,0)&amp;""</f>
        <v/>
      </c>
      <c r="N124" s="315">
        <f t="shared" si="3"/>
        <v>0</v>
      </c>
      <c r="O124" s="315">
        <f t="shared" si="16"/>
        <v>10</v>
      </c>
      <c r="P124" s="315">
        <f t="shared" si="5"/>
        <v>10</v>
      </c>
      <c r="Q124" s="315">
        <f t="shared" si="6"/>
        <v>0</v>
      </c>
      <c r="R124" s="315">
        <f t="shared" si="10"/>
        <v>0</v>
      </c>
      <c r="S124" s="315">
        <f t="shared" si="7"/>
        <v>0</v>
      </c>
      <c r="T124" s="315">
        <f t="shared" si="8"/>
        <v>0</v>
      </c>
      <c r="U124" s="315">
        <f t="shared" si="11"/>
        <v>44</v>
      </c>
      <c r="V124" s="315">
        <f t="shared" si="9"/>
        <v>0</v>
      </c>
      <c r="W124" s="65"/>
      <c r="X124" s="65"/>
      <c r="Y124" s="65"/>
      <c r="Z124" s="65"/>
    </row>
    <row r="125" ht="15.75" customHeight="1">
      <c r="A125" s="315" t="str">
        <f>Questions!$A126</f>
        <v>DATA-15</v>
      </c>
      <c r="B125" s="315" t="str">
        <f t="shared" si="1"/>
        <v>DATA</v>
      </c>
      <c r="C125" s="315" t="str">
        <f>VLOOKUP($A125,Questions!$A$3:$L$333,2,0)&amp;""</f>
        <v>Do you have a media handling process that is documented and currently implemented that meets established business needs and regulatory requirements, including end-of-life, repurposing, and data-sanitization procedures?</v>
      </c>
      <c r="D125" s="315" t="str">
        <f>VLOOKUP($A125,Questions!$A$3:$L$333,11,0)&amp;""</f>
        <v/>
      </c>
      <c r="E125" s="315" t="str">
        <f>VLOOKUP($A125,Questions!$A$3:$L$333,12,0)&amp;""</f>
        <v>Product</v>
      </c>
      <c r="F125" s="315" t="str">
        <f>VLOOKUP($A125,'Institution Evaluation'!$A$56:$K$346,3,0)&amp;""</f>
        <v>Yes</v>
      </c>
      <c r="G125" s="315" t="str">
        <f>VLOOKUP($A125,'Institution Evaluation'!$A$56:$K$346,7,0)&amp;""</f>
        <v>Yes</v>
      </c>
      <c r="H125" s="315" t="str">
        <f>VLOOKUP($A125,'Institution Evaluation'!$A$56:$K$346,8,0)&amp;""</f>
        <v/>
      </c>
      <c r="I125" s="315" t="str">
        <f>VLOOKUP($A125,'Institution Evaluation'!$A$56:$K$346,9,0)&amp;""</f>
        <v>Standard Importance</v>
      </c>
      <c r="J125" s="315" t="str">
        <f>VLOOKUP($A125,'Institution Evaluation'!$A$56:$K$346,10,0)&amp;""</f>
        <v/>
      </c>
      <c r="K125" s="315">
        <f t="shared" si="2"/>
        <v>10</v>
      </c>
      <c r="L125" s="315">
        <f>IF($E125="Not Scored", "N/A",IF(AND($D125='Auto Responses'!$J$27,$H125=""),"N/A",IF(AND($D125='Auto Responses'!$J$27,$H125='Auto Responses'!$J$7),1,IF(AND($D125='Auto Responses'!$J$27,$H125='Auto Responses'!$J$8),0,IF(OR($F125=$G125,$H125='Auto Responses'!$J$7),1,0)))))</f>
        <v>1</v>
      </c>
      <c r="M125" s="315" t="str">
        <f>VLOOKUP($A125,'Institution Evaluation'!$A$56:$K$346,10,0)&amp;""</f>
        <v/>
      </c>
      <c r="N125" s="315">
        <f t="shared" si="3"/>
        <v>0</v>
      </c>
      <c r="O125" s="315">
        <f t="shared" si="16"/>
        <v>10</v>
      </c>
      <c r="P125" s="315">
        <f t="shared" si="5"/>
        <v>10</v>
      </c>
      <c r="Q125" s="315">
        <f t="shared" si="6"/>
        <v>0</v>
      </c>
      <c r="R125" s="315">
        <f t="shared" si="10"/>
        <v>0</v>
      </c>
      <c r="S125" s="315">
        <f t="shared" si="7"/>
        <v>0</v>
      </c>
      <c r="T125" s="315">
        <f t="shared" si="8"/>
        <v>0</v>
      </c>
      <c r="U125" s="315">
        <f t="shared" si="11"/>
        <v>44</v>
      </c>
      <c r="V125" s="315">
        <f t="shared" si="9"/>
        <v>0</v>
      </c>
      <c r="W125" s="65"/>
      <c r="X125" s="65"/>
      <c r="Y125" s="65"/>
      <c r="Z125" s="65"/>
    </row>
    <row r="126" ht="15.75" customHeight="1">
      <c r="A126" s="315" t="str">
        <f>Questions!$A127</f>
        <v>DATA-16</v>
      </c>
      <c r="B126" s="315" t="str">
        <f t="shared" si="1"/>
        <v>DATA</v>
      </c>
      <c r="C126" s="315" t="str">
        <f>VLOOKUP($A126,Questions!$A$3:$L$333,2,0)&amp;""</f>
        <v>Does the process described in DATA-15 adhere to DoD 5220.22-M and/or NIST SP 800-88 standards?</v>
      </c>
      <c r="D126" s="315" t="str">
        <f>VLOOKUP($A126,Questions!$A$3:$L$333,11,0)&amp;""</f>
        <v/>
      </c>
      <c r="E126" s="315" t="str">
        <f>VLOOKUP($A126,Questions!$A$3:$L$333,12,0)&amp;""</f>
        <v>Product</v>
      </c>
      <c r="F126" s="315" t="str">
        <f>VLOOKUP($A126,'Institution Evaluation'!$A$56:$K$346,3,0)&amp;""</f>
        <v>Yes</v>
      </c>
      <c r="G126" s="315" t="str">
        <f>VLOOKUP($A126,'Institution Evaluation'!$A$56:$K$346,7,0)&amp;""</f>
        <v>Yes</v>
      </c>
      <c r="H126" s="315" t="str">
        <f>VLOOKUP($A126,'Institution Evaluation'!$A$56:$K$346,8,0)&amp;""</f>
        <v/>
      </c>
      <c r="I126" s="315" t="str">
        <f>VLOOKUP($A126,'Institution Evaluation'!$A$56:$K$346,9,0)&amp;""</f>
        <v>Standard Importance</v>
      </c>
      <c r="J126" s="315" t="str">
        <f>VLOOKUP($A126,'Institution Evaluation'!$A$56:$K$346,10,0)&amp;""</f>
        <v/>
      </c>
      <c r="K126" s="315">
        <f t="shared" si="2"/>
        <v>10</v>
      </c>
      <c r="L126" s="315">
        <f>IF($E126="Not Scored", "N/A",IF(AND($D126='Auto Responses'!$J$27,$H126=""),"N/A",IF(AND($D126='Auto Responses'!$J$27,$H126='Auto Responses'!$J$7),1,IF(AND($D126='Auto Responses'!$J$27,$H126='Auto Responses'!$J$8),0,IF(OR($F126=$G126,$H126='Auto Responses'!$J$7),1,0)))))</f>
        <v>1</v>
      </c>
      <c r="M126" s="315" t="str">
        <f>VLOOKUP($A126,'Institution Evaluation'!$A$56:$K$346,10,0)&amp;""</f>
        <v/>
      </c>
      <c r="N126" s="315">
        <f t="shared" si="3"/>
        <v>0</v>
      </c>
      <c r="O126" s="315">
        <f t="shared" si="16"/>
        <v>10</v>
      </c>
      <c r="P126" s="315">
        <f t="shared" si="5"/>
        <v>10</v>
      </c>
      <c r="Q126" s="315">
        <f t="shared" si="6"/>
        <v>0</v>
      </c>
      <c r="R126" s="315">
        <f t="shared" si="10"/>
        <v>0</v>
      </c>
      <c r="S126" s="315">
        <f t="shared" si="7"/>
        <v>0</v>
      </c>
      <c r="T126" s="315">
        <f t="shared" si="8"/>
        <v>0</v>
      </c>
      <c r="U126" s="315">
        <f t="shared" si="11"/>
        <v>44</v>
      </c>
      <c r="V126" s="315">
        <f t="shared" si="9"/>
        <v>0</v>
      </c>
      <c r="W126" s="65"/>
      <c r="X126" s="65"/>
      <c r="Y126" s="65"/>
      <c r="Z126" s="65"/>
    </row>
    <row r="127" ht="15.75" customHeight="1">
      <c r="A127" s="315" t="str">
        <f>Questions!$A128</f>
        <v>DATA-17</v>
      </c>
      <c r="B127" s="315" t="str">
        <f t="shared" si="1"/>
        <v>DATA</v>
      </c>
      <c r="C127" s="315" t="str">
        <f>VLOOKUP($A127,Questions!$A$3:$L$333,2,0)&amp;""</f>
        <v>Does your staff (or third party) have access to institutional data (e.g., financial, PHI, or other sensitive information) through any means?</v>
      </c>
      <c r="D127" s="315" t="str">
        <f>VLOOKUP($A127,Questions!$A$3:$L$333,11,0)&amp;""</f>
        <v/>
      </c>
      <c r="E127" s="315" t="str">
        <f>VLOOKUP($A127,Questions!$A$3:$L$333,12,0)&amp;""</f>
        <v>Product</v>
      </c>
      <c r="F127" s="315" t="str">
        <f>VLOOKUP($A127,'Institution Evaluation'!$A$56:$K$346,3,0)&amp;""</f>
        <v>No</v>
      </c>
      <c r="G127" s="315" t="str">
        <f>VLOOKUP($A127,'Institution Evaluation'!$A$56:$K$346,7,0)&amp;""</f>
        <v>Yes</v>
      </c>
      <c r="H127" s="315" t="str">
        <f>VLOOKUP($A127,'Institution Evaluation'!$A$56:$K$346,8,0)&amp;""</f>
        <v/>
      </c>
      <c r="I127" s="315" t="str">
        <f>VLOOKUP($A127,'Institution Evaluation'!$A$56:$K$346,9,0)&amp;""</f>
        <v>Standard Importance</v>
      </c>
      <c r="J127" s="315" t="str">
        <f>VLOOKUP($A127,'Institution Evaluation'!$A$56:$K$346,10,0)&amp;""</f>
        <v/>
      </c>
      <c r="K127" s="315">
        <f t="shared" si="2"/>
        <v>10</v>
      </c>
      <c r="L127" s="315">
        <f>IF($E127="Not Scored", "N/A",IF(AND($D127='Auto Responses'!$J$27,$H127=""),"N/A",IF(AND($D127='Auto Responses'!$J$27,$H127='Auto Responses'!$J$7),1,IF(AND($D127='Auto Responses'!$J$27,$H127='Auto Responses'!$J$8),0,IF(OR($F127=$G127,$H127='Auto Responses'!$J$7),1,0)))))</f>
        <v>0</v>
      </c>
      <c r="M127" s="315" t="str">
        <f>VLOOKUP($A127,'Institution Evaluation'!$A$56:$K$346,10,0)&amp;""</f>
        <v/>
      </c>
      <c r="N127" s="315">
        <f t="shared" si="3"/>
        <v>0</v>
      </c>
      <c r="O127" s="315">
        <f t="shared" si="16"/>
        <v>10</v>
      </c>
      <c r="P127" s="315">
        <f t="shared" si="5"/>
        <v>0</v>
      </c>
      <c r="Q127" s="315">
        <f t="shared" si="6"/>
        <v>0</v>
      </c>
      <c r="R127" s="315">
        <f t="shared" si="10"/>
        <v>0</v>
      </c>
      <c r="S127" s="315">
        <f t="shared" si="7"/>
        <v>0</v>
      </c>
      <c r="T127" s="315">
        <f t="shared" si="8"/>
        <v>0</v>
      </c>
      <c r="U127" s="315">
        <f t="shared" si="11"/>
        <v>44</v>
      </c>
      <c r="V127" s="315">
        <f t="shared" si="9"/>
        <v>0</v>
      </c>
      <c r="W127" s="65"/>
      <c r="X127" s="65"/>
      <c r="Y127" s="65"/>
      <c r="Z127" s="65"/>
    </row>
    <row r="128" ht="15.75" customHeight="1">
      <c r="A128" s="315" t="str">
        <f>Questions!$A129</f>
        <v>DATA-18</v>
      </c>
      <c r="B128" s="315" t="str">
        <f t="shared" si="1"/>
        <v>DATA</v>
      </c>
      <c r="C128" s="315" t="str">
        <f>VLOOKUP($A128,Questions!$A$3:$L$333,2,0)&amp;""</f>
        <v>Do you have a documented and currently implemented strategy for securing employee workstations when they work remotely (i.e., not in a trusted computing environment)?</v>
      </c>
      <c r="D128" s="315" t="str">
        <f>VLOOKUP($A128,Questions!$A$3:$L$333,11,0)&amp;""</f>
        <v/>
      </c>
      <c r="E128" s="315" t="str">
        <f>VLOOKUP($A128,Questions!$A$3:$L$333,12,0)&amp;""</f>
        <v>Product</v>
      </c>
      <c r="F128" s="315" t="str">
        <f>VLOOKUP($A128,'Institution Evaluation'!$A$56:$K$346,3,0)&amp;""</f>
        <v>Yes</v>
      </c>
      <c r="G128" s="315" t="str">
        <f>VLOOKUP($A128,'Institution Evaluation'!$A$56:$K$346,7,0)&amp;""</f>
        <v>Yes</v>
      </c>
      <c r="H128" s="315" t="str">
        <f>VLOOKUP($A128,'Institution Evaluation'!$A$56:$K$346,8,0)&amp;""</f>
        <v/>
      </c>
      <c r="I128" s="315" t="str">
        <f>VLOOKUP($A128,'Institution Evaluation'!$A$56:$K$346,9,0)&amp;""</f>
        <v>Standard Importance</v>
      </c>
      <c r="J128" s="315" t="str">
        <f>VLOOKUP($A128,'Institution Evaluation'!$A$56:$K$346,10,0)&amp;""</f>
        <v/>
      </c>
      <c r="K128" s="315">
        <f t="shared" si="2"/>
        <v>10</v>
      </c>
      <c r="L128" s="315">
        <f>IF($E128="Not Scored", "N/A",IF(AND($D128='Auto Responses'!$J$27,$H128=""),"N/A",IF(AND($D128='Auto Responses'!$J$27,$H128='Auto Responses'!$J$7),1,IF(AND($D128='Auto Responses'!$J$27,$H128='Auto Responses'!$J$8),0,IF(OR($F128=$G128,$H128='Auto Responses'!$J$7),1,0)))))</f>
        <v>1</v>
      </c>
      <c r="M128" s="315" t="str">
        <f>VLOOKUP($A128,'Institution Evaluation'!$A$56:$K$346,10,0)&amp;""</f>
        <v/>
      </c>
      <c r="N128" s="315">
        <f t="shared" si="3"/>
        <v>0</v>
      </c>
      <c r="O128" s="315">
        <f t="shared" si="16"/>
        <v>10</v>
      </c>
      <c r="P128" s="315">
        <f t="shared" si="5"/>
        <v>10</v>
      </c>
      <c r="Q128" s="315">
        <f t="shared" si="6"/>
        <v>0</v>
      </c>
      <c r="R128" s="315">
        <f t="shared" si="10"/>
        <v>0</v>
      </c>
      <c r="S128" s="315">
        <f t="shared" si="7"/>
        <v>0</v>
      </c>
      <c r="T128" s="315">
        <f t="shared" si="8"/>
        <v>0</v>
      </c>
      <c r="U128" s="315">
        <f t="shared" si="11"/>
        <v>44</v>
      </c>
      <c r="V128" s="315">
        <f t="shared" si="9"/>
        <v>0</v>
      </c>
      <c r="W128" s="65"/>
      <c r="X128" s="65"/>
      <c r="Y128" s="65"/>
      <c r="Z128" s="65"/>
    </row>
    <row r="129" ht="15.75" customHeight="1">
      <c r="A129" s="315" t="str">
        <f>Questions!$A130</f>
        <v>DATA-19</v>
      </c>
      <c r="B129" s="315" t="str">
        <f t="shared" si="1"/>
        <v>DATA</v>
      </c>
      <c r="C129" s="315" t="str">
        <f>VLOOKUP($A129,Questions!$A$3:$L$333,2,0)&amp;""</f>
        <v>Does the environment provide for dedicated single-tenant capabilities? If not, describe how your solution or environment separates data from different customers (e.g., logically, physically, single tenancy, multi-tenancy).</v>
      </c>
      <c r="D129" s="315" t="str">
        <f>VLOOKUP($A129,Questions!$A$3:$L$333,11,0)&amp;""</f>
        <v/>
      </c>
      <c r="E129" s="315" t="str">
        <f>VLOOKUP($A129,Questions!$A$3:$L$333,12,0)&amp;""</f>
        <v>Product</v>
      </c>
      <c r="F129" s="315" t="str">
        <f>VLOOKUP($A129,'Institution Evaluation'!$A$56:$K$346,3,0)&amp;""</f>
        <v>Yes</v>
      </c>
      <c r="G129" s="315" t="str">
        <f>VLOOKUP($A129,'Institution Evaluation'!$A$56:$K$346,7,0)&amp;""</f>
        <v>Yes</v>
      </c>
      <c r="H129" s="315" t="str">
        <f>VLOOKUP($A129,'Institution Evaluation'!$A$56:$K$346,8,0)&amp;""</f>
        <v/>
      </c>
      <c r="I129" s="315" t="str">
        <f>VLOOKUP($A129,'Institution Evaluation'!$A$56:$K$346,9,0)&amp;""</f>
        <v>Minor Importance</v>
      </c>
      <c r="J129" s="315" t="str">
        <f>VLOOKUP($A129,'Institution Evaluation'!$A$56:$K$346,10,0)&amp;""</f>
        <v/>
      </c>
      <c r="K129" s="315">
        <f t="shared" si="2"/>
        <v>5</v>
      </c>
      <c r="L129" s="315">
        <f>IF($E129="Not Scored", "N/A",IF(AND($D129='Auto Responses'!$J$27,$H129=""),"N/A",IF(AND($D129='Auto Responses'!$J$27,$H129='Auto Responses'!$J$7),1,IF(AND($D129='Auto Responses'!$J$27,$H129='Auto Responses'!$J$8),0,IF(OR($F129=$G129,$H129='Auto Responses'!$J$7),1,0)))))</f>
        <v>1</v>
      </c>
      <c r="M129" s="315" t="str">
        <f>VLOOKUP($A129,'Institution Evaluation'!$A$56:$K$346,10,0)&amp;""</f>
        <v/>
      </c>
      <c r="N129" s="315">
        <f t="shared" si="3"/>
        <v>0</v>
      </c>
      <c r="O129" s="315">
        <f t="shared" si="16"/>
        <v>5</v>
      </c>
      <c r="P129" s="315">
        <f t="shared" si="5"/>
        <v>5</v>
      </c>
      <c r="Q129" s="315">
        <f t="shared" si="6"/>
        <v>0</v>
      </c>
      <c r="R129" s="315">
        <f t="shared" si="10"/>
        <v>0</v>
      </c>
      <c r="S129" s="315">
        <f t="shared" si="7"/>
        <v>0</v>
      </c>
      <c r="T129" s="315">
        <f t="shared" si="8"/>
        <v>0</v>
      </c>
      <c r="U129" s="315">
        <f t="shared" si="11"/>
        <v>44</v>
      </c>
      <c r="V129" s="315">
        <f t="shared" si="9"/>
        <v>0</v>
      </c>
      <c r="W129" s="65"/>
      <c r="X129" s="65"/>
      <c r="Y129" s="65"/>
      <c r="Z129" s="65"/>
    </row>
    <row r="130" ht="15.75" customHeight="1">
      <c r="A130" s="315" t="str">
        <f>Questions!$A131</f>
        <v>DATA-20</v>
      </c>
      <c r="B130" s="315" t="str">
        <f t="shared" si="1"/>
        <v>DATA</v>
      </c>
      <c r="C130" s="315" t="str">
        <f>VLOOKUP($A130,Questions!$A$3:$L$333,2,0)&amp;""</f>
        <v>Are ownership rights to all data, inputs, outputs, and metadata retained by the institution?</v>
      </c>
      <c r="D130" s="315" t="str">
        <f>VLOOKUP($A130,Questions!$A$3:$L$333,11,0)&amp;""</f>
        <v/>
      </c>
      <c r="E130" s="315" t="str">
        <f>VLOOKUP($A130,Questions!$A$3:$L$333,12,0)&amp;""</f>
        <v>Product</v>
      </c>
      <c r="F130" s="315" t="str">
        <f>VLOOKUP($A130,'Institution Evaluation'!$A$56:$K$346,3,0)&amp;""</f>
        <v>Yes</v>
      </c>
      <c r="G130" s="315" t="str">
        <f>VLOOKUP($A130,'Institution Evaluation'!$A$56:$K$346,7,0)&amp;""</f>
        <v>Yes</v>
      </c>
      <c r="H130" s="315" t="str">
        <f>VLOOKUP($A130,'Institution Evaluation'!$A$56:$K$346,8,0)&amp;""</f>
        <v/>
      </c>
      <c r="I130" s="315" t="str">
        <f>VLOOKUP($A130,'Institution Evaluation'!$A$56:$K$346,9,0)&amp;""</f>
        <v>Minor Importance</v>
      </c>
      <c r="J130" s="315" t="str">
        <f>VLOOKUP($A130,'Institution Evaluation'!$A$56:$K$346,10,0)&amp;""</f>
        <v/>
      </c>
      <c r="K130" s="315">
        <f t="shared" si="2"/>
        <v>5</v>
      </c>
      <c r="L130" s="315">
        <f>IF($E130="Not Scored", "N/A",IF(AND($D130='Auto Responses'!$J$27,$H130=""),"N/A",IF(AND($D130='Auto Responses'!$J$27,$H130='Auto Responses'!$J$7),1,IF(AND($D130='Auto Responses'!$J$27,$H130='Auto Responses'!$J$8),0,IF(OR($F130=$G130,$H130='Auto Responses'!$J$7),1,0)))))</f>
        <v>1</v>
      </c>
      <c r="M130" s="315" t="str">
        <f>VLOOKUP($A130,'Institution Evaluation'!$A$56:$K$346,10,0)&amp;""</f>
        <v/>
      </c>
      <c r="N130" s="315">
        <f t="shared" si="3"/>
        <v>0</v>
      </c>
      <c r="O130" s="315">
        <f t="shared" si="16"/>
        <v>5</v>
      </c>
      <c r="P130" s="315">
        <f t="shared" si="5"/>
        <v>5</v>
      </c>
      <c r="Q130" s="315">
        <f t="shared" si="6"/>
        <v>0</v>
      </c>
      <c r="R130" s="315">
        <f t="shared" si="10"/>
        <v>0</v>
      </c>
      <c r="S130" s="315">
        <f t="shared" si="7"/>
        <v>0</v>
      </c>
      <c r="T130" s="315">
        <f t="shared" si="8"/>
        <v>0</v>
      </c>
      <c r="U130" s="315">
        <f t="shared" si="11"/>
        <v>44</v>
      </c>
      <c r="V130" s="315">
        <f t="shared" si="9"/>
        <v>0</v>
      </c>
      <c r="W130" s="65"/>
      <c r="X130" s="65"/>
      <c r="Y130" s="65"/>
      <c r="Z130" s="65"/>
    </row>
    <row r="131" ht="15.75" customHeight="1">
      <c r="A131" s="315" t="str">
        <f>Questions!$A132</f>
        <v>DATA-21</v>
      </c>
      <c r="B131" s="315" t="str">
        <f t="shared" si="1"/>
        <v>DATA</v>
      </c>
      <c r="C131" s="315" t="str">
        <f>VLOOKUP($A131,Questions!$A$3:$L$333,2,0)&amp;""</f>
        <v>In the event of imminent bankruptcy, closing of business, or retirement of service, will you provide 90 days for customers to get their data out of the system and migrate applications?</v>
      </c>
      <c r="D131" s="315" t="str">
        <f>VLOOKUP($A131,Questions!$A$3:$L$333,11,0)&amp;""</f>
        <v/>
      </c>
      <c r="E131" s="315" t="str">
        <f>VLOOKUP($A131,Questions!$A$3:$L$333,12,0)&amp;""</f>
        <v>Product</v>
      </c>
      <c r="F131" s="315" t="str">
        <f>VLOOKUP($A131,'Institution Evaluation'!$A$56:$K$346,3,0)&amp;""</f>
        <v>Yes</v>
      </c>
      <c r="G131" s="315" t="str">
        <f>VLOOKUP($A131,'Institution Evaluation'!$A$56:$K$346,7,0)&amp;""</f>
        <v>Yes</v>
      </c>
      <c r="H131" s="315" t="str">
        <f>VLOOKUP($A131,'Institution Evaluation'!$A$56:$K$346,8,0)&amp;""</f>
        <v/>
      </c>
      <c r="I131" s="315" t="str">
        <f>VLOOKUP($A131,'Institution Evaluation'!$A$56:$K$346,9,0)&amp;""</f>
        <v>Minor Importance</v>
      </c>
      <c r="J131" s="315" t="str">
        <f>VLOOKUP($A131,'Institution Evaluation'!$A$56:$K$346,10,0)&amp;""</f>
        <v/>
      </c>
      <c r="K131" s="315">
        <f t="shared" si="2"/>
        <v>5</v>
      </c>
      <c r="L131" s="315">
        <f>IF($E131="Not Scored", "N/A",IF(AND($D131='Auto Responses'!$J$27,$H131=""),"N/A",IF(AND($D131='Auto Responses'!$J$27,$H131='Auto Responses'!$J$7),1,IF(AND($D131='Auto Responses'!$J$27,$H131='Auto Responses'!$J$8),0,IF(OR($F131=$G131,$H131='Auto Responses'!$J$7),1,0)))))</f>
        <v>1</v>
      </c>
      <c r="M131" s="315" t="str">
        <f>VLOOKUP($A131,'Institution Evaluation'!$A$56:$K$346,10,0)&amp;""</f>
        <v/>
      </c>
      <c r="N131" s="315">
        <f t="shared" si="3"/>
        <v>0</v>
      </c>
      <c r="O131" s="315">
        <f t="shared" si="16"/>
        <v>5</v>
      </c>
      <c r="P131" s="315">
        <f t="shared" si="5"/>
        <v>5</v>
      </c>
      <c r="Q131" s="315">
        <f t="shared" si="6"/>
        <v>0</v>
      </c>
      <c r="R131" s="315">
        <f t="shared" si="10"/>
        <v>0</v>
      </c>
      <c r="S131" s="315">
        <f t="shared" si="7"/>
        <v>0</v>
      </c>
      <c r="T131" s="315">
        <f t="shared" si="8"/>
        <v>0</v>
      </c>
      <c r="U131" s="315">
        <f t="shared" si="11"/>
        <v>44</v>
      </c>
      <c r="V131" s="315">
        <f t="shared" si="9"/>
        <v>0</v>
      </c>
      <c r="W131" s="65"/>
      <c r="X131" s="65"/>
      <c r="Y131" s="65"/>
      <c r="Z131" s="65"/>
    </row>
    <row r="132" ht="15.75" customHeight="1">
      <c r="A132" s="315" t="str">
        <f>Questions!$A133</f>
        <v>DATA-22</v>
      </c>
      <c r="B132" s="315" t="str">
        <f t="shared" si="1"/>
        <v>DATA</v>
      </c>
      <c r="C132" s="315" t="str">
        <f>VLOOKUP($A132,Questions!$A$3:$L$333,2,0)&amp;""</f>
        <v>Are involatile backup copies made according to predefined schedules and securely stored and protected?</v>
      </c>
      <c r="D132" s="315" t="str">
        <f>VLOOKUP($A132,Questions!$A$3:$L$333,11,0)&amp;""</f>
        <v/>
      </c>
      <c r="E132" s="315" t="str">
        <f>VLOOKUP($A132,Questions!$A$3:$L$333,12,0)&amp;""</f>
        <v>Product</v>
      </c>
      <c r="F132" s="315" t="str">
        <f>VLOOKUP($A132,'Institution Evaluation'!$A$56:$K$346,3,0)&amp;""</f>
        <v>Yes</v>
      </c>
      <c r="G132" s="315" t="str">
        <f>VLOOKUP($A132,'Institution Evaluation'!$A$56:$K$346,7,0)&amp;""</f>
        <v>Yes</v>
      </c>
      <c r="H132" s="315" t="str">
        <f>VLOOKUP($A132,'Institution Evaluation'!$A$56:$K$346,8,0)&amp;""</f>
        <v/>
      </c>
      <c r="I132" s="315" t="str">
        <f>VLOOKUP($A132,'Institution Evaluation'!$A$56:$K$346,9,0)&amp;""</f>
        <v>Minor Importance</v>
      </c>
      <c r="J132" s="315" t="str">
        <f>VLOOKUP($A132,'Institution Evaluation'!$A$56:$K$346,10,0)&amp;""</f>
        <v/>
      </c>
      <c r="K132" s="315">
        <f t="shared" si="2"/>
        <v>5</v>
      </c>
      <c r="L132" s="315">
        <f>IF($E132="Not Scored", "N/A",IF(AND($D132='Auto Responses'!$J$27,$H132=""),"N/A",IF(AND($D132='Auto Responses'!$J$27,$H132='Auto Responses'!$J$7),1,IF(AND($D132='Auto Responses'!$J$27,$H132='Auto Responses'!$J$8),0,IF(OR($F132=$G132,$H132='Auto Responses'!$J$7),1,0)))))</f>
        <v>1</v>
      </c>
      <c r="M132" s="315" t="str">
        <f>VLOOKUP($A132,'Institution Evaluation'!$A$56:$K$346,10,0)&amp;""</f>
        <v/>
      </c>
      <c r="N132" s="315">
        <f t="shared" si="3"/>
        <v>0</v>
      </c>
      <c r="O132" s="315">
        <f t="shared" si="16"/>
        <v>5</v>
      </c>
      <c r="P132" s="315">
        <f t="shared" si="5"/>
        <v>5</v>
      </c>
      <c r="Q132" s="315">
        <f t="shared" si="6"/>
        <v>0</v>
      </c>
      <c r="R132" s="315">
        <f t="shared" si="10"/>
        <v>0</v>
      </c>
      <c r="S132" s="315">
        <f t="shared" si="7"/>
        <v>0</v>
      </c>
      <c r="T132" s="315">
        <f t="shared" si="8"/>
        <v>0</v>
      </c>
      <c r="U132" s="315">
        <f t="shared" si="11"/>
        <v>44</v>
      </c>
      <c r="V132" s="315">
        <f t="shared" si="9"/>
        <v>0</v>
      </c>
      <c r="W132" s="65"/>
      <c r="X132" s="65"/>
      <c r="Y132" s="65"/>
      <c r="Z132" s="65"/>
    </row>
    <row r="133" ht="15.75" customHeight="1">
      <c r="A133" s="315" t="str">
        <f>Questions!$A125</f>
        <v>DATA-14</v>
      </c>
      <c r="B133" s="315" t="str">
        <f t="shared" si="1"/>
        <v>DATA</v>
      </c>
      <c r="C133" s="315" t="str">
        <f>VLOOKUP($A133,Questions!$A$3:$L$333,2,0)&amp;""</f>
        <v>Are data backups encrypted?</v>
      </c>
      <c r="D133" s="315" t="str">
        <f>VLOOKUP($A133,Questions!$A$3:$L$333,11,0)&amp;""</f>
        <v/>
      </c>
      <c r="E133" s="315" t="str">
        <f>VLOOKUP($A133,Questions!$A$3:$L$333,12,0)&amp;""</f>
        <v>Product</v>
      </c>
      <c r="F133" s="315" t="str">
        <f>VLOOKUP($A133,'Institution Evaluation'!$A$56:$K$346,3,0)&amp;""</f>
        <v>Yes</v>
      </c>
      <c r="G133" s="315" t="str">
        <f>VLOOKUP($A133,'Institution Evaluation'!$A$56:$K$346,7,0)&amp;""</f>
        <v>Yes</v>
      </c>
      <c r="H133" s="315" t="str">
        <f>VLOOKUP($A133,'Institution Evaluation'!$A$56:$K$346,8,0)&amp;""</f>
        <v/>
      </c>
      <c r="I133" s="315" t="str">
        <f>VLOOKUP($A133,'Institution Evaluation'!$A$56:$K$346,9,0)&amp;""</f>
        <v>Minor Importance</v>
      </c>
      <c r="J133" s="315" t="str">
        <f>VLOOKUP($A133,'Institution Evaluation'!$A$56:$K$346,10,0)&amp;""</f>
        <v/>
      </c>
      <c r="K133" s="315">
        <f t="shared" si="2"/>
        <v>5</v>
      </c>
      <c r="L133" s="315">
        <f>IF($E133="Not Scored", "N/A",IF(AND($D133='Auto Responses'!$J$27,$H133=""),"N/A",IF(AND($D133='Auto Responses'!$J$27,$H133='Auto Responses'!$J$7),1,IF(AND($D133='Auto Responses'!$J$27,$H133='Auto Responses'!$J$8),0,IF(OR($F133=$G133,$H133='Auto Responses'!$J$7),1,0)))))</f>
        <v>1</v>
      </c>
      <c r="M133" s="315" t="str">
        <f>VLOOKUP($A133,'Institution Evaluation'!$A$56:$K$346,10,0)&amp;""</f>
        <v/>
      </c>
      <c r="N133" s="315">
        <f t="shared" si="3"/>
        <v>0</v>
      </c>
      <c r="O133" s="315">
        <f t="shared" si="16"/>
        <v>5</v>
      </c>
      <c r="P133" s="315">
        <f t="shared" si="5"/>
        <v>5</v>
      </c>
      <c r="Q133" s="315">
        <f t="shared" si="6"/>
        <v>0</v>
      </c>
      <c r="R133" s="315">
        <f t="shared" si="10"/>
        <v>0</v>
      </c>
      <c r="S133" s="315">
        <f t="shared" si="7"/>
        <v>0</v>
      </c>
      <c r="T133" s="315">
        <f t="shared" si="8"/>
        <v>0</v>
      </c>
      <c r="U133" s="315">
        <f t="shared" si="11"/>
        <v>44</v>
      </c>
      <c r="V133" s="315">
        <f t="shared" si="9"/>
        <v>0</v>
      </c>
      <c r="W133" s="65"/>
      <c r="X133" s="65"/>
      <c r="Y133" s="65"/>
      <c r="Z133" s="65"/>
    </row>
    <row r="134" ht="15.75" customHeight="1">
      <c r="A134" s="315" t="str">
        <f>Questions!$A134</f>
        <v>DATA-23</v>
      </c>
      <c r="B134" s="315" t="str">
        <f t="shared" si="1"/>
        <v>DATA</v>
      </c>
      <c r="C134" s="315" t="str">
        <f>VLOOKUP($A134,Questions!$A$3:$L$333,2,0)&amp;""</f>
        <v>Do you have a cryptographic key management process (generation, exchange, storage, safeguards, use, vetting, and replacement) that is documented and currently implemented, for all system components (e.g., database, system, web, etc.)?</v>
      </c>
      <c r="D134" s="315" t="str">
        <f>VLOOKUP($A134,Questions!$A$3:$L$333,11,0)&amp;""</f>
        <v/>
      </c>
      <c r="E134" s="315" t="str">
        <f>VLOOKUP($A134,Questions!$A$3:$L$333,12,0)&amp;""</f>
        <v>Product</v>
      </c>
      <c r="F134" s="315" t="str">
        <f>VLOOKUP($A134,'Institution Evaluation'!$A$56:$K$346,3,0)&amp;""</f>
        <v>Yes</v>
      </c>
      <c r="G134" s="315" t="str">
        <f>VLOOKUP($A134,'Institution Evaluation'!$A$56:$K$346,7,0)&amp;""</f>
        <v>Yes</v>
      </c>
      <c r="H134" s="315" t="str">
        <f>VLOOKUP($A134,'Institution Evaluation'!$A$56:$K$346,8,0)&amp;""</f>
        <v/>
      </c>
      <c r="I134" s="315" t="str">
        <f>VLOOKUP($A134,'Institution Evaluation'!$A$56:$K$346,9,0)&amp;""</f>
        <v>Minor Importance</v>
      </c>
      <c r="J134" s="315" t="str">
        <f>VLOOKUP($A134,'Institution Evaluation'!$A$56:$K$346,10,0)&amp;""</f>
        <v/>
      </c>
      <c r="K134" s="315">
        <f t="shared" si="2"/>
        <v>5</v>
      </c>
      <c r="L134" s="315">
        <f>IF($E134="Not Scored", "N/A",IF(AND($D134='Auto Responses'!$J$27,$H134=""),"N/A",IF(AND($D134='Auto Responses'!$J$27,$H134='Auto Responses'!$J$7),1,IF(AND($D134='Auto Responses'!$J$27,$H134='Auto Responses'!$J$8),0,IF(OR($F134=$G134,$H134='Auto Responses'!$J$7),1,0)))))</f>
        <v>1</v>
      </c>
      <c r="M134" s="315" t="str">
        <f>VLOOKUP($A134,'Institution Evaluation'!$A$56:$K$346,10,0)&amp;""</f>
        <v/>
      </c>
      <c r="N134" s="315">
        <f t="shared" si="3"/>
        <v>0</v>
      </c>
      <c r="O134" s="315">
        <f t="shared" si="16"/>
        <v>5</v>
      </c>
      <c r="P134" s="315">
        <f t="shared" si="5"/>
        <v>5</v>
      </c>
      <c r="Q134" s="315">
        <f t="shared" si="6"/>
        <v>0</v>
      </c>
      <c r="R134" s="315">
        <f t="shared" si="10"/>
        <v>0</v>
      </c>
      <c r="S134" s="315">
        <f t="shared" si="7"/>
        <v>0</v>
      </c>
      <c r="T134" s="315">
        <f t="shared" si="8"/>
        <v>0</v>
      </c>
      <c r="U134" s="315">
        <f t="shared" si="11"/>
        <v>44</v>
      </c>
      <c r="V134" s="315">
        <f t="shared" si="9"/>
        <v>0</v>
      </c>
      <c r="W134" s="65"/>
      <c r="X134" s="65"/>
      <c r="Y134" s="65"/>
      <c r="Z134" s="65"/>
    </row>
    <row r="135" ht="15.75" customHeight="1">
      <c r="A135" s="315" t="str">
        <f>Questions!$A135</f>
        <v>DCTR-01</v>
      </c>
      <c r="B135" s="315" t="str">
        <f t="shared" si="1"/>
        <v>DCTR</v>
      </c>
      <c r="C135" s="315" t="str">
        <f>VLOOKUP($A135,Questions!$A$3:$L$333,2,0)&amp;""</f>
        <v>Select your hosting option.</v>
      </c>
      <c r="D135" s="315" t="str">
        <f>VLOOKUP($A135,Questions!$A$3:$L$333,11,0)&amp;""</f>
        <v/>
      </c>
      <c r="E135" s="315" t="str">
        <f>VLOOKUP($A135,Questions!$A$3:$L$333,12,0)&amp;""</f>
        <v>Not scored</v>
      </c>
      <c r="F135" s="315" t="str">
        <f>VLOOKUP($A135,'Institution Evaluation'!$A$56:$K$346,3,0)&amp;""</f>
        <v>AWS</v>
      </c>
      <c r="G135" s="315" t="str">
        <f>VLOOKUP($A135,'Institution Evaluation'!$A$56:$K$346,7,0)&amp;""</f>
        <v>Yes</v>
      </c>
      <c r="H135" s="315" t="str">
        <f>VLOOKUP($A135,'Institution Evaluation'!$A$56:$K$346,8,0)&amp;""</f>
        <v/>
      </c>
      <c r="I135" s="315" t="str">
        <f>VLOOKUP($A135,'Institution Evaluation'!$A$56:$K$346,9,0)&amp;""</f>
        <v/>
      </c>
      <c r="J135" s="315" t="str">
        <f>VLOOKUP($A135,'Institution Evaluation'!$A$56:$K$346,10,0)&amp;""</f>
        <v/>
      </c>
      <c r="K135" s="315">
        <f t="shared" si="2"/>
        <v>10</v>
      </c>
      <c r="L135" s="315" t="str">
        <f>IF(OR($E135="Not Scored",$F135=""),"N/A",IF(AND($D135='Auto Responses'!$J$27,$H135=""),"N/A",IF(AND($D135='Auto Responses'!$J$27,$H135='Auto Responses'!$J$7),1,IF(AND($D135='Auto Responses'!$J$27,$H135='Auto Responses'!$J$8),0,IF(OR($F135=$G135,$H135='Auto Responses'!$J$7),1,0)))))</f>
        <v>N/A</v>
      </c>
      <c r="M135" s="315" t="str">
        <f>VLOOKUP($A135,'Institution Evaluation'!$A$56:$K$346,10,0)&amp;""</f>
        <v/>
      </c>
      <c r="N135" s="315">
        <f t="shared" si="3"/>
        <v>0</v>
      </c>
      <c r="O135" s="315" t="str">
        <f t="shared" ref="O135:O150" si="17">IF(OR($F$17="No",$E135="Not Scored",$F135=""),"N/A",IF($J135="",$K135,IF($J135="Minor Importance",5,IF($J135="Standard Importance",10,IF($J135="Critical Importance",20,0)))))</f>
        <v>N/A</v>
      </c>
      <c r="P135" s="315" t="str">
        <f t="shared" si="5"/>
        <v>N/A</v>
      </c>
      <c r="Q135" s="315">
        <f t="shared" si="6"/>
        <v>0</v>
      </c>
      <c r="R135" s="315">
        <f t="shared" si="10"/>
        <v>0</v>
      </c>
      <c r="S135" s="315">
        <f t="shared" si="7"/>
        <v>0</v>
      </c>
      <c r="T135" s="315">
        <f t="shared" si="8"/>
        <v>0</v>
      </c>
      <c r="U135" s="315">
        <f t="shared" si="11"/>
        <v>44</v>
      </c>
      <c r="V135" s="315">
        <f t="shared" si="9"/>
        <v>0</v>
      </c>
      <c r="W135" s="65"/>
      <c r="X135" s="65"/>
      <c r="Y135" s="65"/>
      <c r="Z135" s="65"/>
    </row>
    <row r="136" ht="15.75" customHeight="1">
      <c r="A136" s="315" t="str">
        <f>Questions!$A136</f>
        <v>DCTR-02</v>
      </c>
      <c r="B136" s="315" t="str">
        <f t="shared" si="1"/>
        <v>DCTR</v>
      </c>
      <c r="C136" s="315" t="str">
        <f>VLOOKUP($A136,Questions!$A$3:$L$333,2,0)&amp;""</f>
        <v>Is a SOC 2 Type 2 report available for the hosting environment?</v>
      </c>
      <c r="D136" s="315" t="str">
        <f>VLOOKUP($A136,Questions!$A$3:$L$333,11,0)&amp;""</f>
        <v/>
      </c>
      <c r="E136" s="315" t="str">
        <f>VLOOKUP($A136,Questions!$A$3:$L$333,12,0)&amp;""</f>
        <v>Infrastructure</v>
      </c>
      <c r="F136" s="315" t="str">
        <f>VLOOKUP($A136,'Institution Evaluation'!$A$56:$K$346,3,0)&amp;""</f>
        <v>Yes</v>
      </c>
      <c r="G136" s="315" t="str">
        <f>VLOOKUP($A136,'Institution Evaluation'!$A$56:$K$346,7,0)&amp;""</f>
        <v>Yes</v>
      </c>
      <c r="H136" s="315" t="str">
        <f>VLOOKUP($A136,'Institution Evaluation'!$A$56:$K$346,8,0)&amp;""</f>
        <v/>
      </c>
      <c r="I136" s="315" t="str">
        <f>VLOOKUP($A136,'Institution Evaluation'!$A$56:$K$346,9,0)&amp;""</f>
        <v>Standard Importance</v>
      </c>
      <c r="J136" s="315" t="str">
        <f>VLOOKUP($A136,'Institution Evaluation'!$A$56:$K$346,10,0)&amp;""</f>
        <v/>
      </c>
      <c r="K136" s="315">
        <f t="shared" si="2"/>
        <v>10</v>
      </c>
      <c r="L136" s="315">
        <f>IF(OR($E136="Not Scored",$F136=""),"N/A",IF(AND($D136='Auto Responses'!$J$27,$H136=""),"N/A",IF(AND($D136='Auto Responses'!$J$27,$H136='Auto Responses'!$J$7),1,IF(AND($D136='Auto Responses'!$J$27,$H136='Auto Responses'!$J$8),0,IF(OR($F136=$G136,$H136='Auto Responses'!$J$7),1,0)))))</f>
        <v>1</v>
      </c>
      <c r="M136" s="315" t="str">
        <f>VLOOKUP($A136,'Institution Evaluation'!$A$56:$K$346,10,0)&amp;""</f>
        <v/>
      </c>
      <c r="N136" s="315">
        <f t="shared" si="3"/>
        <v>0</v>
      </c>
      <c r="O136" s="315">
        <f t="shared" si="17"/>
        <v>10</v>
      </c>
      <c r="P136" s="315">
        <f t="shared" si="5"/>
        <v>10</v>
      </c>
      <c r="Q136" s="315">
        <f t="shared" si="6"/>
        <v>0</v>
      </c>
      <c r="R136" s="315">
        <f t="shared" si="10"/>
        <v>0</v>
      </c>
      <c r="S136" s="315">
        <f t="shared" si="7"/>
        <v>0</v>
      </c>
      <c r="T136" s="315">
        <f t="shared" si="8"/>
        <v>0</v>
      </c>
      <c r="U136" s="315">
        <f t="shared" si="11"/>
        <v>44</v>
      </c>
      <c r="V136" s="315">
        <f t="shared" si="9"/>
        <v>0</v>
      </c>
      <c r="W136" s="65"/>
      <c r="X136" s="65"/>
      <c r="Y136" s="65"/>
      <c r="Z136" s="65"/>
    </row>
    <row r="137" ht="15.75" customHeight="1">
      <c r="A137" s="315" t="str">
        <f>Questions!$A137</f>
        <v>DCTR-03</v>
      </c>
      <c r="B137" s="315" t="str">
        <f t="shared" si="1"/>
        <v>DCTR</v>
      </c>
      <c r="C137" s="315" t="str">
        <f>VLOOKUP($A137,Questions!$A$3:$L$333,2,0)&amp;""</f>
        <v>Are you generally able to accommodate storing each institution's data within its geographic region?</v>
      </c>
      <c r="D137" s="315" t="str">
        <f>VLOOKUP($A137,Questions!$A$3:$L$333,11,0)&amp;""</f>
        <v/>
      </c>
      <c r="E137" s="315" t="str">
        <f>VLOOKUP($A137,Questions!$A$3:$L$333,12,0)&amp;""</f>
        <v>Infrastructure</v>
      </c>
      <c r="F137" s="315" t="str">
        <f>VLOOKUP($A137,'Institution Evaluation'!$A$56:$K$346,3,0)&amp;""</f>
        <v>Yes</v>
      </c>
      <c r="G137" s="315" t="str">
        <f>VLOOKUP($A137,'Institution Evaluation'!$A$56:$K$346,7,0)&amp;""</f>
        <v>Yes</v>
      </c>
      <c r="H137" s="315" t="str">
        <f>VLOOKUP($A137,'Institution Evaluation'!$A$56:$K$346,8,0)&amp;""</f>
        <v/>
      </c>
      <c r="I137" s="315" t="str">
        <f>VLOOKUP($A137,'Institution Evaluation'!$A$56:$K$346,9,0)&amp;""</f>
        <v>Standard Importance</v>
      </c>
      <c r="J137" s="315" t="str">
        <f>VLOOKUP($A137,'Institution Evaluation'!$A$56:$K$346,10,0)&amp;""</f>
        <v/>
      </c>
      <c r="K137" s="315">
        <f t="shared" si="2"/>
        <v>10</v>
      </c>
      <c r="L137" s="315">
        <f>IF(OR($E137="Not Scored",$F137=""),"N/A",IF(AND($D137='Auto Responses'!$J$27,$H137=""),"N/A",IF(AND($D137='Auto Responses'!$J$27,$H137='Auto Responses'!$J$7),1,IF(AND($D137='Auto Responses'!$J$27,$H137='Auto Responses'!$J$8),0,IF(OR($F137=$G137,$H137='Auto Responses'!$J$7),1,0)))))</f>
        <v>1</v>
      </c>
      <c r="M137" s="315" t="str">
        <f>VLOOKUP($A137,'Institution Evaluation'!$A$56:$K$346,10,0)&amp;""</f>
        <v/>
      </c>
      <c r="N137" s="315">
        <f t="shared" si="3"/>
        <v>0</v>
      </c>
      <c r="O137" s="315">
        <f t="shared" si="17"/>
        <v>10</v>
      </c>
      <c r="P137" s="315">
        <f t="shared" si="5"/>
        <v>10</v>
      </c>
      <c r="Q137" s="315">
        <f t="shared" si="6"/>
        <v>0</v>
      </c>
      <c r="R137" s="315">
        <f t="shared" si="10"/>
        <v>0</v>
      </c>
      <c r="S137" s="315">
        <f t="shared" si="7"/>
        <v>0</v>
      </c>
      <c r="T137" s="315">
        <f t="shared" si="8"/>
        <v>0</v>
      </c>
      <c r="U137" s="315">
        <f t="shared" si="11"/>
        <v>44</v>
      </c>
      <c r="V137" s="315">
        <f t="shared" si="9"/>
        <v>0</v>
      </c>
      <c r="W137" s="65"/>
      <c r="X137" s="65"/>
      <c r="Y137" s="65"/>
      <c r="Z137" s="65"/>
    </row>
    <row r="138" ht="15.75" customHeight="1">
      <c r="A138" s="315" t="str">
        <f>Questions!$A138</f>
        <v>DCTR-04</v>
      </c>
      <c r="B138" s="315" t="str">
        <f t="shared" si="1"/>
        <v>DCTR</v>
      </c>
      <c r="C138" s="315" t="str">
        <f>VLOOKUP($A138,Questions!$A$3:$L$333,2,0)&amp;""</f>
        <v>Are the data centers staffed 24 hours a day, seven days a week (i.e., 24 x 7 x 365)?</v>
      </c>
      <c r="D138" s="315" t="str">
        <f>VLOOKUP($A138,Questions!$A$3:$L$333,11,0)&amp;""</f>
        <v/>
      </c>
      <c r="E138" s="315" t="str">
        <f>VLOOKUP($A138,Questions!$A$3:$L$333,12,0)&amp;""</f>
        <v>Infrastructure</v>
      </c>
      <c r="F138" s="315" t="str">
        <f>VLOOKUP($A138,'Institution Evaluation'!$A$56:$K$346,3,0)&amp;""</f>
        <v>Yes</v>
      </c>
      <c r="G138" s="315" t="str">
        <f>VLOOKUP($A138,'Institution Evaluation'!$A$56:$K$346,7,0)&amp;""</f>
        <v>Yes</v>
      </c>
      <c r="H138" s="315" t="str">
        <f>VLOOKUP($A138,'Institution Evaluation'!$A$56:$K$346,8,0)&amp;""</f>
        <v/>
      </c>
      <c r="I138" s="315" t="str">
        <f>VLOOKUP($A138,'Institution Evaluation'!$A$56:$K$346,9,0)&amp;""</f>
        <v>Standard Importance</v>
      </c>
      <c r="J138" s="315" t="str">
        <f>VLOOKUP($A138,'Institution Evaluation'!$A$56:$K$346,10,0)&amp;""</f>
        <v/>
      </c>
      <c r="K138" s="315">
        <f t="shared" si="2"/>
        <v>10</v>
      </c>
      <c r="L138" s="315">
        <f>IF(OR($E138="Not Scored",$F138=""),"N/A",IF(AND($D138='Auto Responses'!$J$27,$H138=""),"N/A",IF(AND($D138='Auto Responses'!$J$27,$H138='Auto Responses'!$J$7),1,IF(AND($D138='Auto Responses'!$J$27,$H138='Auto Responses'!$J$8),0,IF(OR($F138=$G138,$H138='Auto Responses'!$J$7),1,0)))))</f>
        <v>1</v>
      </c>
      <c r="M138" s="315" t="str">
        <f>VLOOKUP($A138,'Institution Evaluation'!$A$56:$K$346,10,0)&amp;""</f>
        <v/>
      </c>
      <c r="N138" s="315">
        <f t="shared" si="3"/>
        <v>0</v>
      </c>
      <c r="O138" s="315">
        <f t="shared" si="17"/>
        <v>10</v>
      </c>
      <c r="P138" s="315">
        <f t="shared" si="5"/>
        <v>10</v>
      </c>
      <c r="Q138" s="315">
        <f t="shared" si="6"/>
        <v>0</v>
      </c>
      <c r="R138" s="315">
        <f t="shared" si="10"/>
        <v>0</v>
      </c>
      <c r="S138" s="315">
        <f t="shared" si="7"/>
        <v>0</v>
      </c>
      <c r="T138" s="315">
        <f t="shared" si="8"/>
        <v>0</v>
      </c>
      <c r="U138" s="315">
        <f t="shared" si="11"/>
        <v>44</v>
      </c>
      <c r="V138" s="315">
        <f t="shared" si="9"/>
        <v>0</v>
      </c>
      <c r="W138" s="65"/>
      <c r="X138" s="65"/>
      <c r="Y138" s="65"/>
      <c r="Z138" s="65"/>
    </row>
    <row r="139" ht="15.75" customHeight="1">
      <c r="A139" s="315" t="str">
        <f>Questions!$A139</f>
        <v>DCTR-05</v>
      </c>
      <c r="B139" s="315" t="str">
        <f t="shared" si="1"/>
        <v>DCTR</v>
      </c>
      <c r="C139" s="315" t="str">
        <f>VLOOKUP($A139,Questions!$A$3:$L$333,2,0)&amp;""</f>
        <v>Are your servers separated from other companies via a physical barrier, such as a cage or hard walls?</v>
      </c>
      <c r="D139" s="315" t="str">
        <f>VLOOKUP($A139,Questions!$A$3:$L$333,11,0)&amp;""</f>
        <v/>
      </c>
      <c r="E139" s="315" t="str">
        <f>VLOOKUP($A139,Questions!$A$3:$L$333,12,0)&amp;""</f>
        <v>Infrastructure</v>
      </c>
      <c r="F139" s="315" t="str">
        <f>VLOOKUP($A139,'Institution Evaluation'!$A$56:$K$346,3,0)&amp;""</f>
        <v>Yes</v>
      </c>
      <c r="G139" s="315" t="str">
        <f>VLOOKUP($A139,'Institution Evaluation'!$A$56:$K$346,7,0)&amp;""</f>
        <v>Yes</v>
      </c>
      <c r="H139" s="315" t="str">
        <f>VLOOKUP($A139,'Institution Evaluation'!$A$56:$K$346,8,0)&amp;""</f>
        <v/>
      </c>
      <c r="I139" s="315" t="str">
        <f>VLOOKUP($A139,'Institution Evaluation'!$A$56:$K$346,9,0)&amp;""</f>
        <v>Standard Importance</v>
      </c>
      <c r="J139" s="315" t="str">
        <f>VLOOKUP($A139,'Institution Evaluation'!$A$56:$K$346,10,0)&amp;""</f>
        <v/>
      </c>
      <c r="K139" s="315">
        <f t="shared" si="2"/>
        <v>10</v>
      </c>
      <c r="L139" s="315">
        <f>IF(OR($E139="Not Scored",$F139=""),"N/A",IF(AND($D139='Auto Responses'!$J$27,$H139=""),"N/A",IF(AND($D139='Auto Responses'!$J$27,$H139='Auto Responses'!$J$7),1,IF(AND($D139='Auto Responses'!$J$27,$H139='Auto Responses'!$J$8),0,IF(OR($F139=$G139,$H139='Auto Responses'!$J$7),1,0)))))</f>
        <v>1</v>
      </c>
      <c r="M139" s="315" t="str">
        <f>VLOOKUP($A139,'Institution Evaluation'!$A$56:$K$346,10,0)&amp;""</f>
        <v/>
      </c>
      <c r="N139" s="315">
        <f t="shared" si="3"/>
        <v>0</v>
      </c>
      <c r="O139" s="315">
        <f t="shared" si="17"/>
        <v>10</v>
      </c>
      <c r="P139" s="315">
        <f t="shared" si="5"/>
        <v>10</v>
      </c>
      <c r="Q139" s="315">
        <f t="shared" si="6"/>
        <v>0</v>
      </c>
      <c r="R139" s="315">
        <f t="shared" si="10"/>
        <v>0</v>
      </c>
      <c r="S139" s="315">
        <f t="shared" si="7"/>
        <v>0</v>
      </c>
      <c r="T139" s="315">
        <f t="shared" si="8"/>
        <v>0</v>
      </c>
      <c r="U139" s="315">
        <f t="shared" si="11"/>
        <v>44</v>
      </c>
      <c r="V139" s="315">
        <f t="shared" si="9"/>
        <v>0</v>
      </c>
      <c r="W139" s="65"/>
      <c r="X139" s="65"/>
      <c r="Y139" s="65"/>
      <c r="Z139" s="65"/>
    </row>
    <row r="140" ht="15.75" customHeight="1">
      <c r="A140" s="315" t="str">
        <f>Questions!$A140</f>
        <v>DCTR-06</v>
      </c>
      <c r="B140" s="315" t="str">
        <f t="shared" si="1"/>
        <v>DCTR</v>
      </c>
      <c r="C140" s="315" t="str">
        <f>VLOOKUP($A140,Questions!$A$3:$L$333,2,0)&amp;""</f>
        <v>Does a physical barrier fully enclose the physical space, preventing unauthorized physical contact with any of your devices?*</v>
      </c>
      <c r="D140" s="315" t="str">
        <f>VLOOKUP($A140,Questions!$A$3:$L$333,11,0)&amp;""</f>
        <v/>
      </c>
      <c r="E140" s="315" t="str">
        <f>VLOOKUP($A140,Questions!$A$3:$L$333,12,0)&amp;""</f>
        <v>Infrastructure</v>
      </c>
      <c r="F140" s="315" t="str">
        <f>VLOOKUP($A140,'Institution Evaluation'!$A$56:$K$346,3,0)&amp;""</f>
        <v>Yes</v>
      </c>
      <c r="G140" s="315" t="str">
        <f>VLOOKUP($A140,'Institution Evaluation'!$A$56:$K$346,7,0)&amp;""</f>
        <v>Yes</v>
      </c>
      <c r="H140" s="315" t="str">
        <f>VLOOKUP($A140,'Institution Evaluation'!$A$56:$K$346,8,0)&amp;""</f>
        <v/>
      </c>
      <c r="I140" s="315" t="str">
        <f>VLOOKUP($A140,'Institution Evaluation'!$A$56:$K$346,9,0)&amp;""</f>
        <v>Critical Importance</v>
      </c>
      <c r="J140" s="315" t="str">
        <f>VLOOKUP($A140,'Institution Evaluation'!$A$56:$K$346,10,0)&amp;""</f>
        <v/>
      </c>
      <c r="K140" s="315">
        <f t="shared" si="2"/>
        <v>20</v>
      </c>
      <c r="L140" s="315">
        <f>IF(OR($E140="Not Scored",$F140=""),"N/A",IF(AND($D140='Auto Responses'!$J$27,$H140=""),"N/A",IF(AND($D140='Auto Responses'!$J$27,$H140='Auto Responses'!$J$7),1,IF(AND($D140='Auto Responses'!$J$27,$H140='Auto Responses'!$J$8),0,IF(OR($F140=$G140,$H140='Auto Responses'!$J$7),1,0)))))</f>
        <v>1</v>
      </c>
      <c r="M140" s="315" t="str">
        <f>VLOOKUP($A140,'Institution Evaluation'!$A$56:$K$346,10,0)&amp;""</f>
        <v/>
      </c>
      <c r="N140" s="315">
        <f t="shared" si="3"/>
        <v>1</v>
      </c>
      <c r="O140" s="315">
        <f t="shared" si="17"/>
        <v>20</v>
      </c>
      <c r="P140" s="315">
        <f t="shared" si="5"/>
        <v>20</v>
      </c>
      <c r="Q140" s="315">
        <f t="shared" si="6"/>
        <v>0</v>
      </c>
      <c r="R140" s="315">
        <f t="shared" si="10"/>
        <v>0</v>
      </c>
      <c r="S140" s="315">
        <f t="shared" si="7"/>
        <v>0</v>
      </c>
      <c r="T140" s="315">
        <f t="shared" si="8"/>
        <v>1</v>
      </c>
      <c r="U140" s="315">
        <f t="shared" si="11"/>
        <v>45</v>
      </c>
      <c r="V140" s="315">
        <f t="shared" si="9"/>
        <v>45</v>
      </c>
      <c r="W140" s="65"/>
      <c r="X140" s="65"/>
      <c r="Y140" s="65"/>
      <c r="Z140" s="65"/>
    </row>
    <row r="141" ht="15.75" customHeight="1">
      <c r="A141" s="315" t="str">
        <f>Questions!$A141</f>
        <v>DCTR-07</v>
      </c>
      <c r="B141" s="315" t="str">
        <f t="shared" si="1"/>
        <v>DCTR</v>
      </c>
      <c r="C141" s="315" t="str">
        <f>VLOOKUP($A141,Questions!$A$3:$L$333,2,0)&amp;""</f>
        <v>Are your primary and secondary data centers geographically diverse?</v>
      </c>
      <c r="D141" s="315" t="str">
        <f>VLOOKUP($A141,Questions!$A$3:$L$333,11,0)&amp;""</f>
        <v/>
      </c>
      <c r="E141" s="315" t="str">
        <f>VLOOKUP($A141,Questions!$A$3:$L$333,12,0)&amp;""</f>
        <v>Infrastructure</v>
      </c>
      <c r="F141" s="315" t="str">
        <f>VLOOKUP($A141,'Institution Evaluation'!$A$56:$K$346,3,0)&amp;""</f>
        <v>Yes</v>
      </c>
      <c r="G141" s="315" t="str">
        <f>VLOOKUP($A141,'Institution Evaluation'!$A$56:$K$346,7,0)&amp;""</f>
        <v>Yes</v>
      </c>
      <c r="H141" s="315" t="str">
        <f>VLOOKUP($A141,'Institution Evaluation'!$A$56:$K$346,8,0)&amp;""</f>
        <v/>
      </c>
      <c r="I141" s="315" t="str">
        <f>VLOOKUP($A141,'Institution Evaluation'!$A$56:$K$346,9,0)&amp;""</f>
        <v>Standard Importance</v>
      </c>
      <c r="J141" s="315" t="str">
        <f>VLOOKUP($A141,'Institution Evaluation'!$A$56:$K$346,10,0)&amp;""</f>
        <v/>
      </c>
      <c r="K141" s="315">
        <f t="shared" si="2"/>
        <v>10</v>
      </c>
      <c r="L141" s="315">
        <f>IF(OR($E141="Not Scored",$F141=""),"N/A",IF(AND($D141='Auto Responses'!$J$27,$H141=""),"N/A",IF(AND($D141='Auto Responses'!$J$27,$H141='Auto Responses'!$J$7),1,IF(AND($D141='Auto Responses'!$J$27,$H141='Auto Responses'!$J$8),0,IF(OR($F141=$G141,$H141='Auto Responses'!$J$7),1,0)))))</f>
        <v>1</v>
      </c>
      <c r="M141" s="315" t="str">
        <f>VLOOKUP($A141,'Institution Evaluation'!$A$56:$K$346,10,0)&amp;""</f>
        <v/>
      </c>
      <c r="N141" s="315">
        <f t="shared" si="3"/>
        <v>0</v>
      </c>
      <c r="O141" s="315">
        <f t="shared" si="17"/>
        <v>10</v>
      </c>
      <c r="P141" s="315">
        <f t="shared" si="5"/>
        <v>10</v>
      </c>
      <c r="Q141" s="315">
        <f t="shared" si="6"/>
        <v>0</v>
      </c>
      <c r="R141" s="315">
        <f t="shared" si="10"/>
        <v>0</v>
      </c>
      <c r="S141" s="315">
        <f t="shared" si="7"/>
        <v>0</v>
      </c>
      <c r="T141" s="315">
        <f t="shared" si="8"/>
        <v>0</v>
      </c>
      <c r="U141" s="315">
        <f t="shared" si="11"/>
        <v>45</v>
      </c>
      <c r="V141" s="315">
        <f t="shared" si="9"/>
        <v>0</v>
      </c>
      <c r="W141" s="65"/>
      <c r="X141" s="65"/>
      <c r="Y141" s="65"/>
      <c r="Z141" s="65"/>
    </row>
    <row r="142" ht="15.75" customHeight="1">
      <c r="A142" s="315" t="str">
        <f>Questions!$A142</f>
        <v>DCTR-08</v>
      </c>
      <c r="B142" s="315" t="str">
        <f t="shared" si="1"/>
        <v>DCTR</v>
      </c>
      <c r="C142" s="315" t="str">
        <f>VLOOKUP($A142,Questions!$A$3:$L$333,2,0)&amp;""</f>
        <v>Is the service hosted in a high-availability environment?</v>
      </c>
      <c r="D142" s="315" t="str">
        <f>VLOOKUP($A142,Questions!$A$3:$L$333,11,0)&amp;""</f>
        <v/>
      </c>
      <c r="E142" s="315" t="str">
        <f>VLOOKUP($A142,Questions!$A$3:$L$333,12,0)&amp;""</f>
        <v>Infrastructure</v>
      </c>
      <c r="F142" s="315" t="str">
        <f>VLOOKUP($A142,'Institution Evaluation'!$A$56:$K$346,3,0)&amp;""</f>
        <v>Yes</v>
      </c>
      <c r="G142" s="315" t="str">
        <f>VLOOKUP($A142,'Institution Evaluation'!$A$56:$K$346,7,0)&amp;""</f>
        <v>Yes</v>
      </c>
      <c r="H142" s="315" t="str">
        <f>VLOOKUP($A142,'Institution Evaluation'!$A$56:$K$346,8,0)&amp;""</f>
        <v/>
      </c>
      <c r="I142" s="315" t="str">
        <f>VLOOKUP($A142,'Institution Evaluation'!$A$56:$K$346,9,0)&amp;""</f>
        <v>Standard Importance</v>
      </c>
      <c r="J142" s="315" t="str">
        <f>VLOOKUP($A142,'Institution Evaluation'!$A$56:$K$346,10,0)&amp;""</f>
        <v/>
      </c>
      <c r="K142" s="315">
        <f t="shared" si="2"/>
        <v>10</v>
      </c>
      <c r="L142" s="315">
        <f>IF(OR($E142="Not Scored",$F142=""),"N/A",IF(AND($D142='Auto Responses'!$J$27,$H142=""),"N/A",IF(AND($D142='Auto Responses'!$J$27,$H142='Auto Responses'!$J$7),1,IF(AND($D142='Auto Responses'!$J$27,$H142='Auto Responses'!$J$8),0,IF(OR($F142=$G142,$H142='Auto Responses'!$J$7),1,0)))))</f>
        <v>1</v>
      </c>
      <c r="M142" s="315" t="str">
        <f>VLOOKUP($A142,'Institution Evaluation'!$A$56:$K$346,10,0)&amp;""</f>
        <v/>
      </c>
      <c r="N142" s="315">
        <f t="shared" si="3"/>
        <v>0</v>
      </c>
      <c r="O142" s="315">
        <f t="shared" si="17"/>
        <v>10</v>
      </c>
      <c r="P142" s="315">
        <f t="shared" si="5"/>
        <v>10</v>
      </c>
      <c r="Q142" s="315">
        <f t="shared" si="6"/>
        <v>0</v>
      </c>
      <c r="R142" s="315">
        <f t="shared" si="10"/>
        <v>0</v>
      </c>
      <c r="S142" s="315">
        <f t="shared" si="7"/>
        <v>0</v>
      </c>
      <c r="T142" s="315">
        <f t="shared" si="8"/>
        <v>0</v>
      </c>
      <c r="U142" s="315">
        <f t="shared" si="11"/>
        <v>45</v>
      </c>
      <c r="V142" s="315">
        <f t="shared" si="9"/>
        <v>0</v>
      </c>
      <c r="W142" s="65"/>
      <c r="X142" s="65"/>
      <c r="Y142" s="65"/>
      <c r="Z142" s="65"/>
    </row>
    <row r="143" ht="15.75" customHeight="1">
      <c r="A143" s="315" t="str">
        <f>Questions!$A143</f>
        <v>DCTR-09</v>
      </c>
      <c r="B143" s="315" t="str">
        <f t="shared" si="1"/>
        <v>DCTR</v>
      </c>
      <c r="C143" s="315" t="str">
        <f>VLOOKUP($A143,Questions!$A$3:$L$333,2,0)&amp;""</f>
        <v>Is redundant power available for all data centers where institutional data will reside?</v>
      </c>
      <c r="D143" s="315" t="str">
        <f>VLOOKUP($A143,Questions!$A$3:$L$333,11,0)&amp;""</f>
        <v/>
      </c>
      <c r="E143" s="315" t="str">
        <f>VLOOKUP($A143,Questions!$A$3:$L$333,12,0)&amp;""</f>
        <v>Infrastructure</v>
      </c>
      <c r="F143" s="315" t="str">
        <f>VLOOKUP($A143,'Institution Evaluation'!$A$56:$K$346,3,0)&amp;""</f>
        <v>Yes</v>
      </c>
      <c r="G143" s="315" t="str">
        <f>VLOOKUP($A143,'Institution Evaluation'!$A$56:$K$346,7,0)&amp;""</f>
        <v>Yes</v>
      </c>
      <c r="H143" s="315" t="str">
        <f>VLOOKUP($A143,'Institution Evaluation'!$A$56:$K$346,8,0)&amp;""</f>
        <v/>
      </c>
      <c r="I143" s="315" t="str">
        <f>VLOOKUP($A143,'Institution Evaluation'!$A$56:$K$346,9,0)&amp;""</f>
        <v>Standard Importance</v>
      </c>
      <c r="J143" s="315" t="str">
        <f>VLOOKUP($A143,'Institution Evaluation'!$A$56:$K$346,10,0)&amp;""</f>
        <v/>
      </c>
      <c r="K143" s="315">
        <f t="shared" si="2"/>
        <v>10</v>
      </c>
      <c r="L143" s="315">
        <f>IF(OR($E143="Not Scored",$F143=""),"N/A",IF(AND($D143='Auto Responses'!$J$27,$H143=""),"N/A",IF(AND($D143='Auto Responses'!$J$27,$H143='Auto Responses'!$J$7),1,IF(AND($D143='Auto Responses'!$J$27,$H143='Auto Responses'!$J$8),0,IF(OR($F143=$G143,$H143='Auto Responses'!$J$7),1,0)))))</f>
        <v>1</v>
      </c>
      <c r="M143" s="315" t="str">
        <f>VLOOKUP($A143,'Institution Evaluation'!$A$56:$K$346,10,0)&amp;""</f>
        <v/>
      </c>
      <c r="N143" s="315">
        <f t="shared" si="3"/>
        <v>0</v>
      </c>
      <c r="O143" s="315">
        <f t="shared" si="17"/>
        <v>10</v>
      </c>
      <c r="P143" s="315">
        <f t="shared" si="5"/>
        <v>10</v>
      </c>
      <c r="Q143" s="315">
        <f t="shared" si="6"/>
        <v>0</v>
      </c>
      <c r="R143" s="315">
        <f t="shared" si="10"/>
        <v>0</v>
      </c>
      <c r="S143" s="315">
        <f t="shared" si="7"/>
        <v>0</v>
      </c>
      <c r="T143" s="315">
        <f t="shared" si="8"/>
        <v>0</v>
      </c>
      <c r="U143" s="315">
        <f t="shared" si="11"/>
        <v>45</v>
      </c>
      <c r="V143" s="315">
        <f t="shared" si="9"/>
        <v>0</v>
      </c>
      <c r="W143" s="65"/>
      <c r="X143" s="65"/>
      <c r="Y143" s="65"/>
      <c r="Z143" s="65"/>
    </row>
    <row r="144" ht="15.75" customHeight="1">
      <c r="A144" s="315" t="str">
        <f>Questions!$A144</f>
        <v>DCTR-10</v>
      </c>
      <c r="B144" s="315" t="str">
        <f t="shared" si="1"/>
        <v>DCTR</v>
      </c>
      <c r="C144" s="315" t="str">
        <f>VLOOKUP($A144,Questions!$A$3:$L$333,2,0)&amp;""</f>
        <v>Are redundant power strategies tested?*</v>
      </c>
      <c r="D144" s="315" t="str">
        <f>VLOOKUP($A144,Questions!$A$3:$L$333,11,0)&amp;""</f>
        <v/>
      </c>
      <c r="E144" s="315" t="str">
        <f>VLOOKUP($A144,Questions!$A$3:$L$333,12,0)&amp;""</f>
        <v>Infrastructure</v>
      </c>
      <c r="F144" s="315" t="str">
        <f>VLOOKUP($A144,'Institution Evaluation'!$A$56:$K$346,3,0)&amp;""</f>
        <v>Yes</v>
      </c>
      <c r="G144" s="315" t="str">
        <f>VLOOKUP($A144,'Institution Evaluation'!$A$56:$K$346,7,0)&amp;""</f>
        <v>Yes</v>
      </c>
      <c r="H144" s="315" t="str">
        <f>VLOOKUP($A144,'Institution Evaluation'!$A$56:$K$346,8,0)&amp;""</f>
        <v/>
      </c>
      <c r="I144" s="315" t="str">
        <f>VLOOKUP($A144,'Institution Evaluation'!$A$56:$K$346,9,0)&amp;""</f>
        <v>Critical Importance</v>
      </c>
      <c r="J144" s="315" t="str">
        <f>VLOOKUP($A144,'Institution Evaluation'!$A$56:$K$346,10,0)&amp;""</f>
        <v/>
      </c>
      <c r="K144" s="315">
        <f t="shared" si="2"/>
        <v>20</v>
      </c>
      <c r="L144" s="315">
        <f>IF(OR($E144="Not Scored",$F144=""),"N/A",IF(AND($D144='Auto Responses'!$J$27,$H144=""),"N/A",IF(AND($D144='Auto Responses'!$J$27,$H144='Auto Responses'!$J$7),1,IF(AND($D144='Auto Responses'!$J$27,$H144='Auto Responses'!$J$8),0,IF(OR($F144=$G144,$H144='Auto Responses'!$J$7),1,0)))))</f>
        <v>1</v>
      </c>
      <c r="M144" s="315" t="str">
        <f>VLOOKUP($A144,'Institution Evaluation'!$A$56:$K$346,10,0)&amp;""</f>
        <v/>
      </c>
      <c r="N144" s="315">
        <f t="shared" si="3"/>
        <v>1</v>
      </c>
      <c r="O144" s="315">
        <f t="shared" si="17"/>
        <v>20</v>
      </c>
      <c r="P144" s="315">
        <f t="shared" si="5"/>
        <v>20</v>
      </c>
      <c r="Q144" s="315">
        <f t="shared" si="6"/>
        <v>0</v>
      </c>
      <c r="R144" s="315">
        <f t="shared" si="10"/>
        <v>0</v>
      </c>
      <c r="S144" s="315">
        <f t="shared" si="7"/>
        <v>0</v>
      </c>
      <c r="T144" s="315">
        <f t="shared" si="8"/>
        <v>1</v>
      </c>
      <c r="U144" s="315">
        <f t="shared" si="11"/>
        <v>46</v>
      </c>
      <c r="V144" s="315">
        <f t="shared" si="9"/>
        <v>46</v>
      </c>
      <c r="W144" s="65"/>
      <c r="X144" s="65"/>
      <c r="Y144" s="65"/>
      <c r="Z144" s="65"/>
    </row>
    <row r="145" ht="15.75" customHeight="1">
      <c r="A145" s="315" t="str">
        <f>Questions!$A145</f>
        <v>DCTR-11</v>
      </c>
      <c r="B145" s="315" t="str">
        <f t="shared" si="1"/>
        <v>DCTR</v>
      </c>
      <c r="C145" s="315" t="str">
        <f>VLOOKUP($A145,Questions!$A$3:$L$333,2,0)&amp;""</f>
        <v>Does the center where the data will reside have cooling and fire-suppression systems that are active and regularly tested?</v>
      </c>
      <c r="D145" s="315" t="str">
        <f>VLOOKUP($A145,Questions!$A$3:$L$333,11,0)&amp;""</f>
        <v/>
      </c>
      <c r="E145" s="315" t="str">
        <f>VLOOKUP($A145,Questions!$A$3:$L$333,12,0)&amp;""</f>
        <v>Infrastructure</v>
      </c>
      <c r="F145" s="315" t="str">
        <f>VLOOKUP($A145,'Institution Evaluation'!$A$56:$K$346,3,0)&amp;""</f>
        <v>Yes</v>
      </c>
      <c r="G145" s="315" t="str">
        <f>VLOOKUP($A145,'Institution Evaluation'!$A$56:$K$346,7,0)&amp;""</f>
        <v>Yes</v>
      </c>
      <c r="H145" s="315" t="str">
        <f>VLOOKUP($A145,'Institution Evaluation'!$A$56:$K$346,8,0)&amp;""</f>
        <v/>
      </c>
      <c r="I145" s="315" t="str">
        <f>VLOOKUP($A145,'Institution Evaluation'!$A$56:$K$346,9,0)&amp;""</f>
        <v>Standard Importance</v>
      </c>
      <c r="J145" s="315" t="str">
        <f>VLOOKUP($A145,'Institution Evaluation'!$A$56:$K$346,10,0)&amp;""</f>
        <v/>
      </c>
      <c r="K145" s="315">
        <f t="shared" si="2"/>
        <v>10</v>
      </c>
      <c r="L145" s="315">
        <f>IF(OR($E145="Not Scored",$F145=""),"N/A",IF(AND($D145='Auto Responses'!$J$27,$H145=""),"N/A",IF(AND($D145='Auto Responses'!$J$27,$H145='Auto Responses'!$J$7),1,IF(AND($D145='Auto Responses'!$J$27,$H145='Auto Responses'!$J$8),0,IF(OR($F145=$G145,$H145='Auto Responses'!$J$7),1,0)))))</f>
        <v>1</v>
      </c>
      <c r="M145" s="315" t="str">
        <f>VLOOKUP($A145,'Institution Evaluation'!$A$56:$K$346,10,0)&amp;""</f>
        <v/>
      </c>
      <c r="N145" s="315">
        <f t="shared" si="3"/>
        <v>0</v>
      </c>
      <c r="O145" s="315">
        <f t="shared" si="17"/>
        <v>10</v>
      </c>
      <c r="P145" s="315">
        <f t="shared" si="5"/>
        <v>10</v>
      </c>
      <c r="Q145" s="315">
        <f t="shared" si="6"/>
        <v>0</v>
      </c>
      <c r="R145" s="315">
        <f t="shared" si="10"/>
        <v>0</v>
      </c>
      <c r="S145" s="315">
        <f t="shared" si="7"/>
        <v>0</v>
      </c>
      <c r="T145" s="315">
        <f t="shared" si="8"/>
        <v>0</v>
      </c>
      <c r="U145" s="315">
        <f t="shared" si="11"/>
        <v>46</v>
      </c>
      <c r="V145" s="315">
        <f t="shared" si="9"/>
        <v>0</v>
      </c>
      <c r="W145" s="65"/>
      <c r="X145" s="65"/>
      <c r="Y145" s="65"/>
      <c r="Z145" s="65"/>
    </row>
    <row r="146" ht="15.75" customHeight="1">
      <c r="A146" s="315" t="str">
        <f>Questions!$A146</f>
        <v>DCTR-12</v>
      </c>
      <c r="B146" s="315" t="str">
        <f t="shared" si="1"/>
        <v>DCTR</v>
      </c>
      <c r="C146" s="315" t="str">
        <f>VLOOKUP($A146,Questions!$A$3:$L$333,2,0)&amp;""</f>
        <v>Do you have Internet Service Provider (ISP) redundancy?</v>
      </c>
      <c r="D146" s="315" t="str">
        <f>VLOOKUP($A146,Questions!$A$3:$L$333,11,0)&amp;""</f>
        <v/>
      </c>
      <c r="E146" s="315" t="str">
        <f>VLOOKUP($A146,Questions!$A$3:$L$333,12,0)&amp;""</f>
        <v>Infrastructure</v>
      </c>
      <c r="F146" s="315" t="str">
        <f>VLOOKUP($A146,'Institution Evaluation'!$A$56:$K$346,3,0)&amp;""</f>
        <v>Yes</v>
      </c>
      <c r="G146" s="315" t="str">
        <f>VLOOKUP($A146,'Institution Evaluation'!$A$56:$K$346,7,0)&amp;""</f>
        <v>Yes</v>
      </c>
      <c r="H146" s="315" t="str">
        <f>VLOOKUP($A146,'Institution Evaluation'!$A$56:$K$346,8,0)&amp;""</f>
        <v/>
      </c>
      <c r="I146" s="315" t="str">
        <f>VLOOKUP($A146,'Institution Evaluation'!$A$56:$K$346,9,0)&amp;""</f>
        <v>Standard Importance</v>
      </c>
      <c r="J146" s="315" t="str">
        <f>VLOOKUP($A146,'Institution Evaluation'!$A$56:$K$346,10,0)&amp;""</f>
        <v/>
      </c>
      <c r="K146" s="315">
        <f t="shared" si="2"/>
        <v>10</v>
      </c>
      <c r="L146" s="315">
        <f>IF(OR($E146="Not Scored",$F146=""),"N/A",IF(AND($D146='Auto Responses'!$J$27,$H146=""),"N/A",IF(AND($D146='Auto Responses'!$J$27,$H146='Auto Responses'!$J$7),1,IF(AND($D146='Auto Responses'!$J$27,$H146='Auto Responses'!$J$8),0,IF(OR($F146=$G146,$H146='Auto Responses'!$J$7),1,0)))))</f>
        <v>1</v>
      </c>
      <c r="M146" s="315" t="str">
        <f>VLOOKUP($A146,'Institution Evaluation'!$A$56:$K$346,10,0)&amp;""</f>
        <v/>
      </c>
      <c r="N146" s="315">
        <f t="shared" si="3"/>
        <v>0</v>
      </c>
      <c r="O146" s="315">
        <f t="shared" si="17"/>
        <v>10</v>
      </c>
      <c r="P146" s="315">
        <f t="shared" si="5"/>
        <v>10</v>
      </c>
      <c r="Q146" s="315">
        <f t="shared" si="6"/>
        <v>0</v>
      </c>
      <c r="R146" s="315">
        <f t="shared" si="10"/>
        <v>0</v>
      </c>
      <c r="S146" s="315">
        <f t="shared" si="7"/>
        <v>0</v>
      </c>
      <c r="T146" s="315">
        <f t="shared" si="8"/>
        <v>0</v>
      </c>
      <c r="U146" s="315">
        <f t="shared" si="11"/>
        <v>46</v>
      </c>
      <c r="V146" s="315">
        <f t="shared" si="9"/>
        <v>0</v>
      </c>
      <c r="W146" s="65"/>
      <c r="X146" s="65"/>
      <c r="Y146" s="65"/>
      <c r="Z146" s="65"/>
    </row>
    <row r="147" ht="15.75" customHeight="1">
      <c r="A147" s="315" t="str">
        <f>Questions!$A147</f>
        <v>DCTR-13</v>
      </c>
      <c r="B147" s="315" t="str">
        <f t="shared" si="1"/>
        <v>DCTR</v>
      </c>
      <c r="C147" s="315" t="str">
        <f>VLOOKUP($A147,Questions!$A$3:$L$333,2,0)&amp;""</f>
        <v>Does every data center where the institution's data will reside have multiple telephone company or network provider entrances to the facility?</v>
      </c>
      <c r="D147" s="315" t="str">
        <f>VLOOKUP($A147,Questions!$A$3:$L$333,11,0)&amp;""</f>
        <v/>
      </c>
      <c r="E147" s="315" t="str">
        <f>VLOOKUP($A147,Questions!$A$3:$L$333,12,0)&amp;""</f>
        <v>Infrastructure</v>
      </c>
      <c r="F147" s="315" t="str">
        <f>VLOOKUP($A147,'Institution Evaluation'!$A$56:$K$346,3,0)&amp;""</f>
        <v>Yes</v>
      </c>
      <c r="G147" s="315" t="str">
        <f>VLOOKUP($A147,'Institution Evaluation'!$A$56:$K$346,7,0)&amp;""</f>
        <v>Yes</v>
      </c>
      <c r="H147" s="315" t="str">
        <f>VLOOKUP($A147,'Institution Evaluation'!$A$56:$K$346,8,0)&amp;""</f>
        <v/>
      </c>
      <c r="I147" s="315" t="str">
        <f>VLOOKUP($A147,'Institution Evaluation'!$A$56:$K$346,9,0)&amp;""</f>
        <v>Standard Importance</v>
      </c>
      <c r="J147" s="315" t="str">
        <f>VLOOKUP($A147,'Institution Evaluation'!$A$56:$K$346,10,0)&amp;""</f>
        <v/>
      </c>
      <c r="K147" s="315">
        <f t="shared" si="2"/>
        <v>10</v>
      </c>
      <c r="L147" s="315">
        <f>IF(OR($E147="Not Scored",$F147=""),"N/A",IF(AND($D147='Auto Responses'!$J$27,$H147=""),"N/A",IF(AND($D147='Auto Responses'!$J$27,$H147='Auto Responses'!$J$7),1,IF(AND($D147='Auto Responses'!$J$27,$H147='Auto Responses'!$J$8),0,IF(OR($F147=$G147,$H147='Auto Responses'!$J$7),1,0)))))</f>
        <v>1</v>
      </c>
      <c r="M147" s="315" t="str">
        <f>VLOOKUP($A147,'Institution Evaluation'!$A$56:$K$346,10,0)&amp;""</f>
        <v/>
      </c>
      <c r="N147" s="315">
        <f t="shared" si="3"/>
        <v>0</v>
      </c>
      <c r="O147" s="315">
        <f t="shared" si="17"/>
        <v>10</v>
      </c>
      <c r="P147" s="315">
        <f t="shared" si="5"/>
        <v>10</v>
      </c>
      <c r="Q147" s="315">
        <f t="shared" si="6"/>
        <v>0</v>
      </c>
      <c r="R147" s="315">
        <f t="shared" si="10"/>
        <v>0</v>
      </c>
      <c r="S147" s="315">
        <f t="shared" si="7"/>
        <v>0</v>
      </c>
      <c r="T147" s="315">
        <f t="shared" si="8"/>
        <v>0</v>
      </c>
      <c r="U147" s="315">
        <f t="shared" si="11"/>
        <v>46</v>
      </c>
      <c r="V147" s="315">
        <f t="shared" si="9"/>
        <v>0</v>
      </c>
      <c r="W147" s="65"/>
      <c r="X147" s="65"/>
      <c r="Y147" s="65"/>
      <c r="Z147" s="65"/>
    </row>
    <row r="148" ht="15.75" customHeight="1">
      <c r="A148" s="315" t="str">
        <f>Questions!$A148</f>
        <v>DCTR-14</v>
      </c>
      <c r="B148" s="315" t="str">
        <f t="shared" si="1"/>
        <v>DCTR</v>
      </c>
      <c r="C148" s="315" t="str">
        <f>VLOOKUP($A148,Questions!$A$3:$L$333,2,0)&amp;""</f>
        <v>Do you require multifactor authentication for all administrative accounts in your environment?</v>
      </c>
      <c r="D148" s="315" t="str">
        <f>VLOOKUP($A148,Questions!$A$3:$L$333,11,0)&amp;""</f>
        <v/>
      </c>
      <c r="E148" s="315" t="str">
        <f>VLOOKUP($A148,Questions!$A$3:$L$333,12,0)&amp;""</f>
        <v>Infrastructure</v>
      </c>
      <c r="F148" s="315" t="str">
        <f>VLOOKUP($A148,'Institution Evaluation'!$A$56:$K$346,3,0)&amp;""</f>
        <v>No</v>
      </c>
      <c r="G148" s="315" t="str">
        <f>VLOOKUP($A148,'Institution Evaluation'!$A$56:$K$346,7,0)&amp;""</f>
        <v>Yes</v>
      </c>
      <c r="H148" s="315" t="str">
        <f>VLOOKUP($A148,'Institution Evaluation'!$A$56:$K$346,8,0)&amp;""</f>
        <v/>
      </c>
      <c r="I148" s="315" t="str">
        <f>VLOOKUP($A148,'Institution Evaluation'!$A$56:$K$346,9,0)&amp;""</f>
        <v>Standard Importance</v>
      </c>
      <c r="J148" s="315" t="str">
        <f>VLOOKUP($A148,'Institution Evaluation'!$A$56:$K$346,10,0)&amp;""</f>
        <v/>
      </c>
      <c r="K148" s="315">
        <f t="shared" si="2"/>
        <v>10</v>
      </c>
      <c r="L148" s="315">
        <f>IF(OR($E148="Not Scored",$F148=""),"N/A",IF(AND($D148='Auto Responses'!$J$27,$H148=""),"N/A",IF(AND($D148='Auto Responses'!$J$27,$H148='Auto Responses'!$J$7),1,IF(AND($D148='Auto Responses'!$J$27,$H148='Auto Responses'!$J$8),0,IF(OR($F148=$G148,$H148='Auto Responses'!$J$7),1,0)))))</f>
        <v>0</v>
      </c>
      <c r="M148" s="315" t="str">
        <f>VLOOKUP($A148,'Institution Evaluation'!$A$56:$K$346,10,0)&amp;""</f>
        <v/>
      </c>
      <c r="N148" s="315">
        <f t="shared" si="3"/>
        <v>0</v>
      </c>
      <c r="O148" s="315">
        <f t="shared" si="17"/>
        <v>10</v>
      </c>
      <c r="P148" s="315">
        <f t="shared" si="5"/>
        <v>0</v>
      </c>
      <c r="Q148" s="315">
        <f t="shared" si="6"/>
        <v>0</v>
      </c>
      <c r="R148" s="315">
        <f t="shared" si="10"/>
        <v>0</v>
      </c>
      <c r="S148" s="315">
        <f t="shared" si="7"/>
        <v>0</v>
      </c>
      <c r="T148" s="315">
        <f t="shared" si="8"/>
        <v>0</v>
      </c>
      <c r="U148" s="315">
        <f t="shared" si="11"/>
        <v>46</v>
      </c>
      <c r="V148" s="315">
        <f t="shared" si="9"/>
        <v>0</v>
      </c>
      <c r="W148" s="65"/>
      <c r="X148" s="65"/>
      <c r="Y148" s="65"/>
      <c r="Z148" s="65"/>
    </row>
    <row r="149" ht="15.75" customHeight="1">
      <c r="A149" s="315" t="str">
        <f>Questions!$A149</f>
        <v>DCTR-15</v>
      </c>
      <c r="B149" s="315" t="str">
        <f t="shared" si="1"/>
        <v>DCTR</v>
      </c>
      <c r="C149" s="315" t="str">
        <f>VLOOKUP($A149,Questions!$A$3:$L$333,2,0)&amp;""</f>
        <v>Are you using your cloud provider's available hardening tools or pre-hardened images?</v>
      </c>
      <c r="D149" s="315" t="str">
        <f>VLOOKUP($A149,Questions!$A$3:$L$333,11,0)&amp;""</f>
        <v/>
      </c>
      <c r="E149" s="315" t="str">
        <f>VLOOKUP($A149,Questions!$A$3:$L$333,12,0)&amp;""</f>
        <v>Infrastructure</v>
      </c>
      <c r="F149" s="315" t="str">
        <f>VLOOKUP($A149,'Institution Evaluation'!$A$56:$K$346,3,0)&amp;""</f>
        <v>Yes</v>
      </c>
      <c r="G149" s="315" t="str">
        <f>VLOOKUP($A149,'Institution Evaluation'!$A$56:$K$346,7,0)&amp;""</f>
        <v>Yes</v>
      </c>
      <c r="H149" s="315" t="str">
        <f>VLOOKUP($A149,'Institution Evaluation'!$A$56:$K$346,8,0)&amp;""</f>
        <v/>
      </c>
      <c r="I149" s="315" t="str">
        <f>VLOOKUP($A149,'Institution Evaluation'!$A$56:$K$346,9,0)&amp;""</f>
        <v>Standard Importance</v>
      </c>
      <c r="J149" s="315" t="str">
        <f>VLOOKUP($A149,'Institution Evaluation'!$A$56:$K$346,10,0)&amp;""</f>
        <v/>
      </c>
      <c r="K149" s="315">
        <f t="shared" si="2"/>
        <v>10</v>
      </c>
      <c r="L149" s="315">
        <f>IF(OR($E149="Not Scored",$F149=""),"N/A",IF(AND($D149='Auto Responses'!$J$27,$H149=""),"N/A",IF(AND($D149='Auto Responses'!$J$27,$H149='Auto Responses'!$J$7),1,IF(AND($D149='Auto Responses'!$J$27,$H149='Auto Responses'!$J$8),0,IF(OR($F149=$G149,$H149='Auto Responses'!$J$7),1,0)))))</f>
        <v>1</v>
      </c>
      <c r="M149" s="315" t="str">
        <f>VLOOKUP($A149,'Institution Evaluation'!$A$56:$K$346,10,0)&amp;""</f>
        <v/>
      </c>
      <c r="N149" s="315">
        <f t="shared" si="3"/>
        <v>0</v>
      </c>
      <c r="O149" s="315">
        <f t="shared" si="17"/>
        <v>10</v>
      </c>
      <c r="P149" s="315">
        <f t="shared" si="5"/>
        <v>10</v>
      </c>
      <c r="Q149" s="315">
        <f t="shared" si="6"/>
        <v>0</v>
      </c>
      <c r="R149" s="315">
        <f t="shared" si="10"/>
        <v>0</v>
      </c>
      <c r="S149" s="315">
        <f t="shared" si="7"/>
        <v>0</v>
      </c>
      <c r="T149" s="315">
        <f t="shared" si="8"/>
        <v>0</v>
      </c>
      <c r="U149" s="315">
        <f t="shared" si="11"/>
        <v>46</v>
      </c>
      <c r="V149" s="315">
        <f t="shared" si="9"/>
        <v>0</v>
      </c>
      <c r="W149" s="65"/>
      <c r="X149" s="65"/>
      <c r="Y149" s="65"/>
      <c r="Z149" s="65"/>
    </row>
    <row r="150" ht="15.75" customHeight="1">
      <c r="A150" s="315" t="str">
        <f>Questions!$A150</f>
        <v>DCTR-16</v>
      </c>
      <c r="B150" s="315" t="str">
        <f t="shared" si="1"/>
        <v>DCTR</v>
      </c>
      <c r="C150" s="315" t="str">
        <f>VLOOKUP($A150,Questions!$A$3:$L$333,2,0)&amp;""</f>
        <v>Does your cloud solution provider have access to your encryption keys?</v>
      </c>
      <c r="D150" s="315" t="str">
        <f>VLOOKUP($A150,Questions!$A$3:$L$333,11,0)&amp;""</f>
        <v/>
      </c>
      <c r="E150" s="315" t="str">
        <f>VLOOKUP($A150,Questions!$A$3:$L$333,12,0)&amp;""</f>
        <v>Infrastructure</v>
      </c>
      <c r="F150" s="315" t="str">
        <f>VLOOKUP($A150,'Institution Evaluation'!$A$56:$K$346,3,0)&amp;""</f>
        <v>No</v>
      </c>
      <c r="G150" s="315" t="str">
        <f>VLOOKUP($A150,'Institution Evaluation'!$A$56:$K$346,7,0)&amp;""</f>
        <v>No</v>
      </c>
      <c r="H150" s="315" t="str">
        <f>VLOOKUP($A150,'Institution Evaluation'!$A$56:$K$346,8,0)&amp;""</f>
        <v/>
      </c>
      <c r="I150" s="315" t="str">
        <f>VLOOKUP($A150,'Institution Evaluation'!$A$56:$K$346,9,0)&amp;""</f>
        <v>Standard Importance</v>
      </c>
      <c r="J150" s="315" t="str">
        <f>VLOOKUP($A150,'Institution Evaluation'!$A$56:$K$346,10,0)&amp;""</f>
        <v/>
      </c>
      <c r="K150" s="315">
        <f t="shared" si="2"/>
        <v>10</v>
      </c>
      <c r="L150" s="315">
        <f>IF(OR($E150="Not Scored",$F150=""),"N/A",IF(AND($D150='Auto Responses'!$J$27,$H150=""),"N/A",IF(AND($D150='Auto Responses'!$J$27,$H150='Auto Responses'!$J$7),1,IF(AND($D150='Auto Responses'!$J$27,$H150='Auto Responses'!$J$8),0,IF(OR($F150=$G150,$H150='Auto Responses'!$J$7),1,0)))))</f>
        <v>1</v>
      </c>
      <c r="M150" s="315" t="str">
        <f>VLOOKUP($A150,'Institution Evaluation'!$A$56:$K$346,10,0)&amp;""</f>
        <v/>
      </c>
      <c r="N150" s="315">
        <f t="shared" si="3"/>
        <v>0</v>
      </c>
      <c r="O150" s="315">
        <f t="shared" si="17"/>
        <v>10</v>
      </c>
      <c r="P150" s="315">
        <f t="shared" si="5"/>
        <v>10</v>
      </c>
      <c r="Q150" s="315">
        <f t="shared" si="6"/>
        <v>0</v>
      </c>
      <c r="R150" s="315">
        <f t="shared" si="10"/>
        <v>0</v>
      </c>
      <c r="S150" s="315">
        <f t="shared" si="7"/>
        <v>0</v>
      </c>
      <c r="T150" s="315">
        <f t="shared" si="8"/>
        <v>0</v>
      </c>
      <c r="U150" s="315">
        <f t="shared" si="11"/>
        <v>46</v>
      </c>
      <c r="V150" s="315">
        <f t="shared" si="9"/>
        <v>0</v>
      </c>
      <c r="W150" s="65"/>
      <c r="X150" s="65"/>
      <c r="Y150" s="65"/>
      <c r="Z150" s="65"/>
    </row>
    <row r="151" ht="15.75" customHeight="1">
      <c r="A151" s="315" t="str">
        <f>Questions!$A151</f>
        <v>FIDP-01</v>
      </c>
      <c r="B151" s="315" t="str">
        <f t="shared" si="1"/>
        <v>FIDP</v>
      </c>
      <c r="C151" s="315" t="str">
        <f>VLOOKUP($A151,Questions!$A$3:$L$333,2,0)&amp;""</f>
        <v>Are you utilizing a stateful packet inspection (SPI) firewall?*</v>
      </c>
      <c r="D151" s="315" t="str">
        <f>VLOOKUP($A151,Questions!$A$3:$L$333,11,0)&amp;""</f>
        <v/>
      </c>
      <c r="E151" s="315" t="str">
        <f>VLOOKUP($A151,Questions!$A$3:$L$333,12,0)&amp;""</f>
        <v>Infrastructure</v>
      </c>
      <c r="F151" s="315" t="str">
        <f>VLOOKUP($A151,'Institution Evaluation'!$A$56:$K$346,3,0)&amp;""</f>
        <v>Yes</v>
      </c>
      <c r="G151" s="315" t="str">
        <f>VLOOKUP($A151,'Institution Evaluation'!$A$56:$K$346,7,0)&amp;""</f>
        <v>Yes</v>
      </c>
      <c r="H151" s="315" t="str">
        <f>VLOOKUP($A151,'Institution Evaluation'!$A$56:$K$346,8,0)&amp;""</f>
        <v/>
      </c>
      <c r="I151" s="315" t="str">
        <f>VLOOKUP($A151,'Institution Evaluation'!$A$56:$K$346,9,0)&amp;""</f>
        <v>Critical Importance</v>
      </c>
      <c r="J151" s="315" t="str">
        <f>VLOOKUP($A151,'Institution Evaluation'!$A$56:$K$346,10,0)&amp;""</f>
        <v/>
      </c>
      <c r="K151" s="315">
        <f t="shared" si="2"/>
        <v>20</v>
      </c>
      <c r="L151" s="315">
        <f>IF($E151="Not Scored", "N/A",IF(AND($D151='Auto Responses'!$J$27,$H151=""),"N/A",IF(AND($D151='Auto Responses'!$J$27,$H151='Auto Responses'!$J$7),1,IF(AND($D151='Auto Responses'!$J$27,$H151='Auto Responses'!$J$8),0,IF(OR($F151=$G151,$H151='Auto Responses'!$J$7),1,0)))))</f>
        <v>1</v>
      </c>
      <c r="M151" s="315" t="str">
        <f>VLOOKUP($A151,'Institution Evaluation'!$A$56:$K$346,10,0)&amp;""</f>
        <v/>
      </c>
      <c r="N151" s="315">
        <f t="shared" si="3"/>
        <v>1</v>
      </c>
      <c r="O151" s="315">
        <f t="shared" ref="O151:O161" si="18">IF(OR($F$17="No",$E151="Not Scored"),"N/A",IF($J151="",$K151,IF($J151="Minor Importance",5,IF($J151="Standard Importance",10,IF($J151="Critical Importance",20,0)))))</f>
        <v>20</v>
      </c>
      <c r="P151" s="315">
        <f t="shared" si="5"/>
        <v>20</v>
      </c>
      <c r="Q151" s="315">
        <f t="shared" si="6"/>
        <v>0</v>
      </c>
      <c r="R151" s="315">
        <f t="shared" si="10"/>
        <v>0</v>
      </c>
      <c r="S151" s="315">
        <f t="shared" si="7"/>
        <v>0</v>
      </c>
      <c r="T151" s="315">
        <f t="shared" si="8"/>
        <v>1</v>
      </c>
      <c r="U151" s="315">
        <f t="shared" si="11"/>
        <v>47</v>
      </c>
      <c r="V151" s="315">
        <f t="shared" si="9"/>
        <v>47</v>
      </c>
      <c r="W151" s="65"/>
      <c r="X151" s="65"/>
      <c r="Y151" s="65"/>
      <c r="Z151" s="65"/>
    </row>
    <row r="152" ht="15.75" customHeight="1">
      <c r="A152" s="315" t="str">
        <f>Questions!$A152</f>
        <v>FIDP-02</v>
      </c>
      <c r="B152" s="315" t="str">
        <f t="shared" si="1"/>
        <v>FIDP</v>
      </c>
      <c r="C152" s="315" t="str">
        <f>VLOOKUP($A152,Questions!$A$3:$L$333,2,0)&amp;""</f>
        <v>Do you have a documented policy for firewall change requests?*</v>
      </c>
      <c r="D152" s="315" t="str">
        <f>VLOOKUP($A152,Questions!$A$3:$L$333,11,0)&amp;""</f>
        <v/>
      </c>
      <c r="E152" s="315" t="str">
        <f>VLOOKUP($A152,Questions!$A$3:$L$333,12,0)&amp;""</f>
        <v>Infrastructure</v>
      </c>
      <c r="F152" s="315" t="str">
        <f>VLOOKUP($A152,'Institution Evaluation'!$A$56:$K$346,3,0)&amp;""</f>
        <v>Yes</v>
      </c>
      <c r="G152" s="315" t="str">
        <f>VLOOKUP($A152,'Institution Evaluation'!$A$56:$K$346,7,0)&amp;""</f>
        <v>Yes</v>
      </c>
      <c r="H152" s="315" t="str">
        <f>VLOOKUP($A152,'Institution Evaluation'!$A$56:$K$346,8,0)&amp;""</f>
        <v/>
      </c>
      <c r="I152" s="315" t="str">
        <f>VLOOKUP($A152,'Institution Evaluation'!$A$56:$K$346,9,0)&amp;""</f>
        <v>Critical Importance</v>
      </c>
      <c r="J152" s="315" t="str">
        <f>VLOOKUP($A152,'Institution Evaluation'!$A$56:$K$346,10,0)&amp;""</f>
        <v/>
      </c>
      <c r="K152" s="315">
        <f t="shared" si="2"/>
        <v>20</v>
      </c>
      <c r="L152" s="315">
        <f>IF($E152="Not Scored", "N/A",IF(AND($D152='Auto Responses'!$J$27,$H152=""),"N/A",IF(AND($D152='Auto Responses'!$J$27,$H152='Auto Responses'!$J$7),1,IF(AND($D152='Auto Responses'!$J$27,$H152='Auto Responses'!$J$8),0,IF(OR($F152=$G152,$H152='Auto Responses'!$J$7),1,0)))))</f>
        <v>1</v>
      </c>
      <c r="M152" s="315" t="str">
        <f>VLOOKUP($A152,'Institution Evaluation'!$A$56:$K$346,10,0)&amp;""</f>
        <v/>
      </c>
      <c r="N152" s="315">
        <f t="shared" si="3"/>
        <v>1</v>
      </c>
      <c r="O152" s="315">
        <f t="shared" si="18"/>
        <v>20</v>
      </c>
      <c r="P152" s="315">
        <f t="shared" si="5"/>
        <v>20</v>
      </c>
      <c r="Q152" s="315">
        <f t="shared" si="6"/>
        <v>0</v>
      </c>
      <c r="R152" s="315">
        <f t="shared" si="10"/>
        <v>0</v>
      </c>
      <c r="S152" s="315">
        <f t="shared" si="7"/>
        <v>0</v>
      </c>
      <c r="T152" s="315">
        <f t="shared" si="8"/>
        <v>1</v>
      </c>
      <c r="U152" s="315">
        <f t="shared" si="11"/>
        <v>48</v>
      </c>
      <c r="V152" s="315">
        <f t="shared" si="9"/>
        <v>48</v>
      </c>
      <c r="W152" s="65"/>
      <c r="X152" s="65"/>
      <c r="Y152" s="65"/>
      <c r="Z152" s="65"/>
    </row>
    <row r="153" ht="15.75" customHeight="1">
      <c r="A153" s="315" t="str">
        <f>Questions!$A153</f>
        <v>FIDP-03</v>
      </c>
      <c r="B153" s="315" t="str">
        <f t="shared" si="1"/>
        <v>FIDP</v>
      </c>
      <c r="C153" s="315" t="str">
        <f>VLOOKUP($A153,Questions!$A$3:$L$333,2,0)&amp;""</f>
        <v>Have you implemented an intrusion detection system (network-based)?*</v>
      </c>
      <c r="D153" s="315" t="str">
        <f>VLOOKUP($A153,Questions!$A$3:$L$333,11,0)&amp;""</f>
        <v/>
      </c>
      <c r="E153" s="315" t="str">
        <f>VLOOKUP($A153,Questions!$A$3:$L$333,12,0)&amp;""</f>
        <v>Infrastructure</v>
      </c>
      <c r="F153" s="315" t="str">
        <f>VLOOKUP($A153,'Institution Evaluation'!$A$56:$K$346,3,0)&amp;""</f>
        <v>Yes</v>
      </c>
      <c r="G153" s="315" t="str">
        <f>VLOOKUP($A153,'Institution Evaluation'!$A$56:$K$346,7,0)&amp;""</f>
        <v>Yes</v>
      </c>
      <c r="H153" s="315" t="str">
        <f>VLOOKUP($A153,'Institution Evaluation'!$A$56:$K$346,8,0)&amp;""</f>
        <v/>
      </c>
      <c r="I153" s="315" t="str">
        <f>VLOOKUP($A153,'Institution Evaluation'!$A$56:$K$346,9,0)&amp;""</f>
        <v>Critical Importance</v>
      </c>
      <c r="J153" s="315" t="str">
        <f>VLOOKUP($A153,'Institution Evaluation'!$A$56:$K$346,10,0)&amp;""</f>
        <v/>
      </c>
      <c r="K153" s="315">
        <f t="shared" si="2"/>
        <v>20</v>
      </c>
      <c r="L153" s="315">
        <f>IF($E153="Not Scored", "N/A",IF(AND($D153='Auto Responses'!$J$27,$H153=""),"N/A",IF(AND($D153='Auto Responses'!$J$27,$H153='Auto Responses'!$J$7),1,IF(AND($D153='Auto Responses'!$J$27,$H153='Auto Responses'!$J$8),0,IF(OR($F153=$G153,$H153='Auto Responses'!$J$7),1,0)))))</f>
        <v>1</v>
      </c>
      <c r="M153" s="315" t="str">
        <f>VLOOKUP($A153,'Institution Evaluation'!$A$56:$K$346,10,0)&amp;""</f>
        <v/>
      </c>
      <c r="N153" s="315">
        <f t="shared" si="3"/>
        <v>1</v>
      </c>
      <c r="O153" s="315">
        <f t="shared" si="18"/>
        <v>20</v>
      </c>
      <c r="P153" s="315">
        <f t="shared" si="5"/>
        <v>20</v>
      </c>
      <c r="Q153" s="315">
        <f t="shared" si="6"/>
        <v>0</v>
      </c>
      <c r="R153" s="315">
        <f t="shared" si="10"/>
        <v>0</v>
      </c>
      <c r="S153" s="315">
        <f t="shared" si="7"/>
        <v>0</v>
      </c>
      <c r="T153" s="315">
        <f t="shared" si="8"/>
        <v>1</v>
      </c>
      <c r="U153" s="315">
        <f t="shared" si="11"/>
        <v>49</v>
      </c>
      <c r="V153" s="315">
        <f t="shared" si="9"/>
        <v>49</v>
      </c>
      <c r="W153" s="65"/>
      <c r="X153" s="65"/>
      <c r="Y153" s="65"/>
      <c r="Z153" s="65"/>
    </row>
    <row r="154" ht="15.75" customHeight="1">
      <c r="A154" s="315" t="str">
        <f>Questions!$A154</f>
        <v>FIDP-04</v>
      </c>
      <c r="B154" s="315" t="str">
        <f t="shared" si="1"/>
        <v>FIDP</v>
      </c>
      <c r="C154" s="315" t="str">
        <f>VLOOKUP($A154,Questions!$A$3:$L$333,2,0)&amp;""</f>
        <v>Do you employ host-based intrusion detection?*</v>
      </c>
      <c r="D154" s="315" t="str">
        <f>VLOOKUP($A154,Questions!$A$3:$L$333,11,0)&amp;""</f>
        <v/>
      </c>
      <c r="E154" s="315" t="str">
        <f>VLOOKUP($A154,Questions!$A$3:$L$333,12,0)&amp;""</f>
        <v>Infrastructure</v>
      </c>
      <c r="F154" s="315" t="str">
        <f>VLOOKUP($A154,'Institution Evaluation'!$A$56:$K$346,3,0)&amp;""</f>
        <v>Yes</v>
      </c>
      <c r="G154" s="315" t="str">
        <f>VLOOKUP($A154,'Institution Evaluation'!$A$56:$K$346,7,0)&amp;""</f>
        <v>Yes</v>
      </c>
      <c r="H154" s="315" t="str">
        <f>VLOOKUP($A154,'Institution Evaluation'!$A$56:$K$346,8,0)&amp;""</f>
        <v/>
      </c>
      <c r="I154" s="315" t="str">
        <f>VLOOKUP($A154,'Institution Evaluation'!$A$56:$K$346,9,0)&amp;""</f>
        <v>Critical Importance</v>
      </c>
      <c r="J154" s="315" t="str">
        <f>VLOOKUP($A154,'Institution Evaluation'!$A$56:$K$346,10,0)&amp;""</f>
        <v/>
      </c>
      <c r="K154" s="315">
        <f t="shared" si="2"/>
        <v>20</v>
      </c>
      <c r="L154" s="315">
        <f>IF($E154="Not Scored", "N/A",IF(AND($D154='Auto Responses'!$J$27,$H154=""),"N/A",IF(AND($D154='Auto Responses'!$J$27,$H154='Auto Responses'!$J$7),1,IF(AND($D154='Auto Responses'!$J$27,$H154='Auto Responses'!$J$8),0,IF(OR($F154=$G154,$H154='Auto Responses'!$J$7),1,0)))))</f>
        <v>1</v>
      </c>
      <c r="M154" s="315" t="str">
        <f>VLOOKUP($A154,'Institution Evaluation'!$A$56:$K$346,10,0)&amp;""</f>
        <v/>
      </c>
      <c r="N154" s="315">
        <f t="shared" si="3"/>
        <v>1</v>
      </c>
      <c r="O154" s="315">
        <f t="shared" si="18"/>
        <v>20</v>
      </c>
      <c r="P154" s="315">
        <f t="shared" si="5"/>
        <v>20</v>
      </c>
      <c r="Q154" s="315">
        <f t="shared" si="6"/>
        <v>0</v>
      </c>
      <c r="R154" s="315">
        <f t="shared" si="10"/>
        <v>0</v>
      </c>
      <c r="S154" s="315">
        <f t="shared" si="7"/>
        <v>0</v>
      </c>
      <c r="T154" s="315">
        <f t="shared" si="8"/>
        <v>1</v>
      </c>
      <c r="U154" s="315">
        <f t="shared" si="11"/>
        <v>50</v>
      </c>
      <c r="V154" s="315">
        <f t="shared" si="9"/>
        <v>50</v>
      </c>
      <c r="W154" s="65"/>
      <c r="X154" s="65"/>
      <c r="Y154" s="65"/>
      <c r="Z154" s="65"/>
    </row>
    <row r="155" ht="15.75" customHeight="1">
      <c r="A155" s="315" t="str">
        <f>Questions!$A155</f>
        <v>FIDP-05</v>
      </c>
      <c r="B155" s="315" t="str">
        <f t="shared" si="1"/>
        <v>FIDP</v>
      </c>
      <c r="C155" s="315" t="str">
        <f>VLOOKUP($A155,Questions!$A$3:$L$333,2,0)&amp;""</f>
        <v>Are audit logs available for all changes to the network, firewall, IDS, and IPS systems?*</v>
      </c>
      <c r="D155" s="315" t="str">
        <f>VLOOKUP($A155,Questions!$A$3:$L$333,11,0)&amp;""</f>
        <v/>
      </c>
      <c r="E155" s="315" t="str">
        <f>VLOOKUP($A155,Questions!$A$3:$L$333,12,0)&amp;""</f>
        <v>Infrastructure</v>
      </c>
      <c r="F155" s="315" t="str">
        <f>VLOOKUP($A155,'Institution Evaluation'!$A$56:$K$346,3,0)&amp;""</f>
        <v>Yes</v>
      </c>
      <c r="G155" s="315" t="str">
        <f>VLOOKUP($A155,'Institution Evaluation'!$A$56:$K$346,7,0)&amp;""</f>
        <v>Yes</v>
      </c>
      <c r="H155" s="315" t="str">
        <f>VLOOKUP($A155,'Institution Evaluation'!$A$56:$K$346,8,0)&amp;""</f>
        <v/>
      </c>
      <c r="I155" s="315" t="str">
        <f>VLOOKUP($A155,'Institution Evaluation'!$A$56:$K$346,9,0)&amp;""</f>
        <v>Critical Importance</v>
      </c>
      <c r="J155" s="315" t="str">
        <f>VLOOKUP($A155,'Institution Evaluation'!$A$56:$K$346,10,0)&amp;""</f>
        <v/>
      </c>
      <c r="K155" s="315">
        <f t="shared" si="2"/>
        <v>20</v>
      </c>
      <c r="L155" s="315">
        <f>IF($E155="Not Scored", "N/A",IF(AND($D155='Auto Responses'!$J$27,$H155=""),"N/A",IF(AND($D155='Auto Responses'!$J$27,$H155='Auto Responses'!$J$7),1,IF(AND($D155='Auto Responses'!$J$27,$H155='Auto Responses'!$J$8),0,IF(OR($F155=$G155,$H155='Auto Responses'!$J$7),1,0)))))</f>
        <v>1</v>
      </c>
      <c r="M155" s="315" t="str">
        <f>VLOOKUP($A155,'Institution Evaluation'!$A$56:$K$346,10,0)&amp;""</f>
        <v/>
      </c>
      <c r="N155" s="315">
        <f t="shared" si="3"/>
        <v>1</v>
      </c>
      <c r="O155" s="315">
        <f t="shared" si="18"/>
        <v>20</v>
      </c>
      <c r="P155" s="315">
        <f t="shared" si="5"/>
        <v>20</v>
      </c>
      <c r="Q155" s="315">
        <f t="shared" si="6"/>
        <v>0</v>
      </c>
      <c r="R155" s="315">
        <f t="shared" si="10"/>
        <v>0</v>
      </c>
      <c r="S155" s="315">
        <f t="shared" si="7"/>
        <v>0</v>
      </c>
      <c r="T155" s="315">
        <f t="shared" si="8"/>
        <v>1</v>
      </c>
      <c r="U155" s="315">
        <f t="shared" si="11"/>
        <v>51</v>
      </c>
      <c r="V155" s="315">
        <f t="shared" si="9"/>
        <v>51</v>
      </c>
      <c r="W155" s="65"/>
      <c r="X155" s="65"/>
      <c r="Y155" s="65"/>
      <c r="Z155" s="65"/>
    </row>
    <row r="156" ht="15.75" customHeight="1">
      <c r="A156" s="315" t="str">
        <f>Questions!$A156</f>
        <v>FIDP-06</v>
      </c>
      <c r="B156" s="315" t="str">
        <f t="shared" si="1"/>
        <v>FIDP</v>
      </c>
      <c r="C156" s="315" t="str">
        <f>VLOOKUP($A156,Questions!$A$3:$L$333,2,0)&amp;""</f>
        <v>Is authority for firewall change approval documented? Please list approver names or titles in Additional Info.</v>
      </c>
      <c r="D156" s="315" t="str">
        <f>VLOOKUP($A156,Questions!$A$3:$L$333,11,0)&amp;""</f>
        <v/>
      </c>
      <c r="E156" s="315" t="str">
        <f>VLOOKUP($A156,Questions!$A$3:$L$333,12,0)&amp;""</f>
        <v>Infrastructure</v>
      </c>
      <c r="F156" s="315" t="str">
        <f>VLOOKUP($A156,'Institution Evaluation'!$A$56:$K$346,3,0)&amp;""</f>
        <v>Yes</v>
      </c>
      <c r="G156" s="315" t="str">
        <f>VLOOKUP($A156,'Institution Evaluation'!$A$56:$K$346,7,0)&amp;""</f>
        <v>Yes</v>
      </c>
      <c r="H156" s="315" t="str">
        <f>VLOOKUP($A156,'Institution Evaluation'!$A$56:$K$346,8,0)&amp;""</f>
        <v/>
      </c>
      <c r="I156" s="315" t="str">
        <f>VLOOKUP($A156,'Institution Evaluation'!$A$56:$K$346,9,0)&amp;""</f>
        <v>Standard Importance</v>
      </c>
      <c r="J156" s="315" t="str">
        <f>VLOOKUP($A156,'Institution Evaluation'!$A$56:$K$346,10,0)&amp;""</f>
        <v/>
      </c>
      <c r="K156" s="315">
        <f t="shared" si="2"/>
        <v>10</v>
      </c>
      <c r="L156" s="315">
        <f>IF($E156="Not Scored", "N/A",IF(AND($D156='Auto Responses'!$J$27,$H156=""),"N/A",IF(AND($D156='Auto Responses'!$J$27,$H156='Auto Responses'!$J$7),1,IF(AND($D156='Auto Responses'!$J$27,$H156='Auto Responses'!$J$8),0,IF(OR($F156=$G156,$H156='Auto Responses'!$J$7),1,0)))))</f>
        <v>1</v>
      </c>
      <c r="M156" s="315" t="str">
        <f>VLOOKUP($A156,'Institution Evaluation'!$A$56:$K$346,10,0)&amp;""</f>
        <v/>
      </c>
      <c r="N156" s="315">
        <f t="shared" si="3"/>
        <v>0</v>
      </c>
      <c r="O156" s="315">
        <f t="shared" si="18"/>
        <v>10</v>
      </c>
      <c r="P156" s="315">
        <f t="shared" si="5"/>
        <v>10</v>
      </c>
      <c r="Q156" s="315">
        <f t="shared" si="6"/>
        <v>0</v>
      </c>
      <c r="R156" s="315">
        <f t="shared" si="10"/>
        <v>0</v>
      </c>
      <c r="S156" s="315">
        <f t="shared" si="7"/>
        <v>0</v>
      </c>
      <c r="T156" s="315">
        <f t="shared" si="8"/>
        <v>0</v>
      </c>
      <c r="U156" s="315">
        <f t="shared" si="11"/>
        <v>51</v>
      </c>
      <c r="V156" s="315">
        <f t="shared" si="9"/>
        <v>0</v>
      </c>
      <c r="W156" s="65"/>
      <c r="X156" s="65"/>
      <c r="Y156" s="65"/>
      <c r="Z156" s="65"/>
    </row>
    <row r="157" ht="15.75" customHeight="1">
      <c r="A157" s="315" t="str">
        <f>Questions!$A157</f>
        <v>FIDP-07</v>
      </c>
      <c r="B157" s="315" t="str">
        <f t="shared" si="1"/>
        <v>FIDP</v>
      </c>
      <c r="C157" s="315" t="str">
        <f>VLOOKUP($A157,Questions!$A$3:$L$333,2,0)&amp;""</f>
        <v>Have you implemented an intrusion prevention system (network-based)?</v>
      </c>
      <c r="D157" s="315" t="str">
        <f>VLOOKUP($A157,Questions!$A$3:$L$333,11,0)&amp;""</f>
        <v/>
      </c>
      <c r="E157" s="315" t="str">
        <f>VLOOKUP($A157,Questions!$A$3:$L$333,12,0)&amp;""</f>
        <v>Infrastructure</v>
      </c>
      <c r="F157" s="315" t="str">
        <f>VLOOKUP($A157,'Institution Evaluation'!$A$56:$K$346,3,0)&amp;""</f>
        <v>Yes</v>
      </c>
      <c r="G157" s="315" t="str">
        <f>VLOOKUP($A157,'Institution Evaluation'!$A$56:$K$346,7,0)&amp;""</f>
        <v>Yes</v>
      </c>
      <c r="H157" s="315" t="str">
        <f>VLOOKUP($A157,'Institution Evaluation'!$A$56:$K$346,8,0)&amp;""</f>
        <v/>
      </c>
      <c r="I157" s="315" t="str">
        <f>VLOOKUP($A157,'Institution Evaluation'!$A$56:$K$346,9,0)&amp;""</f>
        <v>Standard Importance</v>
      </c>
      <c r="J157" s="315" t="str">
        <f>VLOOKUP($A157,'Institution Evaluation'!$A$56:$K$346,10,0)&amp;""</f>
        <v/>
      </c>
      <c r="K157" s="315">
        <f t="shared" si="2"/>
        <v>10</v>
      </c>
      <c r="L157" s="315">
        <f>IF($E157="Not Scored", "N/A",IF(AND($D157='Auto Responses'!$J$27,$H157=""),"N/A",IF(AND($D157='Auto Responses'!$J$27,$H157='Auto Responses'!$J$7),1,IF(AND($D157='Auto Responses'!$J$27,$H157='Auto Responses'!$J$8),0,IF(OR($F157=$G157,$H157='Auto Responses'!$J$7),1,0)))))</f>
        <v>1</v>
      </c>
      <c r="M157" s="315" t="str">
        <f>VLOOKUP($A157,'Institution Evaluation'!$A$56:$K$346,10,0)&amp;""</f>
        <v/>
      </c>
      <c r="N157" s="315">
        <f t="shared" si="3"/>
        <v>0</v>
      </c>
      <c r="O157" s="315">
        <f t="shared" si="18"/>
        <v>10</v>
      </c>
      <c r="P157" s="315">
        <f t="shared" si="5"/>
        <v>10</v>
      </c>
      <c r="Q157" s="315">
        <f t="shared" si="6"/>
        <v>0</v>
      </c>
      <c r="R157" s="315">
        <f t="shared" si="10"/>
        <v>0</v>
      </c>
      <c r="S157" s="315">
        <f t="shared" si="7"/>
        <v>0</v>
      </c>
      <c r="T157" s="315">
        <f t="shared" si="8"/>
        <v>0</v>
      </c>
      <c r="U157" s="315">
        <f t="shared" si="11"/>
        <v>51</v>
      </c>
      <c r="V157" s="315">
        <f t="shared" si="9"/>
        <v>0</v>
      </c>
      <c r="W157" s="65"/>
      <c r="X157" s="65"/>
      <c r="Y157" s="65"/>
      <c r="Z157" s="65"/>
    </row>
    <row r="158" ht="15.75" customHeight="1">
      <c r="A158" s="315" t="str">
        <f>Questions!$A158</f>
        <v>FIDP-08</v>
      </c>
      <c r="B158" s="315" t="str">
        <f t="shared" si="1"/>
        <v>FIDP</v>
      </c>
      <c r="C158" s="315" t="str">
        <f>VLOOKUP($A158,Questions!$A$3:$L$333,2,0)&amp;""</f>
        <v>Do you employ host-based intrusion prevention?</v>
      </c>
      <c r="D158" s="315" t="str">
        <f>VLOOKUP($A158,Questions!$A$3:$L$333,11,0)&amp;""</f>
        <v/>
      </c>
      <c r="E158" s="315" t="str">
        <f>VLOOKUP($A158,Questions!$A$3:$L$333,12,0)&amp;""</f>
        <v>Infrastructure</v>
      </c>
      <c r="F158" s="315" t="str">
        <f>VLOOKUP($A158,'Institution Evaluation'!$A$56:$K$346,3,0)&amp;""</f>
        <v>Yes</v>
      </c>
      <c r="G158" s="315" t="str">
        <f>VLOOKUP($A158,'Institution Evaluation'!$A$56:$K$346,7,0)&amp;""</f>
        <v>Yes</v>
      </c>
      <c r="H158" s="315" t="str">
        <f>VLOOKUP($A158,'Institution Evaluation'!$A$56:$K$346,8,0)&amp;""</f>
        <v/>
      </c>
      <c r="I158" s="315" t="str">
        <f>VLOOKUP($A158,'Institution Evaluation'!$A$56:$K$346,9,0)&amp;""</f>
        <v>Standard Importance</v>
      </c>
      <c r="J158" s="315" t="str">
        <f>VLOOKUP($A158,'Institution Evaluation'!$A$56:$K$346,10,0)&amp;""</f>
        <v/>
      </c>
      <c r="K158" s="315">
        <f t="shared" si="2"/>
        <v>10</v>
      </c>
      <c r="L158" s="315">
        <f>IF($E158="Not Scored", "N/A",IF(AND($D158='Auto Responses'!$J$27,$H158=""),"N/A",IF(AND($D158='Auto Responses'!$J$27,$H158='Auto Responses'!$J$7),1,IF(AND($D158='Auto Responses'!$J$27,$H158='Auto Responses'!$J$8),0,IF(OR($F158=$G158,$H158='Auto Responses'!$J$7),1,0)))))</f>
        <v>1</v>
      </c>
      <c r="M158" s="315" t="str">
        <f>VLOOKUP($A158,'Institution Evaluation'!$A$56:$K$346,10,0)&amp;""</f>
        <v/>
      </c>
      <c r="N158" s="315">
        <f t="shared" si="3"/>
        <v>0</v>
      </c>
      <c r="O158" s="315">
        <f t="shared" si="18"/>
        <v>10</v>
      </c>
      <c r="P158" s="315">
        <f t="shared" si="5"/>
        <v>10</v>
      </c>
      <c r="Q158" s="315">
        <f t="shared" si="6"/>
        <v>0</v>
      </c>
      <c r="R158" s="315">
        <f t="shared" si="10"/>
        <v>0</v>
      </c>
      <c r="S158" s="315">
        <f t="shared" si="7"/>
        <v>0</v>
      </c>
      <c r="T158" s="315">
        <f t="shared" si="8"/>
        <v>0</v>
      </c>
      <c r="U158" s="315">
        <f t="shared" si="11"/>
        <v>51</v>
      </c>
      <c r="V158" s="315">
        <f t="shared" si="9"/>
        <v>0</v>
      </c>
      <c r="W158" s="65"/>
      <c r="X158" s="65"/>
      <c r="Y158" s="65"/>
      <c r="Z158" s="65"/>
    </row>
    <row r="159" ht="15.75" customHeight="1">
      <c r="A159" s="315" t="str">
        <f>Questions!$A159</f>
        <v>FIDP-09</v>
      </c>
      <c r="B159" s="315" t="str">
        <f t="shared" si="1"/>
        <v>FIDP</v>
      </c>
      <c r="C159" s="315" t="str">
        <f>VLOOKUP($A159,Questions!$A$3:$L$333,2,0)&amp;""</f>
        <v>Are you employing any next-generation persistent threat (NGPT) monitoring?</v>
      </c>
      <c r="D159" s="315" t="str">
        <f>VLOOKUP($A159,Questions!$A$3:$L$333,11,0)&amp;""</f>
        <v/>
      </c>
      <c r="E159" s="315" t="str">
        <f>VLOOKUP($A159,Questions!$A$3:$L$333,12,0)&amp;""</f>
        <v>Infrastructure</v>
      </c>
      <c r="F159" s="315" t="str">
        <f>VLOOKUP($A159,'Institution Evaluation'!$A$56:$K$346,3,0)&amp;""</f>
        <v>Yes</v>
      </c>
      <c r="G159" s="315" t="str">
        <f>VLOOKUP($A159,'Institution Evaluation'!$A$56:$K$346,7,0)&amp;""</f>
        <v>Yes</v>
      </c>
      <c r="H159" s="315" t="str">
        <f>VLOOKUP($A159,'Institution Evaluation'!$A$56:$K$346,8,0)&amp;""</f>
        <v/>
      </c>
      <c r="I159" s="315" t="str">
        <f>VLOOKUP($A159,'Institution Evaluation'!$A$56:$K$346,9,0)&amp;""</f>
        <v>Standard Importance</v>
      </c>
      <c r="J159" s="315" t="str">
        <f>VLOOKUP($A159,'Institution Evaluation'!$A$56:$K$346,10,0)&amp;""</f>
        <v/>
      </c>
      <c r="K159" s="315">
        <f t="shared" si="2"/>
        <v>10</v>
      </c>
      <c r="L159" s="315">
        <f>IF($E159="Not Scored", "N/A",IF(AND($D159='Auto Responses'!$J$27,$H159=""),"N/A",IF(AND($D159='Auto Responses'!$J$27,$H159='Auto Responses'!$J$7),1,IF(AND($D159='Auto Responses'!$J$27,$H159='Auto Responses'!$J$8),0,IF(OR($F159=$G159,$H159='Auto Responses'!$J$7),1,0)))))</f>
        <v>1</v>
      </c>
      <c r="M159" s="315" t="str">
        <f>VLOOKUP($A159,'Institution Evaluation'!$A$56:$K$346,10,0)&amp;""</f>
        <v/>
      </c>
      <c r="N159" s="315">
        <f t="shared" si="3"/>
        <v>0</v>
      </c>
      <c r="O159" s="315">
        <f t="shared" si="18"/>
        <v>10</v>
      </c>
      <c r="P159" s="315">
        <f t="shared" si="5"/>
        <v>10</v>
      </c>
      <c r="Q159" s="315">
        <f t="shared" si="6"/>
        <v>0</v>
      </c>
      <c r="R159" s="315">
        <f t="shared" si="10"/>
        <v>0</v>
      </c>
      <c r="S159" s="315">
        <f t="shared" si="7"/>
        <v>0</v>
      </c>
      <c r="T159" s="315">
        <f t="shared" si="8"/>
        <v>0</v>
      </c>
      <c r="U159" s="315">
        <f t="shared" si="11"/>
        <v>51</v>
      </c>
      <c r="V159" s="315">
        <f t="shared" si="9"/>
        <v>0</v>
      </c>
      <c r="W159" s="65"/>
      <c r="X159" s="65"/>
      <c r="Y159" s="65"/>
      <c r="Z159" s="65"/>
    </row>
    <row r="160" ht="15.75" customHeight="1">
      <c r="A160" s="315" t="str">
        <f>Questions!$A160</f>
        <v>FIDP-10</v>
      </c>
      <c r="B160" s="315" t="str">
        <f t="shared" si="1"/>
        <v>FIDP</v>
      </c>
      <c r="C160" s="315" t="str">
        <f>VLOOKUP($A160,Questions!$A$3:$L$333,2,0)&amp;""</f>
        <v>Is intrusion monitoring performed internally or by a third-party service?</v>
      </c>
      <c r="D160" s="315" t="str">
        <f>VLOOKUP($A160,Questions!$A$3:$L$333,11,0)&amp;""</f>
        <v/>
      </c>
      <c r="E160" s="315" t="str">
        <f>VLOOKUP($A160,Questions!$A$3:$L$333,12,0)&amp;""</f>
        <v>Infrastructure</v>
      </c>
      <c r="F160" s="315" t="str">
        <f>VLOOKUP($A160,'Institution Evaluation'!$A$56:$K$346,3,0)&amp;""</f>
        <v>Yes</v>
      </c>
      <c r="G160" s="315" t="str">
        <f>VLOOKUP($A160,'Institution Evaluation'!$A$56:$K$346,7,0)&amp;""</f>
        <v>Yes</v>
      </c>
      <c r="H160" s="315" t="str">
        <f>VLOOKUP($A160,'Institution Evaluation'!$A$56:$K$346,8,0)&amp;""</f>
        <v/>
      </c>
      <c r="I160" s="315" t="str">
        <f>VLOOKUP($A160,'Institution Evaluation'!$A$56:$K$346,9,0)&amp;""</f>
        <v>Standard Importance</v>
      </c>
      <c r="J160" s="315" t="str">
        <f>VLOOKUP($A160,'Institution Evaluation'!$A$56:$K$346,10,0)&amp;""</f>
        <v/>
      </c>
      <c r="K160" s="315">
        <f t="shared" si="2"/>
        <v>10</v>
      </c>
      <c r="L160" s="315">
        <f>IF($E160="Not Scored", "N/A",IF(AND($D160='Auto Responses'!$J$27,$H160=""),"N/A",IF(AND($D160='Auto Responses'!$J$27,$H160='Auto Responses'!$J$7),1,IF(AND($D160='Auto Responses'!$J$27,$H160='Auto Responses'!$J$8),0,IF(OR($F160=$G160,$H160='Auto Responses'!$J$7),1,0)))))</f>
        <v>1</v>
      </c>
      <c r="M160" s="315" t="str">
        <f>VLOOKUP($A160,'Institution Evaluation'!$A$56:$K$346,10,0)&amp;""</f>
        <v/>
      </c>
      <c r="N160" s="315">
        <f t="shared" si="3"/>
        <v>0</v>
      </c>
      <c r="O160" s="315">
        <f t="shared" si="18"/>
        <v>10</v>
      </c>
      <c r="P160" s="315">
        <f t="shared" si="5"/>
        <v>10</v>
      </c>
      <c r="Q160" s="315">
        <f t="shared" si="6"/>
        <v>0</v>
      </c>
      <c r="R160" s="315">
        <f t="shared" si="10"/>
        <v>0</v>
      </c>
      <c r="S160" s="315">
        <f t="shared" si="7"/>
        <v>0</v>
      </c>
      <c r="T160" s="315">
        <f t="shared" si="8"/>
        <v>0</v>
      </c>
      <c r="U160" s="315">
        <f t="shared" si="11"/>
        <v>51</v>
      </c>
      <c r="V160" s="315">
        <f t="shared" si="9"/>
        <v>0</v>
      </c>
      <c r="W160" s="65"/>
      <c r="X160" s="65"/>
      <c r="Y160" s="65"/>
      <c r="Z160" s="65"/>
    </row>
    <row r="161" ht="15.75" customHeight="1">
      <c r="A161" s="315" t="str">
        <f>Questions!$A161</f>
        <v>FIDP-11</v>
      </c>
      <c r="B161" s="315" t="str">
        <f t="shared" si="1"/>
        <v>FIDP</v>
      </c>
      <c r="C161" s="315" t="str">
        <f>VLOOKUP($A161,Questions!$A$3:$L$333,2,0)&amp;""</f>
        <v>Do you monitor for intrusions on a 24 x 7 x 365 basis?</v>
      </c>
      <c r="D161" s="315" t="str">
        <f>VLOOKUP($A161,Questions!$A$3:$L$333,11,0)&amp;""</f>
        <v/>
      </c>
      <c r="E161" s="315" t="str">
        <f>VLOOKUP($A161,Questions!$A$3:$L$333,12,0)&amp;""</f>
        <v>Infrastructure</v>
      </c>
      <c r="F161" s="315" t="str">
        <f>VLOOKUP($A161,'Institution Evaluation'!$A$56:$K$346,3,0)&amp;""</f>
        <v>Yes</v>
      </c>
      <c r="G161" s="315" t="str">
        <f>VLOOKUP($A161,'Institution Evaluation'!$A$56:$K$346,7,0)&amp;""</f>
        <v>Yes</v>
      </c>
      <c r="H161" s="315" t="str">
        <f>VLOOKUP($A161,'Institution Evaluation'!$A$56:$K$346,8,0)&amp;""</f>
        <v/>
      </c>
      <c r="I161" s="315" t="str">
        <f>VLOOKUP($A161,'Institution Evaluation'!$A$56:$K$346,9,0)&amp;""</f>
        <v>Minor Importance</v>
      </c>
      <c r="J161" s="315" t="str">
        <f>VLOOKUP($A161,'Institution Evaluation'!$A$56:$K$346,10,0)&amp;""</f>
        <v/>
      </c>
      <c r="K161" s="315">
        <f t="shared" si="2"/>
        <v>5</v>
      </c>
      <c r="L161" s="315">
        <f>IF($E161="Not Scored", "N/A",IF(AND($D161='Auto Responses'!$J$27,$H161=""),"N/A",IF(AND($D161='Auto Responses'!$J$27,$H161='Auto Responses'!$J$7),1,IF(AND($D161='Auto Responses'!$J$27,$H161='Auto Responses'!$J$8),0,IF(OR($F161=$G161,$H161='Auto Responses'!$J$7),1,0)))))</f>
        <v>1</v>
      </c>
      <c r="M161" s="315" t="str">
        <f>VLOOKUP($A161,'Institution Evaluation'!$A$56:$K$346,10,0)&amp;""</f>
        <v/>
      </c>
      <c r="N161" s="315">
        <f t="shared" si="3"/>
        <v>0</v>
      </c>
      <c r="O161" s="315">
        <f t="shared" si="18"/>
        <v>5</v>
      </c>
      <c r="P161" s="315">
        <f t="shared" si="5"/>
        <v>5</v>
      </c>
      <c r="Q161" s="315">
        <f t="shared" si="6"/>
        <v>0</v>
      </c>
      <c r="R161" s="315">
        <f t="shared" si="10"/>
        <v>0</v>
      </c>
      <c r="S161" s="315">
        <f t="shared" si="7"/>
        <v>0</v>
      </c>
      <c r="T161" s="315">
        <f t="shared" si="8"/>
        <v>0</v>
      </c>
      <c r="U161" s="315">
        <f t="shared" si="11"/>
        <v>51</v>
      </c>
      <c r="V161" s="315">
        <f t="shared" si="9"/>
        <v>0</v>
      </c>
      <c r="W161" s="65"/>
      <c r="X161" s="65"/>
      <c r="Y161" s="65"/>
      <c r="Z161" s="65"/>
    </row>
    <row r="162" ht="15.75" customHeight="1">
      <c r="A162" s="315" t="str">
        <f>Questions!$A162</f>
        <v>PPPR-01</v>
      </c>
      <c r="B162" s="315" t="str">
        <f t="shared" si="1"/>
        <v>PPPR</v>
      </c>
      <c r="C162" s="315" t="str">
        <f>VLOOKUP($A162,Questions!$A$3:$L$333,2,0)&amp;""</f>
        <v>Do you have a documented patch management process?*</v>
      </c>
      <c r="D162" s="315" t="str">
        <f>VLOOKUP($A162,Questions!$A$3:$L$333,11,0)&amp;""</f>
        <v/>
      </c>
      <c r="E162" s="315" t="str">
        <f>VLOOKUP($A162,Questions!$A$3:$L$333,12,0)&amp;""</f>
        <v>Organization</v>
      </c>
      <c r="F162" s="315" t="str">
        <f>VLOOKUP($A162,'Institution Evaluation'!$A$56:$K$346,3,0)&amp;""</f>
        <v>Yes</v>
      </c>
      <c r="G162" s="315" t="str">
        <f>VLOOKUP($A162,'Institution Evaluation'!$A$56:$K$346,7,0)&amp;""</f>
        <v>Yes</v>
      </c>
      <c r="H162" s="315" t="str">
        <f>VLOOKUP($A162,'Institution Evaluation'!$A$56:$K$346,8,0)&amp;""</f>
        <v/>
      </c>
      <c r="I162" s="315" t="str">
        <f>VLOOKUP($A162,'Institution Evaluation'!$A$56:$K$346,9,0)&amp;""</f>
        <v>Critical Importance</v>
      </c>
      <c r="J162" s="315" t="str">
        <f>VLOOKUP($A162,'Institution Evaluation'!$A$56:$K$346,10,0)&amp;""</f>
        <v/>
      </c>
      <c r="K162" s="315">
        <f t="shared" si="2"/>
        <v>20</v>
      </c>
      <c r="L162" s="315">
        <f>IF($E162="Not Scored", "N/A",IF(AND($D162='Auto Responses'!$J$27,$H162=""),"N/A",IF(AND($D162='Auto Responses'!$J$27,$H162='Auto Responses'!$J$7),1,IF(AND($D162='Auto Responses'!$J$27,$H162='Auto Responses'!$J$8),0,IF(OR($F162=$G162,$H162='Auto Responses'!$J$7),1,0)))))</f>
        <v>1</v>
      </c>
      <c r="M162" s="315" t="str">
        <f>VLOOKUP($A162,'Institution Evaluation'!$A$56:$K$346,10,0)&amp;""</f>
        <v/>
      </c>
      <c r="N162" s="315">
        <f t="shared" si="3"/>
        <v>1</v>
      </c>
      <c r="O162" s="315">
        <f t="shared" ref="O162:O176" si="19">IF($E162="Not Scored","N/A",IF($J162="",$K162,IF($J162="Minor Importance",5,IF($J162="Standard Importance",10,IF($J162="Critical Importance",20,0)))))</f>
        <v>20</v>
      </c>
      <c r="P162" s="315">
        <f t="shared" si="5"/>
        <v>20</v>
      </c>
      <c r="Q162" s="315">
        <f t="shared" si="6"/>
        <v>0</v>
      </c>
      <c r="R162" s="315">
        <f t="shared" si="10"/>
        <v>0</v>
      </c>
      <c r="S162" s="315">
        <f t="shared" si="7"/>
        <v>0</v>
      </c>
      <c r="T162" s="315">
        <f t="shared" si="8"/>
        <v>1</v>
      </c>
      <c r="U162" s="315">
        <f t="shared" si="11"/>
        <v>52</v>
      </c>
      <c r="V162" s="315">
        <f t="shared" si="9"/>
        <v>52</v>
      </c>
      <c r="W162" s="65"/>
      <c r="X162" s="65"/>
      <c r="Y162" s="65"/>
      <c r="Z162" s="65"/>
    </row>
    <row r="163" ht="15.75" customHeight="1">
      <c r="A163" s="315" t="str">
        <f>Questions!$A163</f>
        <v>PPPR-02</v>
      </c>
      <c r="B163" s="315" t="str">
        <f t="shared" si="1"/>
        <v>PPPR</v>
      </c>
      <c r="C163" s="315" t="str">
        <f>VLOOKUP($A163,Questions!$A$3:$L$333,2,0)&amp;""</f>
        <v>Can your organization comply with institutional policies on privacy and data protection with regard to users of institutional systems, if required?*</v>
      </c>
      <c r="D163" s="315" t="str">
        <f>VLOOKUP($A163,Questions!$A$3:$L$333,11,0)&amp;""</f>
        <v/>
      </c>
      <c r="E163" s="315" t="str">
        <f>VLOOKUP($A163,Questions!$A$3:$L$333,12,0)&amp;""</f>
        <v>Organization</v>
      </c>
      <c r="F163" s="315" t="str">
        <f>VLOOKUP($A163,'Institution Evaluation'!$A$56:$K$346,3,0)&amp;""</f>
        <v>No</v>
      </c>
      <c r="G163" s="315" t="str">
        <f>VLOOKUP($A163,'Institution Evaluation'!$A$56:$K$346,7,0)&amp;""</f>
        <v>Yes</v>
      </c>
      <c r="H163" s="315" t="str">
        <f>VLOOKUP($A163,'Institution Evaluation'!$A$56:$K$346,8,0)&amp;""</f>
        <v/>
      </c>
      <c r="I163" s="315" t="str">
        <f>VLOOKUP($A163,'Institution Evaluation'!$A$56:$K$346,9,0)&amp;""</f>
        <v>Critical Importance</v>
      </c>
      <c r="J163" s="315" t="str">
        <f>VLOOKUP($A163,'Institution Evaluation'!$A$56:$K$346,10,0)&amp;""</f>
        <v/>
      </c>
      <c r="K163" s="315">
        <f t="shared" si="2"/>
        <v>20</v>
      </c>
      <c r="L163" s="315">
        <f>IF($E163="Not Scored", "N/A",IF(AND($D163='Auto Responses'!$J$27,$H163=""),"N/A",IF(AND($D163='Auto Responses'!$J$27,$H163='Auto Responses'!$J$7),1,IF(AND($D163='Auto Responses'!$J$27,$H163='Auto Responses'!$J$8),0,IF(OR($F163=$G163,$H163='Auto Responses'!$J$7),1,0)))))</f>
        <v>0</v>
      </c>
      <c r="M163" s="315" t="str">
        <f>VLOOKUP($A163,'Institution Evaluation'!$A$56:$K$346,10,0)&amp;""</f>
        <v/>
      </c>
      <c r="N163" s="315">
        <f t="shared" si="3"/>
        <v>1</v>
      </c>
      <c r="O163" s="315">
        <f t="shared" si="19"/>
        <v>20</v>
      </c>
      <c r="P163" s="315">
        <f t="shared" si="5"/>
        <v>0</v>
      </c>
      <c r="Q163" s="315">
        <f t="shared" si="6"/>
        <v>0</v>
      </c>
      <c r="R163" s="315">
        <f t="shared" si="10"/>
        <v>0</v>
      </c>
      <c r="S163" s="315">
        <f t="shared" si="7"/>
        <v>0</v>
      </c>
      <c r="T163" s="315">
        <f t="shared" si="8"/>
        <v>1</v>
      </c>
      <c r="U163" s="315">
        <f t="shared" si="11"/>
        <v>53</v>
      </c>
      <c r="V163" s="315">
        <f t="shared" si="9"/>
        <v>53</v>
      </c>
      <c r="W163" s="65"/>
      <c r="X163" s="65"/>
      <c r="Y163" s="65"/>
      <c r="Z163" s="65"/>
    </row>
    <row r="164" ht="15.75" customHeight="1">
      <c r="A164" s="315" t="str">
        <f>Questions!$A164</f>
        <v>PPPR-03</v>
      </c>
      <c r="B164" s="315" t="str">
        <f t="shared" si="1"/>
        <v>PPPR</v>
      </c>
      <c r="C164" s="315" t="str">
        <f>VLOOKUP($A164,Questions!$A$3:$L$333,2,0)&amp;""</f>
        <v>Is your company subject to the institution's geographic region's laws and regulations?*</v>
      </c>
      <c r="D164" s="315" t="str">
        <f>VLOOKUP($A164,Questions!$A$3:$L$333,11,0)&amp;""</f>
        <v/>
      </c>
      <c r="E164" s="315" t="str">
        <f>VLOOKUP($A164,Questions!$A$3:$L$333,12,0)&amp;""</f>
        <v>Organization</v>
      </c>
      <c r="F164" s="315" t="str">
        <f>VLOOKUP($A164,'Institution Evaluation'!$A$56:$K$346,3,0)&amp;""</f>
        <v>Yes</v>
      </c>
      <c r="G164" s="315" t="str">
        <f>VLOOKUP($A164,'Institution Evaluation'!$A$56:$K$346,7,0)&amp;""</f>
        <v>Yes</v>
      </c>
      <c r="H164" s="315" t="str">
        <f>VLOOKUP($A164,'Institution Evaluation'!$A$56:$K$346,8,0)&amp;""</f>
        <v/>
      </c>
      <c r="I164" s="315" t="str">
        <f>VLOOKUP($A164,'Institution Evaluation'!$A$56:$K$346,9,0)&amp;""</f>
        <v>Critical Importance</v>
      </c>
      <c r="J164" s="315" t="str">
        <f>VLOOKUP($A164,'Institution Evaluation'!$A$56:$K$346,10,0)&amp;""</f>
        <v/>
      </c>
      <c r="K164" s="315">
        <f t="shared" si="2"/>
        <v>20</v>
      </c>
      <c r="L164" s="315">
        <f>IF($E164="Not Scored", "N/A",IF(AND($D164='Auto Responses'!$J$27,$H164=""),"N/A",IF(AND($D164='Auto Responses'!$J$27,$H164='Auto Responses'!$J$7),1,IF(AND($D164='Auto Responses'!$J$27,$H164='Auto Responses'!$J$8),0,IF(OR($F164=$G164,$H164='Auto Responses'!$J$7),1,0)))))</f>
        <v>1</v>
      </c>
      <c r="M164" s="315" t="str">
        <f>VLOOKUP($A164,'Institution Evaluation'!$A$56:$K$346,10,0)&amp;""</f>
        <v/>
      </c>
      <c r="N164" s="315">
        <f t="shared" si="3"/>
        <v>1</v>
      </c>
      <c r="O164" s="315">
        <f t="shared" si="19"/>
        <v>20</v>
      </c>
      <c r="P164" s="315">
        <f t="shared" si="5"/>
        <v>20</v>
      </c>
      <c r="Q164" s="315">
        <f t="shared" si="6"/>
        <v>0</v>
      </c>
      <c r="R164" s="315">
        <f t="shared" si="10"/>
        <v>0</v>
      </c>
      <c r="S164" s="315">
        <f t="shared" si="7"/>
        <v>0</v>
      </c>
      <c r="T164" s="315">
        <f t="shared" si="8"/>
        <v>1</v>
      </c>
      <c r="U164" s="315">
        <f t="shared" si="11"/>
        <v>54</v>
      </c>
      <c r="V164" s="315">
        <f t="shared" si="9"/>
        <v>54</v>
      </c>
      <c r="W164" s="65"/>
      <c r="X164" s="65"/>
      <c r="Y164" s="65"/>
      <c r="Z164" s="65"/>
    </row>
    <row r="165" ht="15.75" customHeight="1">
      <c r="A165" s="315" t="str">
        <f>Questions!$A165</f>
        <v>PPPR-04</v>
      </c>
      <c r="B165" s="315" t="str">
        <f t="shared" si="1"/>
        <v>PPPR</v>
      </c>
      <c r="C165" s="315" t="str">
        <f>VLOOKUP($A165,Questions!$A$3:$L$333,2,0)&amp;""</f>
        <v>Can you accommodate encryption requirements using open standards?</v>
      </c>
      <c r="D165" s="315" t="str">
        <f>VLOOKUP($A165,Questions!$A$3:$L$333,11,0)&amp;""</f>
        <v/>
      </c>
      <c r="E165" s="315" t="str">
        <f>VLOOKUP($A165,Questions!$A$3:$L$333,12,0)&amp;""</f>
        <v>Organization</v>
      </c>
      <c r="F165" s="315" t="str">
        <f>VLOOKUP($A165,'Institution Evaluation'!$A$56:$K$346,3,0)&amp;""</f>
        <v>Yes</v>
      </c>
      <c r="G165" s="315" t="str">
        <f>VLOOKUP($A165,'Institution Evaluation'!$A$56:$K$346,7,0)&amp;""</f>
        <v>Yes</v>
      </c>
      <c r="H165" s="315" t="str">
        <f>VLOOKUP($A165,'Institution Evaluation'!$A$56:$K$346,8,0)&amp;""</f>
        <v/>
      </c>
      <c r="I165" s="315" t="str">
        <f>VLOOKUP($A165,'Institution Evaluation'!$A$56:$K$346,9,0)&amp;""</f>
        <v>Standard Importance</v>
      </c>
      <c r="J165" s="315" t="str">
        <f>VLOOKUP($A165,'Institution Evaluation'!$A$56:$K$346,10,0)&amp;""</f>
        <v/>
      </c>
      <c r="K165" s="315">
        <f t="shared" si="2"/>
        <v>10</v>
      </c>
      <c r="L165" s="315">
        <f>IF($E165="Not Scored", "N/A",IF(AND($D165='Auto Responses'!$J$27,$H165=""),"N/A",IF(AND($D165='Auto Responses'!$J$27,$H165='Auto Responses'!$J$7),1,IF(AND($D165='Auto Responses'!$J$27,$H165='Auto Responses'!$J$8),0,IF(OR($F165=$G165,$H165='Auto Responses'!$J$7),1,0)))))</f>
        <v>1</v>
      </c>
      <c r="M165" s="315" t="str">
        <f>VLOOKUP($A165,'Institution Evaluation'!$A$56:$K$346,10,0)&amp;""</f>
        <v/>
      </c>
      <c r="N165" s="315">
        <f t="shared" si="3"/>
        <v>0</v>
      </c>
      <c r="O165" s="315">
        <f t="shared" si="19"/>
        <v>10</v>
      </c>
      <c r="P165" s="315">
        <f t="shared" si="5"/>
        <v>10</v>
      </c>
      <c r="Q165" s="315">
        <f t="shared" si="6"/>
        <v>0</v>
      </c>
      <c r="R165" s="315">
        <f t="shared" si="10"/>
        <v>0</v>
      </c>
      <c r="S165" s="315">
        <f t="shared" si="7"/>
        <v>0</v>
      </c>
      <c r="T165" s="315">
        <f t="shared" si="8"/>
        <v>0</v>
      </c>
      <c r="U165" s="315">
        <f t="shared" si="11"/>
        <v>54</v>
      </c>
      <c r="V165" s="315">
        <f t="shared" si="9"/>
        <v>0</v>
      </c>
      <c r="W165" s="65"/>
      <c r="X165" s="65"/>
      <c r="Y165" s="65"/>
      <c r="Z165" s="65"/>
    </row>
    <row r="166" ht="15.75" customHeight="1">
      <c r="A166" s="315" t="str">
        <f>Questions!$A166</f>
        <v>PPPR-05</v>
      </c>
      <c r="B166" s="315" t="str">
        <f t="shared" si="1"/>
        <v>PPPR</v>
      </c>
      <c r="C166" s="315" t="str">
        <f>VLOOKUP($A166,Questions!$A$3:$L$333,2,0)&amp;""</f>
        <v>Do you have a documented systems development life cycle (SDLC)?</v>
      </c>
      <c r="D166" s="315" t="str">
        <f>VLOOKUP($A166,Questions!$A$3:$L$333,11,0)&amp;""</f>
        <v/>
      </c>
      <c r="E166" s="315" t="str">
        <f>VLOOKUP($A166,Questions!$A$3:$L$333,12,0)&amp;""</f>
        <v>Organization</v>
      </c>
      <c r="F166" s="315" t="str">
        <f>VLOOKUP($A166,'Institution Evaluation'!$A$56:$K$346,3,0)&amp;""</f>
        <v>Yes</v>
      </c>
      <c r="G166" s="315" t="str">
        <f>VLOOKUP($A166,'Institution Evaluation'!$A$56:$K$346,7,0)&amp;""</f>
        <v>Yes</v>
      </c>
      <c r="H166" s="315" t="str">
        <f>VLOOKUP($A166,'Institution Evaluation'!$A$56:$K$346,8,0)&amp;""</f>
        <v/>
      </c>
      <c r="I166" s="315" t="str">
        <f>VLOOKUP($A166,'Institution Evaluation'!$A$56:$K$346,9,0)&amp;""</f>
        <v>Standard Importance</v>
      </c>
      <c r="J166" s="315" t="str">
        <f>VLOOKUP($A166,'Institution Evaluation'!$A$56:$K$346,10,0)&amp;""</f>
        <v/>
      </c>
      <c r="K166" s="315">
        <f t="shared" si="2"/>
        <v>10</v>
      </c>
      <c r="L166" s="315">
        <f>IF($E166="Not Scored", "N/A",IF(AND($D166='Auto Responses'!$J$27,$H166=""),"N/A",IF(AND($D166='Auto Responses'!$J$27,$H166='Auto Responses'!$J$7),1,IF(AND($D166='Auto Responses'!$J$27,$H166='Auto Responses'!$J$8),0,IF(OR($F166=$G166,$H166='Auto Responses'!$J$7),1,0)))))</f>
        <v>1</v>
      </c>
      <c r="M166" s="315" t="str">
        <f>VLOOKUP($A166,'Institution Evaluation'!$A$56:$K$346,10,0)&amp;""</f>
        <v/>
      </c>
      <c r="N166" s="315">
        <f t="shared" si="3"/>
        <v>0</v>
      </c>
      <c r="O166" s="315">
        <f t="shared" si="19"/>
        <v>10</v>
      </c>
      <c r="P166" s="315">
        <f t="shared" si="5"/>
        <v>10</v>
      </c>
      <c r="Q166" s="315">
        <f t="shared" si="6"/>
        <v>0</v>
      </c>
      <c r="R166" s="315">
        <f t="shared" si="10"/>
        <v>0</v>
      </c>
      <c r="S166" s="315">
        <f t="shared" si="7"/>
        <v>0</v>
      </c>
      <c r="T166" s="315">
        <f t="shared" si="8"/>
        <v>0</v>
      </c>
      <c r="U166" s="315">
        <f t="shared" si="11"/>
        <v>54</v>
      </c>
      <c r="V166" s="315">
        <f t="shared" si="9"/>
        <v>0</v>
      </c>
      <c r="W166" s="65"/>
      <c r="X166" s="65"/>
      <c r="Y166" s="65"/>
      <c r="Z166" s="65"/>
    </row>
    <row r="167" ht="15.75" customHeight="1">
      <c r="A167" s="315" t="str">
        <f>Questions!$A167</f>
        <v>PPPR-06</v>
      </c>
      <c r="B167" s="315" t="str">
        <f t="shared" si="1"/>
        <v>PPPR</v>
      </c>
      <c r="C167" s="315" t="str">
        <f>VLOOKUP($A167,Questions!$A$3:$L$333,2,0)&amp;""</f>
        <v>Do you perform background screenings or multi-state background checks on all employees prior to their first day of work?</v>
      </c>
      <c r="D167" s="315" t="str">
        <f>VLOOKUP($A167,Questions!$A$3:$L$333,11,0)&amp;""</f>
        <v/>
      </c>
      <c r="E167" s="315" t="str">
        <f>VLOOKUP($A167,Questions!$A$3:$L$333,12,0)&amp;""</f>
        <v>Organization</v>
      </c>
      <c r="F167" s="315" t="str">
        <f>VLOOKUP($A167,'Institution Evaluation'!$A$56:$K$346,3,0)&amp;""</f>
        <v>Yes</v>
      </c>
      <c r="G167" s="315" t="str">
        <f>VLOOKUP($A167,'Institution Evaluation'!$A$56:$K$346,7,0)&amp;""</f>
        <v>Yes</v>
      </c>
      <c r="H167" s="315" t="str">
        <f>VLOOKUP($A167,'Institution Evaluation'!$A$56:$K$346,8,0)&amp;""</f>
        <v/>
      </c>
      <c r="I167" s="315" t="str">
        <f>VLOOKUP($A167,'Institution Evaluation'!$A$56:$K$346,9,0)&amp;""</f>
        <v>Standard Importance</v>
      </c>
      <c r="J167" s="315" t="str">
        <f>VLOOKUP($A167,'Institution Evaluation'!$A$56:$K$346,10,0)&amp;""</f>
        <v/>
      </c>
      <c r="K167" s="315">
        <f t="shared" si="2"/>
        <v>10</v>
      </c>
      <c r="L167" s="315">
        <f>IF($E167="Not Scored", "N/A",IF(AND($D167='Auto Responses'!$J$27,$H167=""),"N/A",IF(AND($D167='Auto Responses'!$J$27,$H167='Auto Responses'!$J$7),1,IF(AND($D167='Auto Responses'!$J$27,$H167='Auto Responses'!$J$8),0,IF(OR($F167=$G167,$H167='Auto Responses'!$J$7),1,0)))))</f>
        <v>1</v>
      </c>
      <c r="M167" s="315" t="str">
        <f>VLOOKUP($A167,'Institution Evaluation'!$A$56:$K$346,10,0)&amp;""</f>
        <v/>
      </c>
      <c r="N167" s="315">
        <f t="shared" si="3"/>
        <v>0</v>
      </c>
      <c r="O167" s="315">
        <f t="shared" si="19"/>
        <v>10</v>
      </c>
      <c r="P167" s="315">
        <f t="shared" si="5"/>
        <v>10</v>
      </c>
      <c r="Q167" s="315">
        <f t="shared" si="6"/>
        <v>0</v>
      </c>
      <c r="R167" s="315">
        <f t="shared" si="10"/>
        <v>0</v>
      </c>
      <c r="S167" s="315">
        <f t="shared" si="7"/>
        <v>0</v>
      </c>
      <c r="T167" s="315">
        <f t="shared" si="8"/>
        <v>0</v>
      </c>
      <c r="U167" s="315">
        <f t="shared" si="11"/>
        <v>54</v>
      </c>
      <c r="V167" s="315">
        <f t="shared" si="9"/>
        <v>0</v>
      </c>
      <c r="W167" s="65"/>
      <c r="X167" s="65"/>
      <c r="Y167" s="65"/>
      <c r="Z167" s="65"/>
    </row>
    <row r="168" ht="15.75" customHeight="1">
      <c r="A168" s="315" t="str">
        <f>Questions!$A168</f>
        <v>PPPR-07</v>
      </c>
      <c r="B168" s="315" t="str">
        <f t="shared" si="1"/>
        <v>PPPR</v>
      </c>
      <c r="C168" s="315" t="str">
        <f>VLOOKUP($A168,Questions!$A$3:$L$333,2,0)&amp;""</f>
        <v>Do you require new employees to fill out agreements and review policies?</v>
      </c>
      <c r="D168" s="315" t="str">
        <f>VLOOKUP($A168,Questions!$A$3:$L$333,11,0)&amp;""</f>
        <v/>
      </c>
      <c r="E168" s="315" t="str">
        <f>VLOOKUP($A168,Questions!$A$3:$L$333,12,0)&amp;""</f>
        <v>Organization</v>
      </c>
      <c r="F168" s="315" t="str">
        <f>VLOOKUP($A168,'Institution Evaluation'!$A$56:$K$346,3,0)&amp;""</f>
        <v>Yes</v>
      </c>
      <c r="G168" s="315" t="str">
        <f>VLOOKUP($A168,'Institution Evaluation'!$A$56:$K$346,7,0)&amp;""</f>
        <v>Yes</v>
      </c>
      <c r="H168" s="315" t="str">
        <f>VLOOKUP($A168,'Institution Evaluation'!$A$56:$K$346,8,0)&amp;""</f>
        <v/>
      </c>
      <c r="I168" s="315" t="str">
        <f>VLOOKUP($A168,'Institution Evaluation'!$A$56:$K$346,9,0)&amp;""</f>
        <v>Standard Importance</v>
      </c>
      <c r="J168" s="315" t="str">
        <f>VLOOKUP($A168,'Institution Evaluation'!$A$56:$K$346,10,0)&amp;""</f>
        <v/>
      </c>
      <c r="K168" s="315">
        <f t="shared" si="2"/>
        <v>10</v>
      </c>
      <c r="L168" s="315">
        <f>IF($E168="Not Scored", "N/A",IF(AND($D168='Auto Responses'!$J$27,$H168=""),"N/A",IF(AND($D168='Auto Responses'!$J$27,$H168='Auto Responses'!$J$7),1,IF(AND($D168='Auto Responses'!$J$27,$H168='Auto Responses'!$J$8),0,IF(OR($F168=$G168,$H168='Auto Responses'!$J$7),1,0)))))</f>
        <v>1</v>
      </c>
      <c r="M168" s="315" t="str">
        <f>VLOOKUP($A168,'Institution Evaluation'!$A$56:$K$346,10,0)&amp;""</f>
        <v/>
      </c>
      <c r="N168" s="315">
        <f t="shared" si="3"/>
        <v>0</v>
      </c>
      <c r="O168" s="315">
        <f t="shared" si="19"/>
        <v>10</v>
      </c>
      <c r="P168" s="315">
        <f t="shared" si="5"/>
        <v>10</v>
      </c>
      <c r="Q168" s="315">
        <f t="shared" si="6"/>
        <v>0</v>
      </c>
      <c r="R168" s="315">
        <f t="shared" si="10"/>
        <v>0</v>
      </c>
      <c r="S168" s="315">
        <f t="shared" si="7"/>
        <v>0</v>
      </c>
      <c r="T168" s="315">
        <f t="shared" si="8"/>
        <v>0</v>
      </c>
      <c r="U168" s="315">
        <f t="shared" si="11"/>
        <v>54</v>
      </c>
      <c r="V168" s="315">
        <f t="shared" si="9"/>
        <v>0</v>
      </c>
      <c r="W168" s="65"/>
      <c r="X168" s="65"/>
      <c r="Y168" s="65"/>
      <c r="Z168" s="65"/>
    </row>
    <row r="169" ht="15.75" customHeight="1">
      <c r="A169" s="315" t="str">
        <f>Questions!$A169</f>
        <v>PPPR-08</v>
      </c>
      <c r="B169" s="315" t="str">
        <f t="shared" si="1"/>
        <v>PPPR</v>
      </c>
      <c r="C169" s="315" t="str">
        <f>VLOOKUP($A169,Questions!$A$3:$L$333,2,0)&amp;""</f>
        <v>Do you have a documented information security policy?</v>
      </c>
      <c r="D169" s="315" t="str">
        <f>VLOOKUP($A169,Questions!$A$3:$L$333,11,0)&amp;""</f>
        <v/>
      </c>
      <c r="E169" s="315" t="str">
        <f>VLOOKUP($A169,Questions!$A$3:$L$333,12,0)&amp;""</f>
        <v>Organization</v>
      </c>
      <c r="F169" s="315" t="str">
        <f>VLOOKUP($A169,'Institution Evaluation'!$A$56:$K$346,3,0)&amp;""</f>
        <v>Yes</v>
      </c>
      <c r="G169" s="315" t="str">
        <f>VLOOKUP($A169,'Institution Evaluation'!$A$56:$K$346,7,0)&amp;""</f>
        <v>Yes</v>
      </c>
      <c r="H169" s="315" t="str">
        <f>VLOOKUP($A169,'Institution Evaluation'!$A$56:$K$346,8,0)&amp;""</f>
        <v/>
      </c>
      <c r="I169" s="315" t="str">
        <f>VLOOKUP($A169,'Institution Evaluation'!$A$56:$K$346,9,0)&amp;""</f>
        <v>Standard Importance</v>
      </c>
      <c r="J169" s="315" t="str">
        <f>VLOOKUP($A169,'Institution Evaluation'!$A$56:$K$346,10,0)&amp;""</f>
        <v/>
      </c>
      <c r="K169" s="315">
        <f t="shared" si="2"/>
        <v>10</v>
      </c>
      <c r="L169" s="315">
        <f>IF($E169="Not Scored", "N/A",IF(AND($D169='Auto Responses'!$J$27,$H169=""),"N/A",IF(AND($D169='Auto Responses'!$J$27,$H169='Auto Responses'!$J$7),1,IF(AND($D169='Auto Responses'!$J$27,$H169='Auto Responses'!$J$8),0,IF(OR($F169=$G169,$H169='Auto Responses'!$J$7),1,0)))))</f>
        <v>1</v>
      </c>
      <c r="M169" s="315" t="str">
        <f>VLOOKUP($A169,'Institution Evaluation'!$A$56:$K$346,10,0)&amp;""</f>
        <v/>
      </c>
      <c r="N169" s="315">
        <f t="shared" si="3"/>
        <v>0</v>
      </c>
      <c r="O169" s="315">
        <f t="shared" si="19"/>
        <v>10</v>
      </c>
      <c r="P169" s="315">
        <f t="shared" si="5"/>
        <v>10</v>
      </c>
      <c r="Q169" s="315">
        <f t="shared" si="6"/>
        <v>0</v>
      </c>
      <c r="R169" s="315">
        <f t="shared" si="10"/>
        <v>0</v>
      </c>
      <c r="S169" s="315">
        <f t="shared" si="7"/>
        <v>0</v>
      </c>
      <c r="T169" s="315">
        <f t="shared" si="8"/>
        <v>0</v>
      </c>
      <c r="U169" s="315">
        <f t="shared" si="11"/>
        <v>54</v>
      </c>
      <c r="V169" s="315">
        <f t="shared" si="9"/>
        <v>0</v>
      </c>
      <c r="W169" s="65"/>
      <c r="X169" s="65"/>
      <c r="Y169" s="65"/>
      <c r="Z169" s="65"/>
    </row>
    <row r="170" ht="15.75" customHeight="1">
      <c r="A170" s="315" t="str">
        <f>Questions!$A170</f>
        <v>PPPR-09</v>
      </c>
      <c r="B170" s="315" t="str">
        <f t="shared" si="1"/>
        <v>PPPR</v>
      </c>
      <c r="C170" s="315" t="str">
        <f>VLOOKUP($A170,Questions!$A$3:$L$333,2,0)&amp;""</f>
        <v>Are information security principles designed into the product lifecycle?</v>
      </c>
      <c r="D170" s="315" t="str">
        <f>VLOOKUP($A170,Questions!$A$3:$L$333,11,0)&amp;""</f>
        <v/>
      </c>
      <c r="E170" s="315" t="str">
        <f>VLOOKUP($A170,Questions!$A$3:$L$333,12,0)&amp;""</f>
        <v>Organization</v>
      </c>
      <c r="F170" s="315" t="str">
        <f>VLOOKUP($A170,'Institution Evaluation'!$A$56:$K$346,3,0)&amp;""</f>
        <v>Yes</v>
      </c>
      <c r="G170" s="315" t="str">
        <f>VLOOKUP($A170,'Institution Evaluation'!$A$56:$K$346,7,0)&amp;""</f>
        <v>Yes</v>
      </c>
      <c r="H170" s="315" t="str">
        <f>VLOOKUP($A170,'Institution Evaluation'!$A$56:$K$346,8,0)&amp;""</f>
        <v/>
      </c>
      <c r="I170" s="315" t="str">
        <f>VLOOKUP($A170,'Institution Evaluation'!$A$56:$K$346,9,0)&amp;""</f>
        <v>Minor Importance</v>
      </c>
      <c r="J170" s="315" t="str">
        <f>VLOOKUP($A170,'Institution Evaluation'!$A$56:$K$346,10,0)&amp;""</f>
        <v/>
      </c>
      <c r="K170" s="315">
        <f t="shared" si="2"/>
        <v>5</v>
      </c>
      <c r="L170" s="315">
        <f>IF($E170="Not Scored", "N/A",IF(AND($D170='Auto Responses'!$J$27,$H170=""),"N/A",IF(AND($D170='Auto Responses'!$J$27,$H170='Auto Responses'!$J$7),1,IF(AND($D170='Auto Responses'!$J$27,$H170='Auto Responses'!$J$8),0,IF(OR($F170=$G170,$H170='Auto Responses'!$J$7),1,0)))))</f>
        <v>1</v>
      </c>
      <c r="M170" s="315" t="str">
        <f>VLOOKUP($A170,'Institution Evaluation'!$A$56:$K$346,10,0)&amp;""</f>
        <v/>
      </c>
      <c r="N170" s="315">
        <f t="shared" si="3"/>
        <v>0</v>
      </c>
      <c r="O170" s="315">
        <f t="shared" si="19"/>
        <v>5</v>
      </c>
      <c r="P170" s="315">
        <f t="shared" si="5"/>
        <v>5</v>
      </c>
      <c r="Q170" s="315">
        <f t="shared" si="6"/>
        <v>0</v>
      </c>
      <c r="R170" s="315">
        <f t="shared" si="10"/>
        <v>0</v>
      </c>
      <c r="S170" s="315">
        <f t="shared" si="7"/>
        <v>0</v>
      </c>
      <c r="T170" s="315">
        <f t="shared" si="8"/>
        <v>0</v>
      </c>
      <c r="U170" s="315">
        <f t="shared" si="11"/>
        <v>54</v>
      </c>
      <c r="V170" s="315">
        <f t="shared" si="9"/>
        <v>0</v>
      </c>
      <c r="W170" s="65"/>
      <c r="X170" s="65"/>
      <c r="Y170" s="65"/>
      <c r="Z170" s="65"/>
    </row>
    <row r="171" ht="15.75" customHeight="1">
      <c r="A171" s="315" t="str">
        <f>Questions!$A171</f>
        <v>PPPR-10</v>
      </c>
      <c r="B171" s="315" t="str">
        <f t="shared" si="1"/>
        <v>PPPR</v>
      </c>
      <c r="C171" s="315" t="str">
        <f>VLOOKUP($A171,Questions!$A$3:$L$333,2,0)&amp;""</f>
        <v>Will you comply with applicable breach notification laws?</v>
      </c>
      <c r="D171" s="315" t="str">
        <f>VLOOKUP($A171,Questions!$A$3:$L$333,11,0)&amp;""</f>
        <v/>
      </c>
      <c r="E171" s="315" t="str">
        <f>VLOOKUP($A171,Questions!$A$3:$L$333,12,0)&amp;""</f>
        <v>Organization</v>
      </c>
      <c r="F171" s="315" t="str">
        <f>VLOOKUP($A171,'Institution Evaluation'!$A$56:$K$346,3,0)&amp;""</f>
        <v>Yes</v>
      </c>
      <c r="G171" s="315" t="str">
        <f>VLOOKUP($A171,'Institution Evaluation'!$A$56:$K$346,7,0)&amp;""</f>
        <v>Yes</v>
      </c>
      <c r="H171" s="315" t="str">
        <f>VLOOKUP($A171,'Institution Evaluation'!$A$56:$K$346,8,0)&amp;""</f>
        <v/>
      </c>
      <c r="I171" s="315" t="str">
        <f>VLOOKUP($A171,'Institution Evaluation'!$A$56:$K$346,9,0)&amp;""</f>
        <v>Minor Importance</v>
      </c>
      <c r="J171" s="315" t="str">
        <f>VLOOKUP($A171,'Institution Evaluation'!$A$56:$K$346,10,0)&amp;""</f>
        <v/>
      </c>
      <c r="K171" s="315">
        <f t="shared" si="2"/>
        <v>5</v>
      </c>
      <c r="L171" s="315">
        <f>IF($E171="Not Scored", "N/A",IF(AND($D171='Auto Responses'!$J$27,$H171=""),"N/A",IF(AND($D171='Auto Responses'!$J$27,$H171='Auto Responses'!$J$7),1,IF(AND($D171='Auto Responses'!$J$27,$H171='Auto Responses'!$J$8),0,IF(OR($F171=$G171,$H171='Auto Responses'!$J$7),1,0)))))</f>
        <v>1</v>
      </c>
      <c r="M171" s="315" t="str">
        <f>VLOOKUP($A171,'Institution Evaluation'!$A$56:$K$346,10,0)&amp;""</f>
        <v/>
      </c>
      <c r="N171" s="315">
        <f t="shared" si="3"/>
        <v>0</v>
      </c>
      <c r="O171" s="315">
        <f t="shared" si="19"/>
        <v>5</v>
      </c>
      <c r="P171" s="315">
        <f t="shared" si="5"/>
        <v>5</v>
      </c>
      <c r="Q171" s="315">
        <f t="shared" si="6"/>
        <v>0</v>
      </c>
      <c r="R171" s="315">
        <f t="shared" si="10"/>
        <v>0</v>
      </c>
      <c r="S171" s="315">
        <f t="shared" si="7"/>
        <v>0</v>
      </c>
      <c r="T171" s="315">
        <f t="shared" si="8"/>
        <v>0</v>
      </c>
      <c r="U171" s="315">
        <f t="shared" si="11"/>
        <v>54</v>
      </c>
      <c r="V171" s="315">
        <f t="shared" si="9"/>
        <v>0</v>
      </c>
      <c r="W171" s="65"/>
      <c r="X171" s="65"/>
      <c r="Y171" s="65"/>
      <c r="Z171" s="65"/>
    </row>
    <row r="172" ht="15.75" customHeight="1">
      <c r="A172" s="315" t="str">
        <f>Questions!$A172</f>
        <v>PPPR-11</v>
      </c>
      <c r="B172" s="315" t="str">
        <f t="shared" si="1"/>
        <v>PPPR</v>
      </c>
      <c r="C172" s="315" t="str">
        <f>VLOOKUP($A172,Questions!$A$3:$L$333,2,0)&amp;""</f>
        <v>Do you have an information security awareness program?</v>
      </c>
      <c r="D172" s="315" t="str">
        <f>VLOOKUP($A172,Questions!$A$3:$L$333,11,0)&amp;""</f>
        <v/>
      </c>
      <c r="E172" s="315" t="str">
        <f>VLOOKUP($A172,Questions!$A$3:$L$333,12,0)&amp;""</f>
        <v>Organization</v>
      </c>
      <c r="F172" s="315" t="str">
        <f>VLOOKUP($A172,'Institution Evaluation'!$A$56:$K$346,3,0)&amp;""</f>
        <v>Yes</v>
      </c>
      <c r="G172" s="315" t="str">
        <f>VLOOKUP($A172,'Institution Evaluation'!$A$56:$K$346,7,0)&amp;""</f>
        <v>Yes</v>
      </c>
      <c r="H172" s="315" t="str">
        <f>VLOOKUP($A172,'Institution Evaluation'!$A$56:$K$346,8,0)&amp;""</f>
        <v/>
      </c>
      <c r="I172" s="315" t="str">
        <f>VLOOKUP($A172,'Institution Evaluation'!$A$56:$K$346,9,0)&amp;""</f>
        <v>Minor Importance</v>
      </c>
      <c r="J172" s="315" t="str">
        <f>VLOOKUP($A172,'Institution Evaluation'!$A$56:$K$346,10,0)&amp;""</f>
        <v/>
      </c>
      <c r="K172" s="315">
        <f t="shared" si="2"/>
        <v>5</v>
      </c>
      <c r="L172" s="315">
        <f>IF($E172="Not Scored", "N/A",IF(AND($D172='Auto Responses'!$J$27,$H172=""),"N/A",IF(AND($D172='Auto Responses'!$J$27,$H172='Auto Responses'!$J$7),1,IF(AND($D172='Auto Responses'!$J$27,$H172='Auto Responses'!$J$8),0,IF(OR($F172=$G172,$H172='Auto Responses'!$J$7),1,0)))))</f>
        <v>1</v>
      </c>
      <c r="M172" s="315" t="str">
        <f>VLOOKUP($A172,'Institution Evaluation'!$A$56:$K$346,10,0)&amp;""</f>
        <v/>
      </c>
      <c r="N172" s="315">
        <f t="shared" si="3"/>
        <v>0</v>
      </c>
      <c r="O172" s="315">
        <f t="shared" si="19"/>
        <v>5</v>
      </c>
      <c r="P172" s="315">
        <f t="shared" si="5"/>
        <v>5</v>
      </c>
      <c r="Q172" s="315">
        <f t="shared" si="6"/>
        <v>0</v>
      </c>
      <c r="R172" s="315">
        <f t="shared" si="10"/>
        <v>0</v>
      </c>
      <c r="S172" s="315">
        <f t="shared" si="7"/>
        <v>0</v>
      </c>
      <c r="T172" s="315">
        <f t="shared" si="8"/>
        <v>0</v>
      </c>
      <c r="U172" s="315">
        <f t="shared" si="11"/>
        <v>54</v>
      </c>
      <c r="V172" s="315">
        <f t="shared" si="9"/>
        <v>0</v>
      </c>
      <c r="W172" s="65"/>
      <c r="X172" s="65"/>
      <c r="Y172" s="65"/>
      <c r="Z172" s="65"/>
    </row>
    <row r="173" ht="15.75" customHeight="1">
      <c r="A173" s="315" t="str">
        <f>Questions!$A173</f>
        <v>PPPR-12</v>
      </c>
      <c r="B173" s="315" t="str">
        <f t="shared" si="1"/>
        <v>PPPR</v>
      </c>
      <c r="C173" s="315" t="str">
        <f>VLOOKUP($A173,Questions!$A$3:$L$333,2,0)&amp;""</f>
        <v>Is security awareness training mandatory for all employees?</v>
      </c>
      <c r="D173" s="315" t="str">
        <f>VLOOKUP($A173,Questions!$A$3:$L$333,11,0)&amp;""</f>
        <v/>
      </c>
      <c r="E173" s="315" t="str">
        <f>VLOOKUP($A173,Questions!$A$3:$L$333,12,0)&amp;""</f>
        <v>Organization</v>
      </c>
      <c r="F173" s="315" t="str">
        <f>VLOOKUP($A173,'Institution Evaluation'!$A$56:$K$346,3,0)&amp;""</f>
        <v>Yes</v>
      </c>
      <c r="G173" s="315" t="str">
        <f>VLOOKUP($A173,'Institution Evaluation'!$A$56:$K$346,7,0)&amp;""</f>
        <v>Yes</v>
      </c>
      <c r="H173" s="315" t="str">
        <f>VLOOKUP($A173,'Institution Evaluation'!$A$56:$K$346,8,0)&amp;""</f>
        <v/>
      </c>
      <c r="I173" s="315" t="str">
        <f>VLOOKUP($A173,'Institution Evaluation'!$A$56:$K$346,9,0)&amp;""</f>
        <v>Minor Importance</v>
      </c>
      <c r="J173" s="315" t="str">
        <f>VLOOKUP($A173,'Institution Evaluation'!$A$56:$K$346,10,0)&amp;""</f>
        <v/>
      </c>
      <c r="K173" s="315">
        <f t="shared" si="2"/>
        <v>5</v>
      </c>
      <c r="L173" s="315">
        <f>IF($E173="Not Scored", "N/A",IF(AND($D173='Auto Responses'!$J$27,$H173=""),"N/A",IF(AND($D173='Auto Responses'!$J$27,$H173='Auto Responses'!$J$7),1,IF(AND($D173='Auto Responses'!$J$27,$H173='Auto Responses'!$J$8),0,IF(OR($F173=$G173,$H173='Auto Responses'!$J$7),1,0)))))</f>
        <v>1</v>
      </c>
      <c r="M173" s="315" t="str">
        <f>VLOOKUP($A173,'Institution Evaluation'!$A$56:$K$346,10,0)&amp;""</f>
        <v/>
      </c>
      <c r="N173" s="315">
        <f t="shared" si="3"/>
        <v>0</v>
      </c>
      <c r="O173" s="315">
        <f t="shared" si="19"/>
        <v>5</v>
      </c>
      <c r="P173" s="315">
        <f t="shared" si="5"/>
        <v>5</v>
      </c>
      <c r="Q173" s="315">
        <f t="shared" si="6"/>
        <v>0</v>
      </c>
      <c r="R173" s="315">
        <f t="shared" si="10"/>
        <v>0</v>
      </c>
      <c r="S173" s="315">
        <f t="shared" si="7"/>
        <v>0</v>
      </c>
      <c r="T173" s="315">
        <f t="shared" si="8"/>
        <v>0</v>
      </c>
      <c r="U173" s="315">
        <f t="shared" si="11"/>
        <v>54</v>
      </c>
      <c r="V173" s="315">
        <f t="shared" si="9"/>
        <v>0</v>
      </c>
      <c r="W173" s="65"/>
      <c r="X173" s="65"/>
      <c r="Y173" s="65"/>
      <c r="Z173" s="65"/>
    </row>
    <row r="174" ht="15.75" customHeight="1">
      <c r="A174" s="315" t="str">
        <f>Questions!$A174</f>
        <v>PPPR-13</v>
      </c>
      <c r="B174" s="315" t="str">
        <f t="shared" si="1"/>
        <v>PPPR</v>
      </c>
      <c r="C174" s="315" t="str">
        <f>VLOOKUP($A174,Questions!$A$3:$L$333,2,0)&amp;""</f>
        <v>Do you have process and procedure(s) documented, and currently followed, that require a review and update of the access list(s) for privileged accounts?</v>
      </c>
      <c r="D174" s="315" t="str">
        <f>VLOOKUP($A174,Questions!$A$3:$L$333,11,0)&amp;""</f>
        <v/>
      </c>
      <c r="E174" s="315" t="str">
        <f>VLOOKUP($A174,Questions!$A$3:$L$333,12,0)&amp;""</f>
        <v>Organization</v>
      </c>
      <c r="F174" s="315" t="str">
        <f>VLOOKUP($A174,'Institution Evaluation'!$A$56:$K$346,3,0)&amp;""</f>
        <v>Yes</v>
      </c>
      <c r="G174" s="315" t="str">
        <f>VLOOKUP($A174,'Institution Evaluation'!$A$56:$K$346,7,0)&amp;""</f>
        <v>Yes</v>
      </c>
      <c r="H174" s="315" t="str">
        <f>VLOOKUP($A174,'Institution Evaluation'!$A$56:$K$346,8,0)&amp;""</f>
        <v/>
      </c>
      <c r="I174" s="315" t="str">
        <f>VLOOKUP($A174,'Institution Evaluation'!$A$56:$K$346,9,0)&amp;""</f>
        <v>Minor Importance</v>
      </c>
      <c r="J174" s="315" t="str">
        <f>VLOOKUP($A174,'Institution Evaluation'!$A$56:$K$346,10,0)&amp;""</f>
        <v/>
      </c>
      <c r="K174" s="315">
        <f t="shared" si="2"/>
        <v>5</v>
      </c>
      <c r="L174" s="315">
        <f>IF($E174="Not Scored", "N/A",IF(AND($D174='Auto Responses'!$J$27,$H174=""),"N/A",IF(AND($D174='Auto Responses'!$J$27,$H174='Auto Responses'!$J$7),1,IF(AND($D174='Auto Responses'!$J$27,$H174='Auto Responses'!$J$8),0,IF(OR($F174=$G174,$H174='Auto Responses'!$J$7),1,0)))))</f>
        <v>1</v>
      </c>
      <c r="M174" s="315" t="str">
        <f>VLOOKUP($A174,'Institution Evaluation'!$A$56:$K$346,10,0)&amp;""</f>
        <v/>
      </c>
      <c r="N174" s="315">
        <f t="shared" si="3"/>
        <v>0</v>
      </c>
      <c r="O174" s="315">
        <f t="shared" si="19"/>
        <v>5</v>
      </c>
      <c r="P174" s="315">
        <f t="shared" si="5"/>
        <v>5</v>
      </c>
      <c r="Q174" s="315">
        <f t="shared" si="6"/>
        <v>0</v>
      </c>
      <c r="R174" s="315">
        <f t="shared" si="10"/>
        <v>0</v>
      </c>
      <c r="S174" s="315">
        <f t="shared" si="7"/>
        <v>0</v>
      </c>
      <c r="T174" s="315">
        <f t="shared" si="8"/>
        <v>0</v>
      </c>
      <c r="U174" s="315">
        <f t="shared" si="11"/>
        <v>54</v>
      </c>
      <c r="V174" s="315">
        <f t="shared" si="9"/>
        <v>0</v>
      </c>
      <c r="W174" s="65"/>
      <c r="X174" s="65"/>
      <c r="Y174" s="65"/>
      <c r="Z174" s="65"/>
    </row>
    <row r="175" ht="15.75" customHeight="1">
      <c r="A175" s="315" t="str">
        <f>Questions!$A175</f>
        <v>PPPR-14</v>
      </c>
      <c r="B175" s="315" t="str">
        <f t="shared" si="1"/>
        <v>PPPR</v>
      </c>
      <c r="C175" s="315" t="str">
        <f>VLOOKUP($A175,Questions!$A$3:$L$333,2,0)&amp;""</f>
        <v>Do you have documented, and currently implemented, internal audit processes and procedures?</v>
      </c>
      <c r="D175" s="315" t="str">
        <f>VLOOKUP($A175,Questions!$A$3:$L$333,11,0)&amp;""</f>
        <v/>
      </c>
      <c r="E175" s="315" t="str">
        <f>VLOOKUP($A175,Questions!$A$3:$L$333,12,0)&amp;""</f>
        <v>Organization</v>
      </c>
      <c r="F175" s="315" t="str">
        <f>VLOOKUP($A175,'Institution Evaluation'!$A$56:$K$346,3,0)&amp;""</f>
        <v>Yes</v>
      </c>
      <c r="G175" s="315" t="str">
        <f>VLOOKUP($A175,'Institution Evaluation'!$A$56:$K$346,7,0)&amp;""</f>
        <v>Yes</v>
      </c>
      <c r="H175" s="315" t="str">
        <f>VLOOKUP($A175,'Institution Evaluation'!$A$56:$K$346,8,0)&amp;""</f>
        <v/>
      </c>
      <c r="I175" s="315" t="str">
        <f>VLOOKUP($A175,'Institution Evaluation'!$A$56:$K$346,9,0)&amp;""</f>
        <v>Minor Importance</v>
      </c>
      <c r="J175" s="315" t="str">
        <f>VLOOKUP($A175,'Institution Evaluation'!$A$56:$K$346,10,0)&amp;""</f>
        <v/>
      </c>
      <c r="K175" s="315">
        <f t="shared" si="2"/>
        <v>5</v>
      </c>
      <c r="L175" s="315">
        <f>IF($E175="Not Scored", "N/A",IF(AND($D175='Auto Responses'!$J$27,$H175=""),"N/A",IF(AND($D175='Auto Responses'!$J$27,$H175='Auto Responses'!$J$7),1,IF(AND($D175='Auto Responses'!$J$27,$H175='Auto Responses'!$J$8),0,IF(OR($F175=$G175,$H175='Auto Responses'!$J$7),1,0)))))</f>
        <v>1</v>
      </c>
      <c r="M175" s="315" t="str">
        <f>VLOOKUP($A175,'Institution Evaluation'!$A$56:$K$346,10,0)&amp;""</f>
        <v/>
      </c>
      <c r="N175" s="315">
        <f t="shared" si="3"/>
        <v>0</v>
      </c>
      <c r="O175" s="315">
        <f t="shared" si="19"/>
        <v>5</v>
      </c>
      <c r="P175" s="315">
        <f t="shared" si="5"/>
        <v>5</v>
      </c>
      <c r="Q175" s="315">
        <f t="shared" si="6"/>
        <v>0</v>
      </c>
      <c r="R175" s="315">
        <f t="shared" si="10"/>
        <v>0</v>
      </c>
      <c r="S175" s="315">
        <f t="shared" si="7"/>
        <v>0</v>
      </c>
      <c r="T175" s="315">
        <f t="shared" si="8"/>
        <v>0</v>
      </c>
      <c r="U175" s="315">
        <f t="shared" si="11"/>
        <v>54</v>
      </c>
      <c r="V175" s="315">
        <f t="shared" si="9"/>
        <v>0</v>
      </c>
      <c r="W175" s="65"/>
      <c r="X175" s="65"/>
      <c r="Y175" s="65"/>
      <c r="Z175" s="65"/>
    </row>
    <row r="176" ht="15.75" customHeight="1">
      <c r="A176" s="315" t="str">
        <f>Questions!$A176</f>
        <v>PPPR-15</v>
      </c>
      <c r="B176" s="315" t="str">
        <f t="shared" si="1"/>
        <v>PPPR</v>
      </c>
      <c r="C176" s="315" t="str">
        <f>VLOOKUP($A176,Questions!$A$3:$L$333,2,0)&amp;""</f>
        <v>Does your organization have physical security controls and policies in place?</v>
      </c>
      <c r="D176" s="315" t="str">
        <f>VLOOKUP($A176,Questions!$A$3:$L$333,11,0)&amp;""</f>
        <v/>
      </c>
      <c r="E176" s="315" t="str">
        <f>VLOOKUP($A176,Questions!$A$3:$L$333,12,0)&amp;""</f>
        <v>Organization</v>
      </c>
      <c r="F176" s="315" t="str">
        <f>VLOOKUP($A176,'Institution Evaluation'!$A$56:$K$346,3,0)&amp;""</f>
        <v>Yes</v>
      </c>
      <c r="G176" s="315" t="str">
        <f>VLOOKUP($A176,'Institution Evaluation'!$A$56:$K$346,7,0)&amp;""</f>
        <v>Yes</v>
      </c>
      <c r="H176" s="315" t="str">
        <f>VLOOKUP($A176,'Institution Evaluation'!$A$56:$K$346,8,0)&amp;""</f>
        <v/>
      </c>
      <c r="I176" s="315" t="str">
        <f>VLOOKUP($A176,'Institution Evaluation'!$A$56:$K$346,9,0)&amp;""</f>
        <v>Minor Importance</v>
      </c>
      <c r="J176" s="315" t="str">
        <f>VLOOKUP($A176,'Institution Evaluation'!$A$56:$K$346,10,0)&amp;""</f>
        <v/>
      </c>
      <c r="K176" s="315">
        <f t="shared" si="2"/>
        <v>5</v>
      </c>
      <c r="L176" s="315">
        <f>IF($E176="Not Scored", "N/A",IF(AND($D176='Auto Responses'!$J$27,$H176=""),"N/A",IF(AND($D176='Auto Responses'!$J$27,$H176='Auto Responses'!$J$7),1,IF(AND($D176='Auto Responses'!$J$27,$H176='Auto Responses'!$J$8),0,IF(OR($F176=$G176,$H176='Auto Responses'!$J$7),1,0)))))</f>
        <v>1</v>
      </c>
      <c r="M176" s="315" t="str">
        <f>VLOOKUP($A176,'Institution Evaluation'!$A$56:$K$346,10,0)&amp;""</f>
        <v/>
      </c>
      <c r="N176" s="315">
        <f t="shared" si="3"/>
        <v>0</v>
      </c>
      <c r="O176" s="315">
        <f t="shared" si="19"/>
        <v>5</v>
      </c>
      <c r="P176" s="315">
        <f t="shared" si="5"/>
        <v>5</v>
      </c>
      <c r="Q176" s="315">
        <f t="shared" si="6"/>
        <v>0</v>
      </c>
      <c r="R176" s="315">
        <f t="shared" si="10"/>
        <v>0</v>
      </c>
      <c r="S176" s="315">
        <f t="shared" si="7"/>
        <v>0</v>
      </c>
      <c r="T176" s="315">
        <f t="shared" si="8"/>
        <v>0</v>
      </c>
      <c r="U176" s="315">
        <f t="shared" si="11"/>
        <v>54</v>
      </c>
      <c r="V176" s="315">
        <f t="shared" si="9"/>
        <v>0</v>
      </c>
      <c r="W176" s="65"/>
      <c r="X176" s="65"/>
      <c r="Y176" s="65"/>
      <c r="Z176" s="65"/>
    </row>
    <row r="177" ht="15.75" customHeight="1">
      <c r="A177" s="315" t="str">
        <f>Questions!$A177</f>
        <v>HFIH-01</v>
      </c>
      <c r="B177" s="315" t="str">
        <f t="shared" si="1"/>
        <v>HFIH</v>
      </c>
      <c r="C177" s="315" t="str">
        <f>VLOOKUP($A177,Questions!$A$3:$L$333,2,0)&amp;""</f>
        <v>Do you have a formal incident response plan?</v>
      </c>
      <c r="D177" s="315" t="str">
        <f>VLOOKUP($A177,Questions!$A$3:$L$333,11,0)&amp;""</f>
        <v/>
      </c>
      <c r="E177" s="315" t="str">
        <f>VLOOKUP($A177,Questions!$A$3:$L$333,12,0)&amp;""</f>
        <v>Infrastructure</v>
      </c>
      <c r="F177" s="315" t="str">
        <f>VLOOKUP($A177,'Institution Evaluation'!$A$56:$K$346,3,0)&amp;""</f>
        <v>Yes</v>
      </c>
      <c r="G177" s="315" t="str">
        <f>VLOOKUP($A177,'Institution Evaluation'!$A$56:$K$346,7,0)&amp;""</f>
        <v>Yes</v>
      </c>
      <c r="H177" s="315" t="str">
        <f>VLOOKUP($A177,'Institution Evaluation'!$A$56:$K$346,8,0)&amp;""</f>
        <v/>
      </c>
      <c r="I177" s="315" t="str">
        <f>VLOOKUP($A177,'Institution Evaluation'!$A$56:$K$346,9,0)&amp;""</f>
        <v>Standard Importance</v>
      </c>
      <c r="J177" s="315" t="str">
        <f>VLOOKUP($A177,'Institution Evaluation'!$A$56:$K$346,10,0)&amp;""</f>
        <v/>
      </c>
      <c r="K177" s="315">
        <f t="shared" si="2"/>
        <v>10</v>
      </c>
      <c r="L177" s="315">
        <f>IF($E177="Not Scored", "N/A",IF(AND($D177='Auto Responses'!$J$27,$H177=""),"N/A",IF(AND($D177='Auto Responses'!$J$27,$H177='Auto Responses'!$J$7),1,IF(AND($D177='Auto Responses'!$J$27,$H177='Auto Responses'!$J$8),0,IF(OR($F177=$G177,$H177='Auto Responses'!$J$7),1,0)))))</f>
        <v>1</v>
      </c>
      <c r="M177" s="315" t="str">
        <f>VLOOKUP($A177,'Institution Evaluation'!$A$56:$K$346,10,0)&amp;""</f>
        <v/>
      </c>
      <c r="N177" s="315">
        <f t="shared" si="3"/>
        <v>0</v>
      </c>
      <c r="O177" s="315">
        <f t="shared" ref="O177:O186" si="20">IF(OR($F$17="No",$E177="Not Scored"),"N/A",IF($J177="",$K177,IF($J177="Minor Importance",5,IF($J177="Standard Importance",10,IF($J177="Critical Importance",20,0)))))</f>
        <v>10</v>
      </c>
      <c r="P177" s="315">
        <f t="shared" si="5"/>
        <v>10</v>
      </c>
      <c r="Q177" s="315">
        <f t="shared" si="6"/>
        <v>0</v>
      </c>
      <c r="R177" s="315">
        <f t="shared" si="10"/>
        <v>0</v>
      </c>
      <c r="S177" s="315">
        <f t="shared" si="7"/>
        <v>0</v>
      </c>
      <c r="T177" s="315">
        <f t="shared" si="8"/>
        <v>0</v>
      </c>
      <c r="U177" s="315">
        <f t="shared" si="11"/>
        <v>54</v>
      </c>
      <c r="V177" s="315">
        <f t="shared" si="9"/>
        <v>0</v>
      </c>
      <c r="W177" s="65"/>
      <c r="X177" s="65"/>
      <c r="Y177" s="65"/>
      <c r="Z177" s="65"/>
    </row>
    <row r="178" ht="15.75" customHeight="1">
      <c r="A178" s="315" t="str">
        <f>Questions!$A178</f>
        <v>HFIH-02</v>
      </c>
      <c r="B178" s="315" t="str">
        <f t="shared" si="1"/>
        <v>HFIH</v>
      </c>
      <c r="C178" s="315" t="str">
        <f>VLOOKUP($A178,Questions!$A$3:$L$333,2,0)&amp;""</f>
        <v>Do you either have an internal incident response team or retain an external team?</v>
      </c>
      <c r="D178" s="315" t="str">
        <f>VLOOKUP($A178,Questions!$A$3:$L$333,11,0)&amp;""</f>
        <v/>
      </c>
      <c r="E178" s="315" t="str">
        <f>VLOOKUP($A178,Questions!$A$3:$L$333,12,0)&amp;""</f>
        <v>Infrastructure</v>
      </c>
      <c r="F178" s="315" t="str">
        <f>VLOOKUP($A178,'Institution Evaluation'!$A$56:$K$346,3,0)&amp;""</f>
        <v>Yes</v>
      </c>
      <c r="G178" s="315" t="str">
        <f>VLOOKUP($A178,'Institution Evaluation'!$A$56:$K$346,7,0)&amp;""</f>
        <v>Yes</v>
      </c>
      <c r="H178" s="315" t="str">
        <f>VLOOKUP($A178,'Institution Evaluation'!$A$56:$K$346,8,0)&amp;""</f>
        <v/>
      </c>
      <c r="I178" s="315" t="str">
        <f>VLOOKUP($A178,'Institution Evaluation'!$A$56:$K$346,9,0)&amp;""</f>
        <v>Minor Importance</v>
      </c>
      <c r="J178" s="315" t="str">
        <f>VLOOKUP($A178,'Institution Evaluation'!$A$56:$K$346,10,0)&amp;""</f>
        <v/>
      </c>
      <c r="K178" s="315">
        <f t="shared" si="2"/>
        <v>5</v>
      </c>
      <c r="L178" s="315">
        <f>IF($E178="Not Scored", "N/A",IF(AND($D178='Auto Responses'!$J$27,$H178=""),"N/A",IF(AND($D178='Auto Responses'!$J$27,$H178='Auto Responses'!$J$7),1,IF(AND($D178='Auto Responses'!$J$27,$H178='Auto Responses'!$J$8),0,IF(OR($F178=$G178,$H178='Auto Responses'!$J$7),1,0)))))</f>
        <v>1</v>
      </c>
      <c r="M178" s="315" t="str">
        <f>VLOOKUP($A178,'Institution Evaluation'!$A$56:$K$346,10,0)&amp;""</f>
        <v/>
      </c>
      <c r="N178" s="315">
        <f t="shared" si="3"/>
        <v>0</v>
      </c>
      <c r="O178" s="315">
        <f t="shared" si="20"/>
        <v>5</v>
      </c>
      <c r="P178" s="315">
        <f t="shared" si="5"/>
        <v>5</v>
      </c>
      <c r="Q178" s="315">
        <f t="shared" si="6"/>
        <v>0</v>
      </c>
      <c r="R178" s="315">
        <f t="shared" si="10"/>
        <v>0</v>
      </c>
      <c r="S178" s="315">
        <f t="shared" si="7"/>
        <v>0</v>
      </c>
      <c r="T178" s="315">
        <f t="shared" si="8"/>
        <v>0</v>
      </c>
      <c r="U178" s="315">
        <f t="shared" si="11"/>
        <v>54</v>
      </c>
      <c r="V178" s="315">
        <f t="shared" si="9"/>
        <v>0</v>
      </c>
      <c r="W178" s="65"/>
      <c r="X178" s="65"/>
      <c r="Y178" s="65"/>
      <c r="Z178" s="65"/>
    </row>
    <row r="179" ht="15.75" customHeight="1">
      <c r="A179" s="315" t="str">
        <f>Questions!$A179</f>
        <v>HFIH-03</v>
      </c>
      <c r="B179" s="315" t="str">
        <f t="shared" si="1"/>
        <v>HFIH</v>
      </c>
      <c r="C179" s="315" t="str">
        <f>VLOOKUP($A179,Questions!$A$3:$L$333,2,0)&amp;""</f>
        <v>Do you have the capability to respond to incidents on a 24 x 7 x 365 basis?</v>
      </c>
      <c r="D179" s="315" t="str">
        <f>VLOOKUP($A179,Questions!$A$3:$L$333,11,0)&amp;""</f>
        <v/>
      </c>
      <c r="E179" s="315" t="str">
        <f>VLOOKUP($A179,Questions!$A$3:$L$333,12,0)&amp;""</f>
        <v>Infrastructure</v>
      </c>
      <c r="F179" s="315" t="str">
        <f>VLOOKUP($A179,'Institution Evaluation'!$A$56:$K$346,3,0)&amp;""</f>
        <v>Yes</v>
      </c>
      <c r="G179" s="315" t="str">
        <f>VLOOKUP($A179,'Institution Evaluation'!$A$56:$K$346,7,0)&amp;""</f>
        <v>Yes</v>
      </c>
      <c r="H179" s="315" t="str">
        <f>VLOOKUP($A179,'Institution Evaluation'!$A$56:$K$346,8,0)&amp;""</f>
        <v/>
      </c>
      <c r="I179" s="315" t="str">
        <f>VLOOKUP($A179,'Institution Evaluation'!$A$56:$K$346,9,0)&amp;""</f>
        <v>Minor Importance</v>
      </c>
      <c r="J179" s="315" t="str">
        <f>VLOOKUP($A179,'Institution Evaluation'!$A$56:$K$346,10,0)&amp;""</f>
        <v/>
      </c>
      <c r="K179" s="315">
        <f t="shared" si="2"/>
        <v>5</v>
      </c>
      <c r="L179" s="315">
        <f>IF($E179="Not Scored", "N/A",IF(AND($D179='Auto Responses'!$J$27,$H179=""),"N/A",IF(AND($D179='Auto Responses'!$J$27,$H179='Auto Responses'!$J$7),1,IF(AND($D179='Auto Responses'!$J$27,$H179='Auto Responses'!$J$8),0,IF(OR($F179=$G179,$H179='Auto Responses'!$J$7),1,0)))))</f>
        <v>1</v>
      </c>
      <c r="M179" s="315" t="str">
        <f>VLOOKUP($A179,'Institution Evaluation'!$A$56:$K$346,10,0)&amp;""</f>
        <v/>
      </c>
      <c r="N179" s="315">
        <f t="shared" si="3"/>
        <v>0</v>
      </c>
      <c r="O179" s="315">
        <f t="shared" si="20"/>
        <v>5</v>
      </c>
      <c r="P179" s="315">
        <f t="shared" si="5"/>
        <v>5</v>
      </c>
      <c r="Q179" s="315">
        <f t="shared" si="6"/>
        <v>0</v>
      </c>
      <c r="R179" s="315">
        <f t="shared" si="10"/>
        <v>0</v>
      </c>
      <c r="S179" s="315">
        <f t="shared" si="7"/>
        <v>0</v>
      </c>
      <c r="T179" s="315">
        <f t="shared" si="8"/>
        <v>0</v>
      </c>
      <c r="U179" s="315">
        <f t="shared" si="11"/>
        <v>54</v>
      </c>
      <c r="V179" s="315">
        <f t="shared" si="9"/>
        <v>0</v>
      </c>
      <c r="W179" s="65"/>
      <c r="X179" s="65"/>
      <c r="Y179" s="65"/>
      <c r="Z179" s="65"/>
    </row>
    <row r="180" ht="15.75" customHeight="1">
      <c r="A180" s="315" t="str">
        <f>Questions!$A180</f>
        <v>HFIH-04</v>
      </c>
      <c r="B180" s="315" t="str">
        <f t="shared" si="1"/>
        <v>HFIH</v>
      </c>
      <c r="C180" s="315" t="str">
        <f>VLOOKUP($A180,Questions!$A$3:$L$333,2,0)&amp;""</f>
        <v>Do you carry cyber-risk insurance to protect against unforeseen service outages, data that is lost or stolen, and security incidents?</v>
      </c>
      <c r="D180" s="315" t="str">
        <f>VLOOKUP($A180,Questions!$A$3:$L$333,11,0)&amp;""</f>
        <v/>
      </c>
      <c r="E180" s="315" t="str">
        <f>VLOOKUP($A180,Questions!$A$3:$L$333,12,0)&amp;""</f>
        <v>Infrastructure</v>
      </c>
      <c r="F180" s="315" t="str">
        <f>VLOOKUP($A180,'Institution Evaluation'!$A$56:$K$346,3,0)&amp;""</f>
        <v>Yes</v>
      </c>
      <c r="G180" s="315" t="str">
        <f>VLOOKUP($A180,'Institution Evaluation'!$A$56:$K$346,7,0)&amp;""</f>
        <v>Yes</v>
      </c>
      <c r="H180" s="315" t="str">
        <f>VLOOKUP($A180,'Institution Evaluation'!$A$56:$K$346,8,0)&amp;""</f>
        <v/>
      </c>
      <c r="I180" s="315" t="str">
        <f>VLOOKUP($A180,'Institution Evaluation'!$A$56:$K$346,9,0)&amp;""</f>
        <v>Minor Importance</v>
      </c>
      <c r="J180" s="315" t="str">
        <f>VLOOKUP($A180,'Institution Evaluation'!$A$56:$K$346,10,0)&amp;""</f>
        <v/>
      </c>
      <c r="K180" s="315">
        <f t="shared" si="2"/>
        <v>5</v>
      </c>
      <c r="L180" s="315">
        <f>IF($E180="Not Scored", "N/A",IF(AND($D180='Auto Responses'!$J$27,$H180=""),"N/A",IF(AND($D180='Auto Responses'!$J$27,$H180='Auto Responses'!$J$7),1,IF(AND($D180='Auto Responses'!$J$27,$H180='Auto Responses'!$J$8),0,IF(OR($F180=$G180,$H180='Auto Responses'!$J$7),1,0)))))</f>
        <v>1</v>
      </c>
      <c r="M180" s="315" t="str">
        <f>VLOOKUP($A180,'Institution Evaluation'!$A$56:$K$346,10,0)&amp;""</f>
        <v/>
      </c>
      <c r="N180" s="315">
        <f t="shared" si="3"/>
        <v>0</v>
      </c>
      <c r="O180" s="315">
        <f t="shared" si="20"/>
        <v>5</v>
      </c>
      <c r="P180" s="315">
        <f t="shared" si="5"/>
        <v>5</v>
      </c>
      <c r="Q180" s="315">
        <f t="shared" si="6"/>
        <v>0</v>
      </c>
      <c r="R180" s="315">
        <f t="shared" si="10"/>
        <v>0</v>
      </c>
      <c r="S180" s="315">
        <f t="shared" si="7"/>
        <v>0</v>
      </c>
      <c r="T180" s="315">
        <f t="shared" si="8"/>
        <v>0</v>
      </c>
      <c r="U180" s="315">
        <f t="shared" si="11"/>
        <v>54</v>
      </c>
      <c r="V180" s="315">
        <f t="shared" si="9"/>
        <v>0</v>
      </c>
      <c r="W180" s="65"/>
      <c r="X180" s="65"/>
      <c r="Y180" s="65"/>
      <c r="Z180" s="65"/>
    </row>
    <row r="181" ht="15.75" customHeight="1">
      <c r="A181" s="315" t="str">
        <f>Questions!$A181</f>
        <v>VULN-01</v>
      </c>
      <c r="B181" s="315" t="str">
        <f t="shared" si="1"/>
        <v>VULN</v>
      </c>
      <c r="C181" s="315" t="str">
        <f>VLOOKUP($A181,Questions!$A$3:$L$333,2,0)&amp;""</f>
        <v>Are your systems and applications scanned with an authenticated user account for vulnerabilities (that are remediated) prior to new releases?*</v>
      </c>
      <c r="D181" s="315" t="str">
        <f>VLOOKUP($A181,Questions!$A$3:$L$333,11,0)&amp;""</f>
        <v/>
      </c>
      <c r="E181" s="315" t="str">
        <f>VLOOKUP($A181,Questions!$A$3:$L$333,12,0)&amp;""</f>
        <v>Infrastructure</v>
      </c>
      <c r="F181" s="315" t="str">
        <f>VLOOKUP($A181,'Institution Evaluation'!$A$56:$K$346,3,0)&amp;""</f>
        <v>Yes</v>
      </c>
      <c r="G181" s="315" t="str">
        <f>VLOOKUP($A181,'Institution Evaluation'!$A$56:$K$346,7,0)&amp;""</f>
        <v>Yes</v>
      </c>
      <c r="H181" s="315" t="str">
        <f>VLOOKUP($A181,'Institution Evaluation'!$A$56:$K$346,8,0)&amp;""</f>
        <v/>
      </c>
      <c r="I181" s="315" t="str">
        <f>VLOOKUP($A181,'Institution Evaluation'!$A$56:$K$346,9,0)&amp;""</f>
        <v>Critical Importance</v>
      </c>
      <c r="J181" s="315" t="str">
        <f>VLOOKUP($A181,'Institution Evaluation'!$A$56:$K$346,10,0)&amp;""</f>
        <v/>
      </c>
      <c r="K181" s="315">
        <f t="shared" si="2"/>
        <v>20</v>
      </c>
      <c r="L181" s="315">
        <f>IF($E181="Not Scored", "N/A",IF(AND($D181='Auto Responses'!$J$27,$H181=""),"N/A",IF(AND($D181='Auto Responses'!$J$27,$H181='Auto Responses'!$J$7),1,IF(AND($D181='Auto Responses'!$J$27,$H181='Auto Responses'!$J$8),0,IF(OR($F181=$G181,$H181='Auto Responses'!$J$7),1,0)))))</f>
        <v>1</v>
      </c>
      <c r="M181" s="315" t="str">
        <f>VLOOKUP($A181,'Institution Evaluation'!$A$56:$K$346,10,0)&amp;""</f>
        <v/>
      </c>
      <c r="N181" s="315">
        <f t="shared" si="3"/>
        <v>1</v>
      </c>
      <c r="O181" s="315">
        <f t="shared" si="20"/>
        <v>20</v>
      </c>
      <c r="P181" s="315">
        <f t="shared" si="5"/>
        <v>20</v>
      </c>
      <c r="Q181" s="315">
        <f t="shared" si="6"/>
        <v>0</v>
      </c>
      <c r="R181" s="315">
        <f t="shared" si="10"/>
        <v>0</v>
      </c>
      <c r="S181" s="315">
        <f t="shared" si="7"/>
        <v>0</v>
      </c>
      <c r="T181" s="315">
        <f t="shared" si="8"/>
        <v>1</v>
      </c>
      <c r="U181" s="315">
        <f t="shared" si="11"/>
        <v>55</v>
      </c>
      <c r="V181" s="315">
        <f t="shared" si="9"/>
        <v>55</v>
      </c>
      <c r="W181" s="65"/>
      <c r="X181" s="65"/>
      <c r="Y181" s="65"/>
      <c r="Z181" s="65"/>
    </row>
    <row r="182" ht="15.75" customHeight="1">
      <c r="A182" s="315" t="str">
        <f>Questions!$A182</f>
        <v>VULN-02</v>
      </c>
      <c r="B182" s="315" t="str">
        <f t="shared" si="1"/>
        <v>VULN</v>
      </c>
      <c r="C182" s="315" t="str">
        <f>VLOOKUP($A182,Questions!$A$3:$L$333,2,0)&amp;""</f>
        <v>Will you provide results of application and system vulnerability scans to the institution?*</v>
      </c>
      <c r="D182" s="315" t="str">
        <f>VLOOKUP($A182,Questions!$A$3:$L$333,11,0)&amp;""</f>
        <v/>
      </c>
      <c r="E182" s="315" t="str">
        <f>VLOOKUP($A182,Questions!$A$3:$L$333,12,0)&amp;""</f>
        <v>Infrastructure</v>
      </c>
      <c r="F182" s="315" t="str">
        <f>VLOOKUP($A182,'Institution Evaluation'!$A$56:$K$346,3,0)&amp;""</f>
        <v>Yes</v>
      </c>
      <c r="G182" s="315" t="str">
        <f>VLOOKUP($A182,'Institution Evaluation'!$A$56:$K$346,7,0)&amp;""</f>
        <v>Yes</v>
      </c>
      <c r="H182" s="315" t="str">
        <f>VLOOKUP($A182,'Institution Evaluation'!$A$56:$K$346,8,0)&amp;""</f>
        <v/>
      </c>
      <c r="I182" s="315" t="str">
        <f>VLOOKUP($A182,'Institution Evaluation'!$A$56:$K$346,9,0)&amp;""</f>
        <v>Critical Importance</v>
      </c>
      <c r="J182" s="315" t="str">
        <f>VLOOKUP($A182,'Institution Evaluation'!$A$56:$K$346,10,0)&amp;""</f>
        <v/>
      </c>
      <c r="K182" s="315">
        <f t="shared" si="2"/>
        <v>20</v>
      </c>
      <c r="L182" s="315">
        <f>IF($E182="Not Scored", "N/A",IF(AND($D182='Auto Responses'!$J$27,$H182=""),"N/A",IF(AND($D182='Auto Responses'!$J$27,$H182='Auto Responses'!$J$7),1,IF(AND($D182='Auto Responses'!$J$27,$H182='Auto Responses'!$J$8),0,IF(OR($F182=$G182,$H182='Auto Responses'!$J$7),1,0)))))</f>
        <v>1</v>
      </c>
      <c r="M182" s="315" t="str">
        <f>VLOOKUP($A182,'Institution Evaluation'!$A$56:$K$346,10,0)&amp;""</f>
        <v/>
      </c>
      <c r="N182" s="315">
        <f t="shared" si="3"/>
        <v>1</v>
      </c>
      <c r="O182" s="315">
        <f t="shared" si="20"/>
        <v>20</v>
      </c>
      <c r="P182" s="315">
        <f t="shared" si="5"/>
        <v>20</v>
      </c>
      <c r="Q182" s="315">
        <f t="shared" si="6"/>
        <v>0</v>
      </c>
      <c r="R182" s="315">
        <f t="shared" si="10"/>
        <v>0</v>
      </c>
      <c r="S182" s="315">
        <f t="shared" si="7"/>
        <v>0</v>
      </c>
      <c r="T182" s="315">
        <f t="shared" si="8"/>
        <v>1</v>
      </c>
      <c r="U182" s="315">
        <f t="shared" si="11"/>
        <v>56</v>
      </c>
      <c r="V182" s="315">
        <f t="shared" si="9"/>
        <v>56</v>
      </c>
      <c r="W182" s="65"/>
      <c r="X182" s="65"/>
      <c r="Y182" s="65"/>
      <c r="Z182" s="65"/>
    </row>
    <row r="183" ht="15.75" customHeight="1">
      <c r="A183" s="315" t="str">
        <f>Questions!$A183</f>
        <v>VULN-03</v>
      </c>
      <c r="B183" s="315" t="str">
        <f t="shared" si="1"/>
        <v>VULN</v>
      </c>
      <c r="C183" s="315" t="str">
        <f>VLOOKUP($A183,Questions!$A$3:$L$333,2,0)&amp;""</f>
        <v>Will you allow the institution to perform its own vulnerability testing and/or scanning of your systems and/or application, provided that testing is performed at a mutually agreed upon time and date?*</v>
      </c>
      <c r="D183" s="315" t="str">
        <f>VLOOKUP($A183,Questions!$A$3:$L$333,11,0)&amp;""</f>
        <v/>
      </c>
      <c r="E183" s="315" t="str">
        <f>VLOOKUP($A183,Questions!$A$3:$L$333,12,0)&amp;""</f>
        <v>Infrastructure</v>
      </c>
      <c r="F183" s="315" t="str">
        <f>VLOOKUP($A183,'Institution Evaluation'!$A$56:$K$346,3,0)&amp;""</f>
        <v>Yes</v>
      </c>
      <c r="G183" s="315" t="str">
        <f>VLOOKUP($A183,'Institution Evaluation'!$A$56:$K$346,7,0)&amp;""</f>
        <v>Yes</v>
      </c>
      <c r="H183" s="315" t="str">
        <f>VLOOKUP($A183,'Institution Evaluation'!$A$56:$K$346,8,0)&amp;""</f>
        <v/>
      </c>
      <c r="I183" s="315" t="str">
        <f>VLOOKUP($A183,'Institution Evaluation'!$A$56:$K$346,9,0)&amp;""</f>
        <v>Critical Importance</v>
      </c>
      <c r="J183" s="315" t="str">
        <f>VLOOKUP($A183,'Institution Evaluation'!$A$56:$K$346,10,0)&amp;""</f>
        <v/>
      </c>
      <c r="K183" s="315">
        <f t="shared" si="2"/>
        <v>20</v>
      </c>
      <c r="L183" s="315">
        <f>IF($E183="Not Scored", "N/A",IF(AND($D183='Auto Responses'!$J$27,$H183=""),"N/A",IF(AND($D183='Auto Responses'!$J$27,$H183='Auto Responses'!$J$7),1,IF(AND($D183='Auto Responses'!$J$27,$H183='Auto Responses'!$J$8),0,IF(OR($F183=$G183,$H183='Auto Responses'!$J$7),1,0)))))</f>
        <v>1</v>
      </c>
      <c r="M183" s="315" t="str">
        <f>VLOOKUP($A183,'Institution Evaluation'!$A$56:$K$346,10,0)&amp;""</f>
        <v/>
      </c>
      <c r="N183" s="315">
        <f t="shared" si="3"/>
        <v>1</v>
      </c>
      <c r="O183" s="315">
        <f t="shared" si="20"/>
        <v>20</v>
      </c>
      <c r="P183" s="315">
        <f t="shared" si="5"/>
        <v>20</v>
      </c>
      <c r="Q183" s="315">
        <f t="shared" si="6"/>
        <v>0</v>
      </c>
      <c r="R183" s="315">
        <f t="shared" si="10"/>
        <v>0</v>
      </c>
      <c r="S183" s="315">
        <f t="shared" si="7"/>
        <v>0</v>
      </c>
      <c r="T183" s="315">
        <f t="shared" si="8"/>
        <v>1</v>
      </c>
      <c r="U183" s="315">
        <f t="shared" si="11"/>
        <v>57</v>
      </c>
      <c r="V183" s="315">
        <f t="shared" si="9"/>
        <v>57</v>
      </c>
      <c r="W183" s="65"/>
      <c r="X183" s="65"/>
      <c r="Y183" s="65"/>
      <c r="Z183" s="65"/>
    </row>
    <row r="184" ht="15.75" customHeight="1">
      <c r="A184" s="315" t="str">
        <f>Questions!$A184</f>
        <v>VULN-04</v>
      </c>
      <c r="B184" s="315" t="str">
        <f t="shared" si="1"/>
        <v>VULN</v>
      </c>
      <c r="C184" s="315" t="str">
        <f>VLOOKUP($A184,Questions!$A$3:$L$333,2,0)&amp;""</f>
        <v>Have your systems and applications had a third-party security assessment completed in the last year?</v>
      </c>
      <c r="D184" s="315" t="str">
        <f>VLOOKUP($A184,Questions!$A$3:$L$333,11,0)&amp;""</f>
        <v/>
      </c>
      <c r="E184" s="315" t="str">
        <f>VLOOKUP($A184,Questions!$A$3:$L$333,12,0)&amp;""</f>
        <v>Infrastructure</v>
      </c>
      <c r="F184" s="315" t="str">
        <f>VLOOKUP($A184,'Institution Evaluation'!$A$56:$K$346,3,0)&amp;""</f>
        <v>Yes</v>
      </c>
      <c r="G184" s="315" t="str">
        <f>VLOOKUP($A184,'Institution Evaluation'!$A$56:$K$346,7,0)&amp;""</f>
        <v>Yes</v>
      </c>
      <c r="H184" s="315" t="str">
        <f>VLOOKUP($A184,'Institution Evaluation'!$A$56:$K$346,8,0)&amp;""</f>
        <v/>
      </c>
      <c r="I184" s="315" t="str">
        <f>VLOOKUP($A184,'Institution Evaluation'!$A$56:$K$346,9,0)&amp;""</f>
        <v>Standard Importance</v>
      </c>
      <c r="J184" s="315" t="str">
        <f>VLOOKUP($A184,'Institution Evaluation'!$A$56:$K$346,10,0)&amp;""</f>
        <v/>
      </c>
      <c r="K184" s="315">
        <f t="shared" si="2"/>
        <v>10</v>
      </c>
      <c r="L184" s="315">
        <f>IF($E184="Not Scored", "N/A",IF(AND($D184='Auto Responses'!$J$27,$H184=""),"N/A",IF(AND($D184='Auto Responses'!$J$27,$H184='Auto Responses'!$J$7),1,IF(AND($D184='Auto Responses'!$J$27,$H184='Auto Responses'!$J$8),0,IF(OR($F184=$G184,$H184='Auto Responses'!$J$7),1,0)))))</f>
        <v>1</v>
      </c>
      <c r="M184" s="315" t="str">
        <f>VLOOKUP($A184,'Institution Evaluation'!$A$56:$K$346,10,0)&amp;""</f>
        <v/>
      </c>
      <c r="N184" s="315">
        <f t="shared" si="3"/>
        <v>0</v>
      </c>
      <c r="O184" s="315">
        <f t="shared" si="20"/>
        <v>10</v>
      </c>
      <c r="P184" s="315">
        <f t="shared" si="5"/>
        <v>10</v>
      </c>
      <c r="Q184" s="315">
        <f t="shared" si="6"/>
        <v>0</v>
      </c>
      <c r="R184" s="315">
        <f t="shared" si="10"/>
        <v>0</v>
      </c>
      <c r="S184" s="315">
        <f t="shared" si="7"/>
        <v>0</v>
      </c>
      <c r="T184" s="315">
        <f t="shared" si="8"/>
        <v>0</v>
      </c>
      <c r="U184" s="315">
        <f t="shared" si="11"/>
        <v>57</v>
      </c>
      <c r="V184" s="315">
        <f t="shared" si="9"/>
        <v>0</v>
      </c>
      <c r="W184" s="65"/>
      <c r="X184" s="65"/>
      <c r="Y184" s="65"/>
      <c r="Z184" s="65"/>
    </row>
    <row r="185" ht="15.75" customHeight="1">
      <c r="A185" s="315" t="str">
        <f>Questions!$A185</f>
        <v>VULN-05</v>
      </c>
      <c r="B185" s="315" t="str">
        <f t="shared" si="1"/>
        <v>VULN</v>
      </c>
      <c r="C185" s="315" t="str">
        <f>VLOOKUP($A185,Questions!$A$3:$L$333,2,0)&amp;""</f>
        <v>Do you regularly scan for common web application security vulnerabilities (e.g., SQL injection, XSS, XSRF, etc.)?</v>
      </c>
      <c r="D185" s="315" t="str">
        <f>VLOOKUP($A185,Questions!$A$3:$L$333,11,0)&amp;""</f>
        <v/>
      </c>
      <c r="E185" s="315" t="str">
        <f>VLOOKUP($A185,Questions!$A$3:$L$333,12,0)&amp;""</f>
        <v>Infrastructure</v>
      </c>
      <c r="F185" s="315" t="str">
        <f>VLOOKUP($A185,'Institution Evaluation'!$A$56:$K$346,3,0)&amp;""</f>
        <v>Yes</v>
      </c>
      <c r="G185" s="315" t="str">
        <f>VLOOKUP($A185,'Institution Evaluation'!$A$56:$K$346,7,0)&amp;""</f>
        <v>Yes</v>
      </c>
      <c r="H185" s="315" t="str">
        <f>VLOOKUP($A185,'Institution Evaluation'!$A$56:$K$346,8,0)&amp;""</f>
        <v/>
      </c>
      <c r="I185" s="315" t="str">
        <f>VLOOKUP($A185,'Institution Evaluation'!$A$56:$K$346,9,0)&amp;""</f>
        <v>Standard Importance</v>
      </c>
      <c r="J185" s="315" t="str">
        <f>VLOOKUP($A185,'Institution Evaluation'!$A$56:$K$346,10,0)&amp;""</f>
        <v/>
      </c>
      <c r="K185" s="315">
        <f t="shared" si="2"/>
        <v>10</v>
      </c>
      <c r="L185" s="315">
        <f>IF($E185="Not Scored", "N/A",IF(AND($D185='Auto Responses'!$J$27,$H185=""),"N/A",IF(AND($D185='Auto Responses'!$J$27,$H185='Auto Responses'!$J$7),1,IF(AND($D185='Auto Responses'!$J$27,$H185='Auto Responses'!$J$8),0,IF(OR($F185=$G185,$H185='Auto Responses'!$J$7),1,0)))))</f>
        <v>1</v>
      </c>
      <c r="M185" s="315" t="str">
        <f>VLOOKUP($A185,'Institution Evaluation'!$A$56:$K$346,10,0)&amp;""</f>
        <v/>
      </c>
      <c r="N185" s="315">
        <f t="shared" si="3"/>
        <v>0</v>
      </c>
      <c r="O185" s="315">
        <f t="shared" si="20"/>
        <v>10</v>
      </c>
      <c r="P185" s="315">
        <f t="shared" si="5"/>
        <v>10</v>
      </c>
      <c r="Q185" s="315">
        <f t="shared" si="6"/>
        <v>0</v>
      </c>
      <c r="R185" s="315">
        <f t="shared" si="10"/>
        <v>0</v>
      </c>
      <c r="S185" s="315">
        <f t="shared" si="7"/>
        <v>0</v>
      </c>
      <c r="T185" s="315">
        <f t="shared" si="8"/>
        <v>0</v>
      </c>
      <c r="U185" s="315">
        <f t="shared" si="11"/>
        <v>57</v>
      </c>
      <c r="V185" s="315">
        <f t="shared" si="9"/>
        <v>0</v>
      </c>
      <c r="W185" s="65"/>
      <c r="X185" s="65"/>
      <c r="Y185" s="65"/>
      <c r="Z185" s="65"/>
    </row>
    <row r="186" ht="15.75" customHeight="1">
      <c r="A186" s="315" t="str">
        <f>Questions!$A186</f>
        <v>VULN-06</v>
      </c>
      <c r="B186" s="315" t="str">
        <f t="shared" si="1"/>
        <v>VULN</v>
      </c>
      <c r="C186" s="315" t="str">
        <f>VLOOKUP($A186,Questions!$A$3:$L$333,2,0)&amp;""</f>
        <v>Are your systems and applications regularly scanned externally for vulnerabilities?</v>
      </c>
      <c r="D186" s="315" t="str">
        <f>VLOOKUP($A186,Questions!$A$3:$L$333,11,0)&amp;""</f>
        <v/>
      </c>
      <c r="E186" s="315" t="str">
        <f>VLOOKUP($A186,Questions!$A$3:$L$333,12,0)&amp;""</f>
        <v>Infrastructure</v>
      </c>
      <c r="F186" s="315" t="str">
        <f>VLOOKUP($A186,'Institution Evaluation'!$A$56:$K$346,3,0)&amp;""</f>
        <v>Yes</v>
      </c>
      <c r="G186" s="315" t="str">
        <f>VLOOKUP($A186,'Institution Evaluation'!$A$56:$K$346,7,0)&amp;""</f>
        <v>Yes</v>
      </c>
      <c r="H186" s="315" t="str">
        <f>VLOOKUP($A186,'Institution Evaluation'!$A$56:$K$346,8,0)&amp;""</f>
        <v/>
      </c>
      <c r="I186" s="315" t="str">
        <f>VLOOKUP($A186,'Institution Evaluation'!$A$56:$K$346,9,0)&amp;""</f>
        <v>Minor Importance</v>
      </c>
      <c r="J186" s="315" t="str">
        <f>VLOOKUP($A186,'Institution Evaluation'!$A$56:$K$346,10,0)&amp;""</f>
        <v/>
      </c>
      <c r="K186" s="315">
        <f t="shared" si="2"/>
        <v>5</v>
      </c>
      <c r="L186" s="315">
        <f>IF($E186="Not Scored", "N/A",IF(AND($D186='Auto Responses'!$J$27,$H186=""),"N/A",IF(AND($D186='Auto Responses'!$J$27,$H186='Auto Responses'!$J$7),1,IF(AND($D186='Auto Responses'!$J$27,$H186='Auto Responses'!$J$8),0,IF(OR($F186=$G186,$H186='Auto Responses'!$J$7),1,0)))))</f>
        <v>1</v>
      </c>
      <c r="M186" s="315" t="str">
        <f>VLOOKUP($A186,'Institution Evaluation'!$A$56:$K$346,10,0)&amp;""</f>
        <v/>
      </c>
      <c r="N186" s="315">
        <f t="shared" si="3"/>
        <v>0</v>
      </c>
      <c r="O186" s="315">
        <f t="shared" si="20"/>
        <v>5</v>
      </c>
      <c r="P186" s="315">
        <f t="shared" si="5"/>
        <v>5</v>
      </c>
      <c r="Q186" s="315">
        <f t="shared" si="6"/>
        <v>0</v>
      </c>
      <c r="R186" s="315">
        <f t="shared" si="10"/>
        <v>0</v>
      </c>
      <c r="S186" s="315">
        <f t="shared" si="7"/>
        <v>0</v>
      </c>
      <c r="T186" s="315">
        <f t="shared" si="8"/>
        <v>0</v>
      </c>
      <c r="U186" s="315">
        <f t="shared" si="11"/>
        <v>57</v>
      </c>
      <c r="V186" s="315">
        <f t="shared" si="9"/>
        <v>0</v>
      </c>
      <c r="W186" s="65"/>
      <c r="X186" s="65"/>
      <c r="Y186" s="65"/>
      <c r="Z186" s="65"/>
    </row>
    <row r="187" ht="15.75" customHeight="1">
      <c r="A187" s="315" t="str">
        <f>Questions!$A187</f>
        <v>HIPA-01</v>
      </c>
      <c r="B187" s="315" t="str">
        <f t="shared" si="1"/>
        <v>HIPA</v>
      </c>
      <c r="C187" s="315" t="str">
        <f>VLOOKUP($A187,Questions!$A$3:$L$333,2,0)&amp;""</f>
        <v>Do your workforce members receive regular training related to the Health Insurance Portability and Accountability Act (HIPAA) Privacy and Security Rules and the HITECH Act?*</v>
      </c>
      <c r="D187" s="315" t="str">
        <f>VLOOKUP($A187,Questions!$A$3:$L$333,11,0)&amp;""</f>
        <v/>
      </c>
      <c r="E187" s="315" t="str">
        <f>VLOOKUP($A187,Questions!$A$3:$L$333,12,0)&amp;""</f>
        <v>Case-specific</v>
      </c>
      <c r="F187" s="315" t="str">
        <f>VLOOKUP($A187,'Institution Evaluation'!$A$56:$K$346,3,0)&amp;""</f>
        <v>No</v>
      </c>
      <c r="G187" s="315" t="str">
        <f>VLOOKUP($A187,'Institution Evaluation'!$A$56:$K$346,7,0)&amp;""</f>
        <v>Yes</v>
      </c>
      <c r="H187" s="315" t="str">
        <f>VLOOKUP($A187,'Institution Evaluation'!$A$56:$K$346,8,0)&amp;""</f>
        <v/>
      </c>
      <c r="I187" s="315" t="str">
        <f>VLOOKUP($A187,'Institution Evaluation'!$A$56:$K$346,9,0)&amp;""</f>
        <v>Critical Importance</v>
      </c>
      <c r="J187" s="315" t="str">
        <f>VLOOKUP($A187,'Institution Evaluation'!$A$56:$K$346,10,0)&amp;""</f>
        <v/>
      </c>
      <c r="K187" s="315">
        <f t="shared" si="2"/>
        <v>20</v>
      </c>
      <c r="L187" s="315">
        <f>IF($E187="Not Scored", "N/A",IF(AND($D187='Auto Responses'!$J$27,$H187=""),"N/A",IF(AND($D187='Auto Responses'!$J$27,$H187='Auto Responses'!$J$7),1,IF(AND($D187='Auto Responses'!$J$27,$H187='Auto Responses'!$J$8),0,IF(OR($F187=$G187,$H187='Auto Responses'!$J$7),1,0)))))</f>
        <v>0</v>
      </c>
      <c r="M187" s="315" t="str">
        <f>VLOOKUP($A187,'Institution Evaluation'!$A$56:$K$346,10,0)&amp;""</f>
        <v/>
      </c>
      <c r="N187" s="315">
        <f t="shared" si="3"/>
        <v>1</v>
      </c>
      <c r="O187" s="315" t="str">
        <f t="shared" ref="O187:O215" si="21">IF(OR($F$21="No",$E187="Not Scored"),"N/A",IF($J187="",$K187,IF($J187="Minor Importance",5,IF($J187="Standard Importance",10,IF($J187="Critical Importance",20,0)))))</f>
        <v>N/A</v>
      </c>
      <c r="P187" s="315" t="str">
        <f t="shared" si="5"/>
        <v>N/A</v>
      </c>
      <c r="Q187" s="315">
        <f t="shared" si="6"/>
        <v>0</v>
      </c>
      <c r="R187" s="315">
        <f t="shared" si="10"/>
        <v>0</v>
      </c>
      <c r="S187" s="315">
        <f t="shared" si="7"/>
        <v>0</v>
      </c>
      <c r="T187" s="315">
        <f t="shared" si="8"/>
        <v>1</v>
      </c>
      <c r="U187" s="315">
        <f t="shared" si="11"/>
        <v>58</v>
      </c>
      <c r="V187" s="315">
        <f t="shared" si="9"/>
        <v>58</v>
      </c>
      <c r="W187" s="65"/>
      <c r="X187" s="65"/>
      <c r="Y187" s="65"/>
      <c r="Z187" s="65"/>
    </row>
    <row r="188" ht="15.75" customHeight="1">
      <c r="A188" s="315" t="str">
        <f>Questions!$A188</f>
        <v>HIPA-02</v>
      </c>
      <c r="B188" s="315" t="str">
        <f t="shared" si="1"/>
        <v>HIPA</v>
      </c>
      <c r="C188" s="315" t="str">
        <f>VLOOKUP($A188,Questions!$A$3:$L$333,2,0)&amp;""</f>
        <v>Have you identified areas of risk?*</v>
      </c>
      <c r="D188" s="315" t="str">
        <f>VLOOKUP($A188,Questions!$A$3:$L$333,11,0)&amp;""</f>
        <v/>
      </c>
      <c r="E188" s="315" t="str">
        <f>VLOOKUP($A188,Questions!$A$3:$L$333,12,0)&amp;""</f>
        <v>Case-specific</v>
      </c>
      <c r="F188" s="315" t="str">
        <f>VLOOKUP($A188,'Institution Evaluation'!$A$56:$K$346,3,0)&amp;""</f>
        <v>No</v>
      </c>
      <c r="G188" s="315" t="str">
        <f>VLOOKUP($A188,'Institution Evaluation'!$A$56:$K$346,7,0)&amp;""</f>
        <v>Yes</v>
      </c>
      <c r="H188" s="315" t="str">
        <f>VLOOKUP($A188,'Institution Evaluation'!$A$56:$K$346,8,0)&amp;""</f>
        <v/>
      </c>
      <c r="I188" s="315" t="str">
        <f>VLOOKUP($A188,'Institution Evaluation'!$A$56:$K$346,9,0)&amp;""</f>
        <v>Critical Importance</v>
      </c>
      <c r="J188" s="315" t="str">
        <f>VLOOKUP($A188,'Institution Evaluation'!$A$56:$K$346,10,0)&amp;""</f>
        <v/>
      </c>
      <c r="K188" s="315">
        <f t="shared" si="2"/>
        <v>20</v>
      </c>
      <c r="L188" s="315">
        <f>IF($E188="Not Scored", "N/A",IF(AND($D188='Auto Responses'!$J$27,$H188=""),"N/A",IF(AND($D188='Auto Responses'!$J$27,$H188='Auto Responses'!$J$7),1,IF(AND($D188='Auto Responses'!$J$27,$H188='Auto Responses'!$J$8),0,IF(OR($F188=$G188,$H188='Auto Responses'!$J$7),1,0)))))</f>
        <v>0</v>
      </c>
      <c r="M188" s="315" t="str">
        <f>VLOOKUP($A188,'Institution Evaluation'!$A$56:$K$346,10,0)&amp;""</f>
        <v/>
      </c>
      <c r="N188" s="315">
        <f t="shared" si="3"/>
        <v>1</v>
      </c>
      <c r="O188" s="315" t="str">
        <f t="shared" si="21"/>
        <v>N/A</v>
      </c>
      <c r="P188" s="315" t="str">
        <f t="shared" si="5"/>
        <v>N/A</v>
      </c>
      <c r="Q188" s="315">
        <f t="shared" si="6"/>
        <v>0</v>
      </c>
      <c r="R188" s="315">
        <f t="shared" si="10"/>
        <v>0</v>
      </c>
      <c r="S188" s="315">
        <f t="shared" si="7"/>
        <v>0</v>
      </c>
      <c r="T188" s="315">
        <f t="shared" si="8"/>
        <v>1</v>
      </c>
      <c r="U188" s="315">
        <f t="shared" si="11"/>
        <v>59</v>
      </c>
      <c r="V188" s="315">
        <f t="shared" si="9"/>
        <v>59</v>
      </c>
      <c r="W188" s="65"/>
      <c r="X188" s="65"/>
      <c r="Y188" s="65"/>
      <c r="Z188" s="65"/>
    </row>
    <row r="189" ht="15.75" customHeight="1">
      <c r="A189" s="315" t="str">
        <f>Questions!$A189</f>
        <v>HIPA-03</v>
      </c>
      <c r="B189" s="315" t="str">
        <f t="shared" si="1"/>
        <v>HIPA</v>
      </c>
      <c r="C189" s="315" t="str">
        <f>VLOOKUP($A189,Questions!$A$3:$L$333,2,0)&amp;""</f>
        <v>Have the relevant policies/plans been tested?*</v>
      </c>
      <c r="D189" s="315" t="str">
        <f>VLOOKUP($A189,Questions!$A$3:$L$333,11,0)&amp;""</f>
        <v/>
      </c>
      <c r="E189" s="315" t="str">
        <f>VLOOKUP($A189,Questions!$A$3:$L$333,12,0)&amp;""</f>
        <v>Case-specific</v>
      </c>
      <c r="F189" s="315" t="str">
        <f>VLOOKUP($A189,'Institution Evaluation'!$A$56:$K$346,3,0)&amp;""</f>
        <v>No</v>
      </c>
      <c r="G189" s="315" t="str">
        <f>VLOOKUP($A189,'Institution Evaluation'!$A$56:$K$346,7,0)&amp;""</f>
        <v>Yes</v>
      </c>
      <c r="H189" s="315" t="str">
        <f>VLOOKUP($A189,'Institution Evaluation'!$A$56:$K$346,8,0)&amp;""</f>
        <v/>
      </c>
      <c r="I189" s="315" t="str">
        <f>VLOOKUP($A189,'Institution Evaluation'!$A$56:$K$346,9,0)&amp;""</f>
        <v>Critical Importance</v>
      </c>
      <c r="J189" s="315" t="str">
        <f>VLOOKUP($A189,'Institution Evaluation'!$A$56:$K$346,10,0)&amp;""</f>
        <v/>
      </c>
      <c r="K189" s="315">
        <f t="shared" si="2"/>
        <v>20</v>
      </c>
      <c r="L189" s="315">
        <f>IF($E189="Not Scored", "N/A",IF(AND($D189='Auto Responses'!$J$27,$H189=""),"N/A",IF(AND($D189='Auto Responses'!$J$27,$H189='Auto Responses'!$J$7),1,IF(AND($D189='Auto Responses'!$J$27,$H189='Auto Responses'!$J$8),0,IF(OR($F189=$G189,$H189='Auto Responses'!$J$7),1,0)))))</f>
        <v>0</v>
      </c>
      <c r="M189" s="315" t="str">
        <f>VLOOKUP($A189,'Institution Evaluation'!$A$56:$K$346,10,0)&amp;""</f>
        <v/>
      </c>
      <c r="N189" s="315">
        <f t="shared" si="3"/>
        <v>1</v>
      </c>
      <c r="O189" s="315" t="str">
        <f t="shared" si="21"/>
        <v>N/A</v>
      </c>
      <c r="P189" s="315" t="str">
        <f t="shared" si="5"/>
        <v>N/A</v>
      </c>
      <c r="Q189" s="315">
        <f t="shared" si="6"/>
        <v>0</v>
      </c>
      <c r="R189" s="315">
        <f t="shared" si="10"/>
        <v>0</v>
      </c>
      <c r="S189" s="315">
        <f t="shared" si="7"/>
        <v>0</v>
      </c>
      <c r="T189" s="315">
        <f t="shared" si="8"/>
        <v>1</v>
      </c>
      <c r="U189" s="315">
        <f t="shared" si="11"/>
        <v>60</v>
      </c>
      <c r="V189" s="315">
        <f t="shared" si="9"/>
        <v>60</v>
      </c>
      <c r="W189" s="65"/>
      <c r="X189" s="65"/>
      <c r="Y189" s="65"/>
      <c r="Z189" s="65"/>
    </row>
    <row r="190" ht="15.75" customHeight="1">
      <c r="A190" s="315" t="str">
        <f>Questions!$A190</f>
        <v>HIPA-04</v>
      </c>
      <c r="B190" s="315" t="str">
        <f t="shared" si="1"/>
        <v>HIPA</v>
      </c>
      <c r="C190" s="315" t="str">
        <f>VLOOKUP($A190,Questions!$A$3:$L$333,2,0)&amp;""</f>
        <v>Have you entered into a Business Associate Agreements with all subcontractors who may have access to protected health information (PHI)?*</v>
      </c>
      <c r="D190" s="315" t="str">
        <f>VLOOKUP($A190,Questions!$A$3:$L$333,11,0)&amp;""</f>
        <v/>
      </c>
      <c r="E190" s="315" t="str">
        <f>VLOOKUP($A190,Questions!$A$3:$L$333,12,0)&amp;""</f>
        <v>Case-specific</v>
      </c>
      <c r="F190" s="315" t="str">
        <f>VLOOKUP($A190,'Institution Evaluation'!$A$56:$K$346,3,0)&amp;""</f>
        <v>No</v>
      </c>
      <c r="G190" s="315" t="str">
        <f>VLOOKUP($A190,'Institution Evaluation'!$A$56:$K$346,7,0)&amp;""</f>
        <v>Yes</v>
      </c>
      <c r="H190" s="315" t="str">
        <f>VLOOKUP($A190,'Institution Evaluation'!$A$56:$K$346,8,0)&amp;""</f>
        <v/>
      </c>
      <c r="I190" s="315" t="str">
        <f>VLOOKUP($A190,'Institution Evaluation'!$A$56:$K$346,9,0)&amp;""</f>
        <v>Critical Importance</v>
      </c>
      <c r="J190" s="315" t="str">
        <f>VLOOKUP($A190,'Institution Evaluation'!$A$56:$K$346,10,0)&amp;""</f>
        <v/>
      </c>
      <c r="K190" s="315">
        <f t="shared" si="2"/>
        <v>20</v>
      </c>
      <c r="L190" s="315">
        <f>IF($E190="Not Scored", "N/A",IF(AND($D190='Auto Responses'!$J$27,$H190=""),"N/A",IF(AND($D190='Auto Responses'!$J$27,$H190='Auto Responses'!$J$7),1,IF(AND($D190='Auto Responses'!$J$27,$H190='Auto Responses'!$J$8),0,IF(OR($F190=$G190,$H190='Auto Responses'!$J$7),1,0)))))</f>
        <v>0</v>
      </c>
      <c r="M190" s="315" t="str">
        <f>VLOOKUP($A190,'Institution Evaluation'!$A$56:$K$346,10,0)&amp;""</f>
        <v/>
      </c>
      <c r="N190" s="315">
        <f t="shared" si="3"/>
        <v>1</v>
      </c>
      <c r="O190" s="315" t="str">
        <f t="shared" si="21"/>
        <v>N/A</v>
      </c>
      <c r="P190" s="315" t="str">
        <f t="shared" si="5"/>
        <v>N/A</v>
      </c>
      <c r="Q190" s="315">
        <f t="shared" si="6"/>
        <v>0</v>
      </c>
      <c r="R190" s="315">
        <f t="shared" si="10"/>
        <v>0</v>
      </c>
      <c r="S190" s="315">
        <f t="shared" si="7"/>
        <v>0</v>
      </c>
      <c r="T190" s="315">
        <f t="shared" si="8"/>
        <v>1</v>
      </c>
      <c r="U190" s="315">
        <f t="shared" si="11"/>
        <v>61</v>
      </c>
      <c r="V190" s="315">
        <f t="shared" si="9"/>
        <v>61</v>
      </c>
      <c r="W190" s="65"/>
      <c r="X190" s="65"/>
      <c r="Y190" s="65"/>
      <c r="Z190" s="65"/>
    </row>
    <row r="191" ht="15.75" customHeight="1">
      <c r="A191" s="315" t="str">
        <f>Questions!$A191</f>
        <v>HIPA-05</v>
      </c>
      <c r="B191" s="315" t="str">
        <f t="shared" si="1"/>
        <v>HIPA</v>
      </c>
      <c r="C191" s="315" t="str">
        <f>VLOOKUP($A191,Questions!$A$3:$L$333,2,0)&amp;""</f>
        <v>Do you monitor or receive information regarding changes in HIPAA regulations?</v>
      </c>
      <c r="D191" s="315" t="str">
        <f>VLOOKUP($A191,Questions!$A$3:$L$333,11,0)&amp;""</f>
        <v/>
      </c>
      <c r="E191" s="315" t="str">
        <f>VLOOKUP($A191,Questions!$A$3:$L$333,12,0)&amp;""</f>
        <v>Case-specific</v>
      </c>
      <c r="F191" s="315" t="str">
        <f>VLOOKUP($A191,'Institution Evaluation'!$A$56:$K$346,3,0)&amp;""</f>
        <v>No</v>
      </c>
      <c r="G191" s="315" t="str">
        <f>VLOOKUP($A191,'Institution Evaluation'!$A$56:$K$346,7,0)&amp;""</f>
        <v>Yes</v>
      </c>
      <c r="H191" s="315" t="str">
        <f>VLOOKUP($A191,'Institution Evaluation'!$A$56:$K$346,8,0)&amp;""</f>
        <v/>
      </c>
      <c r="I191" s="315" t="str">
        <f>VLOOKUP($A191,'Institution Evaluation'!$A$56:$K$346,9,0)&amp;""</f>
        <v>Standard Importance</v>
      </c>
      <c r="J191" s="315" t="str">
        <f>VLOOKUP($A191,'Institution Evaluation'!$A$56:$K$346,10,0)&amp;""</f>
        <v/>
      </c>
      <c r="K191" s="315">
        <f t="shared" si="2"/>
        <v>10</v>
      </c>
      <c r="L191" s="315">
        <f>IF($E191="Not Scored", "N/A",IF(AND($D191='Auto Responses'!$J$27,$H191=""),"N/A",IF(AND($D191='Auto Responses'!$J$27,$H191='Auto Responses'!$J$7),1,IF(AND($D191='Auto Responses'!$J$27,$H191='Auto Responses'!$J$8),0,IF(OR($F191=$G191,$H191='Auto Responses'!$J$7),1,0)))))</f>
        <v>0</v>
      </c>
      <c r="M191" s="315" t="str">
        <f>VLOOKUP($A191,'Institution Evaluation'!$A$56:$K$346,10,0)&amp;""</f>
        <v/>
      </c>
      <c r="N191" s="315">
        <f t="shared" si="3"/>
        <v>0</v>
      </c>
      <c r="O191" s="315" t="str">
        <f t="shared" si="21"/>
        <v>N/A</v>
      </c>
      <c r="P191" s="315" t="str">
        <f t="shared" si="5"/>
        <v>N/A</v>
      </c>
      <c r="Q191" s="315">
        <f t="shared" si="6"/>
        <v>0</v>
      </c>
      <c r="R191" s="315">
        <f t="shared" si="10"/>
        <v>0</v>
      </c>
      <c r="S191" s="315">
        <f t="shared" si="7"/>
        <v>0</v>
      </c>
      <c r="T191" s="315">
        <f t="shared" si="8"/>
        <v>0</v>
      </c>
      <c r="U191" s="315">
        <f t="shared" si="11"/>
        <v>61</v>
      </c>
      <c r="V191" s="315">
        <f t="shared" si="9"/>
        <v>0</v>
      </c>
      <c r="W191" s="65"/>
      <c r="X191" s="65"/>
      <c r="Y191" s="65"/>
      <c r="Z191" s="65"/>
    </row>
    <row r="192" ht="15.75" customHeight="1">
      <c r="A192" s="315" t="str">
        <f>Questions!$A192</f>
        <v>HIPA-06</v>
      </c>
      <c r="B192" s="315" t="str">
        <f t="shared" si="1"/>
        <v>HIPA</v>
      </c>
      <c r="C192" s="315" t="str">
        <f>VLOOKUP($A192,Questions!$A$3:$L$333,2,0)&amp;""</f>
        <v>Has your organization designated HIPAA Privacy and Security officers as required by the rules?</v>
      </c>
      <c r="D192" s="315" t="str">
        <f>VLOOKUP($A192,Questions!$A$3:$L$333,11,0)&amp;""</f>
        <v/>
      </c>
      <c r="E192" s="315" t="str">
        <f>VLOOKUP($A192,Questions!$A$3:$L$333,12,0)&amp;""</f>
        <v>Case-specific</v>
      </c>
      <c r="F192" s="315" t="str">
        <f>VLOOKUP($A192,'Institution Evaluation'!$A$56:$K$346,3,0)&amp;""</f>
        <v>No</v>
      </c>
      <c r="G192" s="315" t="str">
        <f>VLOOKUP($A192,'Institution Evaluation'!$A$56:$K$346,7,0)&amp;""</f>
        <v>Yes</v>
      </c>
      <c r="H192" s="315" t="str">
        <f>VLOOKUP($A192,'Institution Evaluation'!$A$56:$K$346,8,0)&amp;""</f>
        <v/>
      </c>
      <c r="I192" s="315" t="str">
        <f>VLOOKUP($A192,'Institution Evaluation'!$A$56:$K$346,9,0)&amp;""</f>
        <v>Standard Importance</v>
      </c>
      <c r="J192" s="315" t="str">
        <f>VLOOKUP($A192,'Institution Evaluation'!$A$56:$K$346,10,0)&amp;""</f>
        <v/>
      </c>
      <c r="K192" s="315">
        <f t="shared" si="2"/>
        <v>10</v>
      </c>
      <c r="L192" s="315">
        <f>IF($E192="Not Scored", "N/A",IF(AND($D192='Auto Responses'!$J$27,$H192=""),"N/A",IF(AND($D192='Auto Responses'!$J$27,$H192='Auto Responses'!$J$7),1,IF(AND($D192='Auto Responses'!$J$27,$H192='Auto Responses'!$J$8),0,IF(OR($F192=$G192,$H192='Auto Responses'!$J$7),1,0)))))</f>
        <v>0</v>
      </c>
      <c r="M192" s="315" t="str">
        <f>VLOOKUP($A192,'Institution Evaluation'!$A$56:$K$346,10,0)&amp;""</f>
        <v/>
      </c>
      <c r="N192" s="315">
        <f t="shared" si="3"/>
        <v>0</v>
      </c>
      <c r="O192" s="315" t="str">
        <f t="shared" si="21"/>
        <v>N/A</v>
      </c>
      <c r="P192" s="315" t="str">
        <f t="shared" si="5"/>
        <v>N/A</v>
      </c>
      <c r="Q192" s="315">
        <f t="shared" si="6"/>
        <v>0</v>
      </c>
      <c r="R192" s="315">
        <f t="shared" si="10"/>
        <v>0</v>
      </c>
      <c r="S192" s="315">
        <f t="shared" si="7"/>
        <v>0</v>
      </c>
      <c r="T192" s="315">
        <f t="shared" si="8"/>
        <v>0</v>
      </c>
      <c r="U192" s="315">
        <f t="shared" si="11"/>
        <v>61</v>
      </c>
      <c r="V192" s="315">
        <f t="shared" si="9"/>
        <v>0</v>
      </c>
      <c r="W192" s="65"/>
      <c r="X192" s="65"/>
      <c r="Y192" s="65"/>
      <c r="Z192" s="65"/>
    </row>
    <row r="193" ht="15.75" customHeight="1">
      <c r="A193" s="315" t="str">
        <f>Questions!$A193</f>
        <v>HIPA-07</v>
      </c>
      <c r="B193" s="315" t="str">
        <f t="shared" si="1"/>
        <v>HIPA</v>
      </c>
      <c r="C193" s="315" t="str">
        <f>VLOOKUP($A193,Questions!$A$3:$L$333,2,0)&amp;""</f>
        <v>Do you comply with the requirements of the Health Information Technology for Economic and Clinical Health Act (HITECH)?</v>
      </c>
      <c r="D193" s="315" t="str">
        <f>VLOOKUP($A193,Questions!$A$3:$L$333,11,0)&amp;""</f>
        <v/>
      </c>
      <c r="E193" s="315" t="str">
        <f>VLOOKUP($A193,Questions!$A$3:$L$333,12,0)&amp;""</f>
        <v>Case-specific</v>
      </c>
      <c r="F193" s="315" t="str">
        <f>VLOOKUP($A193,'Institution Evaluation'!$A$56:$K$346,3,0)&amp;""</f>
        <v>No</v>
      </c>
      <c r="G193" s="315" t="str">
        <f>VLOOKUP($A193,'Institution Evaluation'!$A$56:$K$346,7,0)&amp;""</f>
        <v>Yes</v>
      </c>
      <c r="H193" s="315" t="str">
        <f>VLOOKUP($A193,'Institution Evaluation'!$A$56:$K$346,8,0)&amp;""</f>
        <v/>
      </c>
      <c r="I193" s="315" t="str">
        <f>VLOOKUP($A193,'Institution Evaluation'!$A$56:$K$346,9,0)&amp;""</f>
        <v>Standard Importance</v>
      </c>
      <c r="J193" s="315" t="str">
        <f>VLOOKUP($A193,'Institution Evaluation'!$A$56:$K$346,10,0)&amp;""</f>
        <v/>
      </c>
      <c r="K193" s="315">
        <f t="shared" si="2"/>
        <v>10</v>
      </c>
      <c r="L193" s="315">
        <f>IF($E193="Not Scored", "N/A",IF(AND($D193='Auto Responses'!$J$27,$H193=""),"N/A",IF(AND($D193='Auto Responses'!$J$27,$H193='Auto Responses'!$J$7),1,IF(AND($D193='Auto Responses'!$J$27,$H193='Auto Responses'!$J$8),0,IF(OR($F193=$G193,$H193='Auto Responses'!$J$7),1,0)))))</f>
        <v>0</v>
      </c>
      <c r="M193" s="315" t="str">
        <f>VLOOKUP($A193,'Institution Evaluation'!$A$56:$K$346,10,0)&amp;""</f>
        <v/>
      </c>
      <c r="N193" s="315">
        <f t="shared" si="3"/>
        <v>0</v>
      </c>
      <c r="O193" s="315" t="str">
        <f t="shared" si="21"/>
        <v>N/A</v>
      </c>
      <c r="P193" s="315" t="str">
        <f t="shared" si="5"/>
        <v>N/A</v>
      </c>
      <c r="Q193" s="315">
        <f t="shared" si="6"/>
        <v>0</v>
      </c>
      <c r="R193" s="315">
        <f t="shared" si="10"/>
        <v>0</v>
      </c>
      <c r="S193" s="315">
        <f t="shared" si="7"/>
        <v>0</v>
      </c>
      <c r="T193" s="315">
        <f t="shared" si="8"/>
        <v>0</v>
      </c>
      <c r="U193" s="315">
        <f t="shared" si="11"/>
        <v>61</v>
      </c>
      <c r="V193" s="315">
        <f t="shared" si="9"/>
        <v>0</v>
      </c>
      <c r="W193" s="65"/>
      <c r="X193" s="65"/>
      <c r="Y193" s="65"/>
      <c r="Z193" s="65"/>
    </row>
    <row r="194" ht="15.75" customHeight="1">
      <c r="A194" s="315" t="str">
        <f>Questions!$A194</f>
        <v>HIPA-08</v>
      </c>
      <c r="B194" s="315" t="str">
        <f t="shared" si="1"/>
        <v>HIPA</v>
      </c>
      <c r="C194" s="315" t="str">
        <f>VLOOKUP($A194,Questions!$A$3:$L$333,2,0)&amp;""</f>
        <v>Have you conducted a risk analysis as required under the HIPAA Security Rule?</v>
      </c>
      <c r="D194" s="315" t="str">
        <f>VLOOKUP($A194,Questions!$A$3:$L$333,11,0)&amp;""</f>
        <v/>
      </c>
      <c r="E194" s="315" t="str">
        <f>VLOOKUP($A194,Questions!$A$3:$L$333,12,0)&amp;""</f>
        <v>Case-specific</v>
      </c>
      <c r="F194" s="315" t="str">
        <f>VLOOKUP($A194,'Institution Evaluation'!$A$56:$K$346,3,0)&amp;""</f>
        <v>No</v>
      </c>
      <c r="G194" s="315" t="str">
        <f>VLOOKUP($A194,'Institution Evaluation'!$A$56:$K$346,7,0)&amp;""</f>
        <v>Yes</v>
      </c>
      <c r="H194" s="315" t="str">
        <f>VLOOKUP($A194,'Institution Evaluation'!$A$56:$K$346,8,0)&amp;""</f>
        <v/>
      </c>
      <c r="I194" s="315" t="str">
        <f>VLOOKUP($A194,'Institution Evaluation'!$A$56:$K$346,9,0)&amp;""</f>
        <v>Standard Importance</v>
      </c>
      <c r="J194" s="315" t="str">
        <f>VLOOKUP($A194,'Institution Evaluation'!$A$56:$K$346,10,0)&amp;""</f>
        <v/>
      </c>
      <c r="K194" s="315">
        <f t="shared" si="2"/>
        <v>10</v>
      </c>
      <c r="L194" s="315">
        <f>IF($E194="Not Scored", "N/A",IF(AND($D194='Auto Responses'!$J$27,$H194=""),"N/A",IF(AND($D194='Auto Responses'!$J$27,$H194='Auto Responses'!$J$7),1,IF(AND($D194='Auto Responses'!$J$27,$H194='Auto Responses'!$J$8),0,IF(OR($F194=$G194,$H194='Auto Responses'!$J$7),1,0)))))</f>
        <v>0</v>
      </c>
      <c r="M194" s="315" t="str">
        <f>VLOOKUP($A194,'Institution Evaluation'!$A$56:$K$346,10,0)&amp;""</f>
        <v/>
      </c>
      <c r="N194" s="315">
        <f t="shared" si="3"/>
        <v>0</v>
      </c>
      <c r="O194" s="315" t="str">
        <f t="shared" si="21"/>
        <v>N/A</v>
      </c>
      <c r="P194" s="315" t="str">
        <f t="shared" si="5"/>
        <v>N/A</v>
      </c>
      <c r="Q194" s="315">
        <f t="shared" si="6"/>
        <v>0</v>
      </c>
      <c r="R194" s="315">
        <f t="shared" si="10"/>
        <v>0</v>
      </c>
      <c r="S194" s="315">
        <f t="shared" si="7"/>
        <v>0</v>
      </c>
      <c r="T194" s="315">
        <f t="shared" si="8"/>
        <v>0</v>
      </c>
      <c r="U194" s="315">
        <f t="shared" si="11"/>
        <v>61</v>
      </c>
      <c r="V194" s="315">
        <f t="shared" si="9"/>
        <v>0</v>
      </c>
      <c r="W194" s="65"/>
      <c r="X194" s="65"/>
      <c r="Y194" s="65"/>
      <c r="Z194" s="65"/>
    </row>
    <row r="195" ht="15.75" customHeight="1">
      <c r="A195" s="315" t="str">
        <f>Questions!$A195</f>
        <v>HIPA-09</v>
      </c>
      <c r="B195" s="315" t="str">
        <f t="shared" si="1"/>
        <v>HIPA</v>
      </c>
      <c r="C195" s="315" t="str">
        <f>VLOOKUP($A195,Questions!$A$3:$L$333,2,0)&amp;""</f>
        <v>Have you taken actions to mitigate the identified risks?</v>
      </c>
      <c r="D195" s="315" t="str">
        <f>VLOOKUP($A195,Questions!$A$3:$L$333,11,0)&amp;""</f>
        <v/>
      </c>
      <c r="E195" s="315" t="str">
        <f>VLOOKUP($A195,Questions!$A$3:$L$333,12,0)&amp;""</f>
        <v>Case-specific</v>
      </c>
      <c r="F195" s="315" t="str">
        <f>VLOOKUP($A195,'Institution Evaluation'!$A$56:$K$346,3,0)&amp;""</f>
        <v>No</v>
      </c>
      <c r="G195" s="315" t="str">
        <f>VLOOKUP($A195,'Institution Evaluation'!$A$56:$K$346,7,0)&amp;""</f>
        <v>Yes</v>
      </c>
      <c r="H195" s="315" t="str">
        <f>VLOOKUP($A195,'Institution Evaluation'!$A$56:$K$346,8,0)&amp;""</f>
        <v/>
      </c>
      <c r="I195" s="315" t="str">
        <f>VLOOKUP($A195,'Institution Evaluation'!$A$56:$K$346,9,0)&amp;""</f>
        <v>Standard Importance</v>
      </c>
      <c r="J195" s="315" t="str">
        <f>VLOOKUP($A195,'Institution Evaluation'!$A$56:$K$346,10,0)&amp;""</f>
        <v/>
      </c>
      <c r="K195" s="315">
        <f t="shared" si="2"/>
        <v>10</v>
      </c>
      <c r="L195" s="315">
        <f>IF($E195="Not Scored", "N/A",IF(AND($D195='Auto Responses'!$J$27,$H195=""),"N/A",IF(AND($D195='Auto Responses'!$J$27,$H195='Auto Responses'!$J$7),1,IF(AND($D195='Auto Responses'!$J$27,$H195='Auto Responses'!$J$8),0,IF(OR($F195=$G195,$H195='Auto Responses'!$J$7),1,0)))))</f>
        <v>0</v>
      </c>
      <c r="M195" s="315" t="str">
        <f>VLOOKUP($A195,'Institution Evaluation'!$A$56:$K$346,10,0)&amp;""</f>
        <v/>
      </c>
      <c r="N195" s="315">
        <f t="shared" si="3"/>
        <v>0</v>
      </c>
      <c r="O195" s="315" t="str">
        <f t="shared" si="21"/>
        <v>N/A</v>
      </c>
      <c r="P195" s="315" t="str">
        <f t="shared" si="5"/>
        <v>N/A</v>
      </c>
      <c r="Q195" s="315">
        <f t="shared" si="6"/>
        <v>0</v>
      </c>
      <c r="R195" s="315">
        <f t="shared" si="10"/>
        <v>0</v>
      </c>
      <c r="S195" s="315">
        <f t="shared" si="7"/>
        <v>0</v>
      </c>
      <c r="T195" s="315">
        <f t="shared" si="8"/>
        <v>0</v>
      </c>
      <c r="U195" s="315">
        <f t="shared" si="11"/>
        <v>61</v>
      </c>
      <c r="V195" s="315">
        <f t="shared" si="9"/>
        <v>0</v>
      </c>
      <c r="W195" s="65"/>
      <c r="X195" s="65"/>
      <c r="Y195" s="65"/>
      <c r="Z195" s="65"/>
    </row>
    <row r="196" ht="15.75" customHeight="1">
      <c r="A196" s="315" t="str">
        <f>Questions!$A196</f>
        <v>HIPA-10</v>
      </c>
      <c r="B196" s="315" t="str">
        <f t="shared" si="1"/>
        <v>HIPA</v>
      </c>
      <c r="C196" s="315" t="str">
        <f>VLOOKUP($A196,Questions!$A$3:$L$333,2,0)&amp;""</f>
        <v>Does your application require user and system administrator password changes at a frequency no greater than 90 days?</v>
      </c>
      <c r="D196" s="315" t="str">
        <f>VLOOKUP($A196,Questions!$A$3:$L$333,11,0)&amp;""</f>
        <v/>
      </c>
      <c r="E196" s="315" t="str">
        <f>VLOOKUP($A196,Questions!$A$3:$L$333,12,0)&amp;""</f>
        <v>Case-specific</v>
      </c>
      <c r="F196" s="315" t="str">
        <f>VLOOKUP($A196,'Institution Evaluation'!$A$56:$K$346,3,0)&amp;""</f>
        <v>No</v>
      </c>
      <c r="G196" s="315" t="str">
        <f>VLOOKUP($A196,'Institution Evaluation'!$A$56:$K$346,7,0)&amp;""</f>
        <v>Yes</v>
      </c>
      <c r="H196" s="315" t="str">
        <f>VLOOKUP($A196,'Institution Evaluation'!$A$56:$K$346,8,0)&amp;""</f>
        <v/>
      </c>
      <c r="I196" s="315" t="str">
        <f>VLOOKUP($A196,'Institution Evaluation'!$A$56:$K$346,9,0)&amp;""</f>
        <v>Standard Importance</v>
      </c>
      <c r="J196" s="315" t="str">
        <f>VLOOKUP($A196,'Institution Evaluation'!$A$56:$K$346,10,0)&amp;""</f>
        <v/>
      </c>
      <c r="K196" s="315">
        <f t="shared" si="2"/>
        <v>10</v>
      </c>
      <c r="L196" s="315">
        <f>IF($E196="Not Scored", "N/A",IF(AND($D196='Auto Responses'!$J$27,$H196=""),"N/A",IF(AND($D196='Auto Responses'!$J$27,$H196='Auto Responses'!$J$7),1,IF(AND($D196='Auto Responses'!$J$27,$H196='Auto Responses'!$J$8),0,IF(OR($F196=$G196,$H196='Auto Responses'!$J$7),1,0)))))</f>
        <v>0</v>
      </c>
      <c r="M196" s="315" t="str">
        <f>VLOOKUP($A196,'Institution Evaluation'!$A$56:$K$346,10,0)&amp;""</f>
        <v/>
      </c>
      <c r="N196" s="315">
        <f t="shared" si="3"/>
        <v>0</v>
      </c>
      <c r="O196" s="315" t="str">
        <f t="shared" si="21"/>
        <v>N/A</v>
      </c>
      <c r="P196" s="315" t="str">
        <f t="shared" si="5"/>
        <v>N/A</v>
      </c>
      <c r="Q196" s="315">
        <f t="shared" si="6"/>
        <v>0</v>
      </c>
      <c r="R196" s="315">
        <f t="shared" si="10"/>
        <v>0</v>
      </c>
      <c r="S196" s="315">
        <f t="shared" si="7"/>
        <v>0</v>
      </c>
      <c r="T196" s="315">
        <f t="shared" si="8"/>
        <v>0</v>
      </c>
      <c r="U196" s="315">
        <f t="shared" si="11"/>
        <v>61</v>
      </c>
      <c r="V196" s="315">
        <f t="shared" si="9"/>
        <v>0</v>
      </c>
      <c r="W196" s="65"/>
      <c r="X196" s="65"/>
      <c r="Y196" s="65"/>
      <c r="Z196" s="65"/>
    </row>
    <row r="197" ht="15.75" customHeight="1">
      <c r="A197" s="315" t="str">
        <f>Questions!$A197</f>
        <v>HIPA-11</v>
      </c>
      <c r="B197" s="315" t="str">
        <f t="shared" si="1"/>
        <v>HIPA</v>
      </c>
      <c r="C197" s="315" t="str">
        <f>VLOOKUP($A197,Questions!$A$3:$L$333,2,0)&amp;""</f>
        <v>Does your application require users to set their own password after an administrator reset or on first use of the account?</v>
      </c>
      <c r="D197" s="315" t="str">
        <f>VLOOKUP($A197,Questions!$A$3:$L$333,11,0)&amp;""</f>
        <v/>
      </c>
      <c r="E197" s="315" t="str">
        <f>VLOOKUP($A197,Questions!$A$3:$L$333,12,0)&amp;""</f>
        <v>Case-specific</v>
      </c>
      <c r="F197" s="315" t="str">
        <f>VLOOKUP($A197,'Institution Evaluation'!$A$56:$K$346,3,0)&amp;""</f>
        <v>No</v>
      </c>
      <c r="G197" s="315" t="str">
        <f>VLOOKUP($A197,'Institution Evaluation'!$A$56:$K$346,7,0)&amp;""</f>
        <v>Yes</v>
      </c>
      <c r="H197" s="315" t="str">
        <f>VLOOKUP($A197,'Institution Evaluation'!$A$56:$K$346,8,0)&amp;""</f>
        <v/>
      </c>
      <c r="I197" s="315" t="str">
        <f>VLOOKUP($A197,'Institution Evaluation'!$A$56:$K$346,9,0)&amp;""</f>
        <v>Standard Importance</v>
      </c>
      <c r="J197" s="315" t="str">
        <f>VLOOKUP($A197,'Institution Evaluation'!$A$56:$K$346,10,0)&amp;""</f>
        <v/>
      </c>
      <c r="K197" s="315">
        <f t="shared" si="2"/>
        <v>10</v>
      </c>
      <c r="L197" s="315">
        <f>IF($E197="Not Scored", "N/A",IF(AND($D197='Auto Responses'!$J$27,$H197=""),"N/A",IF(AND($D197='Auto Responses'!$J$27,$H197='Auto Responses'!$J$7),1,IF(AND($D197='Auto Responses'!$J$27,$H197='Auto Responses'!$J$8),0,IF(OR($F197=$G197,$H197='Auto Responses'!$J$7),1,0)))))</f>
        <v>0</v>
      </c>
      <c r="M197" s="315" t="str">
        <f>VLOOKUP($A197,'Institution Evaluation'!$A$56:$K$346,10,0)&amp;""</f>
        <v/>
      </c>
      <c r="N197" s="315">
        <f t="shared" si="3"/>
        <v>0</v>
      </c>
      <c r="O197" s="315" t="str">
        <f t="shared" si="21"/>
        <v>N/A</v>
      </c>
      <c r="P197" s="315" t="str">
        <f t="shared" si="5"/>
        <v>N/A</v>
      </c>
      <c r="Q197" s="315">
        <f t="shared" si="6"/>
        <v>0</v>
      </c>
      <c r="R197" s="315">
        <f t="shared" si="10"/>
        <v>0</v>
      </c>
      <c r="S197" s="315">
        <f t="shared" si="7"/>
        <v>0</v>
      </c>
      <c r="T197" s="315">
        <f t="shared" si="8"/>
        <v>0</v>
      </c>
      <c r="U197" s="315">
        <f t="shared" si="11"/>
        <v>61</v>
      </c>
      <c r="V197" s="315">
        <f t="shared" si="9"/>
        <v>0</v>
      </c>
      <c r="W197" s="65"/>
      <c r="X197" s="65"/>
      <c r="Y197" s="65"/>
      <c r="Z197" s="65"/>
    </row>
    <row r="198" ht="15.75" customHeight="1">
      <c r="A198" s="315" t="str">
        <f>Questions!$A198</f>
        <v>HIPA-12</v>
      </c>
      <c r="B198" s="315" t="str">
        <f t="shared" si="1"/>
        <v>HIPA</v>
      </c>
      <c r="C198" s="315" t="str">
        <f>VLOOKUP($A198,Questions!$A$3:$L$333,2,0)&amp;""</f>
        <v>Does your application lock out an account after a number of failed login attempts?</v>
      </c>
      <c r="D198" s="315" t="str">
        <f>VLOOKUP($A198,Questions!$A$3:$L$333,11,0)&amp;""</f>
        <v/>
      </c>
      <c r="E198" s="315" t="str">
        <f>VLOOKUP($A198,Questions!$A$3:$L$333,12,0)&amp;""</f>
        <v>Case-specific</v>
      </c>
      <c r="F198" s="315" t="str">
        <f>VLOOKUP($A198,'Institution Evaluation'!$A$56:$K$346,3,0)&amp;""</f>
        <v>No</v>
      </c>
      <c r="G198" s="315" t="str">
        <f>VLOOKUP($A198,'Institution Evaluation'!$A$56:$K$346,7,0)&amp;""</f>
        <v>Yes</v>
      </c>
      <c r="H198" s="315" t="str">
        <f>VLOOKUP($A198,'Institution Evaluation'!$A$56:$K$346,8,0)&amp;""</f>
        <v/>
      </c>
      <c r="I198" s="315" t="str">
        <f>VLOOKUP($A198,'Institution Evaluation'!$A$56:$K$346,9,0)&amp;""</f>
        <v>Standard Importance</v>
      </c>
      <c r="J198" s="315" t="str">
        <f>VLOOKUP($A198,'Institution Evaluation'!$A$56:$K$346,10,0)&amp;""</f>
        <v/>
      </c>
      <c r="K198" s="315">
        <f t="shared" si="2"/>
        <v>10</v>
      </c>
      <c r="L198" s="315">
        <f>IF($E198="Not Scored", "N/A",IF(AND($D198='Auto Responses'!$J$27,$H198=""),"N/A",IF(AND($D198='Auto Responses'!$J$27,$H198='Auto Responses'!$J$7),1,IF(AND($D198='Auto Responses'!$J$27,$H198='Auto Responses'!$J$8),0,IF(OR($F198=$G198,$H198='Auto Responses'!$J$7),1,0)))))</f>
        <v>0</v>
      </c>
      <c r="M198" s="315" t="str">
        <f>VLOOKUP($A198,'Institution Evaluation'!$A$56:$K$346,10,0)&amp;""</f>
        <v/>
      </c>
      <c r="N198" s="315">
        <f t="shared" si="3"/>
        <v>0</v>
      </c>
      <c r="O198" s="315" t="str">
        <f t="shared" si="21"/>
        <v>N/A</v>
      </c>
      <c r="P198" s="315" t="str">
        <f t="shared" si="5"/>
        <v>N/A</v>
      </c>
      <c r="Q198" s="315">
        <f t="shared" si="6"/>
        <v>0</v>
      </c>
      <c r="R198" s="315">
        <f t="shared" si="10"/>
        <v>0</v>
      </c>
      <c r="S198" s="315">
        <f t="shared" si="7"/>
        <v>0</v>
      </c>
      <c r="T198" s="315">
        <f t="shared" si="8"/>
        <v>0</v>
      </c>
      <c r="U198" s="315">
        <f t="shared" si="11"/>
        <v>61</v>
      </c>
      <c r="V198" s="315">
        <f t="shared" si="9"/>
        <v>0</v>
      </c>
      <c r="W198" s="65"/>
      <c r="X198" s="65"/>
      <c r="Y198" s="65"/>
      <c r="Z198" s="65"/>
    </row>
    <row r="199" ht="15.75" customHeight="1">
      <c r="A199" s="315" t="str">
        <f>Questions!$A199</f>
        <v>HIPA-13</v>
      </c>
      <c r="B199" s="315" t="str">
        <f t="shared" si="1"/>
        <v>HIPA</v>
      </c>
      <c r="C199" s="315" t="str">
        <f>VLOOKUP($A199,Questions!$A$3:$L$333,2,0)&amp;""</f>
        <v>Does your application automatically lock or log-out an account after a period of inactivity?</v>
      </c>
      <c r="D199" s="315" t="str">
        <f>VLOOKUP($A199,Questions!$A$3:$L$333,11,0)&amp;""</f>
        <v/>
      </c>
      <c r="E199" s="315" t="str">
        <f>VLOOKUP($A199,Questions!$A$3:$L$333,12,0)&amp;""</f>
        <v>Case-specific</v>
      </c>
      <c r="F199" s="315" t="str">
        <f>VLOOKUP($A199,'Institution Evaluation'!$A$56:$K$346,3,0)&amp;""</f>
        <v>No</v>
      </c>
      <c r="G199" s="315" t="str">
        <f>VLOOKUP($A199,'Institution Evaluation'!$A$56:$K$346,7,0)&amp;""</f>
        <v>Yes</v>
      </c>
      <c r="H199" s="315" t="str">
        <f>VLOOKUP($A199,'Institution Evaluation'!$A$56:$K$346,8,0)&amp;""</f>
        <v/>
      </c>
      <c r="I199" s="315" t="str">
        <f>VLOOKUP($A199,'Institution Evaluation'!$A$56:$K$346,9,0)&amp;""</f>
        <v>Standard Importance</v>
      </c>
      <c r="J199" s="315" t="str">
        <f>VLOOKUP($A199,'Institution Evaluation'!$A$56:$K$346,10,0)&amp;""</f>
        <v/>
      </c>
      <c r="K199" s="315">
        <f t="shared" si="2"/>
        <v>10</v>
      </c>
      <c r="L199" s="315">
        <f>IF($E199="Not Scored", "N/A",IF(AND($D199='Auto Responses'!$J$27,$H199=""),"N/A",IF(AND($D199='Auto Responses'!$J$27,$H199='Auto Responses'!$J$7),1,IF(AND($D199='Auto Responses'!$J$27,$H199='Auto Responses'!$J$8),0,IF(OR($F199=$G199,$H199='Auto Responses'!$J$7),1,0)))))</f>
        <v>0</v>
      </c>
      <c r="M199" s="315" t="str">
        <f>VLOOKUP($A199,'Institution Evaluation'!$A$56:$K$346,10,0)&amp;""</f>
        <v/>
      </c>
      <c r="N199" s="315">
        <f t="shared" si="3"/>
        <v>0</v>
      </c>
      <c r="O199" s="315" t="str">
        <f t="shared" si="21"/>
        <v>N/A</v>
      </c>
      <c r="P199" s="315" t="str">
        <f t="shared" si="5"/>
        <v>N/A</v>
      </c>
      <c r="Q199" s="315">
        <f t="shared" si="6"/>
        <v>0</v>
      </c>
      <c r="R199" s="315">
        <f t="shared" si="10"/>
        <v>0</v>
      </c>
      <c r="S199" s="315">
        <f t="shared" si="7"/>
        <v>0</v>
      </c>
      <c r="T199" s="315">
        <f t="shared" si="8"/>
        <v>0</v>
      </c>
      <c r="U199" s="315">
        <f t="shared" si="11"/>
        <v>61</v>
      </c>
      <c r="V199" s="315">
        <f t="shared" si="9"/>
        <v>0</v>
      </c>
      <c r="W199" s="65"/>
      <c r="X199" s="65"/>
      <c r="Y199" s="65"/>
      <c r="Z199" s="65"/>
    </row>
    <row r="200" ht="15.75" customHeight="1">
      <c r="A200" s="315" t="str">
        <f>Questions!$A200</f>
        <v>HIPA-14</v>
      </c>
      <c r="B200" s="315" t="str">
        <f t="shared" si="1"/>
        <v>HIPA</v>
      </c>
      <c r="C200" s="315" t="str">
        <f>VLOOKUP($A200,Questions!$A$3:$L$333,2,0)&amp;""</f>
        <v>Are passwords visible in plain text, whether when stored or entered, including service level accounts (i.e., database accounts, etc.)?</v>
      </c>
      <c r="D200" s="315" t="str">
        <f>VLOOKUP($A200,Questions!$A$3:$L$333,11,0)&amp;""</f>
        <v/>
      </c>
      <c r="E200" s="315" t="str">
        <f>VLOOKUP($A200,Questions!$A$3:$L$333,12,0)&amp;""</f>
        <v>Case-specific</v>
      </c>
      <c r="F200" s="315" t="str">
        <f>VLOOKUP($A200,'Institution Evaluation'!$A$56:$K$346,3,0)&amp;""</f>
        <v>No</v>
      </c>
      <c r="G200" s="315" t="str">
        <f>VLOOKUP($A200,'Institution Evaluation'!$A$56:$K$346,7,0)&amp;""</f>
        <v>No</v>
      </c>
      <c r="H200" s="315" t="str">
        <f>VLOOKUP($A200,'Institution Evaluation'!$A$56:$K$346,8,0)&amp;""</f>
        <v/>
      </c>
      <c r="I200" s="315" t="str">
        <f>VLOOKUP($A200,'Institution Evaluation'!$A$56:$K$346,9,0)&amp;""</f>
        <v>Standard Importance</v>
      </c>
      <c r="J200" s="315" t="str">
        <f>VLOOKUP($A200,'Institution Evaluation'!$A$56:$K$346,10,0)&amp;""</f>
        <v/>
      </c>
      <c r="K200" s="315">
        <f t="shared" si="2"/>
        <v>10</v>
      </c>
      <c r="L200" s="315">
        <f>IF($E200="Not Scored", "N/A",IF(AND($D200='Auto Responses'!$J$27,$H200=""),"N/A",IF(AND($D200='Auto Responses'!$J$27,$H200='Auto Responses'!$J$7),1,IF(AND($D200='Auto Responses'!$J$27,$H200='Auto Responses'!$J$8),0,IF(OR($F200=$G200,$H200='Auto Responses'!$J$7),1,0)))))</f>
        <v>1</v>
      </c>
      <c r="M200" s="315" t="str">
        <f>VLOOKUP($A200,'Institution Evaluation'!$A$56:$K$346,10,0)&amp;""</f>
        <v/>
      </c>
      <c r="N200" s="315">
        <f t="shared" si="3"/>
        <v>0</v>
      </c>
      <c r="O200" s="315" t="str">
        <f t="shared" si="21"/>
        <v>N/A</v>
      </c>
      <c r="P200" s="315" t="str">
        <f t="shared" si="5"/>
        <v>N/A</v>
      </c>
      <c r="Q200" s="315">
        <f t="shared" si="6"/>
        <v>0</v>
      </c>
      <c r="R200" s="315">
        <f t="shared" si="10"/>
        <v>0</v>
      </c>
      <c r="S200" s="315">
        <f t="shared" si="7"/>
        <v>0</v>
      </c>
      <c r="T200" s="315">
        <f t="shared" si="8"/>
        <v>0</v>
      </c>
      <c r="U200" s="315">
        <f t="shared" si="11"/>
        <v>61</v>
      </c>
      <c r="V200" s="315">
        <f t="shared" si="9"/>
        <v>0</v>
      </c>
      <c r="W200" s="65"/>
      <c r="X200" s="65"/>
      <c r="Y200" s="65"/>
      <c r="Z200" s="65"/>
    </row>
    <row r="201" ht="15.75" customHeight="1">
      <c r="A201" s="315" t="str">
        <f>Questions!$A201</f>
        <v>HIPA-15</v>
      </c>
      <c r="B201" s="315" t="str">
        <f t="shared" si="1"/>
        <v>HIPA</v>
      </c>
      <c r="C201" s="315" t="str">
        <f>VLOOKUP($A201,Questions!$A$3:$L$333,2,0)&amp;""</f>
        <v>If the application is institution-hosted, can all service level and administrative account passwords be changed by the institution?</v>
      </c>
      <c r="D201" s="315" t="str">
        <f>VLOOKUP($A201,Questions!$A$3:$L$333,11,0)&amp;""</f>
        <v/>
      </c>
      <c r="E201" s="315" t="str">
        <f>VLOOKUP($A201,Questions!$A$3:$L$333,12,0)&amp;""</f>
        <v>Case-specific</v>
      </c>
      <c r="F201" s="315" t="str">
        <f>VLOOKUP($A201,'Institution Evaluation'!$A$56:$K$346,3,0)&amp;""</f>
        <v>No</v>
      </c>
      <c r="G201" s="315" t="str">
        <f>VLOOKUP($A201,'Institution Evaluation'!$A$56:$K$346,7,0)&amp;""</f>
        <v>Yes</v>
      </c>
      <c r="H201" s="315" t="str">
        <f>VLOOKUP($A201,'Institution Evaluation'!$A$56:$K$346,8,0)&amp;""</f>
        <v/>
      </c>
      <c r="I201" s="315" t="str">
        <f>VLOOKUP($A201,'Institution Evaluation'!$A$56:$K$346,9,0)&amp;""</f>
        <v>Standard Importance</v>
      </c>
      <c r="J201" s="315" t="str">
        <f>VLOOKUP($A201,'Institution Evaluation'!$A$56:$K$346,10,0)&amp;""</f>
        <v/>
      </c>
      <c r="K201" s="315">
        <f t="shared" si="2"/>
        <v>10</v>
      </c>
      <c r="L201" s="315">
        <f>IF($E201="Not Scored", "N/A",IF(AND($D201='Auto Responses'!$J$27,$H201=""),"N/A",IF(AND($D201='Auto Responses'!$J$27,$H201='Auto Responses'!$J$7),1,IF(AND($D201='Auto Responses'!$J$27,$H201='Auto Responses'!$J$8),0,IF(OR($F201=$G201,$H201='Auto Responses'!$J$7),1,0)))))</f>
        <v>0</v>
      </c>
      <c r="M201" s="315" t="str">
        <f>VLOOKUP($A201,'Institution Evaluation'!$A$56:$K$346,10,0)&amp;""</f>
        <v/>
      </c>
      <c r="N201" s="315">
        <f t="shared" si="3"/>
        <v>0</v>
      </c>
      <c r="O201" s="315" t="str">
        <f t="shared" si="21"/>
        <v>N/A</v>
      </c>
      <c r="P201" s="315" t="str">
        <f t="shared" si="5"/>
        <v>N/A</v>
      </c>
      <c r="Q201" s="315">
        <f t="shared" si="6"/>
        <v>0</v>
      </c>
      <c r="R201" s="315">
        <f t="shared" si="10"/>
        <v>0</v>
      </c>
      <c r="S201" s="315">
        <f t="shared" si="7"/>
        <v>0</v>
      </c>
      <c r="T201" s="315">
        <f t="shared" si="8"/>
        <v>0</v>
      </c>
      <c r="U201" s="315">
        <f t="shared" si="11"/>
        <v>61</v>
      </c>
      <c r="V201" s="315">
        <f t="shared" si="9"/>
        <v>0</v>
      </c>
      <c r="W201" s="65"/>
      <c r="X201" s="65"/>
      <c r="Y201" s="65"/>
      <c r="Z201" s="65"/>
    </row>
    <row r="202" ht="15.75" customHeight="1">
      <c r="A202" s="315" t="str">
        <f>Questions!$A202</f>
        <v>HIPA-16</v>
      </c>
      <c r="B202" s="315" t="str">
        <f t="shared" si="1"/>
        <v>HIPA</v>
      </c>
      <c r="C202" s="315" t="str">
        <f>VLOOKUP($A202,Questions!$A$3:$L$333,2,0)&amp;""</f>
        <v>Does your application provide the ability to define user access levels?</v>
      </c>
      <c r="D202" s="315" t="str">
        <f>VLOOKUP($A202,Questions!$A$3:$L$333,11,0)&amp;""</f>
        <v/>
      </c>
      <c r="E202" s="315" t="str">
        <f>VLOOKUP($A202,Questions!$A$3:$L$333,12,0)&amp;""</f>
        <v>Case-specific</v>
      </c>
      <c r="F202" s="315" t="str">
        <f>VLOOKUP($A202,'Institution Evaluation'!$A$56:$K$346,3,0)&amp;""</f>
        <v>No</v>
      </c>
      <c r="G202" s="315" t="str">
        <f>VLOOKUP($A202,'Institution Evaluation'!$A$56:$K$346,7,0)&amp;""</f>
        <v>Yes</v>
      </c>
      <c r="H202" s="315" t="str">
        <f>VLOOKUP($A202,'Institution Evaluation'!$A$56:$K$346,8,0)&amp;""</f>
        <v/>
      </c>
      <c r="I202" s="315" t="str">
        <f>VLOOKUP($A202,'Institution Evaluation'!$A$56:$K$346,9,0)&amp;""</f>
        <v>Standard Importance</v>
      </c>
      <c r="J202" s="315" t="str">
        <f>VLOOKUP($A202,'Institution Evaluation'!$A$56:$K$346,10,0)&amp;""</f>
        <v/>
      </c>
      <c r="K202" s="315">
        <f t="shared" si="2"/>
        <v>10</v>
      </c>
      <c r="L202" s="315">
        <f>IF($E202="Not Scored", "N/A",IF(AND($D202='Auto Responses'!$J$27,$H202=""),"N/A",IF(AND($D202='Auto Responses'!$J$27,$H202='Auto Responses'!$J$7),1,IF(AND($D202='Auto Responses'!$J$27,$H202='Auto Responses'!$J$8),0,IF(OR($F202=$G202,$H202='Auto Responses'!$J$7),1,0)))))</f>
        <v>0</v>
      </c>
      <c r="M202" s="315" t="str">
        <f>VLOOKUP($A202,'Institution Evaluation'!$A$56:$K$346,10,0)&amp;""</f>
        <v/>
      </c>
      <c r="N202" s="315">
        <f t="shared" si="3"/>
        <v>0</v>
      </c>
      <c r="O202" s="315" t="str">
        <f t="shared" si="21"/>
        <v>N/A</v>
      </c>
      <c r="P202" s="315" t="str">
        <f t="shared" si="5"/>
        <v>N/A</v>
      </c>
      <c r="Q202" s="315">
        <f t="shared" si="6"/>
        <v>0</v>
      </c>
      <c r="R202" s="315">
        <f t="shared" si="10"/>
        <v>0</v>
      </c>
      <c r="S202" s="315">
        <f t="shared" si="7"/>
        <v>0</v>
      </c>
      <c r="T202" s="315">
        <f t="shared" si="8"/>
        <v>0</v>
      </c>
      <c r="U202" s="315">
        <f t="shared" si="11"/>
        <v>61</v>
      </c>
      <c r="V202" s="315">
        <f t="shared" si="9"/>
        <v>0</v>
      </c>
      <c r="W202" s="65"/>
      <c r="X202" s="65"/>
      <c r="Y202" s="65"/>
      <c r="Z202" s="65"/>
    </row>
    <row r="203" ht="15.75" customHeight="1">
      <c r="A203" s="315" t="str">
        <f>Questions!$A203</f>
        <v>HIPA-17</v>
      </c>
      <c r="B203" s="315" t="str">
        <f t="shared" si="1"/>
        <v>HIPA</v>
      </c>
      <c r="C203" s="315" t="str">
        <f>VLOOKUP($A203,Questions!$A$3:$L$333,2,0)&amp;""</f>
        <v>Does your application support varying levels of access to administrative tasks defined individually per user?</v>
      </c>
      <c r="D203" s="315" t="str">
        <f>VLOOKUP($A203,Questions!$A$3:$L$333,11,0)&amp;""</f>
        <v/>
      </c>
      <c r="E203" s="315" t="str">
        <f>VLOOKUP($A203,Questions!$A$3:$L$333,12,0)&amp;""</f>
        <v>Case-specific</v>
      </c>
      <c r="F203" s="315" t="str">
        <f>VLOOKUP($A203,'Institution Evaluation'!$A$56:$K$346,3,0)&amp;""</f>
        <v>No</v>
      </c>
      <c r="G203" s="315" t="str">
        <f>VLOOKUP($A203,'Institution Evaluation'!$A$56:$K$346,7,0)&amp;""</f>
        <v>Yes</v>
      </c>
      <c r="H203" s="315" t="str">
        <f>VLOOKUP($A203,'Institution Evaluation'!$A$56:$K$346,8,0)&amp;""</f>
        <v/>
      </c>
      <c r="I203" s="315" t="str">
        <f>VLOOKUP($A203,'Institution Evaluation'!$A$56:$K$346,9,0)&amp;""</f>
        <v>Standard Importance</v>
      </c>
      <c r="J203" s="315" t="str">
        <f>VLOOKUP($A203,'Institution Evaluation'!$A$56:$K$346,10,0)&amp;""</f>
        <v/>
      </c>
      <c r="K203" s="315">
        <f t="shared" si="2"/>
        <v>10</v>
      </c>
      <c r="L203" s="315">
        <f>IF($E203="Not Scored", "N/A",IF(AND($D203='Auto Responses'!$J$27,$H203=""),"N/A",IF(AND($D203='Auto Responses'!$J$27,$H203='Auto Responses'!$J$7),1,IF(AND($D203='Auto Responses'!$J$27,$H203='Auto Responses'!$J$8),0,IF(OR($F203=$G203,$H203='Auto Responses'!$J$7),1,0)))))</f>
        <v>0</v>
      </c>
      <c r="M203" s="315" t="str">
        <f>VLOOKUP($A203,'Institution Evaluation'!$A$56:$K$346,10,0)&amp;""</f>
        <v/>
      </c>
      <c r="N203" s="315">
        <f t="shared" si="3"/>
        <v>0</v>
      </c>
      <c r="O203" s="315" t="str">
        <f t="shared" si="21"/>
        <v>N/A</v>
      </c>
      <c r="P203" s="315" t="str">
        <f t="shared" si="5"/>
        <v>N/A</v>
      </c>
      <c r="Q203" s="315">
        <f t="shared" si="6"/>
        <v>0</v>
      </c>
      <c r="R203" s="315">
        <f t="shared" si="10"/>
        <v>0</v>
      </c>
      <c r="S203" s="315">
        <f t="shared" si="7"/>
        <v>0</v>
      </c>
      <c r="T203" s="315">
        <f t="shared" si="8"/>
        <v>0</v>
      </c>
      <c r="U203" s="315">
        <f t="shared" si="11"/>
        <v>61</v>
      </c>
      <c r="V203" s="315">
        <f t="shared" si="9"/>
        <v>0</v>
      </c>
      <c r="W203" s="65"/>
      <c r="X203" s="65"/>
      <c r="Y203" s="65"/>
      <c r="Z203" s="65"/>
    </row>
    <row r="204" ht="15.75" customHeight="1">
      <c r="A204" s="315" t="str">
        <f>Questions!$A204</f>
        <v>HIPA-18</v>
      </c>
      <c r="B204" s="315" t="str">
        <f t="shared" si="1"/>
        <v>HIPA</v>
      </c>
      <c r="C204" s="315" t="str">
        <f>VLOOKUP($A204,Questions!$A$3:$L$333,2,0)&amp;""</f>
        <v>Does your application support varying levels of access to records based on user ID?</v>
      </c>
      <c r="D204" s="315" t="str">
        <f>VLOOKUP($A204,Questions!$A$3:$L$333,11,0)&amp;""</f>
        <v/>
      </c>
      <c r="E204" s="315" t="str">
        <f>VLOOKUP($A204,Questions!$A$3:$L$333,12,0)&amp;""</f>
        <v>Case-specific</v>
      </c>
      <c r="F204" s="315" t="str">
        <f>VLOOKUP($A204,'Institution Evaluation'!$A$56:$K$346,3,0)&amp;""</f>
        <v>No</v>
      </c>
      <c r="G204" s="315" t="str">
        <f>VLOOKUP($A204,'Institution Evaluation'!$A$56:$K$346,7,0)&amp;""</f>
        <v>No</v>
      </c>
      <c r="H204" s="315" t="str">
        <f>VLOOKUP($A204,'Institution Evaluation'!$A$56:$K$346,8,0)&amp;""</f>
        <v/>
      </c>
      <c r="I204" s="315" t="str">
        <f>VLOOKUP($A204,'Institution Evaluation'!$A$56:$K$346,9,0)&amp;""</f>
        <v>Standard Importance</v>
      </c>
      <c r="J204" s="315" t="str">
        <f>VLOOKUP($A204,'Institution Evaluation'!$A$56:$K$346,10,0)&amp;""</f>
        <v/>
      </c>
      <c r="K204" s="315">
        <f t="shared" si="2"/>
        <v>10</v>
      </c>
      <c r="L204" s="315">
        <f>IF($E204="Not Scored", "N/A",IF(AND($D204='Auto Responses'!$J$27,$H204=""),"N/A",IF(AND($D204='Auto Responses'!$J$27,$H204='Auto Responses'!$J$7),1,IF(AND($D204='Auto Responses'!$J$27,$H204='Auto Responses'!$J$8),0,IF(OR($F204=$G204,$H204='Auto Responses'!$J$7),1,0)))))</f>
        <v>1</v>
      </c>
      <c r="M204" s="315" t="str">
        <f>VLOOKUP($A204,'Institution Evaluation'!$A$56:$K$346,10,0)&amp;""</f>
        <v/>
      </c>
      <c r="N204" s="315">
        <f t="shared" si="3"/>
        <v>0</v>
      </c>
      <c r="O204" s="315" t="str">
        <f t="shared" si="21"/>
        <v>N/A</v>
      </c>
      <c r="P204" s="315" t="str">
        <f t="shared" si="5"/>
        <v>N/A</v>
      </c>
      <c r="Q204" s="315">
        <f t="shared" si="6"/>
        <v>0</v>
      </c>
      <c r="R204" s="315">
        <f t="shared" si="10"/>
        <v>0</v>
      </c>
      <c r="S204" s="315">
        <f t="shared" si="7"/>
        <v>0</v>
      </c>
      <c r="T204" s="315">
        <f t="shared" si="8"/>
        <v>0</v>
      </c>
      <c r="U204" s="315">
        <f t="shared" si="11"/>
        <v>61</v>
      </c>
      <c r="V204" s="315">
        <f t="shared" si="9"/>
        <v>0</v>
      </c>
      <c r="W204" s="65"/>
      <c r="X204" s="65"/>
      <c r="Y204" s="65"/>
      <c r="Z204" s="65"/>
    </row>
    <row r="205" ht="15.75" customHeight="1">
      <c r="A205" s="315" t="str">
        <f>Questions!$A205</f>
        <v>HIPA-19</v>
      </c>
      <c r="B205" s="315" t="str">
        <f t="shared" si="1"/>
        <v>HIPA</v>
      </c>
      <c r="C205" s="315" t="str">
        <f>VLOOKUP($A205,Questions!$A$3:$L$333,2,0)&amp;""</f>
        <v>Is there a limit to the number of groups to which a user can be assigned?</v>
      </c>
      <c r="D205" s="315" t="str">
        <f>VLOOKUP($A205,Questions!$A$3:$L$333,11,0)&amp;""</f>
        <v/>
      </c>
      <c r="E205" s="315" t="str">
        <f>VLOOKUP($A205,Questions!$A$3:$L$333,12,0)&amp;""</f>
        <v>Case-specific</v>
      </c>
      <c r="F205" s="315" t="str">
        <f>VLOOKUP($A205,'Institution Evaluation'!$A$56:$K$346,3,0)&amp;""</f>
        <v>No</v>
      </c>
      <c r="G205" s="315" t="str">
        <f>VLOOKUP($A205,'Institution Evaluation'!$A$56:$K$346,7,0)&amp;""</f>
        <v>Yes</v>
      </c>
      <c r="H205" s="315" t="str">
        <f>VLOOKUP($A205,'Institution Evaluation'!$A$56:$K$346,8,0)&amp;""</f>
        <v/>
      </c>
      <c r="I205" s="315" t="str">
        <f>VLOOKUP($A205,'Institution Evaluation'!$A$56:$K$346,9,0)&amp;""</f>
        <v>Standard Importance</v>
      </c>
      <c r="J205" s="315" t="str">
        <f>VLOOKUP($A205,'Institution Evaluation'!$A$56:$K$346,10,0)&amp;""</f>
        <v/>
      </c>
      <c r="K205" s="315">
        <f t="shared" si="2"/>
        <v>10</v>
      </c>
      <c r="L205" s="315">
        <f>IF($E205="Not Scored", "N/A",IF(AND($D205='Auto Responses'!$J$27,$H205=""),"N/A",IF(AND($D205='Auto Responses'!$J$27,$H205='Auto Responses'!$J$7),1,IF(AND($D205='Auto Responses'!$J$27,$H205='Auto Responses'!$J$8),0,IF(OR($F205=$G205,$H205='Auto Responses'!$J$7),1,0)))))</f>
        <v>0</v>
      </c>
      <c r="M205" s="315" t="str">
        <f>VLOOKUP($A205,'Institution Evaluation'!$A$56:$K$346,10,0)&amp;""</f>
        <v/>
      </c>
      <c r="N205" s="315">
        <f t="shared" si="3"/>
        <v>0</v>
      </c>
      <c r="O205" s="315" t="str">
        <f t="shared" si="21"/>
        <v>N/A</v>
      </c>
      <c r="P205" s="315" t="str">
        <f t="shared" si="5"/>
        <v>N/A</v>
      </c>
      <c r="Q205" s="315">
        <f t="shared" si="6"/>
        <v>0</v>
      </c>
      <c r="R205" s="315">
        <f t="shared" si="10"/>
        <v>0</v>
      </c>
      <c r="S205" s="315">
        <f t="shared" si="7"/>
        <v>0</v>
      </c>
      <c r="T205" s="315">
        <f t="shared" si="8"/>
        <v>0</v>
      </c>
      <c r="U205" s="315">
        <f t="shared" si="11"/>
        <v>61</v>
      </c>
      <c r="V205" s="315">
        <f t="shared" si="9"/>
        <v>0</v>
      </c>
      <c r="W205" s="65"/>
      <c r="X205" s="65"/>
      <c r="Y205" s="65"/>
      <c r="Z205" s="65"/>
    </row>
    <row r="206" ht="15.75" customHeight="1">
      <c r="A206" s="315" t="str">
        <f>Questions!$A206</f>
        <v>HIPA-20</v>
      </c>
      <c r="B206" s="315" t="str">
        <f t="shared" si="1"/>
        <v>HIPA</v>
      </c>
      <c r="C206" s="315" t="str">
        <f>VLOOKUP($A206,Questions!$A$3:$L$333,2,0)&amp;""</f>
        <v>Do accounts used for solution provider-supplied remote support abide by the same authentication policies and access logging as the rest of the system?</v>
      </c>
      <c r="D206" s="315" t="str">
        <f>VLOOKUP($A206,Questions!$A$3:$L$333,11,0)&amp;""</f>
        <v/>
      </c>
      <c r="E206" s="315" t="str">
        <f>VLOOKUP($A206,Questions!$A$3:$L$333,12,0)&amp;""</f>
        <v>Case-specific</v>
      </c>
      <c r="F206" s="315" t="str">
        <f>VLOOKUP($A206,'Institution Evaluation'!$A$56:$K$346,3,0)&amp;""</f>
        <v>No</v>
      </c>
      <c r="G206" s="315" t="str">
        <f>VLOOKUP($A206,'Institution Evaluation'!$A$56:$K$346,7,0)&amp;""</f>
        <v>Yes</v>
      </c>
      <c r="H206" s="315" t="str">
        <f>VLOOKUP($A206,'Institution Evaluation'!$A$56:$K$346,8,0)&amp;""</f>
        <v/>
      </c>
      <c r="I206" s="315" t="str">
        <f>VLOOKUP($A206,'Institution Evaluation'!$A$56:$K$346,9,0)&amp;""</f>
        <v>Standard Importance</v>
      </c>
      <c r="J206" s="315" t="str">
        <f>VLOOKUP($A206,'Institution Evaluation'!$A$56:$K$346,10,0)&amp;""</f>
        <v/>
      </c>
      <c r="K206" s="315">
        <f t="shared" si="2"/>
        <v>10</v>
      </c>
      <c r="L206" s="315">
        <f>IF($E206="Not Scored", "N/A",IF(AND($D206='Auto Responses'!$J$27,$H206=""),"N/A",IF(AND($D206='Auto Responses'!$J$27,$H206='Auto Responses'!$J$7),1,IF(AND($D206='Auto Responses'!$J$27,$H206='Auto Responses'!$J$8),0,IF(OR($F206=$G206,$H206='Auto Responses'!$J$7),1,0)))))</f>
        <v>0</v>
      </c>
      <c r="M206" s="315" t="str">
        <f>VLOOKUP($A206,'Institution Evaluation'!$A$56:$K$346,10,0)&amp;""</f>
        <v/>
      </c>
      <c r="N206" s="315">
        <f t="shared" si="3"/>
        <v>0</v>
      </c>
      <c r="O206" s="315" t="str">
        <f t="shared" si="21"/>
        <v>N/A</v>
      </c>
      <c r="P206" s="315" t="str">
        <f t="shared" si="5"/>
        <v>N/A</v>
      </c>
      <c r="Q206" s="315">
        <f t="shared" si="6"/>
        <v>0</v>
      </c>
      <c r="R206" s="315">
        <f t="shared" si="10"/>
        <v>0</v>
      </c>
      <c r="S206" s="315">
        <f t="shared" si="7"/>
        <v>0</v>
      </c>
      <c r="T206" s="315">
        <f t="shared" si="8"/>
        <v>0</v>
      </c>
      <c r="U206" s="315">
        <f t="shared" si="11"/>
        <v>61</v>
      </c>
      <c r="V206" s="315">
        <f t="shared" si="9"/>
        <v>0</v>
      </c>
      <c r="W206" s="65"/>
      <c r="X206" s="65"/>
      <c r="Y206" s="65"/>
      <c r="Z206" s="65"/>
    </row>
    <row r="207" ht="15.75" customHeight="1">
      <c r="A207" s="315" t="str">
        <f>Questions!$A207</f>
        <v>HIPA-21</v>
      </c>
      <c r="B207" s="315" t="str">
        <f t="shared" si="1"/>
        <v>HIPA</v>
      </c>
      <c r="C207" s="315" t="str">
        <f>VLOOKUP($A207,Questions!$A$3:$L$333,2,0)&amp;""</f>
        <v>Does the application log record access including specific user, date/time of access, and originating IP or device?</v>
      </c>
      <c r="D207" s="315" t="str">
        <f>VLOOKUP($A207,Questions!$A$3:$L$333,11,0)&amp;""</f>
        <v/>
      </c>
      <c r="E207" s="315" t="str">
        <f>VLOOKUP($A207,Questions!$A$3:$L$333,12,0)&amp;""</f>
        <v>Case-specific</v>
      </c>
      <c r="F207" s="315" t="str">
        <f>VLOOKUP($A207,'Institution Evaluation'!$A$56:$K$346,3,0)&amp;""</f>
        <v>No</v>
      </c>
      <c r="G207" s="315" t="str">
        <f>VLOOKUP($A207,'Institution Evaluation'!$A$56:$K$346,7,0)&amp;""</f>
        <v>Yes</v>
      </c>
      <c r="H207" s="315" t="str">
        <f>VLOOKUP($A207,'Institution Evaluation'!$A$56:$K$346,8,0)&amp;""</f>
        <v/>
      </c>
      <c r="I207" s="315" t="str">
        <f>VLOOKUP($A207,'Institution Evaluation'!$A$56:$K$346,9,0)&amp;""</f>
        <v>Standard Importance</v>
      </c>
      <c r="J207" s="315" t="str">
        <f>VLOOKUP($A207,'Institution Evaluation'!$A$56:$K$346,10,0)&amp;""</f>
        <v/>
      </c>
      <c r="K207" s="315">
        <f t="shared" si="2"/>
        <v>10</v>
      </c>
      <c r="L207" s="315">
        <f>IF($E207="Not Scored", "N/A",IF(AND($D207='Auto Responses'!$J$27,$H207=""),"N/A",IF(AND($D207='Auto Responses'!$J$27,$H207='Auto Responses'!$J$7),1,IF(AND($D207='Auto Responses'!$J$27,$H207='Auto Responses'!$J$8),0,IF(OR($F207=$G207,$H207='Auto Responses'!$J$7),1,0)))))</f>
        <v>0</v>
      </c>
      <c r="M207" s="315" t="str">
        <f>VLOOKUP($A207,'Institution Evaluation'!$A$56:$K$346,10,0)&amp;""</f>
        <v/>
      </c>
      <c r="N207" s="315">
        <f t="shared" si="3"/>
        <v>0</v>
      </c>
      <c r="O207" s="315" t="str">
        <f t="shared" si="21"/>
        <v>N/A</v>
      </c>
      <c r="P207" s="315" t="str">
        <f t="shared" si="5"/>
        <v>N/A</v>
      </c>
      <c r="Q207" s="315">
        <f t="shared" si="6"/>
        <v>0</v>
      </c>
      <c r="R207" s="315">
        <f t="shared" si="10"/>
        <v>0</v>
      </c>
      <c r="S207" s="315">
        <f t="shared" si="7"/>
        <v>0</v>
      </c>
      <c r="T207" s="315">
        <f t="shared" si="8"/>
        <v>0</v>
      </c>
      <c r="U207" s="315">
        <f t="shared" si="11"/>
        <v>61</v>
      </c>
      <c r="V207" s="315">
        <f t="shared" si="9"/>
        <v>0</v>
      </c>
      <c r="W207" s="65"/>
      <c r="X207" s="65"/>
      <c r="Y207" s="65"/>
      <c r="Z207" s="65"/>
    </row>
    <row r="208" ht="15.75" customHeight="1">
      <c r="A208" s="315" t="str">
        <f>Questions!$A208</f>
        <v>HIPA-22</v>
      </c>
      <c r="B208" s="315" t="str">
        <f t="shared" si="1"/>
        <v>HIPA</v>
      </c>
      <c r="C208" s="315" t="str">
        <f>VLOOKUP($A208,Questions!$A$3:$L$333,2,0)&amp;""</f>
        <v>Does the application log administrative activity, such as user account access changes and password changes, including specific user, date/time of changes, and originating IP or device?</v>
      </c>
      <c r="D208" s="315" t="str">
        <f>VLOOKUP($A208,Questions!$A$3:$L$333,11,0)&amp;""</f>
        <v/>
      </c>
      <c r="E208" s="315" t="str">
        <f>VLOOKUP($A208,Questions!$A$3:$L$333,12,0)&amp;""</f>
        <v>Case-specific</v>
      </c>
      <c r="F208" s="315" t="str">
        <f>VLOOKUP($A208,'Institution Evaluation'!$A$56:$K$346,3,0)&amp;""</f>
        <v>No</v>
      </c>
      <c r="G208" s="315" t="str">
        <f>VLOOKUP($A208,'Institution Evaluation'!$A$56:$K$346,7,0)&amp;""</f>
        <v>Yes</v>
      </c>
      <c r="H208" s="315" t="str">
        <f>VLOOKUP($A208,'Institution Evaluation'!$A$56:$K$346,8,0)&amp;""</f>
        <v/>
      </c>
      <c r="I208" s="315" t="str">
        <f>VLOOKUP($A208,'Institution Evaluation'!$A$56:$K$346,9,0)&amp;""</f>
        <v>Standard Importance</v>
      </c>
      <c r="J208" s="315" t="str">
        <f>VLOOKUP($A208,'Institution Evaluation'!$A$56:$K$346,10,0)&amp;""</f>
        <v/>
      </c>
      <c r="K208" s="315">
        <f t="shared" si="2"/>
        <v>10</v>
      </c>
      <c r="L208" s="315">
        <f>IF($E208="Not Scored", "N/A",IF(AND($D208='Auto Responses'!$J$27,$H208=""),"N/A",IF(AND($D208='Auto Responses'!$J$27,$H208='Auto Responses'!$J$7),1,IF(AND($D208='Auto Responses'!$J$27,$H208='Auto Responses'!$J$8),0,IF(OR($F208=$G208,$H208='Auto Responses'!$J$7),1,0)))))</f>
        <v>0</v>
      </c>
      <c r="M208" s="315" t="str">
        <f>VLOOKUP($A208,'Institution Evaluation'!$A$56:$K$346,10,0)&amp;""</f>
        <v/>
      </c>
      <c r="N208" s="315">
        <f t="shared" si="3"/>
        <v>0</v>
      </c>
      <c r="O208" s="315" t="str">
        <f t="shared" si="21"/>
        <v>N/A</v>
      </c>
      <c r="P208" s="315" t="str">
        <f t="shared" si="5"/>
        <v>N/A</v>
      </c>
      <c r="Q208" s="315">
        <f t="shared" si="6"/>
        <v>0</v>
      </c>
      <c r="R208" s="315">
        <f t="shared" si="10"/>
        <v>0</v>
      </c>
      <c r="S208" s="315">
        <f t="shared" si="7"/>
        <v>0</v>
      </c>
      <c r="T208" s="315">
        <f t="shared" si="8"/>
        <v>0</v>
      </c>
      <c r="U208" s="315">
        <f t="shared" si="11"/>
        <v>61</v>
      </c>
      <c r="V208" s="315">
        <f t="shared" si="9"/>
        <v>0</v>
      </c>
      <c r="W208" s="65"/>
      <c r="X208" s="65"/>
      <c r="Y208" s="65"/>
      <c r="Z208" s="65"/>
    </row>
    <row r="209" ht="15.75" customHeight="1">
      <c r="A209" s="315" t="str">
        <f>Questions!$A209</f>
        <v>HIPA-23</v>
      </c>
      <c r="B209" s="315" t="str">
        <f t="shared" si="1"/>
        <v>HIPA</v>
      </c>
      <c r="C209" s="315" t="str">
        <f>VLOOKUP($A209,Questions!$A$3:$L$333,2,0)&amp;""</f>
        <v>How long does the application keep access/change logs?</v>
      </c>
      <c r="D209" s="315" t="str">
        <f>VLOOKUP($A209,Questions!$A$3:$L$333,11,0)&amp;""</f>
        <v/>
      </c>
      <c r="E209" s="315" t="str">
        <f>VLOOKUP($A209,Questions!$A$3:$L$333,12,0)&amp;""</f>
        <v>Case-specific</v>
      </c>
      <c r="F209" s="315" t="str">
        <f>VLOOKUP($A209,'Institution Evaluation'!$A$56:$K$346,3,0)&amp;""</f>
        <v/>
      </c>
      <c r="G209" s="315" t="str">
        <f>VLOOKUP($A209,'Institution Evaluation'!$A$56:$K$346,7,0)&amp;""</f>
        <v>Yes</v>
      </c>
      <c r="H209" s="315" t="str">
        <f>VLOOKUP($A209,'Institution Evaluation'!$A$56:$K$346,8,0)&amp;""</f>
        <v/>
      </c>
      <c r="I209" s="315" t="str">
        <f>VLOOKUP($A209,'Institution Evaluation'!$A$56:$K$346,9,0)&amp;""</f>
        <v>Standard Importance</v>
      </c>
      <c r="J209" s="315" t="str">
        <f>VLOOKUP($A209,'Institution Evaluation'!$A$56:$K$346,10,0)&amp;""</f>
        <v/>
      </c>
      <c r="K209" s="315">
        <f t="shared" si="2"/>
        <v>10</v>
      </c>
      <c r="L209" s="315">
        <f>IF($E209="Not Scored", "N/A",IF(AND($D209='Auto Responses'!$J$27,$H209=""),"N/A",IF(AND($D209='Auto Responses'!$J$27,$H209='Auto Responses'!$J$7),1,IF(AND($D209='Auto Responses'!$J$27,$H209='Auto Responses'!$J$8),0,IF(OR($F209=$G209,$H209='Auto Responses'!$J$7),1,0)))))</f>
        <v>0</v>
      </c>
      <c r="M209" s="315" t="str">
        <f>VLOOKUP($A209,'Institution Evaluation'!$A$56:$K$346,10,0)&amp;""</f>
        <v/>
      </c>
      <c r="N209" s="315">
        <f t="shared" si="3"/>
        <v>0</v>
      </c>
      <c r="O209" s="315" t="str">
        <f t="shared" si="21"/>
        <v>N/A</v>
      </c>
      <c r="P209" s="315" t="str">
        <f t="shared" si="5"/>
        <v>N/A</v>
      </c>
      <c r="Q209" s="315">
        <f t="shared" si="6"/>
        <v>0</v>
      </c>
      <c r="R209" s="315">
        <f t="shared" si="10"/>
        <v>0</v>
      </c>
      <c r="S209" s="315">
        <f t="shared" si="7"/>
        <v>0</v>
      </c>
      <c r="T209" s="315">
        <f t="shared" si="8"/>
        <v>0</v>
      </c>
      <c r="U209" s="315">
        <f t="shared" si="11"/>
        <v>61</v>
      </c>
      <c r="V209" s="315">
        <f t="shared" si="9"/>
        <v>0</v>
      </c>
      <c r="W209" s="65"/>
      <c r="X209" s="65"/>
      <c r="Y209" s="65"/>
      <c r="Z209" s="65"/>
    </row>
    <row r="210" ht="15.75" customHeight="1">
      <c r="A210" s="315" t="str">
        <f>Questions!$A210</f>
        <v>HIPA-24</v>
      </c>
      <c r="B210" s="315" t="str">
        <f t="shared" si="1"/>
        <v>HIPA</v>
      </c>
      <c r="C210" s="315" t="str">
        <f>VLOOKUP($A210,Questions!$A$3:$L$333,2,0)&amp;""</f>
        <v>Can the application logs be archived?</v>
      </c>
      <c r="D210" s="315" t="str">
        <f>VLOOKUP($A210,Questions!$A$3:$L$333,11,0)&amp;""</f>
        <v/>
      </c>
      <c r="E210" s="315" t="str">
        <f>VLOOKUP($A210,Questions!$A$3:$L$333,12,0)&amp;""</f>
        <v>Case-specific</v>
      </c>
      <c r="F210" s="315" t="str">
        <f>VLOOKUP($A210,'Institution Evaluation'!$A$56:$K$346,3,0)&amp;""</f>
        <v>No</v>
      </c>
      <c r="G210" s="315" t="str">
        <f>VLOOKUP($A210,'Institution Evaluation'!$A$56:$K$346,7,0)&amp;""</f>
        <v>Yes</v>
      </c>
      <c r="H210" s="315" t="str">
        <f>VLOOKUP($A210,'Institution Evaluation'!$A$56:$K$346,8,0)&amp;""</f>
        <v/>
      </c>
      <c r="I210" s="315" t="str">
        <f>VLOOKUP($A210,'Institution Evaluation'!$A$56:$K$346,9,0)&amp;""</f>
        <v>Standard Importance</v>
      </c>
      <c r="J210" s="315" t="str">
        <f>VLOOKUP($A210,'Institution Evaluation'!$A$56:$K$346,10,0)&amp;""</f>
        <v/>
      </c>
      <c r="K210" s="315">
        <f t="shared" si="2"/>
        <v>10</v>
      </c>
      <c r="L210" s="315">
        <f>IF($E210="Not Scored", "N/A",IF(AND($D210='Auto Responses'!$J$27,$H210=""),"N/A",IF(AND($D210='Auto Responses'!$J$27,$H210='Auto Responses'!$J$7),1,IF(AND($D210='Auto Responses'!$J$27,$H210='Auto Responses'!$J$8),0,IF(OR($F210=$G210,$H210='Auto Responses'!$J$7),1,0)))))</f>
        <v>0</v>
      </c>
      <c r="M210" s="315" t="str">
        <f>VLOOKUP($A210,'Institution Evaluation'!$A$56:$K$346,10,0)&amp;""</f>
        <v/>
      </c>
      <c r="N210" s="315">
        <f t="shared" si="3"/>
        <v>0</v>
      </c>
      <c r="O210" s="315" t="str">
        <f t="shared" si="21"/>
        <v>N/A</v>
      </c>
      <c r="P210" s="315" t="str">
        <f t="shared" si="5"/>
        <v>N/A</v>
      </c>
      <c r="Q210" s="315">
        <f t="shared" si="6"/>
        <v>0</v>
      </c>
      <c r="R210" s="315">
        <f t="shared" si="10"/>
        <v>0</v>
      </c>
      <c r="S210" s="315">
        <f t="shared" si="7"/>
        <v>0</v>
      </c>
      <c r="T210" s="315">
        <f t="shared" si="8"/>
        <v>0</v>
      </c>
      <c r="U210" s="315">
        <f t="shared" si="11"/>
        <v>61</v>
      </c>
      <c r="V210" s="315">
        <f t="shared" si="9"/>
        <v>0</v>
      </c>
      <c r="W210" s="65"/>
      <c r="X210" s="65"/>
      <c r="Y210" s="65"/>
      <c r="Z210" s="65"/>
    </row>
    <row r="211" ht="15.75" customHeight="1">
      <c r="A211" s="315" t="str">
        <f>Questions!$A211</f>
        <v>HIPA-25</v>
      </c>
      <c r="B211" s="315" t="str">
        <f t="shared" si="1"/>
        <v>HIPA</v>
      </c>
      <c r="C211" s="315" t="str">
        <f>VLOOKUP($A211,Questions!$A$3:$L$333,2,0)&amp;""</f>
        <v>Can the application logs be saved externally?</v>
      </c>
      <c r="D211" s="315" t="str">
        <f>VLOOKUP($A211,Questions!$A$3:$L$333,11,0)&amp;""</f>
        <v/>
      </c>
      <c r="E211" s="315" t="str">
        <f>VLOOKUP($A211,Questions!$A$3:$L$333,12,0)&amp;""</f>
        <v>Case-specific</v>
      </c>
      <c r="F211" s="315" t="str">
        <f>VLOOKUP($A211,'Institution Evaluation'!$A$56:$K$346,3,0)&amp;""</f>
        <v>No</v>
      </c>
      <c r="G211" s="315" t="str">
        <f>VLOOKUP($A211,'Institution Evaluation'!$A$56:$K$346,7,0)&amp;""</f>
        <v>Yes</v>
      </c>
      <c r="H211" s="315" t="str">
        <f>VLOOKUP($A211,'Institution Evaluation'!$A$56:$K$346,8,0)&amp;""</f>
        <v/>
      </c>
      <c r="I211" s="315" t="str">
        <f>VLOOKUP($A211,'Institution Evaluation'!$A$56:$K$346,9,0)&amp;""</f>
        <v>Standard Importance</v>
      </c>
      <c r="J211" s="315" t="str">
        <f>VLOOKUP($A211,'Institution Evaluation'!$A$56:$K$346,10,0)&amp;""</f>
        <v/>
      </c>
      <c r="K211" s="315">
        <f t="shared" si="2"/>
        <v>10</v>
      </c>
      <c r="L211" s="315">
        <f>IF($E211="Not Scored", "N/A",IF(AND($D211='Auto Responses'!$J$27,$H211=""),"N/A",IF(AND($D211='Auto Responses'!$J$27,$H211='Auto Responses'!$J$7),1,IF(AND($D211='Auto Responses'!$J$27,$H211='Auto Responses'!$J$8),0,IF(OR($F211=$G211,$H211='Auto Responses'!$J$7),1,0)))))</f>
        <v>0</v>
      </c>
      <c r="M211" s="315" t="str">
        <f>VLOOKUP($A211,'Institution Evaluation'!$A$56:$K$346,10,0)&amp;""</f>
        <v/>
      </c>
      <c r="N211" s="315">
        <f t="shared" si="3"/>
        <v>0</v>
      </c>
      <c r="O211" s="315" t="str">
        <f t="shared" si="21"/>
        <v>N/A</v>
      </c>
      <c r="P211" s="315" t="str">
        <f t="shared" si="5"/>
        <v>N/A</v>
      </c>
      <c r="Q211" s="315">
        <f t="shared" si="6"/>
        <v>0</v>
      </c>
      <c r="R211" s="315">
        <f t="shared" si="10"/>
        <v>0</v>
      </c>
      <c r="S211" s="315">
        <f t="shared" si="7"/>
        <v>0</v>
      </c>
      <c r="T211" s="315">
        <f t="shared" si="8"/>
        <v>0</v>
      </c>
      <c r="U211" s="315">
        <f t="shared" si="11"/>
        <v>61</v>
      </c>
      <c r="V211" s="315">
        <f t="shared" si="9"/>
        <v>0</v>
      </c>
      <c r="W211" s="65"/>
      <c r="X211" s="65"/>
      <c r="Y211" s="65"/>
      <c r="Z211" s="65"/>
    </row>
    <row r="212" ht="15.75" customHeight="1">
      <c r="A212" s="315" t="str">
        <f>Questions!$A212</f>
        <v>HIPA-26</v>
      </c>
      <c r="B212" s="315" t="str">
        <f t="shared" si="1"/>
        <v>HIPA</v>
      </c>
      <c r="C212" s="315" t="str">
        <f>VLOOKUP($A212,Questions!$A$3:$L$333,2,0)&amp;""</f>
        <v>Do you have a disaster recovery plan and emergency mode operation plan?</v>
      </c>
      <c r="D212" s="315" t="str">
        <f>VLOOKUP($A212,Questions!$A$3:$L$333,11,0)&amp;""</f>
        <v/>
      </c>
      <c r="E212" s="315" t="str">
        <f>VLOOKUP($A212,Questions!$A$3:$L$333,12,0)&amp;""</f>
        <v>Case-specific</v>
      </c>
      <c r="F212" s="315" t="str">
        <f>VLOOKUP($A212,'Institution Evaluation'!$A$56:$K$346,3,0)&amp;""</f>
        <v>No</v>
      </c>
      <c r="G212" s="315" t="str">
        <f>VLOOKUP($A212,'Institution Evaluation'!$A$56:$K$346,7,0)&amp;""</f>
        <v>Yes</v>
      </c>
      <c r="H212" s="315" t="str">
        <f>VLOOKUP($A212,'Institution Evaluation'!$A$56:$K$346,8,0)&amp;""</f>
        <v/>
      </c>
      <c r="I212" s="315" t="str">
        <f>VLOOKUP($A212,'Institution Evaluation'!$A$56:$K$346,9,0)&amp;""</f>
        <v>Standard Importance</v>
      </c>
      <c r="J212" s="315" t="str">
        <f>VLOOKUP($A212,'Institution Evaluation'!$A$56:$K$346,10,0)&amp;""</f>
        <v/>
      </c>
      <c r="K212" s="315">
        <f t="shared" si="2"/>
        <v>10</v>
      </c>
      <c r="L212" s="315">
        <f>IF($E212="Not Scored", "N/A",IF(AND($D212='Auto Responses'!$J$27,$H212=""),"N/A",IF(AND($D212='Auto Responses'!$J$27,$H212='Auto Responses'!$J$7),1,IF(AND($D212='Auto Responses'!$J$27,$H212='Auto Responses'!$J$8),0,IF(OR($F212=$G212,$H212='Auto Responses'!$J$7),1,0)))))</f>
        <v>0</v>
      </c>
      <c r="M212" s="315" t="str">
        <f>VLOOKUP($A212,'Institution Evaluation'!$A$56:$K$346,10,0)&amp;""</f>
        <v/>
      </c>
      <c r="N212" s="315">
        <f t="shared" si="3"/>
        <v>0</v>
      </c>
      <c r="O212" s="315" t="str">
        <f t="shared" si="21"/>
        <v>N/A</v>
      </c>
      <c r="P212" s="315" t="str">
        <f t="shared" si="5"/>
        <v>N/A</v>
      </c>
      <c r="Q212" s="315">
        <f t="shared" si="6"/>
        <v>0</v>
      </c>
      <c r="R212" s="315">
        <f t="shared" si="10"/>
        <v>0</v>
      </c>
      <c r="S212" s="315">
        <f t="shared" si="7"/>
        <v>0</v>
      </c>
      <c r="T212" s="315">
        <f t="shared" si="8"/>
        <v>0</v>
      </c>
      <c r="U212" s="315">
        <f t="shared" si="11"/>
        <v>61</v>
      </c>
      <c r="V212" s="315">
        <f t="shared" si="9"/>
        <v>0</v>
      </c>
      <c r="W212" s="65"/>
      <c r="X212" s="65"/>
      <c r="Y212" s="65"/>
      <c r="Z212" s="65"/>
    </row>
    <row r="213" ht="15.75" customHeight="1">
      <c r="A213" s="315" t="str">
        <f>Questions!$A213</f>
        <v>HIPA-27</v>
      </c>
      <c r="B213" s="315" t="str">
        <f t="shared" si="1"/>
        <v>HIPA</v>
      </c>
      <c r="C213" s="315" t="str">
        <f>VLOOKUP($A213,Questions!$A$3:$L$333,2,0)&amp;""</f>
        <v>Can you provide a HIPAA compliance attestation document?</v>
      </c>
      <c r="D213" s="315" t="str">
        <f>VLOOKUP($A213,Questions!$A$3:$L$333,11,0)&amp;""</f>
        <v/>
      </c>
      <c r="E213" s="315" t="str">
        <f>VLOOKUP($A213,Questions!$A$3:$L$333,12,0)&amp;""</f>
        <v>Case-specific</v>
      </c>
      <c r="F213" s="315" t="str">
        <f>VLOOKUP($A213,'Institution Evaluation'!$A$56:$K$346,3,0)&amp;""</f>
        <v>No</v>
      </c>
      <c r="G213" s="315" t="str">
        <f>VLOOKUP($A213,'Institution Evaluation'!$A$56:$K$346,7,0)&amp;""</f>
        <v>Yes</v>
      </c>
      <c r="H213" s="315" t="str">
        <f>VLOOKUP($A213,'Institution Evaluation'!$A$56:$K$346,8,0)&amp;""</f>
        <v/>
      </c>
      <c r="I213" s="315" t="str">
        <f>VLOOKUP($A213,'Institution Evaluation'!$A$56:$K$346,9,0)&amp;""</f>
        <v>Standard Importance</v>
      </c>
      <c r="J213" s="315" t="str">
        <f>VLOOKUP($A213,'Institution Evaluation'!$A$56:$K$346,10,0)&amp;""</f>
        <v/>
      </c>
      <c r="K213" s="315">
        <f t="shared" si="2"/>
        <v>10</v>
      </c>
      <c r="L213" s="315">
        <f>IF($E213="Not Scored", "N/A",IF(AND($D213='Auto Responses'!$J$27,$H213=""),"N/A",IF(AND($D213='Auto Responses'!$J$27,$H213='Auto Responses'!$J$7),1,IF(AND($D213='Auto Responses'!$J$27,$H213='Auto Responses'!$J$8),0,IF(OR($F213=$G213,$H213='Auto Responses'!$J$7),1,0)))))</f>
        <v>0</v>
      </c>
      <c r="M213" s="315" t="str">
        <f>VLOOKUP($A213,'Institution Evaluation'!$A$56:$K$346,10,0)&amp;""</f>
        <v/>
      </c>
      <c r="N213" s="315">
        <f t="shared" si="3"/>
        <v>0</v>
      </c>
      <c r="O213" s="315" t="str">
        <f t="shared" si="21"/>
        <v>N/A</v>
      </c>
      <c r="P213" s="315" t="str">
        <f t="shared" si="5"/>
        <v>N/A</v>
      </c>
      <c r="Q213" s="315">
        <f t="shared" si="6"/>
        <v>0</v>
      </c>
      <c r="R213" s="315">
        <f t="shared" si="10"/>
        <v>0</v>
      </c>
      <c r="S213" s="315">
        <f t="shared" si="7"/>
        <v>0</v>
      </c>
      <c r="T213" s="315">
        <f t="shared" si="8"/>
        <v>0</v>
      </c>
      <c r="U213" s="315">
        <f t="shared" si="11"/>
        <v>61</v>
      </c>
      <c r="V213" s="315">
        <f t="shared" si="9"/>
        <v>0</v>
      </c>
      <c r="W213" s="65"/>
      <c r="X213" s="65"/>
      <c r="Y213" s="65"/>
      <c r="Z213" s="65"/>
    </row>
    <row r="214" ht="15.75" customHeight="1">
      <c r="A214" s="315" t="str">
        <f>Questions!$A214</f>
        <v>HIPA-28</v>
      </c>
      <c r="B214" s="315" t="str">
        <f t="shared" si="1"/>
        <v>HIPA</v>
      </c>
      <c r="C214" s="315" t="str">
        <f>VLOOKUP($A214,Questions!$A$3:$L$333,2,0)&amp;""</f>
        <v>Are you willing to enter into a Business Associate Agreement (BAA)?</v>
      </c>
      <c r="D214" s="315" t="str">
        <f>VLOOKUP($A214,Questions!$A$3:$L$333,11,0)&amp;""</f>
        <v/>
      </c>
      <c r="E214" s="315" t="str">
        <f>VLOOKUP($A214,Questions!$A$3:$L$333,12,0)&amp;""</f>
        <v>Case-specific</v>
      </c>
      <c r="F214" s="315" t="str">
        <f>VLOOKUP($A214,'Institution Evaluation'!$A$56:$K$346,3,0)&amp;""</f>
        <v>No</v>
      </c>
      <c r="G214" s="315" t="str">
        <f>VLOOKUP($A214,'Institution Evaluation'!$A$56:$K$346,7,0)&amp;""</f>
        <v>Yes</v>
      </c>
      <c r="H214" s="315" t="str">
        <f>VLOOKUP($A214,'Institution Evaluation'!$A$56:$K$346,8,0)&amp;""</f>
        <v/>
      </c>
      <c r="I214" s="315" t="str">
        <f>VLOOKUP($A214,'Institution Evaluation'!$A$56:$K$346,9,0)&amp;""</f>
        <v>Standard Importance</v>
      </c>
      <c r="J214" s="315" t="str">
        <f>VLOOKUP($A214,'Institution Evaluation'!$A$56:$K$346,10,0)&amp;""</f>
        <v/>
      </c>
      <c r="K214" s="315">
        <f t="shared" si="2"/>
        <v>10</v>
      </c>
      <c r="L214" s="315">
        <f>IF($E214="Not Scored", "N/A",IF(AND($D214='Auto Responses'!$J$27,$H214=""),"N/A",IF(AND($D214='Auto Responses'!$J$27,$H214='Auto Responses'!$J$7),1,IF(AND($D214='Auto Responses'!$J$27,$H214='Auto Responses'!$J$8),0,IF(OR($F214=$G214,$H214='Auto Responses'!$J$7),1,0)))))</f>
        <v>0</v>
      </c>
      <c r="M214" s="315" t="str">
        <f>VLOOKUP($A214,'Institution Evaluation'!$A$56:$K$346,10,0)&amp;""</f>
        <v/>
      </c>
      <c r="N214" s="315">
        <f t="shared" si="3"/>
        <v>0</v>
      </c>
      <c r="O214" s="315" t="str">
        <f t="shared" si="21"/>
        <v>N/A</v>
      </c>
      <c r="P214" s="315" t="str">
        <f t="shared" si="5"/>
        <v>N/A</v>
      </c>
      <c r="Q214" s="315">
        <f t="shared" si="6"/>
        <v>0</v>
      </c>
      <c r="R214" s="315">
        <f t="shared" si="10"/>
        <v>0</v>
      </c>
      <c r="S214" s="315">
        <f t="shared" si="7"/>
        <v>0</v>
      </c>
      <c r="T214" s="315">
        <f t="shared" si="8"/>
        <v>0</v>
      </c>
      <c r="U214" s="315">
        <f t="shared" si="11"/>
        <v>61</v>
      </c>
      <c r="V214" s="315">
        <f t="shared" si="9"/>
        <v>0</v>
      </c>
      <c r="W214" s="65"/>
      <c r="X214" s="65"/>
      <c r="Y214" s="65"/>
      <c r="Z214" s="65"/>
    </row>
    <row r="215" ht="15.75" customHeight="1">
      <c r="A215" s="315" t="str">
        <f>Questions!$A215</f>
        <v>HIPA-29</v>
      </c>
      <c r="B215" s="315" t="str">
        <f t="shared" si="1"/>
        <v>HIPA</v>
      </c>
      <c r="C215" s="315" t="str">
        <f>VLOOKUP($A215,Questions!$A$3:$L$333,2,0)&amp;""</f>
        <v>Do your data backup and retention policies and practices meet HIPAA requirements?</v>
      </c>
      <c r="D215" s="315" t="str">
        <f>VLOOKUP($A215,Questions!$A$3:$L$333,11,0)&amp;""</f>
        <v/>
      </c>
      <c r="E215" s="315" t="str">
        <f>VLOOKUP($A215,Questions!$A$3:$L$333,12,0)&amp;""</f>
        <v>Case-specific</v>
      </c>
      <c r="F215" s="315" t="str">
        <f>VLOOKUP($A215,'Institution Evaluation'!$A$56:$K$346,3,0)&amp;""</f>
        <v>No</v>
      </c>
      <c r="G215" s="315" t="str">
        <f>VLOOKUP($A215,'Institution Evaluation'!$A$56:$K$346,7,0)&amp;""</f>
        <v>Yes</v>
      </c>
      <c r="H215" s="315" t="str">
        <f>VLOOKUP($A215,'Institution Evaluation'!$A$56:$K$346,8,0)&amp;""</f>
        <v/>
      </c>
      <c r="I215" s="315" t="str">
        <f>VLOOKUP($A215,'Institution Evaluation'!$A$56:$K$346,9,0)&amp;""</f>
        <v>Minor Importance</v>
      </c>
      <c r="J215" s="315" t="str">
        <f>VLOOKUP($A215,'Institution Evaluation'!$A$56:$K$346,10,0)&amp;""</f>
        <v/>
      </c>
      <c r="K215" s="315">
        <f t="shared" si="2"/>
        <v>5</v>
      </c>
      <c r="L215" s="315">
        <f>IF($E215="Not Scored", "N/A",IF(AND($D215='Auto Responses'!$J$27,$H215=""),"N/A",IF(AND($D215='Auto Responses'!$J$27,$H215='Auto Responses'!$J$7),1,IF(AND($D215='Auto Responses'!$J$27,$H215='Auto Responses'!$J$8),0,IF(OR($F215=$G215,$H215='Auto Responses'!$J$7),1,0)))))</f>
        <v>0</v>
      </c>
      <c r="M215" s="315" t="str">
        <f>VLOOKUP($A215,'Institution Evaluation'!$A$56:$K$346,10,0)&amp;""</f>
        <v/>
      </c>
      <c r="N215" s="315">
        <f t="shared" si="3"/>
        <v>0</v>
      </c>
      <c r="O215" s="315" t="str">
        <f t="shared" si="21"/>
        <v>N/A</v>
      </c>
      <c r="P215" s="315" t="str">
        <f t="shared" si="5"/>
        <v>N/A</v>
      </c>
      <c r="Q215" s="315">
        <f t="shared" si="6"/>
        <v>0</v>
      </c>
      <c r="R215" s="315">
        <f t="shared" si="10"/>
        <v>0</v>
      </c>
      <c r="S215" s="315">
        <f t="shared" si="7"/>
        <v>0</v>
      </c>
      <c r="T215" s="315">
        <f t="shared" si="8"/>
        <v>0</v>
      </c>
      <c r="U215" s="315">
        <f t="shared" si="11"/>
        <v>61</v>
      </c>
      <c r="V215" s="315">
        <f t="shared" si="9"/>
        <v>0</v>
      </c>
      <c r="W215" s="65"/>
      <c r="X215" s="65"/>
      <c r="Y215" s="65"/>
      <c r="Z215" s="65"/>
    </row>
    <row r="216" ht="15.75" customHeight="1">
      <c r="A216" s="315" t="str">
        <f>Questions!$A216</f>
        <v>PCID-01</v>
      </c>
      <c r="B216" s="315" t="str">
        <f t="shared" si="1"/>
        <v>PCID</v>
      </c>
      <c r="C216" s="315" t="str">
        <f>VLOOKUP($A216,Questions!$A$3:$L$333,2,0)&amp;""</f>
        <v>Do you have a current, executed within the past year, Attestation of Compliance (AoC) or Report on Compliance (RoC)?*</v>
      </c>
      <c r="D216" s="315" t="str">
        <f>VLOOKUP($A216,Questions!$A$3:$L$333,11,0)&amp;""</f>
        <v/>
      </c>
      <c r="E216" s="315" t="str">
        <f>VLOOKUP($A216,Questions!$A$3:$L$333,12,0)&amp;""</f>
        <v>Case-Specific</v>
      </c>
      <c r="F216" s="315" t="str">
        <f>VLOOKUP($A216,'Institution Evaluation'!$A$56:$K$346,3,0)&amp;""</f>
        <v>No</v>
      </c>
      <c r="G216" s="315" t="str">
        <f>VLOOKUP($A216,'Institution Evaluation'!$A$56:$K$346,7,0)&amp;""</f>
        <v>Yes</v>
      </c>
      <c r="H216" s="315" t="str">
        <f>VLOOKUP($A216,'Institution Evaluation'!$A$56:$K$346,8,0)&amp;""</f>
        <v/>
      </c>
      <c r="I216" s="315" t="str">
        <f>VLOOKUP($A216,'Institution Evaluation'!$A$56:$K$346,9,0)&amp;""</f>
        <v>Critical Importance</v>
      </c>
      <c r="J216" s="315" t="str">
        <f>VLOOKUP($A216,'Institution Evaluation'!$A$56:$K$346,10,0)&amp;""</f>
        <v/>
      </c>
      <c r="K216" s="315">
        <f t="shared" si="2"/>
        <v>20</v>
      </c>
      <c r="L216" s="315">
        <f>IF($E216="Not Scored", "N/A",IF(AND($D216='Auto Responses'!$J$27,$H216=""),"N/A",IF(AND($D216='Auto Responses'!$J$27,$H216='Auto Responses'!$J$7),1,IF(AND($D216='Auto Responses'!$J$27,$H216='Auto Responses'!$J$8),0,IF(OR($F216=$G216,$H216='Auto Responses'!$J$7),1,0)))))</f>
        <v>0</v>
      </c>
      <c r="M216" s="315" t="str">
        <f>VLOOKUP($A216,'Institution Evaluation'!$A$56:$K$346,10,0)&amp;""</f>
        <v/>
      </c>
      <c r="N216" s="315">
        <f t="shared" si="3"/>
        <v>1</v>
      </c>
      <c r="O216" s="315" t="str">
        <f t="shared" ref="O216:O227" si="22">IF(OR($F$22="No",$E216="Not Scored"),"N/A",IF($J216="",$K216,IF($J216="Minor Importance",5,IF($J216="Standard Importance",10,IF($J216="Critical Importance",20,0)))))</f>
        <v>N/A</v>
      </c>
      <c r="P216" s="315" t="str">
        <f t="shared" si="5"/>
        <v>N/A</v>
      </c>
      <c r="Q216" s="315">
        <f t="shared" si="6"/>
        <v>0</v>
      </c>
      <c r="R216" s="315">
        <f t="shared" si="10"/>
        <v>0</v>
      </c>
      <c r="S216" s="315">
        <f t="shared" si="7"/>
        <v>0</v>
      </c>
      <c r="T216" s="315">
        <f t="shared" si="8"/>
        <v>1</v>
      </c>
      <c r="U216" s="315">
        <f t="shared" si="11"/>
        <v>62</v>
      </c>
      <c r="V216" s="315">
        <f t="shared" si="9"/>
        <v>62</v>
      </c>
      <c r="W216" s="65"/>
      <c r="X216" s="65"/>
      <c r="Y216" s="65"/>
      <c r="Z216" s="65"/>
    </row>
    <row r="217" ht="15.75" customHeight="1">
      <c r="A217" s="315" t="str">
        <f>Questions!$A217</f>
        <v>PCID-02</v>
      </c>
      <c r="B217" s="315" t="str">
        <f t="shared" si="1"/>
        <v>PCID</v>
      </c>
      <c r="C217" s="315" t="str">
        <f>VLOOKUP($A217,Questions!$A$3:$L$333,2,0)&amp;""</f>
        <v>Is the application listed as an approved Payment Application Data Security Standard (PA-DSS) application?*</v>
      </c>
      <c r="D217" s="315" t="str">
        <f>VLOOKUP($A217,Questions!$A$3:$L$333,11,0)&amp;""</f>
        <v/>
      </c>
      <c r="E217" s="315" t="str">
        <f>VLOOKUP($A217,Questions!$A$3:$L$333,12,0)&amp;""</f>
        <v>Case-Specific</v>
      </c>
      <c r="F217" s="315" t="str">
        <f>VLOOKUP($A217,'Institution Evaluation'!$A$56:$K$346,3,0)&amp;""</f>
        <v>No</v>
      </c>
      <c r="G217" s="315" t="str">
        <f>VLOOKUP($A217,'Institution Evaluation'!$A$56:$K$346,7,0)&amp;""</f>
        <v>No</v>
      </c>
      <c r="H217" s="315" t="str">
        <f>VLOOKUP($A217,'Institution Evaluation'!$A$56:$K$346,8,0)&amp;""</f>
        <v/>
      </c>
      <c r="I217" s="315" t="str">
        <f>VLOOKUP($A217,'Institution Evaluation'!$A$56:$K$346,9,0)&amp;""</f>
        <v>Critical Importance</v>
      </c>
      <c r="J217" s="315" t="str">
        <f>VLOOKUP($A217,'Institution Evaluation'!$A$56:$K$346,10,0)&amp;""</f>
        <v/>
      </c>
      <c r="K217" s="315">
        <f t="shared" si="2"/>
        <v>20</v>
      </c>
      <c r="L217" s="315">
        <f>IF($E217="Not Scored", "N/A",IF(AND($D217='Auto Responses'!$J$27,$H217=""),"N/A",IF(AND($D217='Auto Responses'!$J$27,$H217='Auto Responses'!$J$7),1,IF(AND($D217='Auto Responses'!$J$27,$H217='Auto Responses'!$J$8),0,IF(OR($F217=$G217,$H217='Auto Responses'!$J$7),1,0)))))</f>
        <v>1</v>
      </c>
      <c r="M217" s="315" t="str">
        <f>VLOOKUP($A217,'Institution Evaluation'!$A$56:$K$346,10,0)&amp;""</f>
        <v/>
      </c>
      <c r="N217" s="315">
        <f t="shared" si="3"/>
        <v>1</v>
      </c>
      <c r="O217" s="315" t="str">
        <f t="shared" si="22"/>
        <v>N/A</v>
      </c>
      <c r="P217" s="315" t="str">
        <f t="shared" si="5"/>
        <v>N/A</v>
      </c>
      <c r="Q217" s="315">
        <f t="shared" si="6"/>
        <v>0</v>
      </c>
      <c r="R217" s="315">
        <f t="shared" si="10"/>
        <v>0</v>
      </c>
      <c r="S217" s="315">
        <f t="shared" si="7"/>
        <v>0</v>
      </c>
      <c r="T217" s="315">
        <f t="shared" si="8"/>
        <v>1</v>
      </c>
      <c r="U217" s="315">
        <f t="shared" si="11"/>
        <v>63</v>
      </c>
      <c r="V217" s="315">
        <f t="shared" si="9"/>
        <v>63</v>
      </c>
      <c r="W217" s="65"/>
      <c r="X217" s="65"/>
      <c r="Y217" s="65"/>
      <c r="Z217" s="65"/>
    </row>
    <row r="218" ht="15.75" customHeight="1">
      <c r="A218" s="315" t="str">
        <f>Questions!$A218</f>
        <v>PCID-03</v>
      </c>
      <c r="B218" s="315" t="str">
        <f t="shared" si="1"/>
        <v>PCID</v>
      </c>
      <c r="C218" s="315" t="str">
        <f>VLOOKUP($A218,Questions!$A$3:$L$333,2,0)&amp;""</f>
        <v>Does the system or solutions use a third party to collect, store, process, or transmit cardholder (payment/credit/debt card) data?*</v>
      </c>
      <c r="D218" s="315" t="str">
        <f>VLOOKUP($A218,Questions!$A$3:$L$333,11,0)&amp;""</f>
        <v/>
      </c>
      <c r="E218" s="315" t="str">
        <f>VLOOKUP($A218,Questions!$A$3:$L$333,12,0)&amp;""</f>
        <v>Case-Specific</v>
      </c>
      <c r="F218" s="315" t="str">
        <f>VLOOKUP($A218,'Institution Evaluation'!$A$56:$K$346,3,0)&amp;""</f>
        <v>No</v>
      </c>
      <c r="G218" s="315" t="str">
        <f>VLOOKUP($A218,'Institution Evaluation'!$A$56:$K$346,7,0)&amp;""</f>
        <v>No</v>
      </c>
      <c r="H218" s="315" t="str">
        <f>VLOOKUP($A218,'Institution Evaluation'!$A$56:$K$346,8,0)&amp;""</f>
        <v/>
      </c>
      <c r="I218" s="315" t="str">
        <f>VLOOKUP($A218,'Institution Evaluation'!$A$56:$K$346,9,0)&amp;""</f>
        <v>Critical Importance</v>
      </c>
      <c r="J218" s="315" t="str">
        <f>VLOOKUP($A218,'Institution Evaluation'!$A$56:$K$346,10,0)&amp;""</f>
        <v/>
      </c>
      <c r="K218" s="315">
        <f t="shared" si="2"/>
        <v>20</v>
      </c>
      <c r="L218" s="315">
        <f>IF($E218="Not Scored", "N/A",IF(AND($D218='Auto Responses'!$J$27,$H218=""),"N/A",IF(AND($D218='Auto Responses'!$J$27,$H218='Auto Responses'!$J$7),1,IF(AND($D218='Auto Responses'!$J$27,$H218='Auto Responses'!$J$8),0,IF(OR($F218=$G218,$H218='Auto Responses'!$J$7),1,0)))))</f>
        <v>1</v>
      </c>
      <c r="M218" s="315" t="str">
        <f>VLOOKUP($A218,'Institution Evaluation'!$A$56:$K$346,10,0)&amp;""</f>
        <v/>
      </c>
      <c r="N218" s="315">
        <f t="shared" si="3"/>
        <v>1</v>
      </c>
      <c r="O218" s="315" t="str">
        <f t="shared" si="22"/>
        <v>N/A</v>
      </c>
      <c r="P218" s="315" t="str">
        <f t="shared" si="5"/>
        <v>N/A</v>
      </c>
      <c r="Q218" s="315">
        <f t="shared" si="6"/>
        <v>0</v>
      </c>
      <c r="R218" s="315">
        <f t="shared" si="10"/>
        <v>0</v>
      </c>
      <c r="S218" s="315">
        <f t="shared" si="7"/>
        <v>0</v>
      </c>
      <c r="T218" s="315">
        <f t="shared" si="8"/>
        <v>1</v>
      </c>
      <c r="U218" s="315">
        <f t="shared" si="11"/>
        <v>64</v>
      </c>
      <c r="V218" s="315">
        <f t="shared" si="9"/>
        <v>64</v>
      </c>
      <c r="W218" s="65"/>
      <c r="X218" s="65"/>
      <c r="Y218" s="65"/>
      <c r="Z218" s="65"/>
    </row>
    <row r="219" ht="15.75" customHeight="1">
      <c r="A219" s="315" t="str">
        <f>Questions!$A219</f>
        <v>PCID-04</v>
      </c>
      <c r="B219" s="315" t="str">
        <f t="shared" si="1"/>
        <v>PCID</v>
      </c>
      <c r="C219" s="315" t="str">
        <f>VLOOKUP($A219,Questions!$A$3:$L$333,2,0)&amp;""</f>
        <v>Do your systems or solutions store, process, or transmit cardholder (payment/credit/debt card) data?</v>
      </c>
      <c r="D219" s="315" t="str">
        <f>VLOOKUP($A219,Questions!$A$3:$L$333,11,0)&amp;""</f>
        <v/>
      </c>
      <c r="E219" s="315" t="str">
        <f>VLOOKUP($A219,Questions!$A$3:$L$333,12,0)&amp;""</f>
        <v>Case-Specific</v>
      </c>
      <c r="F219" s="315" t="str">
        <f>VLOOKUP($A219,'Institution Evaluation'!$A$56:$K$346,3,0)&amp;""</f>
        <v>No</v>
      </c>
      <c r="G219" s="315" t="str">
        <f>VLOOKUP($A219,'Institution Evaluation'!$A$56:$K$346,7,0)&amp;""</f>
        <v>Yes</v>
      </c>
      <c r="H219" s="315" t="str">
        <f>VLOOKUP($A219,'Institution Evaluation'!$A$56:$K$346,8,0)&amp;""</f>
        <v/>
      </c>
      <c r="I219" s="315" t="str">
        <f>VLOOKUP($A219,'Institution Evaluation'!$A$56:$K$346,9,0)&amp;""</f>
        <v>Standard Importance</v>
      </c>
      <c r="J219" s="315" t="str">
        <f>VLOOKUP($A219,'Institution Evaluation'!$A$56:$K$346,10,0)&amp;""</f>
        <v/>
      </c>
      <c r="K219" s="315">
        <f t="shared" si="2"/>
        <v>10</v>
      </c>
      <c r="L219" s="315">
        <f>IF($E219="Not Scored", "N/A",IF(AND($D219='Auto Responses'!$J$27,$H219=""),"N/A",IF(AND($D219='Auto Responses'!$J$27,$H219='Auto Responses'!$J$7),1,IF(AND($D219='Auto Responses'!$J$27,$H219='Auto Responses'!$J$8),0,IF(OR($F219=$G219,$H219='Auto Responses'!$J$7),1,0)))))</f>
        <v>0</v>
      </c>
      <c r="M219" s="315" t="str">
        <f>VLOOKUP($A219,'Institution Evaluation'!$A$56:$K$346,10,0)&amp;""</f>
        <v/>
      </c>
      <c r="N219" s="315">
        <f t="shared" si="3"/>
        <v>0</v>
      </c>
      <c r="O219" s="315" t="str">
        <f t="shared" si="22"/>
        <v>N/A</v>
      </c>
      <c r="P219" s="315" t="str">
        <f t="shared" si="5"/>
        <v>N/A</v>
      </c>
      <c r="Q219" s="315">
        <f t="shared" si="6"/>
        <v>0</v>
      </c>
      <c r="R219" s="315">
        <f t="shared" si="10"/>
        <v>0</v>
      </c>
      <c r="S219" s="315">
        <f t="shared" si="7"/>
        <v>0</v>
      </c>
      <c r="T219" s="315">
        <f t="shared" si="8"/>
        <v>0</v>
      </c>
      <c r="U219" s="315">
        <f t="shared" si="11"/>
        <v>64</v>
      </c>
      <c r="V219" s="315">
        <f t="shared" si="9"/>
        <v>0</v>
      </c>
      <c r="W219" s="65"/>
      <c r="X219" s="65"/>
      <c r="Y219" s="65"/>
      <c r="Z219" s="65"/>
    </row>
    <row r="220" ht="15.75" customHeight="1">
      <c r="A220" s="315" t="str">
        <f>Questions!$A220</f>
        <v>PCID-05</v>
      </c>
      <c r="B220" s="315" t="str">
        <f t="shared" si="1"/>
        <v>PCID</v>
      </c>
      <c r="C220" s="315" t="str">
        <f>VLOOKUP($A220,Questions!$A$3:$L$333,2,0)&amp;""</f>
        <v>Are you compliant with the Payment Card Industry Data Security Standard (PCI DSS)?</v>
      </c>
      <c r="D220" s="315" t="str">
        <f>VLOOKUP($A220,Questions!$A$3:$L$333,11,0)&amp;""</f>
        <v/>
      </c>
      <c r="E220" s="315" t="str">
        <f>VLOOKUP($A220,Questions!$A$3:$L$333,12,0)&amp;""</f>
        <v>Case-Specific</v>
      </c>
      <c r="F220" s="315" t="str">
        <f>VLOOKUP($A220,'Institution Evaluation'!$A$56:$K$346,3,0)&amp;""</f>
        <v>No</v>
      </c>
      <c r="G220" s="315" t="str">
        <f>VLOOKUP($A220,'Institution Evaluation'!$A$56:$K$346,7,0)&amp;""</f>
        <v>Yes</v>
      </c>
      <c r="H220" s="315" t="str">
        <f>VLOOKUP($A220,'Institution Evaluation'!$A$56:$K$346,8,0)&amp;""</f>
        <v/>
      </c>
      <c r="I220" s="315" t="str">
        <f>VLOOKUP($A220,'Institution Evaluation'!$A$56:$K$346,9,0)&amp;""</f>
        <v>Standard Importance</v>
      </c>
      <c r="J220" s="315" t="str">
        <f>VLOOKUP($A220,'Institution Evaluation'!$A$56:$K$346,10,0)&amp;""</f>
        <v/>
      </c>
      <c r="K220" s="315">
        <f t="shared" si="2"/>
        <v>10</v>
      </c>
      <c r="L220" s="315">
        <f>IF($E220="Not Scored", "N/A",IF(AND($D220='Auto Responses'!$J$27,$H220=""),"N/A",IF(AND($D220='Auto Responses'!$J$27,$H220='Auto Responses'!$J$7),1,IF(AND($D220='Auto Responses'!$J$27,$H220='Auto Responses'!$J$8),0,IF(OR($F220=$G220,$H220='Auto Responses'!$J$7),1,0)))))</f>
        <v>0</v>
      </c>
      <c r="M220" s="315" t="str">
        <f>VLOOKUP($A220,'Institution Evaluation'!$A$56:$K$346,10,0)&amp;""</f>
        <v/>
      </c>
      <c r="N220" s="315">
        <f t="shared" si="3"/>
        <v>0</v>
      </c>
      <c r="O220" s="315" t="str">
        <f t="shared" si="22"/>
        <v>N/A</v>
      </c>
      <c r="P220" s="315" t="str">
        <f t="shared" si="5"/>
        <v>N/A</v>
      </c>
      <c r="Q220" s="315">
        <f t="shared" si="6"/>
        <v>0</v>
      </c>
      <c r="R220" s="315">
        <f t="shared" si="10"/>
        <v>0</v>
      </c>
      <c r="S220" s="315">
        <f t="shared" si="7"/>
        <v>0</v>
      </c>
      <c r="T220" s="315">
        <f t="shared" si="8"/>
        <v>0</v>
      </c>
      <c r="U220" s="315">
        <f t="shared" si="11"/>
        <v>64</v>
      </c>
      <c r="V220" s="315">
        <f t="shared" si="9"/>
        <v>0</v>
      </c>
      <c r="W220" s="65"/>
      <c r="X220" s="65"/>
      <c r="Y220" s="65"/>
      <c r="Z220" s="65"/>
    </row>
    <row r="221" ht="15.75" customHeight="1">
      <c r="A221" s="315" t="str">
        <f>Questions!$A221</f>
        <v>PCID-06</v>
      </c>
      <c r="B221" s="315" t="str">
        <f t="shared" si="1"/>
        <v>PCID</v>
      </c>
      <c r="C221" s="315" t="str">
        <f>VLOOKUP($A221,Questions!$A$3:$L$333,2,0)&amp;""</f>
        <v>Are you classified as a service provider?</v>
      </c>
      <c r="D221" s="315" t="str">
        <f>VLOOKUP($A221,Questions!$A$3:$L$333,11,0)&amp;""</f>
        <v/>
      </c>
      <c r="E221" s="315" t="str">
        <f>VLOOKUP($A221,Questions!$A$3:$L$333,12,0)&amp;""</f>
        <v>Case-Specific</v>
      </c>
      <c r="F221" s="315" t="str">
        <f>VLOOKUP($A221,'Institution Evaluation'!$A$56:$K$346,3,0)&amp;""</f>
        <v>No</v>
      </c>
      <c r="G221" s="315" t="str">
        <f>VLOOKUP($A221,'Institution Evaluation'!$A$56:$K$346,7,0)&amp;""</f>
        <v>Yes</v>
      </c>
      <c r="H221" s="315" t="str">
        <f>VLOOKUP($A221,'Institution Evaluation'!$A$56:$K$346,8,0)&amp;""</f>
        <v/>
      </c>
      <c r="I221" s="315" t="str">
        <f>VLOOKUP($A221,'Institution Evaluation'!$A$56:$K$346,9,0)&amp;""</f>
        <v>Standard Importance</v>
      </c>
      <c r="J221" s="315" t="str">
        <f>VLOOKUP($A221,'Institution Evaluation'!$A$56:$K$346,10,0)&amp;""</f>
        <v/>
      </c>
      <c r="K221" s="315">
        <f t="shared" si="2"/>
        <v>10</v>
      </c>
      <c r="L221" s="315">
        <f>IF($E221="Not Scored", "N/A",IF(AND($D221='Auto Responses'!$J$27,$H221=""),"N/A",IF(AND($D221='Auto Responses'!$J$27,$H221='Auto Responses'!$J$7),1,IF(AND($D221='Auto Responses'!$J$27,$H221='Auto Responses'!$J$8),0,IF(OR($F221=$G221,$H221='Auto Responses'!$J$7),1,0)))))</f>
        <v>0</v>
      </c>
      <c r="M221" s="315" t="str">
        <f>VLOOKUP($A221,'Institution Evaluation'!$A$56:$K$346,10,0)&amp;""</f>
        <v/>
      </c>
      <c r="N221" s="315">
        <f t="shared" si="3"/>
        <v>0</v>
      </c>
      <c r="O221" s="315" t="str">
        <f t="shared" si="22"/>
        <v>N/A</v>
      </c>
      <c r="P221" s="315" t="str">
        <f t="shared" si="5"/>
        <v>N/A</v>
      </c>
      <c r="Q221" s="315">
        <f t="shared" si="6"/>
        <v>0</v>
      </c>
      <c r="R221" s="315">
        <f t="shared" si="10"/>
        <v>0</v>
      </c>
      <c r="S221" s="315">
        <f t="shared" si="7"/>
        <v>0</v>
      </c>
      <c r="T221" s="315">
        <f t="shared" si="8"/>
        <v>0</v>
      </c>
      <c r="U221" s="315">
        <f t="shared" si="11"/>
        <v>64</v>
      </c>
      <c r="V221" s="315">
        <f t="shared" si="9"/>
        <v>0</v>
      </c>
      <c r="W221" s="65"/>
      <c r="X221" s="65"/>
      <c r="Y221" s="65"/>
      <c r="Z221" s="65"/>
    </row>
    <row r="222" ht="15.75" customHeight="1">
      <c r="A222" s="315" t="str">
        <f>Questions!$A222</f>
        <v>PCID-07</v>
      </c>
      <c r="B222" s="315" t="str">
        <f t="shared" si="1"/>
        <v>PCID</v>
      </c>
      <c r="C222" s="315" t="str">
        <f>VLOOKUP($A222,Questions!$A$3:$L$333,2,0)&amp;""</f>
        <v>Are you on the list of Visa approved service providers?</v>
      </c>
      <c r="D222" s="315" t="str">
        <f>VLOOKUP($A222,Questions!$A$3:$L$333,11,0)&amp;""</f>
        <v/>
      </c>
      <c r="E222" s="315" t="str">
        <f>VLOOKUP($A222,Questions!$A$3:$L$333,12,0)&amp;""</f>
        <v>Case-Specific</v>
      </c>
      <c r="F222" s="315" t="str">
        <f>VLOOKUP($A222,'Institution Evaluation'!$A$56:$K$346,3,0)&amp;""</f>
        <v>No</v>
      </c>
      <c r="G222" s="315" t="str">
        <f>VLOOKUP($A222,'Institution Evaluation'!$A$56:$K$346,7,0)&amp;""</f>
        <v>Yes</v>
      </c>
      <c r="H222" s="315" t="str">
        <f>VLOOKUP($A222,'Institution Evaluation'!$A$56:$K$346,8,0)&amp;""</f>
        <v/>
      </c>
      <c r="I222" s="315" t="str">
        <f>VLOOKUP($A222,'Institution Evaluation'!$A$56:$K$346,9,0)&amp;""</f>
        <v>Standard Importance</v>
      </c>
      <c r="J222" s="315" t="str">
        <f>VLOOKUP($A222,'Institution Evaluation'!$A$56:$K$346,10,0)&amp;""</f>
        <v/>
      </c>
      <c r="K222" s="315">
        <f t="shared" si="2"/>
        <v>10</v>
      </c>
      <c r="L222" s="315">
        <f>IF($E222="Not Scored", "N/A",IF(AND($D222='Auto Responses'!$J$27,$H222=""),"N/A",IF(AND($D222='Auto Responses'!$J$27,$H222='Auto Responses'!$J$7),1,IF(AND($D222='Auto Responses'!$J$27,$H222='Auto Responses'!$J$8),0,IF(OR($F222=$G222,$H222='Auto Responses'!$J$7),1,0)))))</f>
        <v>0</v>
      </c>
      <c r="M222" s="315" t="str">
        <f>VLOOKUP($A222,'Institution Evaluation'!$A$56:$K$346,10,0)&amp;""</f>
        <v/>
      </c>
      <c r="N222" s="315">
        <f t="shared" si="3"/>
        <v>0</v>
      </c>
      <c r="O222" s="315" t="str">
        <f t="shared" si="22"/>
        <v>N/A</v>
      </c>
      <c r="P222" s="315" t="str">
        <f t="shared" si="5"/>
        <v>N/A</v>
      </c>
      <c r="Q222" s="315">
        <f t="shared" si="6"/>
        <v>0</v>
      </c>
      <c r="R222" s="315">
        <f t="shared" si="10"/>
        <v>0</v>
      </c>
      <c r="S222" s="315">
        <f t="shared" si="7"/>
        <v>0</v>
      </c>
      <c r="T222" s="315">
        <f t="shared" si="8"/>
        <v>0</v>
      </c>
      <c r="U222" s="315">
        <f t="shared" si="11"/>
        <v>64</v>
      </c>
      <c r="V222" s="315">
        <f t="shared" si="9"/>
        <v>0</v>
      </c>
      <c r="W222" s="65"/>
      <c r="X222" s="65"/>
      <c r="Y222" s="65"/>
      <c r="Z222" s="65"/>
    </row>
    <row r="223" ht="15.75" customHeight="1">
      <c r="A223" s="315" t="str">
        <f>Questions!$A223</f>
        <v>PCID-08</v>
      </c>
      <c r="B223" s="315" t="str">
        <f t="shared" si="1"/>
        <v>PCID</v>
      </c>
      <c r="C223" s="315" t="str">
        <f>VLOOKUP($A223,Questions!$A$3:$L$333,2,0)&amp;""</f>
        <v>Are you classified as a merchant? If so, what level (1, 2, 3, 4)?</v>
      </c>
      <c r="D223" s="315" t="str">
        <f>VLOOKUP($A223,Questions!$A$3:$L$333,11,0)&amp;""</f>
        <v/>
      </c>
      <c r="E223" s="315" t="str">
        <f>VLOOKUP($A223,Questions!$A$3:$L$333,12,0)&amp;""</f>
        <v>Case-Specific</v>
      </c>
      <c r="F223" s="315" t="str">
        <f>VLOOKUP($A223,'Institution Evaluation'!$A$56:$K$346,3,0)&amp;""</f>
        <v>No</v>
      </c>
      <c r="G223" s="315" t="str">
        <f>VLOOKUP($A223,'Institution Evaluation'!$A$56:$K$346,7,0)&amp;""</f>
        <v>Yes</v>
      </c>
      <c r="H223" s="315" t="str">
        <f>VLOOKUP($A223,'Institution Evaluation'!$A$56:$K$346,8,0)&amp;""</f>
        <v/>
      </c>
      <c r="I223" s="315" t="str">
        <f>VLOOKUP($A223,'Institution Evaluation'!$A$56:$K$346,9,0)&amp;""</f>
        <v>Standard Importance</v>
      </c>
      <c r="J223" s="315" t="str">
        <f>VLOOKUP($A223,'Institution Evaluation'!$A$56:$K$346,10,0)&amp;""</f>
        <v/>
      </c>
      <c r="K223" s="315">
        <f t="shared" si="2"/>
        <v>10</v>
      </c>
      <c r="L223" s="315">
        <f>IF($E223="Not Scored", "N/A",IF(AND($D223='Auto Responses'!$J$27,$H223=""),"N/A",IF(AND($D223='Auto Responses'!$J$27,$H223='Auto Responses'!$J$7),1,IF(AND($D223='Auto Responses'!$J$27,$H223='Auto Responses'!$J$8),0,IF(OR($F223=$G223,$H223='Auto Responses'!$J$7),1,0)))))</f>
        <v>0</v>
      </c>
      <c r="M223" s="315" t="str">
        <f>VLOOKUP($A223,'Institution Evaluation'!$A$56:$K$346,10,0)&amp;""</f>
        <v/>
      </c>
      <c r="N223" s="315">
        <f t="shared" si="3"/>
        <v>0</v>
      </c>
      <c r="O223" s="315" t="str">
        <f t="shared" si="22"/>
        <v>N/A</v>
      </c>
      <c r="P223" s="315" t="str">
        <f t="shared" si="5"/>
        <v>N/A</v>
      </c>
      <c r="Q223" s="315">
        <f t="shared" si="6"/>
        <v>0</v>
      </c>
      <c r="R223" s="315">
        <f t="shared" si="10"/>
        <v>0</v>
      </c>
      <c r="S223" s="315">
        <f t="shared" si="7"/>
        <v>0</v>
      </c>
      <c r="T223" s="315">
        <f t="shared" si="8"/>
        <v>0</v>
      </c>
      <c r="U223" s="315">
        <f t="shared" si="11"/>
        <v>64</v>
      </c>
      <c r="V223" s="315">
        <f t="shared" si="9"/>
        <v>0</v>
      </c>
      <c r="W223" s="65"/>
      <c r="X223" s="65"/>
      <c r="Y223" s="65"/>
      <c r="Z223" s="65"/>
    </row>
    <row r="224" ht="15.75" customHeight="1">
      <c r="A224" s="315" t="str">
        <f>Questions!$A224</f>
        <v>PCID-09</v>
      </c>
      <c r="B224" s="315" t="str">
        <f t="shared" si="1"/>
        <v>PCID</v>
      </c>
      <c r="C224" s="315" t="str">
        <f>VLOOKUP($A224,Questions!$A$3:$L$333,2,0)&amp;""</f>
        <v>Describe the architecture employed by the system to verify and authorize credit card transactions.</v>
      </c>
      <c r="D224" s="315" t="str">
        <f>VLOOKUP($A224,Questions!$A$3:$L$333,11,0)&amp;""</f>
        <v>Neutral until evaluated</v>
      </c>
      <c r="E224" s="315" t="str">
        <f>VLOOKUP($A224,Questions!$A$3:$L$333,12,0)&amp;""</f>
        <v>Case-Specific</v>
      </c>
      <c r="F224" s="315" t="str">
        <f>VLOOKUP($A224,'Institution Evaluation'!$A$56:$K$346,3,0)&amp;""</f>
        <v>No</v>
      </c>
      <c r="G224" s="315" t="str">
        <f>VLOOKUP($A224,'Institution Evaluation'!$A$56:$K$346,7,0)&amp;""</f>
        <v>Yes</v>
      </c>
      <c r="H224" s="315" t="str">
        <f>VLOOKUP($A224,'Institution Evaluation'!$A$56:$K$346,8,0)&amp;""</f>
        <v/>
      </c>
      <c r="I224" s="315" t="str">
        <f>VLOOKUP($A224,'Institution Evaluation'!$A$56:$K$346,9,0)&amp;""</f>
        <v>Minor Importance</v>
      </c>
      <c r="J224" s="315" t="str">
        <f>VLOOKUP($A224,'Institution Evaluation'!$A$56:$K$346,10,0)&amp;""</f>
        <v/>
      </c>
      <c r="K224" s="315">
        <f t="shared" si="2"/>
        <v>5</v>
      </c>
      <c r="L224" s="315" t="str">
        <f>IF($E224="Not Scored", "N/A",IF(AND($D224='Auto Responses'!$J$27,$H224=""),"N/A",IF(AND($D224='Auto Responses'!$J$27,$H224='Auto Responses'!$J$7),1,IF(AND($D224='Auto Responses'!$J$27,$H224='Auto Responses'!$J$8),0,IF(OR($F224=$G224,$H224='Auto Responses'!$J$7),1,0)))))</f>
        <v>N/A</v>
      </c>
      <c r="M224" s="315" t="str">
        <f>VLOOKUP($A224,'Institution Evaluation'!$A$56:$K$346,10,0)&amp;""</f>
        <v/>
      </c>
      <c r="N224" s="315">
        <f t="shared" si="3"/>
        <v>0</v>
      </c>
      <c r="O224" s="315" t="str">
        <f t="shared" si="22"/>
        <v>N/A</v>
      </c>
      <c r="P224" s="315" t="str">
        <f t="shared" si="5"/>
        <v>N/A</v>
      </c>
      <c r="Q224" s="315">
        <f t="shared" si="6"/>
        <v>0</v>
      </c>
      <c r="R224" s="315">
        <f t="shared" si="10"/>
        <v>0</v>
      </c>
      <c r="S224" s="315">
        <f t="shared" si="7"/>
        <v>0</v>
      </c>
      <c r="T224" s="315">
        <f t="shared" si="8"/>
        <v>0</v>
      </c>
      <c r="U224" s="315">
        <f t="shared" si="11"/>
        <v>64</v>
      </c>
      <c r="V224" s="315">
        <f t="shared" si="9"/>
        <v>0</v>
      </c>
      <c r="W224" s="65"/>
      <c r="X224" s="65"/>
      <c r="Y224" s="65"/>
      <c r="Z224" s="65"/>
    </row>
    <row r="225" ht="15.75" customHeight="1">
      <c r="A225" s="315" t="str">
        <f>Questions!$A225</f>
        <v>PCID-10</v>
      </c>
      <c r="B225" s="315" t="str">
        <f t="shared" si="1"/>
        <v>PCID</v>
      </c>
      <c r="C225" s="315" t="str">
        <f>VLOOKUP($A225,Questions!$A$3:$L$333,2,0)&amp;""</f>
        <v>What payment processors/gateways does the system support?</v>
      </c>
      <c r="D225" s="315" t="str">
        <f>VLOOKUP($A225,Questions!$A$3:$L$333,11,0)&amp;""</f>
        <v/>
      </c>
      <c r="E225" s="315" t="str">
        <f>VLOOKUP($A225,Questions!$A$3:$L$333,12,0)&amp;""</f>
        <v>Case-Specific</v>
      </c>
      <c r="F225" s="315" t="str">
        <f>VLOOKUP($A225,'Institution Evaluation'!$A$56:$K$346,3,0)&amp;""</f>
        <v>No</v>
      </c>
      <c r="G225" s="315" t="str">
        <f>VLOOKUP($A225,'Institution Evaluation'!$A$56:$K$346,7,0)&amp;""</f>
        <v>Yes</v>
      </c>
      <c r="H225" s="315" t="str">
        <f>VLOOKUP($A225,'Institution Evaluation'!$A$56:$K$346,8,0)&amp;""</f>
        <v/>
      </c>
      <c r="I225" s="315" t="str">
        <f>VLOOKUP($A225,'Institution Evaluation'!$A$56:$K$346,9,0)&amp;""</f>
        <v>Minor Importance</v>
      </c>
      <c r="J225" s="315" t="str">
        <f>VLOOKUP($A225,'Institution Evaluation'!$A$56:$K$346,10,0)&amp;""</f>
        <v/>
      </c>
      <c r="K225" s="315">
        <f t="shared" si="2"/>
        <v>5</v>
      </c>
      <c r="L225" s="315">
        <f>IF($E225="Not Scored", "N/A",IF(AND($D225='Auto Responses'!$J$27,$H225=""),"N/A",IF(AND($D225='Auto Responses'!$J$27,$H225='Auto Responses'!$J$7),1,IF(AND($D225='Auto Responses'!$J$27,$H225='Auto Responses'!$J$8),0,IF(OR($F225=$G225,$H225='Auto Responses'!$J$7),1,0)))))</f>
        <v>0</v>
      </c>
      <c r="M225" s="315" t="str">
        <f>VLOOKUP($A225,'Institution Evaluation'!$A$56:$K$346,10,0)&amp;""</f>
        <v/>
      </c>
      <c r="N225" s="315">
        <f t="shared" si="3"/>
        <v>0</v>
      </c>
      <c r="O225" s="315" t="str">
        <f t="shared" si="22"/>
        <v>N/A</v>
      </c>
      <c r="P225" s="315" t="str">
        <f t="shared" si="5"/>
        <v>N/A</v>
      </c>
      <c r="Q225" s="315">
        <f t="shared" si="6"/>
        <v>0</v>
      </c>
      <c r="R225" s="315">
        <f t="shared" si="10"/>
        <v>0</v>
      </c>
      <c r="S225" s="315">
        <f t="shared" si="7"/>
        <v>0</v>
      </c>
      <c r="T225" s="315">
        <f t="shared" si="8"/>
        <v>0</v>
      </c>
      <c r="U225" s="315">
        <f t="shared" si="11"/>
        <v>64</v>
      </c>
      <c r="V225" s="315">
        <f t="shared" si="9"/>
        <v>0</v>
      </c>
      <c r="W225" s="65"/>
      <c r="X225" s="65"/>
      <c r="Y225" s="65"/>
      <c r="Z225" s="65"/>
    </row>
    <row r="226" ht="15.75" customHeight="1">
      <c r="A226" s="315" t="str">
        <f>Questions!$A226</f>
        <v>PCID-11</v>
      </c>
      <c r="B226" s="315" t="str">
        <f t="shared" si="1"/>
        <v>PCID</v>
      </c>
      <c r="C226" s="315" t="str">
        <f>VLOOKUP($A226,Questions!$A$3:$L$333,2,0)&amp;""</f>
        <v>Can the application be installed in a PCI DSS–compliant manner?</v>
      </c>
      <c r="D226" s="315" t="str">
        <f>VLOOKUP($A226,Questions!$A$3:$L$333,11,0)&amp;""</f>
        <v/>
      </c>
      <c r="E226" s="315" t="str">
        <f>VLOOKUP($A226,Questions!$A$3:$L$333,12,0)&amp;""</f>
        <v>Case-Specific</v>
      </c>
      <c r="F226" s="315" t="str">
        <f>VLOOKUP($A226,'Institution Evaluation'!$A$56:$K$346,3,0)&amp;""</f>
        <v>No</v>
      </c>
      <c r="G226" s="315" t="str">
        <f>VLOOKUP($A226,'Institution Evaluation'!$A$56:$K$346,7,0)&amp;""</f>
        <v>Yes</v>
      </c>
      <c r="H226" s="315" t="str">
        <f>VLOOKUP($A226,'Institution Evaluation'!$A$56:$K$346,8,0)&amp;""</f>
        <v/>
      </c>
      <c r="I226" s="315" t="str">
        <f>VLOOKUP($A226,'Institution Evaluation'!$A$56:$K$346,9,0)&amp;""</f>
        <v>Minor Importance</v>
      </c>
      <c r="J226" s="315" t="str">
        <f>VLOOKUP($A226,'Institution Evaluation'!$A$56:$K$346,10,0)&amp;""</f>
        <v/>
      </c>
      <c r="K226" s="315">
        <f t="shared" si="2"/>
        <v>5</v>
      </c>
      <c r="L226" s="315">
        <f>IF($E226="Not Scored", "N/A",IF(AND($D226='Auto Responses'!$J$27,$H226=""),"N/A",IF(AND($D226='Auto Responses'!$J$27,$H226='Auto Responses'!$J$7),1,IF(AND($D226='Auto Responses'!$J$27,$H226='Auto Responses'!$J$8),0,IF(OR($F226=$G226,$H226='Auto Responses'!$J$7),1,0)))))</f>
        <v>0</v>
      </c>
      <c r="M226" s="315" t="str">
        <f>VLOOKUP($A226,'Institution Evaluation'!$A$56:$K$346,10,0)&amp;""</f>
        <v/>
      </c>
      <c r="N226" s="315">
        <f t="shared" si="3"/>
        <v>0</v>
      </c>
      <c r="O226" s="315" t="str">
        <f t="shared" si="22"/>
        <v>N/A</v>
      </c>
      <c r="P226" s="315" t="str">
        <f t="shared" si="5"/>
        <v>N/A</v>
      </c>
      <c r="Q226" s="315">
        <f t="shared" si="6"/>
        <v>0</v>
      </c>
      <c r="R226" s="315">
        <f t="shared" si="10"/>
        <v>0</v>
      </c>
      <c r="S226" s="315">
        <f t="shared" si="7"/>
        <v>0</v>
      </c>
      <c r="T226" s="315">
        <f t="shared" si="8"/>
        <v>0</v>
      </c>
      <c r="U226" s="315">
        <f t="shared" si="11"/>
        <v>64</v>
      </c>
      <c r="V226" s="315">
        <f t="shared" si="9"/>
        <v>0</v>
      </c>
      <c r="W226" s="65"/>
      <c r="X226" s="65"/>
      <c r="Y226" s="65"/>
      <c r="Z226" s="65"/>
    </row>
    <row r="227" ht="15.75" customHeight="1">
      <c r="A227" s="315" t="str">
        <f>Questions!$A227</f>
        <v>PCID-12</v>
      </c>
      <c r="B227" s="315" t="str">
        <f t="shared" si="1"/>
        <v>PCID</v>
      </c>
      <c r="C227" s="315" t="str">
        <f>VLOOKUP($A227,Questions!$A$3:$L$333,2,0)&amp;""</f>
        <v>Include documentation describing the system's abilities to comply with the PCI DSS and any features or capabilities of the system that must be added or changed in order to operate in compliance with the standards.</v>
      </c>
      <c r="D227" s="315" t="str">
        <f>VLOOKUP($A227,Questions!$A$3:$L$333,11,0)&amp;""</f>
        <v/>
      </c>
      <c r="E227" s="315" t="str">
        <f>VLOOKUP($A227,Questions!$A$3:$L$333,12,0)&amp;""</f>
        <v>Case-Specific</v>
      </c>
      <c r="F227" s="315" t="str">
        <f>VLOOKUP($A227,'Institution Evaluation'!$A$56:$K$346,3,0)&amp;""</f>
        <v/>
      </c>
      <c r="G227" s="315" t="str">
        <f>VLOOKUP($A227,'Institution Evaluation'!$A$56:$K$346,7,0)&amp;""</f>
        <v>Yes</v>
      </c>
      <c r="H227" s="315" t="str">
        <f>VLOOKUP($A227,'Institution Evaluation'!$A$56:$K$346,8,0)&amp;""</f>
        <v/>
      </c>
      <c r="I227" s="315" t="str">
        <f>VLOOKUP($A227,'Institution Evaluation'!$A$56:$K$346,9,0)&amp;""</f>
        <v>Minor Importance</v>
      </c>
      <c r="J227" s="315" t="str">
        <f>VLOOKUP($A227,'Institution Evaluation'!$A$56:$K$346,10,0)&amp;""</f>
        <v/>
      </c>
      <c r="K227" s="315">
        <f t="shared" si="2"/>
        <v>5</v>
      </c>
      <c r="L227" s="315">
        <f>IF($E227="Not Scored", "N/A",IF(AND($D227='Auto Responses'!$J$27,$H227=""),"N/A",IF(AND($D227='Auto Responses'!$J$27,$H227='Auto Responses'!$J$7),1,IF(AND($D227='Auto Responses'!$J$27,$H227='Auto Responses'!$J$8),0,IF(OR($F227=$G227,$H227='Auto Responses'!$J$7),1,0)))))</f>
        <v>0</v>
      </c>
      <c r="M227" s="315" t="str">
        <f>VLOOKUP($A227,'Institution Evaluation'!$A$56:$K$346,10,0)&amp;""</f>
        <v/>
      </c>
      <c r="N227" s="315">
        <f t="shared" si="3"/>
        <v>0</v>
      </c>
      <c r="O227" s="315" t="str">
        <f t="shared" si="22"/>
        <v>N/A</v>
      </c>
      <c r="P227" s="315" t="str">
        <f t="shared" si="5"/>
        <v>N/A</v>
      </c>
      <c r="Q227" s="315">
        <f t="shared" si="6"/>
        <v>0</v>
      </c>
      <c r="R227" s="315">
        <f t="shared" si="10"/>
        <v>0</v>
      </c>
      <c r="S227" s="315">
        <f t="shared" si="7"/>
        <v>0</v>
      </c>
      <c r="T227" s="315">
        <f t="shared" si="8"/>
        <v>0</v>
      </c>
      <c r="U227" s="315">
        <f t="shared" si="11"/>
        <v>64</v>
      </c>
      <c r="V227" s="315">
        <f t="shared" si="9"/>
        <v>0</v>
      </c>
      <c r="W227" s="65"/>
      <c r="X227" s="65"/>
      <c r="Y227" s="65"/>
      <c r="Z227" s="65"/>
    </row>
    <row r="228" ht="15.75" customHeight="1">
      <c r="A228" s="315" t="str">
        <f>Questions!$A228</f>
        <v>OPEM-01</v>
      </c>
      <c r="B228" s="315" t="str">
        <f t="shared" si="1"/>
        <v>OPEM</v>
      </c>
      <c r="C228" s="315" t="str">
        <f>VLOOKUP($A228,Questions!$A$3:$L$333,2,0)&amp;""</f>
        <v>Do you support role-based access control (RBAC) for system administrators?</v>
      </c>
      <c r="D228" s="315" t="str">
        <f>VLOOKUP($A228,Questions!$A$3:$L$333,11,0)&amp;""</f>
        <v/>
      </c>
      <c r="E228" s="315" t="str">
        <f>VLOOKUP($A228,Questions!$A$3:$L$333,12,0)&amp;""</f>
        <v>Case-Specific</v>
      </c>
      <c r="F228" s="315" t="str">
        <f>VLOOKUP($A228,'Institution Evaluation'!$A$56:$K$346,3,0)&amp;""</f>
        <v>No</v>
      </c>
      <c r="G228" s="315" t="str">
        <f>VLOOKUP($A228,'Institution Evaluation'!$A$56:$K$346,7,0)&amp;""</f>
        <v>Yes</v>
      </c>
      <c r="H228" s="315" t="str">
        <f>VLOOKUP($A228,'Institution Evaluation'!$A$56:$K$346,8,0)&amp;""</f>
        <v/>
      </c>
      <c r="I228" s="315" t="str">
        <f>VLOOKUP($A228,'Institution Evaluation'!$A$56:$K$346,9,0)&amp;""</f>
        <v>Standard Importance</v>
      </c>
      <c r="J228" s="315" t="str">
        <f>VLOOKUP($A228,'Institution Evaluation'!$A$56:$K$346,10,0)&amp;""</f>
        <v/>
      </c>
      <c r="K228" s="315">
        <f t="shared" si="2"/>
        <v>10</v>
      </c>
      <c r="L228" s="315">
        <f>IF($E228="Not Scored", "N/A",IF(AND($D228='Auto Responses'!$J$27,$H228=""),"N/A",IF(AND($D228='Auto Responses'!$J$27,$H228='Auto Responses'!$J$7),1,IF(AND($D228='Auto Responses'!$J$27,$H228='Auto Responses'!$J$8),0,IF(OR($F228=$G228,$H228='Auto Responses'!$J$7),1,0)))))</f>
        <v>0</v>
      </c>
      <c r="M228" s="315" t="str">
        <f>VLOOKUP($A228,'Institution Evaluation'!$A$56:$K$346,10,0)&amp;""</f>
        <v/>
      </c>
      <c r="N228" s="315">
        <f t="shared" si="3"/>
        <v>0</v>
      </c>
      <c r="O228" s="315" t="str">
        <f t="shared" ref="O228:O237" si="23">IF(OR($F$23="No",$E228="Not Scored"),"N/A",IF($J228="",$K228,IF($J228="Minor Importance",5,IF($J228="Standard Importance",10,IF($J228="Critical Importance",20,0)))))</f>
        <v>N/A</v>
      </c>
      <c r="P228" s="315" t="str">
        <f t="shared" si="5"/>
        <v>N/A</v>
      </c>
      <c r="Q228" s="315">
        <f t="shared" si="6"/>
        <v>0</v>
      </c>
      <c r="R228" s="315">
        <f t="shared" si="10"/>
        <v>0</v>
      </c>
      <c r="S228" s="315">
        <f t="shared" si="7"/>
        <v>0</v>
      </c>
      <c r="T228" s="315">
        <f t="shared" si="8"/>
        <v>0</v>
      </c>
      <c r="U228" s="315">
        <f t="shared" si="11"/>
        <v>64</v>
      </c>
      <c r="V228" s="315">
        <f t="shared" si="9"/>
        <v>0</v>
      </c>
      <c r="W228" s="65"/>
      <c r="X228" s="65"/>
      <c r="Y228" s="65"/>
      <c r="Z228" s="65"/>
    </row>
    <row r="229" ht="15.75" customHeight="1">
      <c r="A229" s="315" t="str">
        <f>Questions!$A229</f>
        <v>OPEM-02</v>
      </c>
      <c r="B229" s="315" t="str">
        <f t="shared" si="1"/>
        <v>OPEM</v>
      </c>
      <c r="C229" s="315" t="str">
        <f>VLOOKUP($A229,Questions!$A$3:$L$333,2,0)&amp;""</f>
        <v>Can your employees access customer systems remotely?</v>
      </c>
      <c r="D229" s="315" t="str">
        <f>VLOOKUP($A229,Questions!$A$3:$L$333,11,0)&amp;""</f>
        <v/>
      </c>
      <c r="E229" s="315" t="str">
        <f>VLOOKUP($A229,Questions!$A$3:$L$333,12,0)&amp;""</f>
        <v>Case-Specific</v>
      </c>
      <c r="F229" s="315" t="str">
        <f>VLOOKUP($A229,'Institution Evaluation'!$A$56:$K$346,3,0)&amp;""</f>
        <v>No</v>
      </c>
      <c r="G229" s="315" t="str">
        <f>VLOOKUP($A229,'Institution Evaluation'!$A$56:$K$346,7,0)&amp;""</f>
        <v>No</v>
      </c>
      <c r="H229" s="315" t="str">
        <f>VLOOKUP($A229,'Institution Evaluation'!$A$56:$K$346,8,0)&amp;""</f>
        <v/>
      </c>
      <c r="I229" s="315" t="str">
        <f>VLOOKUP($A229,'Institution Evaluation'!$A$56:$K$346,9,0)&amp;""</f>
        <v>Standard Importance</v>
      </c>
      <c r="J229" s="315" t="str">
        <f>VLOOKUP($A229,'Institution Evaluation'!$A$56:$K$346,10,0)&amp;""</f>
        <v/>
      </c>
      <c r="K229" s="315">
        <f t="shared" si="2"/>
        <v>10</v>
      </c>
      <c r="L229" s="315">
        <f>IF($E229="Not Scored", "N/A",IF(AND($D229='Auto Responses'!$J$27,$H229=""),"N/A",IF(AND($D229='Auto Responses'!$J$27,$H229='Auto Responses'!$J$7),1,IF(AND($D229='Auto Responses'!$J$27,$H229='Auto Responses'!$J$8),0,IF(OR($F229=$G229,$H229='Auto Responses'!$J$7),1,0)))))</f>
        <v>1</v>
      </c>
      <c r="M229" s="315" t="str">
        <f>VLOOKUP($A229,'Institution Evaluation'!$A$56:$K$346,10,0)&amp;""</f>
        <v/>
      </c>
      <c r="N229" s="315">
        <f t="shared" si="3"/>
        <v>0</v>
      </c>
      <c r="O229" s="315" t="str">
        <f t="shared" si="23"/>
        <v>N/A</v>
      </c>
      <c r="P229" s="315" t="str">
        <f t="shared" si="5"/>
        <v>N/A</v>
      </c>
      <c r="Q229" s="315">
        <f t="shared" si="6"/>
        <v>0</v>
      </c>
      <c r="R229" s="315">
        <f t="shared" si="10"/>
        <v>0</v>
      </c>
      <c r="S229" s="315">
        <f t="shared" si="7"/>
        <v>0</v>
      </c>
      <c r="T229" s="315">
        <f t="shared" si="8"/>
        <v>0</v>
      </c>
      <c r="U229" s="315">
        <f t="shared" si="11"/>
        <v>64</v>
      </c>
      <c r="V229" s="315">
        <f t="shared" si="9"/>
        <v>0</v>
      </c>
      <c r="W229" s="65"/>
      <c r="X229" s="65"/>
      <c r="Y229" s="65"/>
      <c r="Z229" s="65"/>
    </row>
    <row r="230" ht="15.75" customHeight="1">
      <c r="A230" s="315" t="str">
        <f>Questions!$A230</f>
        <v>OPEM-03</v>
      </c>
      <c r="B230" s="315" t="str">
        <f t="shared" si="1"/>
        <v>OPEM</v>
      </c>
      <c r="C230" s="315" t="str">
        <f>VLOOKUP($A230,Questions!$A$3:$L$333,2,0)&amp;""</f>
        <v>Can you provide overall system and/or application architecture diagrams including a full description of the data communications architecture for all components of the system?</v>
      </c>
      <c r="D230" s="315" t="str">
        <f>VLOOKUP($A230,Questions!$A$3:$L$333,11,0)&amp;""</f>
        <v/>
      </c>
      <c r="E230" s="315" t="str">
        <f>VLOOKUP($A230,Questions!$A$3:$L$333,12,0)&amp;""</f>
        <v>Case-Specific</v>
      </c>
      <c r="F230" s="315" t="str">
        <f>VLOOKUP($A230,'Institution Evaluation'!$A$56:$K$346,3,0)&amp;""</f>
        <v>No</v>
      </c>
      <c r="G230" s="315" t="str">
        <f>VLOOKUP($A230,'Institution Evaluation'!$A$56:$K$346,7,0)&amp;""</f>
        <v>Yes</v>
      </c>
      <c r="H230" s="315" t="str">
        <f>VLOOKUP($A230,'Institution Evaluation'!$A$56:$K$346,8,0)&amp;""</f>
        <v/>
      </c>
      <c r="I230" s="315" t="str">
        <f>VLOOKUP($A230,'Institution Evaluation'!$A$56:$K$346,9,0)&amp;""</f>
        <v>Standard Importance</v>
      </c>
      <c r="J230" s="315" t="str">
        <f>VLOOKUP($A230,'Institution Evaluation'!$A$56:$K$346,10,0)&amp;""</f>
        <v/>
      </c>
      <c r="K230" s="315">
        <f t="shared" si="2"/>
        <v>10</v>
      </c>
      <c r="L230" s="315">
        <f>IF($E230="Not Scored", "N/A",IF(AND($D230='Auto Responses'!$J$27,$H230=""),"N/A",IF(AND($D230='Auto Responses'!$J$27,$H230='Auto Responses'!$J$7),1,IF(AND($D230='Auto Responses'!$J$27,$H230='Auto Responses'!$J$8),0,IF(OR($F230=$G230,$H230='Auto Responses'!$J$7),1,0)))))</f>
        <v>0</v>
      </c>
      <c r="M230" s="315" t="str">
        <f>VLOOKUP($A230,'Institution Evaluation'!$A$56:$K$346,10,0)&amp;""</f>
        <v/>
      </c>
      <c r="N230" s="315">
        <f t="shared" si="3"/>
        <v>0</v>
      </c>
      <c r="O230" s="315" t="str">
        <f t="shared" si="23"/>
        <v>N/A</v>
      </c>
      <c r="P230" s="315" t="str">
        <f t="shared" si="5"/>
        <v>N/A</v>
      </c>
      <c r="Q230" s="315">
        <f t="shared" si="6"/>
        <v>0</v>
      </c>
      <c r="R230" s="315">
        <f t="shared" si="10"/>
        <v>0</v>
      </c>
      <c r="S230" s="315">
        <f t="shared" si="7"/>
        <v>0</v>
      </c>
      <c r="T230" s="315">
        <f t="shared" si="8"/>
        <v>0</v>
      </c>
      <c r="U230" s="315">
        <f t="shared" si="11"/>
        <v>64</v>
      </c>
      <c r="V230" s="315">
        <f t="shared" si="9"/>
        <v>0</v>
      </c>
      <c r="W230" s="65"/>
      <c r="X230" s="65"/>
      <c r="Y230" s="65"/>
      <c r="Z230" s="65"/>
    </row>
    <row r="231" ht="15.75" customHeight="1">
      <c r="A231" s="315" t="str">
        <f>Questions!$A231</f>
        <v>OPEM-04</v>
      </c>
      <c r="B231" s="315" t="str">
        <f t="shared" si="1"/>
        <v>OPEM</v>
      </c>
      <c r="C231" s="315" t="str">
        <f>VLOOKUP($A231,Questions!$A$3:$L$333,2,0)&amp;""</f>
        <v>Do you require remote management of the system?</v>
      </c>
      <c r="D231" s="315" t="str">
        <f>VLOOKUP($A231,Questions!$A$3:$L$333,11,0)&amp;""</f>
        <v/>
      </c>
      <c r="E231" s="315" t="str">
        <f>VLOOKUP($A231,Questions!$A$3:$L$333,12,0)&amp;""</f>
        <v>Case-Specific</v>
      </c>
      <c r="F231" s="315" t="str">
        <f>VLOOKUP($A231,'Institution Evaluation'!$A$56:$K$346,3,0)&amp;""</f>
        <v>No</v>
      </c>
      <c r="G231" s="315" t="str">
        <f>VLOOKUP($A231,'Institution Evaluation'!$A$56:$K$346,7,0)&amp;""</f>
        <v>No</v>
      </c>
      <c r="H231" s="315" t="str">
        <f>VLOOKUP($A231,'Institution Evaluation'!$A$56:$K$346,8,0)&amp;""</f>
        <v/>
      </c>
      <c r="I231" s="315" t="str">
        <f>VLOOKUP($A231,'Institution Evaluation'!$A$56:$K$346,9,0)&amp;""</f>
        <v>Standard Importance</v>
      </c>
      <c r="J231" s="315" t="str">
        <f>VLOOKUP($A231,'Institution Evaluation'!$A$56:$K$346,10,0)&amp;""</f>
        <v/>
      </c>
      <c r="K231" s="315">
        <f t="shared" si="2"/>
        <v>10</v>
      </c>
      <c r="L231" s="315">
        <f>IF($E231="Not Scored", "N/A",IF(AND($D231='Auto Responses'!$J$27,$H231=""),"N/A",IF(AND($D231='Auto Responses'!$J$27,$H231='Auto Responses'!$J$7),1,IF(AND($D231='Auto Responses'!$J$27,$H231='Auto Responses'!$J$8),0,IF(OR($F231=$G231,$H231='Auto Responses'!$J$7),1,0)))))</f>
        <v>1</v>
      </c>
      <c r="M231" s="315" t="str">
        <f>VLOOKUP($A231,'Institution Evaluation'!$A$56:$K$346,10,0)&amp;""</f>
        <v/>
      </c>
      <c r="N231" s="315">
        <f t="shared" si="3"/>
        <v>0</v>
      </c>
      <c r="O231" s="315" t="str">
        <f t="shared" si="23"/>
        <v>N/A</v>
      </c>
      <c r="P231" s="315" t="str">
        <f t="shared" si="5"/>
        <v>N/A</v>
      </c>
      <c r="Q231" s="315">
        <f t="shared" si="6"/>
        <v>0</v>
      </c>
      <c r="R231" s="315">
        <f t="shared" si="10"/>
        <v>0</v>
      </c>
      <c r="S231" s="315">
        <f t="shared" si="7"/>
        <v>0</v>
      </c>
      <c r="T231" s="315">
        <f t="shared" si="8"/>
        <v>0</v>
      </c>
      <c r="U231" s="315">
        <f t="shared" si="11"/>
        <v>64</v>
      </c>
      <c r="V231" s="315">
        <f t="shared" si="9"/>
        <v>0</v>
      </c>
      <c r="W231" s="65"/>
      <c r="X231" s="65"/>
      <c r="Y231" s="65"/>
      <c r="Z231" s="65"/>
    </row>
    <row r="232" ht="15.75" customHeight="1">
      <c r="A232" s="315" t="str">
        <f>Questions!$A232</f>
        <v>OPEM-05</v>
      </c>
      <c r="B232" s="315" t="str">
        <f t="shared" si="1"/>
        <v>OPEM</v>
      </c>
      <c r="C232" s="315" t="str">
        <f>VLOOKUP($A232,Questions!$A$3:$L$333,2,0)&amp;""</f>
        <v>Are your remote actions and changes logged or otherwise visible to the campus? (IF YES to OPAP-06)</v>
      </c>
      <c r="D232" s="315" t="str">
        <f>VLOOKUP($A232,Questions!$A$3:$L$333,11,0)&amp;""</f>
        <v/>
      </c>
      <c r="E232" s="315" t="str">
        <f>VLOOKUP($A232,Questions!$A$3:$L$333,12,0)&amp;""</f>
        <v>Case-Specific</v>
      </c>
      <c r="F232" s="315" t="str">
        <f>VLOOKUP($A232,'Institution Evaluation'!$A$56:$K$346,3,0)&amp;""</f>
        <v>No</v>
      </c>
      <c r="G232" s="315" t="str">
        <f>VLOOKUP($A232,'Institution Evaluation'!$A$56:$K$346,7,0)&amp;""</f>
        <v>Yes</v>
      </c>
      <c r="H232" s="315" t="str">
        <f>VLOOKUP($A232,'Institution Evaluation'!$A$56:$K$346,8,0)&amp;""</f>
        <v/>
      </c>
      <c r="I232" s="315" t="str">
        <f>VLOOKUP($A232,'Institution Evaluation'!$A$56:$K$346,9,0)&amp;""</f>
        <v>Standard Importance</v>
      </c>
      <c r="J232" s="315" t="str">
        <f>VLOOKUP($A232,'Institution Evaluation'!$A$56:$K$346,10,0)&amp;""</f>
        <v/>
      </c>
      <c r="K232" s="315">
        <f t="shared" si="2"/>
        <v>10</v>
      </c>
      <c r="L232" s="315">
        <f>IF($E232="Not Scored", "N/A",IF(AND($D232='Auto Responses'!$J$27,$H232=""),"N/A",IF(AND($D232='Auto Responses'!$J$27,$H232='Auto Responses'!$J$7),1,IF(AND($D232='Auto Responses'!$J$27,$H232='Auto Responses'!$J$8),0,IF(OR($F232=$G232,$H232='Auto Responses'!$J$7),1,0)))))</f>
        <v>0</v>
      </c>
      <c r="M232" s="315" t="str">
        <f>VLOOKUP($A232,'Institution Evaluation'!$A$56:$K$346,10,0)&amp;""</f>
        <v/>
      </c>
      <c r="N232" s="315">
        <f t="shared" si="3"/>
        <v>0</v>
      </c>
      <c r="O232" s="315" t="str">
        <f t="shared" si="23"/>
        <v>N/A</v>
      </c>
      <c r="P232" s="315" t="str">
        <f t="shared" si="5"/>
        <v>N/A</v>
      </c>
      <c r="Q232" s="315">
        <f t="shared" si="6"/>
        <v>0</v>
      </c>
      <c r="R232" s="315">
        <f t="shared" si="10"/>
        <v>0</v>
      </c>
      <c r="S232" s="315">
        <f t="shared" si="7"/>
        <v>0</v>
      </c>
      <c r="T232" s="315">
        <f t="shared" si="8"/>
        <v>0</v>
      </c>
      <c r="U232" s="315">
        <f t="shared" si="11"/>
        <v>64</v>
      </c>
      <c r="V232" s="315">
        <f t="shared" si="9"/>
        <v>0</v>
      </c>
      <c r="W232" s="65"/>
      <c r="X232" s="65"/>
      <c r="Y232" s="65"/>
      <c r="Z232" s="65"/>
    </row>
    <row r="233" ht="15.75" customHeight="1">
      <c r="A233" s="315" t="str">
        <f>Questions!$A233</f>
        <v>OPEM-06</v>
      </c>
      <c r="B233" s="315" t="str">
        <f t="shared" si="1"/>
        <v>OPEM</v>
      </c>
      <c r="C233" s="315" t="str">
        <f>VLOOKUP($A233,Questions!$A$3:$L$333,2,0)&amp;""</f>
        <v>If you maintain remote access to the system, will you handle data in a FERPA-compliant manner?</v>
      </c>
      <c r="D233" s="315" t="str">
        <f>VLOOKUP($A233,Questions!$A$3:$L$333,11,0)&amp;""</f>
        <v/>
      </c>
      <c r="E233" s="315" t="str">
        <f>VLOOKUP($A233,Questions!$A$3:$L$333,12,0)&amp;""</f>
        <v>Case-Specific</v>
      </c>
      <c r="F233" s="315" t="str">
        <f>VLOOKUP($A233,'Institution Evaluation'!$A$56:$K$346,3,0)&amp;""</f>
        <v>No</v>
      </c>
      <c r="G233" s="315" t="str">
        <f>VLOOKUP($A233,'Institution Evaluation'!$A$56:$K$346,7,0)&amp;""</f>
        <v>Yes</v>
      </c>
      <c r="H233" s="315" t="str">
        <f>VLOOKUP($A233,'Institution Evaluation'!$A$56:$K$346,8,0)&amp;""</f>
        <v/>
      </c>
      <c r="I233" s="315" t="str">
        <f>VLOOKUP($A233,'Institution Evaluation'!$A$56:$K$346,9,0)&amp;""</f>
        <v>Standard Importance</v>
      </c>
      <c r="J233" s="315" t="str">
        <f>VLOOKUP($A233,'Institution Evaluation'!$A$56:$K$346,10,0)&amp;""</f>
        <v/>
      </c>
      <c r="K233" s="315">
        <f t="shared" si="2"/>
        <v>10</v>
      </c>
      <c r="L233" s="315">
        <f>IF($E233="Not Scored", "N/A",IF(AND($D233='Auto Responses'!$J$27,$H233=""),"N/A",IF(AND($D233='Auto Responses'!$J$27,$H233='Auto Responses'!$J$7),1,IF(AND($D233='Auto Responses'!$J$27,$H233='Auto Responses'!$J$8),0,IF(OR($F233=$G233,$H233='Auto Responses'!$J$7),1,0)))))</f>
        <v>0</v>
      </c>
      <c r="M233" s="315" t="str">
        <f>VLOOKUP($A233,'Institution Evaluation'!$A$56:$K$346,10,0)&amp;""</f>
        <v/>
      </c>
      <c r="N233" s="315">
        <f t="shared" si="3"/>
        <v>0</v>
      </c>
      <c r="O233" s="315" t="str">
        <f t="shared" si="23"/>
        <v>N/A</v>
      </c>
      <c r="P233" s="315" t="str">
        <f t="shared" si="5"/>
        <v>N/A</v>
      </c>
      <c r="Q233" s="315">
        <f t="shared" si="6"/>
        <v>0</v>
      </c>
      <c r="R233" s="315">
        <f t="shared" si="10"/>
        <v>0</v>
      </c>
      <c r="S233" s="315">
        <f t="shared" si="7"/>
        <v>0</v>
      </c>
      <c r="T233" s="315">
        <f t="shared" si="8"/>
        <v>0</v>
      </c>
      <c r="U233" s="315">
        <f t="shared" si="11"/>
        <v>64</v>
      </c>
      <c r="V233" s="315">
        <f t="shared" si="9"/>
        <v>0</v>
      </c>
      <c r="W233" s="65"/>
      <c r="X233" s="65"/>
      <c r="Y233" s="65"/>
      <c r="Z233" s="65"/>
    </row>
    <row r="234" ht="15.75" customHeight="1">
      <c r="A234" s="315" t="str">
        <f>Questions!$A234</f>
        <v>OPEM-07</v>
      </c>
      <c r="B234" s="315" t="str">
        <f t="shared" si="1"/>
        <v>OPEM</v>
      </c>
      <c r="C234" s="315" t="str">
        <f>VLOOKUP($A234,Questions!$A$3:$L$333,2,0)&amp;""</f>
        <v>Do you support campus status monitoring through SNMPv3 or other means?</v>
      </c>
      <c r="D234" s="315" t="str">
        <f>VLOOKUP($A234,Questions!$A$3:$L$333,11,0)&amp;""</f>
        <v/>
      </c>
      <c r="E234" s="315" t="str">
        <f>VLOOKUP($A234,Questions!$A$3:$L$333,12,0)&amp;""</f>
        <v>Case-Specific</v>
      </c>
      <c r="F234" s="315" t="str">
        <f>VLOOKUP($A234,'Institution Evaluation'!$A$56:$K$346,3,0)&amp;""</f>
        <v>No</v>
      </c>
      <c r="G234" s="315" t="str">
        <f>VLOOKUP($A234,'Institution Evaluation'!$A$56:$K$346,7,0)&amp;""</f>
        <v>Yes</v>
      </c>
      <c r="H234" s="315" t="str">
        <f>VLOOKUP($A234,'Institution Evaluation'!$A$56:$K$346,8,0)&amp;""</f>
        <v/>
      </c>
      <c r="I234" s="315" t="str">
        <f>VLOOKUP($A234,'Institution Evaluation'!$A$56:$K$346,9,0)&amp;""</f>
        <v>Standard Importance</v>
      </c>
      <c r="J234" s="315" t="str">
        <f>VLOOKUP($A234,'Institution Evaluation'!$A$56:$K$346,10,0)&amp;""</f>
        <v/>
      </c>
      <c r="K234" s="315">
        <f t="shared" si="2"/>
        <v>10</v>
      </c>
      <c r="L234" s="315">
        <f>IF($E234="Not Scored", "N/A",IF(AND($D234='Auto Responses'!$J$27,$H234=""),"N/A",IF(AND($D234='Auto Responses'!$J$27,$H234='Auto Responses'!$J$7),1,IF(AND($D234='Auto Responses'!$J$27,$H234='Auto Responses'!$J$8),0,IF(OR($F234=$G234,$H234='Auto Responses'!$J$7),1,0)))))</f>
        <v>0</v>
      </c>
      <c r="M234" s="315" t="str">
        <f>VLOOKUP($A234,'Institution Evaluation'!$A$56:$K$346,10,0)&amp;""</f>
        <v/>
      </c>
      <c r="N234" s="315">
        <f t="shared" si="3"/>
        <v>0</v>
      </c>
      <c r="O234" s="315" t="str">
        <f t="shared" si="23"/>
        <v>N/A</v>
      </c>
      <c r="P234" s="315" t="str">
        <f t="shared" si="5"/>
        <v>N/A</v>
      </c>
      <c r="Q234" s="315">
        <f t="shared" si="6"/>
        <v>0</v>
      </c>
      <c r="R234" s="315">
        <f t="shared" si="10"/>
        <v>0</v>
      </c>
      <c r="S234" s="315">
        <f t="shared" si="7"/>
        <v>0</v>
      </c>
      <c r="T234" s="315">
        <f t="shared" si="8"/>
        <v>0</v>
      </c>
      <c r="U234" s="315">
        <f t="shared" si="11"/>
        <v>64</v>
      </c>
      <c r="V234" s="315">
        <f t="shared" si="9"/>
        <v>0</v>
      </c>
      <c r="W234" s="65"/>
      <c r="X234" s="65"/>
      <c r="Y234" s="65"/>
      <c r="Z234" s="65"/>
    </row>
    <row r="235" ht="15.75" customHeight="1">
      <c r="A235" s="315" t="str">
        <f>Questions!$A235</f>
        <v>OPEM-08</v>
      </c>
      <c r="B235" s="315" t="str">
        <f t="shared" si="1"/>
        <v>OPEM</v>
      </c>
      <c r="C235" s="315" t="str">
        <f>VLOOKUP($A235,Questions!$A$3:$L$333,2,0)&amp;""</f>
        <v>Describe or provide a reference to any other safeguards used to monitor for malicious activity.</v>
      </c>
      <c r="D235" s="315" t="str">
        <f>VLOOKUP($A235,Questions!$A$3:$L$333,11,0)&amp;""</f>
        <v>Neutral until evaluated</v>
      </c>
      <c r="E235" s="315" t="str">
        <f>VLOOKUP($A235,Questions!$A$3:$L$333,12,0)&amp;""</f>
        <v>Case-Specific</v>
      </c>
      <c r="F235" s="315" t="str">
        <f>VLOOKUP($A235,'Institution Evaluation'!$A$56:$K$346,3,0)&amp;""</f>
        <v/>
      </c>
      <c r="G235" s="315" t="str">
        <f>VLOOKUP($A235,'Institution Evaluation'!$A$56:$K$346,7,0)&amp;""</f>
        <v>Qualitative Answer - make a selection in column G</v>
      </c>
      <c r="H235" s="315" t="str">
        <f>VLOOKUP($A235,'Institution Evaluation'!$A$56:$K$346,8,0)&amp;""</f>
        <v/>
      </c>
      <c r="I235" s="315" t="str">
        <f>VLOOKUP($A235,'Institution Evaluation'!$A$56:$K$346,9,0)&amp;""</f>
        <v>Standard Importance</v>
      </c>
      <c r="J235" s="315" t="str">
        <f>VLOOKUP($A235,'Institution Evaluation'!$A$56:$K$346,10,0)&amp;""</f>
        <v/>
      </c>
      <c r="K235" s="315">
        <f t="shared" si="2"/>
        <v>10</v>
      </c>
      <c r="L235" s="315" t="str">
        <f>IF($E235="Not Scored", "N/A",IF(AND($D235='Auto Responses'!$J$27,$H235=""),"N/A",IF(AND($D235='Auto Responses'!$J$27,$H235='Auto Responses'!$J$7),1,IF(AND($D235='Auto Responses'!$J$27,$H235='Auto Responses'!$J$8),0,IF(OR($F235=$G235,$H235='Auto Responses'!$J$7),1,0)))))</f>
        <v>N/A</v>
      </c>
      <c r="M235" s="315" t="str">
        <f>VLOOKUP($A235,'Institution Evaluation'!$A$56:$K$346,10,0)&amp;""</f>
        <v/>
      </c>
      <c r="N235" s="315">
        <f t="shared" si="3"/>
        <v>0</v>
      </c>
      <c r="O235" s="315" t="str">
        <f t="shared" si="23"/>
        <v>N/A</v>
      </c>
      <c r="P235" s="315" t="str">
        <f t="shared" si="5"/>
        <v>N/A</v>
      </c>
      <c r="Q235" s="315">
        <f t="shared" si="6"/>
        <v>0</v>
      </c>
      <c r="R235" s="315">
        <f t="shared" si="10"/>
        <v>0</v>
      </c>
      <c r="S235" s="315">
        <f t="shared" si="7"/>
        <v>0</v>
      </c>
      <c r="T235" s="315">
        <f t="shared" si="8"/>
        <v>0</v>
      </c>
      <c r="U235" s="315">
        <f t="shared" si="11"/>
        <v>64</v>
      </c>
      <c r="V235" s="315">
        <f t="shared" si="9"/>
        <v>0</v>
      </c>
      <c r="W235" s="65"/>
      <c r="X235" s="65"/>
      <c r="Y235" s="65"/>
      <c r="Z235" s="65"/>
    </row>
    <row r="236" ht="15.75" customHeight="1">
      <c r="A236" s="315" t="str">
        <f>Questions!$A236</f>
        <v>OPEM-09</v>
      </c>
      <c r="B236" s="315" t="str">
        <f t="shared" si="1"/>
        <v>OPEM</v>
      </c>
      <c r="C236" s="315" t="str">
        <f>VLOOKUP($A236,Questions!$A$3:$L$333,2,0)&amp;""</f>
        <v>Describe how long your organization has conducted business in this area.</v>
      </c>
      <c r="D236" s="315" t="str">
        <f>VLOOKUP($A236,Questions!$A$3:$L$333,11,0)&amp;""</f>
        <v>Neutral until evaluated</v>
      </c>
      <c r="E236" s="315" t="str">
        <f>VLOOKUP($A236,Questions!$A$3:$L$333,12,0)&amp;""</f>
        <v>Case-Specific</v>
      </c>
      <c r="F236" s="315" t="str">
        <f>VLOOKUP($A236,'Institution Evaluation'!$A$56:$K$346,3,0)&amp;""</f>
        <v/>
      </c>
      <c r="G236" s="315" t="str">
        <f>VLOOKUP($A236,'Institution Evaluation'!$A$56:$K$346,7,0)&amp;""</f>
        <v>Qualitative Answer - make a selection in column G</v>
      </c>
      <c r="H236" s="315" t="str">
        <f>VLOOKUP($A236,'Institution Evaluation'!$A$56:$K$346,8,0)&amp;""</f>
        <v/>
      </c>
      <c r="I236" s="315" t="str">
        <f>VLOOKUP($A236,'Institution Evaluation'!$A$56:$K$346,9,0)&amp;""</f>
        <v>Minor Importance</v>
      </c>
      <c r="J236" s="315" t="str">
        <f>VLOOKUP($A236,'Institution Evaluation'!$A$56:$K$346,10,0)&amp;""</f>
        <v/>
      </c>
      <c r="K236" s="315">
        <f t="shared" si="2"/>
        <v>5</v>
      </c>
      <c r="L236" s="315" t="str">
        <f>IF($E236="Not Scored", "N/A",IF(AND($D236='Auto Responses'!$J$27,$H236=""),"N/A",IF(AND($D236='Auto Responses'!$J$27,$H236='Auto Responses'!$J$7),1,IF(AND($D236='Auto Responses'!$J$27,$H236='Auto Responses'!$J$8),0,IF(OR($F236=$G236,$H236='Auto Responses'!$J$7),1,0)))))</f>
        <v>N/A</v>
      </c>
      <c r="M236" s="315" t="str">
        <f>VLOOKUP($A236,'Institution Evaluation'!$A$56:$K$346,10,0)&amp;""</f>
        <v/>
      </c>
      <c r="N236" s="315">
        <f t="shared" si="3"/>
        <v>0</v>
      </c>
      <c r="O236" s="315" t="str">
        <f t="shared" si="23"/>
        <v>N/A</v>
      </c>
      <c r="P236" s="315" t="str">
        <f t="shared" si="5"/>
        <v>N/A</v>
      </c>
      <c r="Q236" s="315">
        <f t="shared" si="6"/>
        <v>0</v>
      </c>
      <c r="R236" s="315">
        <f t="shared" si="10"/>
        <v>0</v>
      </c>
      <c r="S236" s="315">
        <f t="shared" si="7"/>
        <v>0</v>
      </c>
      <c r="T236" s="315">
        <f t="shared" si="8"/>
        <v>0</v>
      </c>
      <c r="U236" s="315">
        <f t="shared" si="11"/>
        <v>64</v>
      </c>
      <c r="V236" s="315">
        <f t="shared" si="9"/>
        <v>0</v>
      </c>
      <c r="W236" s="65"/>
      <c r="X236" s="65"/>
      <c r="Y236" s="65"/>
      <c r="Z236" s="65"/>
    </row>
    <row r="237" ht="15.75" customHeight="1">
      <c r="A237" s="315" t="str">
        <f>Questions!$A237</f>
        <v>OPEM-10</v>
      </c>
      <c r="B237" s="315" t="str">
        <f t="shared" si="1"/>
        <v>OPEM</v>
      </c>
      <c r="C237" s="315" t="str">
        <f>VLOOKUP($A237,Questions!$A$3:$L$333,2,0)&amp;""</f>
        <v>Do you have existing higher education customers?</v>
      </c>
      <c r="D237" s="315" t="str">
        <f>VLOOKUP($A237,Questions!$A$3:$L$333,11,0)&amp;""</f>
        <v/>
      </c>
      <c r="E237" s="315" t="str">
        <f>VLOOKUP($A237,Questions!$A$3:$L$333,12,0)&amp;""</f>
        <v>Case-Specific</v>
      </c>
      <c r="F237" s="315" t="str">
        <f>VLOOKUP($A237,'Institution Evaluation'!$A$56:$K$346,3,0)&amp;""</f>
        <v>No</v>
      </c>
      <c r="G237" s="315" t="str">
        <f>VLOOKUP($A237,'Institution Evaluation'!$A$56:$K$346,7,0)&amp;""</f>
        <v>Yes</v>
      </c>
      <c r="H237" s="315" t="str">
        <f>VLOOKUP($A237,'Institution Evaluation'!$A$56:$K$346,8,0)&amp;""</f>
        <v/>
      </c>
      <c r="I237" s="315" t="str">
        <f>VLOOKUP($A237,'Institution Evaluation'!$A$56:$K$346,9,0)&amp;""</f>
        <v>Minor Importance</v>
      </c>
      <c r="J237" s="315" t="str">
        <f>VLOOKUP($A237,'Institution Evaluation'!$A$56:$K$346,10,0)&amp;""</f>
        <v/>
      </c>
      <c r="K237" s="315">
        <f t="shared" si="2"/>
        <v>5</v>
      </c>
      <c r="L237" s="315">
        <f>IF($E237="Not Scored", "N/A",IF(AND($D237='Auto Responses'!$J$27,$H237=""),"N/A",IF(AND($D237='Auto Responses'!$J$27,$H237='Auto Responses'!$J$7),1,IF(AND($D237='Auto Responses'!$J$27,$H237='Auto Responses'!$J$8),0,IF(OR($F237=$G237,$H237='Auto Responses'!$J$7),1,0)))))</f>
        <v>0</v>
      </c>
      <c r="M237" s="315" t="str">
        <f>VLOOKUP($A237,'Institution Evaluation'!$A$56:$K$346,10,0)&amp;""</f>
        <v/>
      </c>
      <c r="N237" s="315">
        <f t="shared" si="3"/>
        <v>0</v>
      </c>
      <c r="O237" s="315" t="str">
        <f t="shared" si="23"/>
        <v>N/A</v>
      </c>
      <c r="P237" s="315" t="str">
        <f t="shared" si="5"/>
        <v>N/A</v>
      </c>
      <c r="Q237" s="315">
        <f t="shared" si="6"/>
        <v>0</v>
      </c>
      <c r="R237" s="315">
        <f t="shared" si="10"/>
        <v>0</v>
      </c>
      <c r="S237" s="315">
        <f t="shared" si="7"/>
        <v>0</v>
      </c>
      <c r="T237" s="315">
        <f t="shared" si="8"/>
        <v>0</v>
      </c>
      <c r="U237" s="315">
        <f t="shared" si="11"/>
        <v>64</v>
      </c>
      <c r="V237" s="315">
        <f t="shared" si="9"/>
        <v>0</v>
      </c>
      <c r="W237" s="65"/>
      <c r="X237" s="65"/>
      <c r="Y237" s="65"/>
      <c r="Z237" s="65"/>
    </row>
    <row r="238" ht="15.75" customHeight="1">
      <c r="A238" s="315" t="str">
        <f>Questions!$A238</f>
        <v>PRGN-01</v>
      </c>
      <c r="B238" s="315" t="str">
        <f t="shared" si="1"/>
        <v>PRGN</v>
      </c>
      <c r="C238" s="315" t="str">
        <f>VLOOKUP($A238,Questions!$A$3:$L$333,2,0)&amp;""</f>
        <v>Does your solution process FERPA-related data?</v>
      </c>
      <c r="D238" s="315" t="str">
        <f>VLOOKUP($A238,Questions!$A$3:$L$333,11,0)&amp;""</f>
        <v>NA</v>
      </c>
      <c r="E238" s="315" t="str">
        <f>VLOOKUP($A238,Questions!$A$3:$L$333,12,0)&amp;""</f>
        <v>Not scored</v>
      </c>
      <c r="F238" s="315" t="str">
        <f>VLOOKUP($A238,'Privacy Analyst Evaluation'!$A$46:$K$120,3,0)&amp;""</f>
        <v>No</v>
      </c>
      <c r="G238" s="315" t="str">
        <f>VLOOKUP($A238,'Privacy Analyst Evaluation'!$A$46:$K$120,7,0)&amp;""</f>
        <v/>
      </c>
      <c r="H238" s="315" t="str">
        <f>VLOOKUP($A238,'Privacy Analyst Evaluation'!$A$46:$K$120,8,0)&amp;""</f>
        <v/>
      </c>
      <c r="I238" s="315" t="str">
        <f>VLOOKUP($A238,'Privacy Analyst Evaluation'!$A$46:$K$120,9,0)&amp;""</f>
        <v/>
      </c>
      <c r="J238" s="315" t="str">
        <f>VLOOKUP($A238,'Privacy Analyst Evaluation'!$A$46:$K$120,10,0)&amp;""</f>
        <v/>
      </c>
      <c r="K238" s="315">
        <f t="shared" si="2"/>
        <v>10</v>
      </c>
      <c r="L238" s="315" t="str">
        <f>IF($E238="Not Scored", "N/A",IF(AND($D238='Auto Responses'!$J$27,$H238=""),"N/A",IF(AND($D238='Auto Responses'!$J$27,$H238='Auto Responses'!$J$7),1,IF(AND($D238='Auto Responses'!$J$27,$H238='Auto Responses'!$J$8),0,IF(OR($F238=$G238,$H238='Auto Responses'!$J$7),1,0)))))</f>
        <v>N/A</v>
      </c>
      <c r="M238" s="315" t="str">
        <f>VLOOKUP($A238,'Privacy Analyst Evaluation'!$A$46:$K$120,10,0)&amp;""</f>
        <v/>
      </c>
      <c r="N238" s="315">
        <f t="shared" si="3"/>
        <v>0</v>
      </c>
      <c r="O238" s="315" t="str">
        <f t="shared" ref="O238:O302" si="24">IF($E238="Not Scored","N/A",IF($J238="",$K238,IF($J238="Minor Importance",5,IF($J238="Standard Importance",10,IF($J238="Critical Importance",20,0)))))</f>
        <v>N/A</v>
      </c>
      <c r="P238" s="315" t="str">
        <f t="shared" si="5"/>
        <v>N/A</v>
      </c>
      <c r="Q238" s="315">
        <f t="shared" si="6"/>
        <v>0</v>
      </c>
      <c r="R238" s="315">
        <f t="shared" si="10"/>
        <v>0</v>
      </c>
      <c r="S238" s="315">
        <f t="shared" si="7"/>
        <v>0</v>
      </c>
      <c r="T238" s="315">
        <f t="shared" si="8"/>
        <v>0</v>
      </c>
      <c r="U238" s="315">
        <f t="shared" si="11"/>
        <v>64</v>
      </c>
      <c r="V238" s="315">
        <f t="shared" si="9"/>
        <v>0</v>
      </c>
      <c r="W238" s="65"/>
      <c r="X238" s="65"/>
      <c r="Y238" s="65"/>
      <c r="Z238" s="65"/>
    </row>
    <row r="239" ht="15.75" customHeight="1">
      <c r="A239" s="315" t="str">
        <f>Questions!$A239</f>
        <v>PRGN-02</v>
      </c>
      <c r="B239" s="315" t="str">
        <f t="shared" si="1"/>
        <v>PRGN</v>
      </c>
      <c r="C239" s="315" t="str">
        <f>VLOOKUP($A239,Questions!$A$3:$L$333,2,0)&amp;""</f>
        <v>Does your solution process GDPR-related or PIPL-related data?</v>
      </c>
      <c r="D239" s="315" t="str">
        <f>VLOOKUP($A239,Questions!$A$3:$L$333,11,0)&amp;""</f>
        <v>NA</v>
      </c>
      <c r="E239" s="315" t="str">
        <f>VLOOKUP($A239,Questions!$A$3:$L$333,12,0)&amp;""</f>
        <v>Not scored</v>
      </c>
      <c r="F239" s="315" t="str">
        <f>VLOOKUP($A239,'Privacy Analyst Evaluation'!$A$46:$K$120,3,0)&amp;""</f>
        <v>No</v>
      </c>
      <c r="G239" s="315" t="str">
        <f>VLOOKUP($A239,'Privacy Analyst Evaluation'!$A$46:$K$120,7,0)&amp;""</f>
        <v/>
      </c>
      <c r="H239" s="315" t="str">
        <f>VLOOKUP($A239,'Privacy Analyst Evaluation'!$A$46:$K$120,8,0)&amp;""</f>
        <v/>
      </c>
      <c r="I239" s="315" t="str">
        <f>VLOOKUP($A239,'Privacy Analyst Evaluation'!$A$46:$K$120,9,0)&amp;""</f>
        <v/>
      </c>
      <c r="J239" s="315" t="str">
        <f>VLOOKUP($A239,'Privacy Analyst Evaluation'!$A$46:$K$120,10,0)&amp;""</f>
        <v/>
      </c>
      <c r="K239" s="315">
        <f t="shared" si="2"/>
        <v>10</v>
      </c>
      <c r="L239" s="315" t="str">
        <f>IF($E239="Not Scored", "N/A",IF(AND($D239='Auto Responses'!$J$27,$H239=""),"N/A",IF(AND($D239='Auto Responses'!$J$27,$H239='Auto Responses'!$J$7),1,IF(AND($D239='Auto Responses'!$J$27,$H239='Auto Responses'!$J$8),0,IF(OR($F239=$G239,$H239='Auto Responses'!$J$7),1,0)))))</f>
        <v>N/A</v>
      </c>
      <c r="M239" s="315" t="str">
        <f>VLOOKUP($A239,'Privacy Analyst Evaluation'!$A$46:$K$120,10,0)&amp;""</f>
        <v/>
      </c>
      <c r="N239" s="315">
        <f t="shared" si="3"/>
        <v>0</v>
      </c>
      <c r="O239" s="315" t="str">
        <f t="shared" si="24"/>
        <v>N/A</v>
      </c>
      <c r="P239" s="315" t="str">
        <f t="shared" si="5"/>
        <v>N/A</v>
      </c>
      <c r="Q239" s="315">
        <f t="shared" si="6"/>
        <v>0</v>
      </c>
      <c r="R239" s="315">
        <f t="shared" si="10"/>
        <v>0</v>
      </c>
      <c r="S239" s="315">
        <f t="shared" si="7"/>
        <v>0</v>
      </c>
      <c r="T239" s="315">
        <f t="shared" si="8"/>
        <v>0</v>
      </c>
      <c r="U239" s="315">
        <f t="shared" si="11"/>
        <v>64</v>
      </c>
      <c r="V239" s="315">
        <f t="shared" si="9"/>
        <v>0</v>
      </c>
      <c r="W239" s="65"/>
      <c r="X239" s="65"/>
      <c r="Y239" s="65"/>
      <c r="Z239" s="65"/>
    </row>
    <row r="240" ht="15.75" customHeight="1">
      <c r="A240" s="315" t="str">
        <f>Questions!$A240</f>
        <v>PRGN-03</v>
      </c>
      <c r="B240" s="315" t="str">
        <f t="shared" si="1"/>
        <v>PRGN</v>
      </c>
      <c r="C240" s="315" t="str">
        <f>VLOOKUP($A240,Questions!$A$3:$L$333,2,0)&amp;""</f>
        <v>Does your solution process personal data regulated by state law(s) (e.g., CCPA)?</v>
      </c>
      <c r="D240" s="315" t="str">
        <f>VLOOKUP($A240,Questions!$A$3:$L$333,11,0)&amp;""</f>
        <v>NA</v>
      </c>
      <c r="E240" s="315" t="str">
        <f>VLOOKUP($A240,Questions!$A$3:$L$333,12,0)&amp;""</f>
        <v>Not scored</v>
      </c>
      <c r="F240" s="315" t="str">
        <f>VLOOKUP($A240,'Privacy Analyst Evaluation'!$A$46:$K$120,3,0)&amp;""</f>
        <v>No</v>
      </c>
      <c r="G240" s="315" t="str">
        <f>VLOOKUP($A240,'Privacy Analyst Evaluation'!$A$46:$K$120,7,0)&amp;""</f>
        <v/>
      </c>
      <c r="H240" s="315" t="str">
        <f>VLOOKUP($A240,'Privacy Analyst Evaluation'!$A$46:$K$120,8,0)&amp;""</f>
        <v/>
      </c>
      <c r="I240" s="315" t="str">
        <f>VLOOKUP($A240,'Privacy Analyst Evaluation'!$A$46:$K$120,9,0)&amp;""</f>
        <v/>
      </c>
      <c r="J240" s="315" t="str">
        <f>VLOOKUP($A240,'Privacy Analyst Evaluation'!$A$46:$K$120,10,0)&amp;""</f>
        <v/>
      </c>
      <c r="K240" s="315">
        <f t="shared" si="2"/>
        <v>10</v>
      </c>
      <c r="L240" s="315" t="str">
        <f>IF($E240="Not Scored", "N/A",IF(AND($D240='Auto Responses'!$J$27,$H240=""),"N/A",IF(AND($D240='Auto Responses'!$J$27,$H240='Auto Responses'!$J$7),1,IF(AND($D240='Auto Responses'!$J$27,$H240='Auto Responses'!$J$8),0,IF(OR($F240=$G240,$H240='Auto Responses'!$J$7),1,0)))))</f>
        <v>N/A</v>
      </c>
      <c r="M240" s="315" t="str">
        <f>VLOOKUP($A240,'Privacy Analyst Evaluation'!$A$46:$K$120,10,0)&amp;""</f>
        <v/>
      </c>
      <c r="N240" s="315">
        <f t="shared" si="3"/>
        <v>0</v>
      </c>
      <c r="O240" s="315" t="str">
        <f t="shared" si="24"/>
        <v>N/A</v>
      </c>
      <c r="P240" s="315" t="str">
        <f t="shared" si="5"/>
        <v>N/A</v>
      </c>
      <c r="Q240" s="315">
        <f t="shared" si="6"/>
        <v>0</v>
      </c>
      <c r="R240" s="315">
        <f t="shared" si="10"/>
        <v>0</v>
      </c>
      <c r="S240" s="315">
        <f t="shared" si="7"/>
        <v>0</v>
      </c>
      <c r="T240" s="315">
        <f t="shared" si="8"/>
        <v>0</v>
      </c>
      <c r="U240" s="315">
        <f t="shared" si="11"/>
        <v>64</v>
      </c>
      <c r="V240" s="315">
        <f t="shared" si="9"/>
        <v>0</v>
      </c>
      <c r="W240" s="65"/>
      <c r="X240" s="65"/>
      <c r="Y240" s="65"/>
      <c r="Z240" s="65"/>
    </row>
    <row r="241" ht="15.75" customHeight="1">
      <c r="A241" s="315" t="str">
        <f>Questions!$A241</f>
        <v>PRGN-04</v>
      </c>
      <c r="B241" s="315" t="str">
        <f t="shared" si="1"/>
        <v>PRGN</v>
      </c>
      <c r="C241" s="315" t="str">
        <f>VLOOKUP($A241,Questions!$A$3:$L$333,2,0)&amp;""</f>
        <v>Does your solution process user-provided data that may contain regulated information?</v>
      </c>
      <c r="D241" s="315" t="str">
        <f>VLOOKUP($A241,Questions!$A$3:$L$333,11,0)&amp;""</f>
        <v>NA</v>
      </c>
      <c r="E241" s="315" t="str">
        <f>VLOOKUP($A241,Questions!$A$3:$L$333,12,0)&amp;""</f>
        <v>Not scored</v>
      </c>
      <c r="F241" s="315" t="str">
        <f>VLOOKUP($A241,'Privacy Analyst Evaluation'!$A$46:$K$120,3,0)&amp;""</f>
        <v>No</v>
      </c>
      <c r="G241" s="315" t="str">
        <f>VLOOKUP($A241,'Privacy Analyst Evaluation'!$A$46:$K$120,7,0)&amp;""</f>
        <v/>
      </c>
      <c r="H241" s="315" t="str">
        <f>VLOOKUP($A241,'Privacy Analyst Evaluation'!$A$46:$K$120,8,0)&amp;""</f>
        <v/>
      </c>
      <c r="I241" s="315" t="str">
        <f>VLOOKUP($A241,'Privacy Analyst Evaluation'!$A$46:$K$120,9,0)&amp;""</f>
        <v/>
      </c>
      <c r="J241" s="315" t="str">
        <f>VLOOKUP($A241,'Privacy Analyst Evaluation'!$A$46:$K$120,10,0)&amp;""</f>
        <v/>
      </c>
      <c r="K241" s="315">
        <f t="shared" si="2"/>
        <v>10</v>
      </c>
      <c r="L241" s="315" t="str">
        <f>IF($E241="Not Scored", "N/A",IF(AND($D241='Auto Responses'!$J$27,$H241=""),"N/A",IF(AND($D241='Auto Responses'!$J$27,$H241='Auto Responses'!$J$7),1,IF(AND($D241='Auto Responses'!$J$27,$H241='Auto Responses'!$J$8),0,IF(OR($F241=$G241,$H241='Auto Responses'!$J$7),1,0)))))</f>
        <v>N/A</v>
      </c>
      <c r="M241" s="315" t="str">
        <f>VLOOKUP($A241,'Privacy Analyst Evaluation'!$A$46:$K$120,10,0)&amp;""</f>
        <v/>
      </c>
      <c r="N241" s="315">
        <f t="shared" si="3"/>
        <v>0</v>
      </c>
      <c r="O241" s="315" t="str">
        <f t="shared" si="24"/>
        <v>N/A</v>
      </c>
      <c r="P241" s="315" t="str">
        <f t="shared" si="5"/>
        <v>N/A</v>
      </c>
      <c r="Q241" s="315">
        <f t="shared" si="6"/>
        <v>0</v>
      </c>
      <c r="R241" s="315">
        <f t="shared" si="10"/>
        <v>0</v>
      </c>
      <c r="S241" s="315">
        <f t="shared" si="7"/>
        <v>0</v>
      </c>
      <c r="T241" s="315">
        <f t="shared" si="8"/>
        <v>0</v>
      </c>
      <c r="U241" s="315">
        <f t="shared" si="11"/>
        <v>64</v>
      </c>
      <c r="V241" s="315">
        <f t="shared" si="9"/>
        <v>0</v>
      </c>
      <c r="W241" s="65"/>
      <c r="X241" s="65"/>
      <c r="Y241" s="65"/>
      <c r="Z241" s="65"/>
    </row>
    <row r="242" ht="15.75" customHeight="1">
      <c r="A242" s="315" t="str">
        <f>Questions!$A242</f>
        <v>PRGN-05</v>
      </c>
      <c r="B242" s="315" t="str">
        <f t="shared" si="1"/>
        <v>PRGN</v>
      </c>
      <c r="C242" s="315" t="str">
        <f>VLOOKUP($A242,Questions!$A$3:$L$333,2,0)&amp;""</f>
        <v>Web Link to Product/Service Privacy Notice</v>
      </c>
      <c r="D242" s="315" t="str">
        <f>VLOOKUP($A242,Questions!$A$3:$L$333,11,0)&amp;""</f>
        <v>Neutral until evaluated</v>
      </c>
      <c r="E242" s="315" t="str">
        <f>VLOOKUP($A242,Questions!$A$3:$L$333,12,0)&amp;""</f>
        <v>Privacy</v>
      </c>
      <c r="F242" s="315" t="str">
        <f>VLOOKUP($A242,'Privacy Analyst Evaluation'!$A$46:$K$120,3,0)&amp;""</f>
        <v/>
      </c>
      <c r="G242" s="315" t="str">
        <f>VLOOKUP($A242,'Privacy Analyst Evaluation'!$A$46:$K$120,7,0)&amp;""</f>
        <v>Qualitative Answer - make a selection in column G</v>
      </c>
      <c r="H242" s="315" t="str">
        <f>VLOOKUP($A242,'Privacy Analyst Evaluation'!$A$46:$K$120,8,0)&amp;""</f>
        <v/>
      </c>
      <c r="I242" s="315" t="str">
        <f>VLOOKUP($A242,'Privacy Analyst Evaluation'!$A$46:$K$120,9,0)&amp;""</f>
        <v>Standard Importance</v>
      </c>
      <c r="J242" s="315" t="str">
        <f>VLOOKUP($A242,'Privacy Analyst Evaluation'!$A$46:$K$120,10,0)&amp;""</f>
        <v/>
      </c>
      <c r="K242" s="315">
        <f t="shared" si="2"/>
        <v>10</v>
      </c>
      <c r="L242" s="315" t="str">
        <f>IF($E242="Not Scored", "N/A",IF(AND($D242='Auto Responses'!$J$27,$H242=""),"N/A",IF(AND($D242='Auto Responses'!$J$27,$H242='Auto Responses'!$J$7),1,IF(AND($D242='Auto Responses'!$J$27,$H242='Auto Responses'!$J$8),0,IF(OR($F242=$G242,$H242='Auto Responses'!$J$7),1,0)))))</f>
        <v>N/A</v>
      </c>
      <c r="M242" s="315" t="str">
        <f>VLOOKUP($A242,'Privacy Analyst Evaluation'!$A$46:$K$120,10,0)&amp;""</f>
        <v/>
      </c>
      <c r="N242" s="315">
        <f t="shared" si="3"/>
        <v>0</v>
      </c>
      <c r="O242" s="315">
        <f t="shared" si="24"/>
        <v>10</v>
      </c>
      <c r="P242" s="315" t="str">
        <f t="shared" si="5"/>
        <v>N/A</v>
      </c>
      <c r="Q242" s="315">
        <f t="shared" si="6"/>
        <v>0</v>
      </c>
      <c r="R242" s="315">
        <f t="shared" si="10"/>
        <v>0</v>
      </c>
      <c r="S242" s="315">
        <f t="shared" si="7"/>
        <v>0</v>
      </c>
      <c r="T242" s="315">
        <f t="shared" si="8"/>
        <v>0</v>
      </c>
      <c r="U242" s="315">
        <f t="shared" si="11"/>
        <v>64</v>
      </c>
      <c r="V242" s="315">
        <f t="shared" si="9"/>
        <v>0</v>
      </c>
      <c r="W242" s="65"/>
      <c r="X242" s="65"/>
      <c r="Y242" s="65"/>
      <c r="Z242" s="65"/>
    </row>
    <row r="243" ht="15.75" customHeight="1">
      <c r="A243" s="315" t="str">
        <f>Questions!$A243</f>
        <v>PCOM-01</v>
      </c>
      <c r="B243" s="315" t="str">
        <f t="shared" si="1"/>
        <v>PCOM</v>
      </c>
      <c r="C243" s="315" t="str">
        <f>VLOOKUP($A243,Questions!$A$3:$L$333,2,0)&amp;""</f>
        <v>Have you had a personal data breach in the past three years that involved reporting to a governmental agency, notice to individuals (including voluntary notice), or notice to another organization or institution?*</v>
      </c>
      <c r="D243" s="315" t="str">
        <f>VLOOKUP($A243,Questions!$A$3:$L$333,11,0)&amp;""</f>
        <v/>
      </c>
      <c r="E243" s="315" t="str">
        <f>VLOOKUP($A243,Questions!$A$3:$L$333,12,0)&amp;""</f>
        <v>Privacy</v>
      </c>
      <c r="F243" s="315" t="str">
        <f>VLOOKUP($A243,'Privacy Analyst Evaluation'!$A$46:$K$120,3,0)&amp;""</f>
        <v>No</v>
      </c>
      <c r="G243" s="315" t="str">
        <f>VLOOKUP($A243,'Privacy Analyst Evaluation'!$A$46:$K$120,7,0)&amp;""</f>
        <v>No</v>
      </c>
      <c r="H243" s="315" t="str">
        <f>VLOOKUP($A243,'Privacy Analyst Evaluation'!$A$46:$K$120,8,0)&amp;""</f>
        <v/>
      </c>
      <c r="I243" s="315" t="str">
        <f>VLOOKUP($A243,'Privacy Analyst Evaluation'!$A$46:$K$120,9,0)&amp;""</f>
        <v>Critical Importance</v>
      </c>
      <c r="J243" s="315" t="str">
        <f>VLOOKUP($A243,'Privacy Analyst Evaluation'!$A$46:$K$120,10,0)&amp;""</f>
        <v/>
      </c>
      <c r="K243" s="315">
        <f t="shared" si="2"/>
        <v>20</v>
      </c>
      <c r="L243" s="315">
        <f>IF($E243="Not Scored", "N/A",IF(AND($D243='Auto Responses'!$J$27,$H243=""),"N/A",IF(AND($D243='Auto Responses'!$J$27,$H243='Auto Responses'!$J$7),1,IF(AND($D243='Auto Responses'!$J$27,$H243='Auto Responses'!$J$8),0,IF(OR($F243=$G243,$H243='Auto Responses'!$J$7),1,0)))))</f>
        <v>1</v>
      </c>
      <c r="M243" s="315" t="str">
        <f>VLOOKUP($A243,'Privacy Analyst Evaluation'!$A$46:$K$120,10,0)&amp;""</f>
        <v/>
      </c>
      <c r="N243" s="315">
        <f t="shared" si="3"/>
        <v>1</v>
      </c>
      <c r="O243" s="315">
        <f t="shared" si="24"/>
        <v>20</v>
      </c>
      <c r="P243" s="315">
        <f t="shared" si="5"/>
        <v>20</v>
      </c>
      <c r="Q243" s="315">
        <f t="shared" si="6"/>
        <v>0</v>
      </c>
      <c r="R243" s="315">
        <f t="shared" si="10"/>
        <v>0</v>
      </c>
      <c r="S243" s="315">
        <f t="shared" si="7"/>
        <v>0</v>
      </c>
      <c r="T243" s="315">
        <f t="shared" si="8"/>
        <v>1</v>
      </c>
      <c r="U243" s="315">
        <f t="shared" si="11"/>
        <v>65</v>
      </c>
      <c r="V243" s="315">
        <f t="shared" si="9"/>
        <v>65</v>
      </c>
      <c r="W243" s="65"/>
      <c r="X243" s="65"/>
      <c r="Y243" s="65"/>
      <c r="Z243" s="65"/>
    </row>
    <row r="244" ht="15.75" customHeight="1">
      <c r="A244" s="315" t="str">
        <f>Questions!$A244</f>
        <v>PCOM-02</v>
      </c>
      <c r="B244" s="315" t="str">
        <f t="shared" si="1"/>
        <v>PCOM</v>
      </c>
      <c r="C244" s="315" t="str">
        <f>VLOOKUP($A244,Questions!$A$3:$L$333,2,0)&amp;""</f>
        <v>Use this area to share information about your privacy practices that will assist those who are assessing your company data privacy program.*</v>
      </c>
      <c r="D244" s="315" t="str">
        <f>VLOOKUP($A244,Questions!$A$3:$L$333,11,0)&amp;""</f>
        <v>Neutral until evaluated</v>
      </c>
      <c r="E244" s="315" t="str">
        <f>VLOOKUP($A244,Questions!$A$3:$L$333,12,0)&amp;""</f>
        <v>Privacy</v>
      </c>
      <c r="F244" s="315" t="str">
        <f>VLOOKUP($A244,'Privacy Analyst Evaluation'!$A$46:$K$120,3,0)&amp;""</f>
        <v/>
      </c>
      <c r="G244" s="315" t="str">
        <f>VLOOKUP($A244,'Privacy Analyst Evaluation'!$A$46:$K$120,7,0)&amp;""</f>
        <v>Qualitative Answer - make a selection in column G</v>
      </c>
      <c r="H244" s="315" t="str">
        <f>VLOOKUP($A244,'Privacy Analyst Evaluation'!$A$46:$K$120,8,0)&amp;""</f>
        <v/>
      </c>
      <c r="I244" s="315" t="str">
        <f>VLOOKUP($A244,'Privacy Analyst Evaluation'!$A$46:$K$120,9,0)&amp;""</f>
        <v>Critical Importance</v>
      </c>
      <c r="J244" s="315" t="str">
        <f>VLOOKUP($A244,'Privacy Analyst Evaluation'!$A$46:$K$120,10,0)&amp;""</f>
        <v/>
      </c>
      <c r="K244" s="315">
        <f t="shared" si="2"/>
        <v>20</v>
      </c>
      <c r="L244" s="315" t="str">
        <f>IF($E244="Not Scored", "N/A",IF(AND($D244='Auto Responses'!$J$27,$H244=""),"N/A",IF(AND($D244='Auto Responses'!$J$27,$H244='Auto Responses'!$J$7),1,IF(AND($D244='Auto Responses'!$J$27,$H244='Auto Responses'!$J$8),0,IF(OR($F244=$G244,$H244='Auto Responses'!$J$7),1,0)))))</f>
        <v>N/A</v>
      </c>
      <c r="M244" s="315" t="str">
        <f>VLOOKUP($A244,'Privacy Analyst Evaluation'!$A$46:$K$120,10,0)&amp;""</f>
        <v/>
      </c>
      <c r="N244" s="315">
        <f t="shared" si="3"/>
        <v>1</v>
      </c>
      <c r="O244" s="315">
        <f t="shared" si="24"/>
        <v>20</v>
      </c>
      <c r="P244" s="315" t="str">
        <f t="shared" si="5"/>
        <v>N/A</v>
      </c>
      <c r="Q244" s="315">
        <f t="shared" si="6"/>
        <v>0</v>
      </c>
      <c r="R244" s="315">
        <f t="shared" si="10"/>
        <v>0</v>
      </c>
      <c r="S244" s="315">
        <f t="shared" si="7"/>
        <v>0</v>
      </c>
      <c r="T244" s="315">
        <f t="shared" si="8"/>
        <v>1</v>
      </c>
      <c r="U244" s="315">
        <f t="shared" si="11"/>
        <v>66</v>
      </c>
      <c r="V244" s="315">
        <f t="shared" si="9"/>
        <v>66</v>
      </c>
      <c r="W244" s="65"/>
      <c r="X244" s="65"/>
      <c r="Y244" s="65"/>
      <c r="Z244" s="65"/>
    </row>
    <row r="245" ht="15.75" customHeight="1">
      <c r="A245" s="315" t="str">
        <f>Questions!$A245</f>
        <v>PCOM-03</v>
      </c>
      <c r="B245" s="315" t="str">
        <f t="shared" si="1"/>
        <v>PCOM</v>
      </c>
      <c r="C245" s="315" t="str">
        <f>VLOOKUP($A245,Questions!$A$3:$L$333,2,0)&amp;""</f>
        <v>Have you had any data privacy policy or law violations in the past 36 months?</v>
      </c>
      <c r="D245" s="315" t="str">
        <f>VLOOKUP($A245,Questions!$A$3:$L$333,11,0)&amp;""</f>
        <v/>
      </c>
      <c r="E245" s="315" t="str">
        <f>VLOOKUP($A245,Questions!$A$3:$L$333,12,0)&amp;""</f>
        <v>Privacy</v>
      </c>
      <c r="F245" s="315" t="str">
        <f>VLOOKUP($A245,'Privacy Analyst Evaluation'!$A$46:$K$120,3,0)&amp;""</f>
        <v>No</v>
      </c>
      <c r="G245" s="315" t="str">
        <f>VLOOKUP($A245,'Privacy Analyst Evaluation'!$A$46:$K$120,7,0)&amp;""</f>
        <v>No</v>
      </c>
      <c r="H245" s="315" t="str">
        <f>VLOOKUP($A245,'Privacy Analyst Evaluation'!$A$46:$K$120,8,0)&amp;""</f>
        <v/>
      </c>
      <c r="I245" s="315" t="str">
        <f>VLOOKUP($A245,'Privacy Analyst Evaluation'!$A$46:$K$120,9,0)&amp;""</f>
        <v>Minor Importance</v>
      </c>
      <c r="J245" s="315" t="str">
        <f>VLOOKUP($A245,'Privacy Analyst Evaluation'!$A$46:$K$120,10,0)&amp;""</f>
        <v/>
      </c>
      <c r="K245" s="315">
        <f t="shared" si="2"/>
        <v>5</v>
      </c>
      <c r="L245" s="315">
        <f>IF($E245="Not Scored", "N/A",IF(AND($D245='Auto Responses'!$J$27,$H245=""),"N/A",IF(AND($D245='Auto Responses'!$J$27,$H245='Auto Responses'!$J$7),1,IF(AND($D245='Auto Responses'!$J$27,$H245='Auto Responses'!$J$8),0,IF(OR($F245=$G245,$H245='Auto Responses'!$J$7),1,0)))))</f>
        <v>1</v>
      </c>
      <c r="M245" s="315" t="str">
        <f>VLOOKUP($A245,'Privacy Analyst Evaluation'!$A$46:$K$120,10,0)&amp;""</f>
        <v/>
      </c>
      <c r="N245" s="315">
        <f t="shared" si="3"/>
        <v>0</v>
      </c>
      <c r="O245" s="315">
        <f t="shared" si="24"/>
        <v>5</v>
      </c>
      <c r="P245" s="315">
        <f t="shared" si="5"/>
        <v>5</v>
      </c>
      <c r="Q245" s="315">
        <f t="shared" si="6"/>
        <v>0</v>
      </c>
      <c r="R245" s="315">
        <f t="shared" si="10"/>
        <v>0</v>
      </c>
      <c r="S245" s="315">
        <f t="shared" si="7"/>
        <v>0</v>
      </c>
      <c r="T245" s="315">
        <f t="shared" si="8"/>
        <v>0</v>
      </c>
      <c r="U245" s="315">
        <f t="shared" si="11"/>
        <v>66</v>
      </c>
      <c r="V245" s="315">
        <f t="shared" si="9"/>
        <v>0</v>
      </c>
      <c r="W245" s="65"/>
      <c r="X245" s="65"/>
      <c r="Y245" s="65"/>
      <c r="Z245" s="65"/>
    </row>
    <row r="246" ht="15.75" customHeight="1">
      <c r="A246" s="315" t="str">
        <f>Questions!$A246</f>
        <v>PCOM-04</v>
      </c>
      <c r="B246" s="315" t="str">
        <f t="shared" si="1"/>
        <v>PCOM</v>
      </c>
      <c r="C246" s="315" t="str">
        <f>VLOOKUP($A246,Questions!$A$3:$L$333,2,0)&amp;""</f>
        <v>Do you have a dedicated data privacy staff or office?</v>
      </c>
      <c r="D246" s="315" t="str">
        <f>VLOOKUP($A246,Questions!$A$3:$L$333,11,0)&amp;""</f>
        <v/>
      </c>
      <c r="E246" s="315" t="str">
        <f>VLOOKUP($A246,Questions!$A$3:$L$333,12,0)&amp;""</f>
        <v>Privacy</v>
      </c>
      <c r="F246" s="315" t="str">
        <f>VLOOKUP($A246,'Privacy Analyst Evaluation'!$A$46:$K$120,3,0)&amp;""</f>
        <v>Yes</v>
      </c>
      <c r="G246" s="315" t="str">
        <f>VLOOKUP($A246,'Privacy Analyst Evaluation'!$A$46:$K$120,7,0)&amp;""</f>
        <v>Yes</v>
      </c>
      <c r="H246" s="315" t="str">
        <f>VLOOKUP($A246,'Privacy Analyst Evaluation'!$A$46:$K$120,8,0)&amp;""</f>
        <v/>
      </c>
      <c r="I246" s="315" t="str">
        <f>VLOOKUP($A246,'Privacy Analyst Evaluation'!$A$46:$K$120,9,0)&amp;""</f>
        <v>Minor Importance</v>
      </c>
      <c r="J246" s="315" t="str">
        <f>VLOOKUP($A246,'Privacy Analyst Evaluation'!$A$46:$K$120,10,0)&amp;""</f>
        <v/>
      </c>
      <c r="K246" s="315">
        <f t="shared" si="2"/>
        <v>5</v>
      </c>
      <c r="L246" s="315">
        <f>IF($E246="Not Scored", "N/A",IF(AND($D246='Auto Responses'!$J$27,$H246=""),"N/A",IF(AND($D246='Auto Responses'!$J$27,$H246='Auto Responses'!$J$7),1,IF(AND($D246='Auto Responses'!$J$27,$H246='Auto Responses'!$J$8),0,IF(OR($F246=$G246,$H246='Auto Responses'!$J$7),1,0)))))</f>
        <v>1</v>
      </c>
      <c r="M246" s="315" t="str">
        <f>VLOOKUP($A246,'Privacy Analyst Evaluation'!$A$46:$K$120,10,0)&amp;""</f>
        <v/>
      </c>
      <c r="N246" s="315">
        <f t="shared" si="3"/>
        <v>0</v>
      </c>
      <c r="O246" s="315">
        <f t="shared" si="24"/>
        <v>5</v>
      </c>
      <c r="P246" s="315">
        <f t="shared" si="5"/>
        <v>5</v>
      </c>
      <c r="Q246" s="315">
        <f t="shared" si="6"/>
        <v>0</v>
      </c>
      <c r="R246" s="315">
        <f t="shared" si="10"/>
        <v>0</v>
      </c>
      <c r="S246" s="315">
        <f t="shared" si="7"/>
        <v>0</v>
      </c>
      <c r="T246" s="315">
        <f t="shared" si="8"/>
        <v>0</v>
      </c>
      <c r="U246" s="315">
        <f t="shared" si="11"/>
        <v>66</v>
      </c>
      <c r="V246" s="315">
        <f t="shared" si="9"/>
        <v>0</v>
      </c>
      <c r="W246" s="65"/>
      <c r="X246" s="65"/>
      <c r="Y246" s="65"/>
      <c r="Z246" s="65"/>
    </row>
    <row r="247" ht="15.75" customHeight="1">
      <c r="A247" s="315" t="str">
        <f>Questions!$A247</f>
        <v>PDOC-01</v>
      </c>
      <c r="B247" s="315" t="str">
        <f t="shared" si="1"/>
        <v>PDOC</v>
      </c>
      <c r="C247" s="315" t="str">
        <f>VLOOKUP($A247,Questions!$A$3:$L$333,2,0)&amp;""</f>
        <v>If you have completed a SOC 2 audit, does it include the Privacy Trust Service Principle?</v>
      </c>
      <c r="D247" s="315" t="str">
        <f>VLOOKUP($A247,Questions!$A$3:$L$333,11,0)&amp;""</f>
        <v>Neutral until evaluated</v>
      </c>
      <c r="E247" s="315" t="str">
        <f>VLOOKUP($A247,Questions!$A$3:$L$333,12,0)&amp;""</f>
        <v>Not scored</v>
      </c>
      <c r="F247" s="315" t="str">
        <f>VLOOKUP($A247,'Privacy Analyst Evaluation'!$A$46:$K$120,3,0)&amp;""</f>
        <v/>
      </c>
      <c r="G247" s="315" t="str">
        <f>VLOOKUP($A247,'Privacy Analyst Evaluation'!$A$46:$K$120,7,0)&amp;""</f>
        <v>Yes</v>
      </c>
      <c r="H247" s="315" t="str">
        <f>VLOOKUP($A247,'Privacy Analyst Evaluation'!$A$46:$K$120,8,0)&amp;""</f>
        <v/>
      </c>
      <c r="I247" s="315" t="str">
        <f>VLOOKUP($A247,'Privacy Analyst Evaluation'!$A$46:$K$120,9,0)&amp;""</f>
        <v/>
      </c>
      <c r="J247" s="315" t="str">
        <f>VLOOKUP($A247,'Privacy Analyst Evaluation'!$A$46:$K$120,10,0)&amp;""</f>
        <v/>
      </c>
      <c r="K247" s="315">
        <f t="shared" si="2"/>
        <v>10</v>
      </c>
      <c r="L247" s="315" t="str">
        <f>IF($E247="Not Scored", "N/A",IF(AND($D247='Auto Responses'!$J$27,$H247=""),"N/A",IF(AND($D247='Auto Responses'!$J$27,$H247='Auto Responses'!$J$7),1,IF(AND($D247='Auto Responses'!$J$27,$H247='Auto Responses'!$J$8),0,IF(OR($F247=$G247,$H247='Auto Responses'!$J$7),1,0)))))</f>
        <v>N/A</v>
      </c>
      <c r="M247" s="315" t="str">
        <f>VLOOKUP($A247,'Privacy Analyst Evaluation'!$A$46:$K$120,10,0)&amp;""</f>
        <v/>
      </c>
      <c r="N247" s="315">
        <f t="shared" si="3"/>
        <v>0</v>
      </c>
      <c r="O247" s="315" t="str">
        <f t="shared" si="24"/>
        <v>N/A</v>
      </c>
      <c r="P247" s="315" t="str">
        <f t="shared" si="5"/>
        <v>N/A</v>
      </c>
      <c r="Q247" s="315">
        <f t="shared" si="6"/>
        <v>0</v>
      </c>
      <c r="R247" s="315">
        <f t="shared" si="10"/>
        <v>0</v>
      </c>
      <c r="S247" s="315">
        <f t="shared" si="7"/>
        <v>0</v>
      </c>
      <c r="T247" s="315">
        <f t="shared" si="8"/>
        <v>0</v>
      </c>
      <c r="U247" s="315">
        <f t="shared" si="11"/>
        <v>66</v>
      </c>
      <c r="V247" s="315">
        <f t="shared" si="9"/>
        <v>0</v>
      </c>
      <c r="W247" s="65"/>
      <c r="X247" s="65"/>
      <c r="Y247" s="65"/>
      <c r="Z247" s="65"/>
    </row>
    <row r="248" ht="15.75" customHeight="1">
      <c r="A248" s="315" t="str">
        <f>Questions!$A248</f>
        <v>PDOC-02</v>
      </c>
      <c r="B248" s="315" t="str">
        <f t="shared" si="1"/>
        <v>PDOC</v>
      </c>
      <c r="C248" s="315" t="str">
        <f>VLOOKUP($A248,Questions!$A$3:$L$333,2,0)&amp;""</f>
        <v>Do you conform with a specific industry-standard privacy framework (e.g., NIST Privacy Framework, GDPR, ISO 27701)?</v>
      </c>
      <c r="D248" s="315" t="str">
        <f>VLOOKUP($A248,Questions!$A$3:$L$333,11,0)&amp;""</f>
        <v>Neutral until evaluated</v>
      </c>
      <c r="E248" s="315" t="str">
        <f>VLOOKUP($A248,Questions!$A$3:$L$333,12,0)&amp;""</f>
        <v>Not scored</v>
      </c>
      <c r="F248" s="315" t="str">
        <f>VLOOKUP($A248,'Privacy Analyst Evaluation'!$A$46:$K$120,3,0)&amp;""</f>
        <v>No</v>
      </c>
      <c r="G248" s="315" t="str">
        <f>VLOOKUP($A248,'Privacy Analyst Evaluation'!$A$46:$K$120,7,0)&amp;""</f>
        <v>Yes</v>
      </c>
      <c r="H248" s="315" t="str">
        <f>VLOOKUP($A248,'Privacy Analyst Evaluation'!$A$46:$K$120,8,0)&amp;""</f>
        <v/>
      </c>
      <c r="I248" s="315" t="str">
        <f>VLOOKUP($A248,'Privacy Analyst Evaluation'!$A$46:$K$120,9,0)&amp;""</f>
        <v/>
      </c>
      <c r="J248" s="315" t="str">
        <f>VLOOKUP($A248,'Privacy Analyst Evaluation'!$A$46:$K$120,10,0)&amp;""</f>
        <v/>
      </c>
      <c r="K248" s="315">
        <f t="shared" si="2"/>
        <v>10</v>
      </c>
      <c r="L248" s="315" t="str">
        <f>IF($E248="Not Scored", "N/A",IF(AND($D248='Auto Responses'!$J$27,$H248=""),"N/A",IF(AND($D248='Auto Responses'!$J$27,$H248='Auto Responses'!$J$7),1,IF(AND($D248='Auto Responses'!$J$27,$H248='Auto Responses'!$J$8),0,IF(OR($F248=$G248,$H248='Auto Responses'!$J$7),1,0)))))</f>
        <v>N/A</v>
      </c>
      <c r="M248" s="315" t="str">
        <f>VLOOKUP($A248,'Privacy Analyst Evaluation'!$A$46:$K$120,10,0)&amp;""</f>
        <v/>
      </c>
      <c r="N248" s="315">
        <f t="shared" si="3"/>
        <v>0</v>
      </c>
      <c r="O248" s="315" t="str">
        <f t="shared" si="24"/>
        <v>N/A</v>
      </c>
      <c r="P248" s="315" t="str">
        <f t="shared" si="5"/>
        <v>N/A</v>
      </c>
      <c r="Q248" s="315">
        <f t="shared" si="6"/>
        <v>0</v>
      </c>
      <c r="R248" s="315">
        <f t="shared" si="10"/>
        <v>0</v>
      </c>
      <c r="S248" s="315">
        <f t="shared" si="7"/>
        <v>0</v>
      </c>
      <c r="T248" s="315">
        <f t="shared" si="8"/>
        <v>0</v>
      </c>
      <c r="U248" s="315">
        <f t="shared" si="11"/>
        <v>66</v>
      </c>
      <c r="V248" s="315">
        <f t="shared" si="9"/>
        <v>0</v>
      </c>
      <c r="W248" s="65"/>
      <c r="X248" s="65"/>
      <c r="Y248" s="65"/>
      <c r="Z248" s="65"/>
    </row>
    <row r="249" ht="15.75" customHeight="1">
      <c r="A249" s="315" t="str">
        <f>Questions!$A249</f>
        <v>PDOC-03</v>
      </c>
      <c r="B249" s="315" t="str">
        <f t="shared" si="1"/>
        <v>PDOC</v>
      </c>
      <c r="C249" s="315" t="str">
        <f>VLOOKUP($A249,Questions!$A$3:$L$333,2,0)&amp;""</f>
        <v>Does your employee onboarding and offboarding policy include training of employees on information security and data privacy?</v>
      </c>
      <c r="D249" s="315" t="str">
        <f>VLOOKUP($A249,Questions!$A$3:$L$333,11,0)&amp;""</f>
        <v/>
      </c>
      <c r="E249" s="315" t="str">
        <f>VLOOKUP($A249,Questions!$A$3:$L$333,12,0)&amp;""</f>
        <v>Privacy</v>
      </c>
      <c r="F249" s="315" t="str">
        <f>VLOOKUP($A249,'Privacy Analyst Evaluation'!$A$46:$K$120,3,0)&amp;""</f>
        <v>Yes</v>
      </c>
      <c r="G249" s="315" t="str">
        <f>VLOOKUP($A249,'Privacy Analyst Evaluation'!$A$46:$K$120,7,0)&amp;""</f>
        <v>Yes</v>
      </c>
      <c r="H249" s="315" t="str">
        <f>VLOOKUP($A249,'Privacy Analyst Evaluation'!$A$46:$K$120,8,0)&amp;""</f>
        <v/>
      </c>
      <c r="I249" s="315" t="str">
        <f>VLOOKUP($A249,'Privacy Analyst Evaluation'!$A$46:$K$120,9,0)&amp;""</f>
        <v>Standard Importance</v>
      </c>
      <c r="J249" s="315" t="str">
        <f>VLOOKUP($A249,'Privacy Analyst Evaluation'!$A$46:$K$120,10,0)&amp;""</f>
        <v/>
      </c>
      <c r="K249" s="315">
        <f t="shared" si="2"/>
        <v>10</v>
      </c>
      <c r="L249" s="315">
        <f>IF($E249="Not Scored", "N/A",IF(AND($D249='Auto Responses'!$J$27,$H249=""),"N/A",IF(AND($D249='Auto Responses'!$J$27,$H249='Auto Responses'!$J$7),1,IF(AND($D249='Auto Responses'!$J$27,$H249='Auto Responses'!$J$8),0,IF(OR($F249=$G249,$H249='Auto Responses'!$J$7),1,0)))))</f>
        <v>1</v>
      </c>
      <c r="M249" s="315" t="str">
        <f>VLOOKUP($A249,'Privacy Analyst Evaluation'!$A$46:$K$120,10,0)&amp;""</f>
        <v/>
      </c>
      <c r="N249" s="315">
        <f t="shared" si="3"/>
        <v>0</v>
      </c>
      <c r="O249" s="315">
        <f t="shared" si="24"/>
        <v>10</v>
      </c>
      <c r="P249" s="315">
        <f t="shared" si="5"/>
        <v>10</v>
      </c>
      <c r="Q249" s="315">
        <f t="shared" si="6"/>
        <v>0</v>
      </c>
      <c r="R249" s="315">
        <f t="shared" si="10"/>
        <v>0</v>
      </c>
      <c r="S249" s="315">
        <f t="shared" si="7"/>
        <v>0</v>
      </c>
      <c r="T249" s="315">
        <f t="shared" si="8"/>
        <v>0</v>
      </c>
      <c r="U249" s="315">
        <f t="shared" si="11"/>
        <v>66</v>
      </c>
      <c r="V249" s="315">
        <f t="shared" si="9"/>
        <v>0</v>
      </c>
      <c r="W249" s="65"/>
      <c r="X249" s="65"/>
      <c r="Y249" s="65"/>
      <c r="Z249" s="65"/>
    </row>
    <row r="250" ht="15.75" customHeight="1">
      <c r="A250" s="315" t="str">
        <f>Questions!$A250</f>
        <v>PTHP-01</v>
      </c>
      <c r="B250" s="315" t="str">
        <f t="shared" si="1"/>
        <v>PTHP</v>
      </c>
      <c r="C250" s="315" t="str">
        <f>VLOOKUP($A250,Questions!$A$3:$L$333,2,0)&amp;""</f>
        <v>Do you have contractual agreements with third parties that require them to maintain standards and to comply with all regulatory requirements?*</v>
      </c>
      <c r="D250" s="315" t="str">
        <f>VLOOKUP($A250,Questions!$A$3:$L$333,11,0)&amp;""</f>
        <v/>
      </c>
      <c r="E250" s="315" t="str">
        <f>VLOOKUP($A250,Questions!$A$3:$L$333,12,0)&amp;""</f>
        <v>Privacy</v>
      </c>
      <c r="F250" s="315" t="str">
        <f>VLOOKUP($A250,'Privacy Analyst Evaluation'!$A$46:$K$120,3,0)&amp;""</f>
        <v>Yes</v>
      </c>
      <c r="G250" s="315" t="str">
        <f>VLOOKUP($A250,'Privacy Analyst Evaluation'!$A$46:$K$120,7,0)&amp;""</f>
        <v>Yes</v>
      </c>
      <c r="H250" s="315" t="str">
        <f>VLOOKUP($A250,'Privacy Analyst Evaluation'!$A$46:$K$120,8,0)&amp;""</f>
        <v/>
      </c>
      <c r="I250" s="315" t="str">
        <f>VLOOKUP($A250,'Privacy Analyst Evaluation'!$A$46:$K$120,9,0)&amp;""</f>
        <v>Critical Importance</v>
      </c>
      <c r="J250" s="315" t="str">
        <f>VLOOKUP($A250,'Privacy Analyst Evaluation'!$A$46:$K$120,10,0)&amp;""</f>
        <v/>
      </c>
      <c r="K250" s="315">
        <f t="shared" si="2"/>
        <v>20</v>
      </c>
      <c r="L250" s="315">
        <f>IF($E250="Not Scored", "N/A",IF(AND($D250='Auto Responses'!$J$27,$H250=""),"N/A",IF(AND($D250='Auto Responses'!$J$27,$H250='Auto Responses'!$J$7),1,IF(AND($D250='Auto Responses'!$J$27,$H250='Auto Responses'!$J$8),0,IF(OR($F250=$G250,$H250='Auto Responses'!$J$7),1,0)))))</f>
        <v>1</v>
      </c>
      <c r="M250" s="315" t="str">
        <f>VLOOKUP($A250,'Privacy Analyst Evaluation'!$A$46:$K$120,10,0)&amp;""</f>
        <v/>
      </c>
      <c r="N250" s="315">
        <f t="shared" si="3"/>
        <v>1</v>
      </c>
      <c r="O250" s="315">
        <f t="shared" si="24"/>
        <v>20</v>
      </c>
      <c r="P250" s="315">
        <f t="shared" si="5"/>
        <v>20</v>
      </c>
      <c r="Q250" s="315">
        <f t="shared" si="6"/>
        <v>0</v>
      </c>
      <c r="R250" s="315">
        <f t="shared" si="10"/>
        <v>0</v>
      </c>
      <c r="S250" s="315">
        <f t="shared" si="7"/>
        <v>0</v>
      </c>
      <c r="T250" s="315">
        <f t="shared" si="8"/>
        <v>1</v>
      </c>
      <c r="U250" s="315">
        <f t="shared" si="11"/>
        <v>67</v>
      </c>
      <c r="V250" s="315">
        <f t="shared" si="9"/>
        <v>67</v>
      </c>
      <c r="W250" s="65"/>
      <c r="X250" s="65"/>
      <c r="Y250" s="65"/>
      <c r="Z250" s="65"/>
    </row>
    <row r="251" ht="15.75" customHeight="1">
      <c r="A251" s="315" t="str">
        <f>Questions!$A251</f>
        <v>PTHP-02</v>
      </c>
      <c r="B251" s="315" t="str">
        <f t="shared" si="1"/>
        <v>PTHP</v>
      </c>
      <c r="C251" s="315" t="str">
        <f>VLOOKUP($A251,Questions!$A$3:$L$333,2,0)&amp;""</f>
        <v>Do you perform privacy impact assesments of third parties that collect, process, or have access to personal data to ensure they meet industry and regulatory standards and to mitigate harmful, unethical, or discriminatory impacts on data subjects? </v>
      </c>
      <c r="D251" s="315" t="str">
        <f>VLOOKUP($A251,Questions!$A$3:$L$333,11,0)&amp;""</f>
        <v/>
      </c>
      <c r="E251" s="315" t="str">
        <f>VLOOKUP($A251,Questions!$A$3:$L$333,12,0)&amp;""</f>
        <v>Privacy</v>
      </c>
      <c r="F251" s="315" t="str">
        <f>VLOOKUP($A251,'Privacy Analyst Evaluation'!$A$46:$K$120,3,0)&amp;""</f>
        <v>Yes</v>
      </c>
      <c r="G251" s="315" t="str">
        <f>VLOOKUP($A251,'Privacy Analyst Evaluation'!$A$46:$K$120,7,0)&amp;""</f>
        <v>Yes</v>
      </c>
      <c r="H251" s="315" t="str">
        <f>VLOOKUP($A251,'Privacy Analyst Evaluation'!$A$46:$K$120,8,0)&amp;""</f>
        <v/>
      </c>
      <c r="I251" s="315" t="str">
        <f>VLOOKUP($A251,'Privacy Analyst Evaluation'!$A$46:$K$120,9,0)&amp;""</f>
        <v>Minor Importance</v>
      </c>
      <c r="J251" s="315" t="str">
        <f>VLOOKUP($A251,'Privacy Analyst Evaluation'!$A$46:$K$120,10,0)&amp;""</f>
        <v/>
      </c>
      <c r="K251" s="315">
        <f t="shared" si="2"/>
        <v>5</v>
      </c>
      <c r="L251" s="315">
        <f>IF($E251="Not Scored", "N/A",IF(AND($D251='Auto Responses'!$J$27,$H251=""),"N/A",IF(AND($D251='Auto Responses'!$J$27,$H251='Auto Responses'!$J$7),1,IF(AND($D251='Auto Responses'!$J$27,$H251='Auto Responses'!$J$8),0,IF(OR($F251=$G251,$H251='Auto Responses'!$J$7),1,0)))))</f>
        <v>1</v>
      </c>
      <c r="M251" s="315" t="str">
        <f>VLOOKUP($A251,'Privacy Analyst Evaluation'!$A$46:$K$120,10,0)&amp;""</f>
        <v/>
      </c>
      <c r="N251" s="315">
        <f t="shared" si="3"/>
        <v>0</v>
      </c>
      <c r="O251" s="315">
        <f t="shared" si="24"/>
        <v>5</v>
      </c>
      <c r="P251" s="315">
        <f t="shared" si="5"/>
        <v>5</v>
      </c>
      <c r="Q251" s="315">
        <f t="shared" si="6"/>
        <v>0</v>
      </c>
      <c r="R251" s="315">
        <f t="shared" si="10"/>
        <v>0</v>
      </c>
      <c r="S251" s="315">
        <f t="shared" si="7"/>
        <v>0</v>
      </c>
      <c r="T251" s="315">
        <f t="shared" si="8"/>
        <v>0</v>
      </c>
      <c r="U251" s="315">
        <f t="shared" si="11"/>
        <v>67</v>
      </c>
      <c r="V251" s="315">
        <f t="shared" si="9"/>
        <v>0</v>
      </c>
      <c r="W251" s="65"/>
      <c r="X251" s="65"/>
      <c r="Y251" s="65"/>
      <c r="Z251" s="65"/>
    </row>
    <row r="252" ht="15.75" customHeight="1">
      <c r="A252" s="315" t="str">
        <f>Questions!$A252</f>
        <v>PCHG-01</v>
      </c>
      <c r="B252" s="315" t="str">
        <f t="shared" si="1"/>
        <v>PCHG</v>
      </c>
      <c r="C252" s="315" t="str">
        <f>VLOOKUP($A252,Questions!$A$3:$L$333,2,0)&amp;""</f>
        <v>Does your change management process include privacy review and approval?</v>
      </c>
      <c r="D252" s="315" t="str">
        <f>VLOOKUP($A252,Questions!$A$3:$L$333,11,0)&amp;""</f>
        <v>Neutral until evaluated</v>
      </c>
      <c r="E252" s="315" t="str">
        <f>VLOOKUP($A252,Questions!$A$3:$L$333,12,0)&amp;""</f>
        <v>Privacy</v>
      </c>
      <c r="F252" s="315" t="str">
        <f>VLOOKUP($A252,'Privacy Analyst Evaluation'!$A$46:$K$120,3,0)&amp;""</f>
        <v>Yes</v>
      </c>
      <c r="G252" s="315" t="str">
        <f>VLOOKUP($A252,'Privacy Analyst Evaluation'!$A$46:$K$120,7,0)&amp;""</f>
        <v>Yes</v>
      </c>
      <c r="H252" s="315" t="str">
        <f>VLOOKUP($A252,'Privacy Analyst Evaluation'!$A$46:$K$120,8,0)&amp;""</f>
        <v/>
      </c>
      <c r="I252" s="315" t="str">
        <f>VLOOKUP($A252,'Privacy Analyst Evaluation'!$A$46:$K$120,9,0)&amp;""</f>
        <v/>
      </c>
      <c r="J252" s="315" t="str">
        <f>VLOOKUP($A252,'Privacy Analyst Evaluation'!$A$46:$K$120,10,0)&amp;""</f>
        <v/>
      </c>
      <c r="K252" s="315">
        <f t="shared" si="2"/>
        <v>10</v>
      </c>
      <c r="L252" s="315" t="str">
        <f>IF($E252="Not Scored", "N/A",IF(AND($D252='Auto Responses'!$J$27,$H252=""),"N/A",IF(AND($D252='Auto Responses'!$J$27,$H252='Auto Responses'!$J$7),1,IF(AND($D252='Auto Responses'!$J$27,$H252='Auto Responses'!$J$8),0,IF(OR($F252=$G252,$H252='Auto Responses'!$J$7),1,0)))))</f>
        <v>N/A</v>
      </c>
      <c r="M252" s="315" t="str">
        <f>VLOOKUP($A252,'Privacy Analyst Evaluation'!$A$46:$K$120,10,0)&amp;""</f>
        <v/>
      </c>
      <c r="N252" s="315">
        <f t="shared" si="3"/>
        <v>0</v>
      </c>
      <c r="O252" s="315">
        <f t="shared" si="24"/>
        <v>10</v>
      </c>
      <c r="P252" s="315" t="str">
        <f t="shared" si="5"/>
        <v>N/A</v>
      </c>
      <c r="Q252" s="315">
        <f t="shared" si="6"/>
        <v>0</v>
      </c>
      <c r="R252" s="315">
        <f t="shared" si="10"/>
        <v>0</v>
      </c>
      <c r="S252" s="315">
        <f t="shared" si="7"/>
        <v>0</v>
      </c>
      <c r="T252" s="315">
        <f t="shared" si="8"/>
        <v>0</v>
      </c>
      <c r="U252" s="315">
        <f t="shared" si="11"/>
        <v>67</v>
      </c>
      <c r="V252" s="315">
        <f t="shared" si="9"/>
        <v>0</v>
      </c>
      <c r="W252" s="65"/>
      <c r="X252" s="65"/>
      <c r="Y252" s="65"/>
      <c r="Z252" s="65"/>
    </row>
    <row r="253" ht="15.75" customHeight="1">
      <c r="A253" s="315" t="str">
        <f>Questions!$A253</f>
        <v>PCHG-02</v>
      </c>
      <c r="B253" s="315" t="str">
        <f t="shared" si="1"/>
        <v>PCHG</v>
      </c>
      <c r="C253" s="315" t="str">
        <f>VLOOKUP($A253,Questions!$A$3:$L$333,2,0)&amp;""</f>
        <v>Do you have policy and procedure, currently implemented, guiding how privacy risks are mitigated until they can be resolved?</v>
      </c>
      <c r="D253" s="315" t="str">
        <f>VLOOKUP($A253,Questions!$A$3:$L$333,11,0)&amp;""</f>
        <v/>
      </c>
      <c r="E253" s="315" t="str">
        <f>VLOOKUP($A253,Questions!$A$3:$L$333,12,0)&amp;""</f>
        <v>Privacy</v>
      </c>
      <c r="F253" s="315" t="str">
        <f>VLOOKUP($A253,'Privacy Analyst Evaluation'!$A$46:$K$120,3,0)&amp;""</f>
        <v>Yes</v>
      </c>
      <c r="G253" s="315" t="str">
        <f>VLOOKUP($A253,'Privacy Analyst Evaluation'!$A$46:$K$120,7,0)&amp;""</f>
        <v>Yes</v>
      </c>
      <c r="H253" s="315" t="str">
        <f>VLOOKUP($A253,'Privacy Analyst Evaluation'!$A$46:$K$120,8,0)&amp;""</f>
        <v/>
      </c>
      <c r="I253" s="315" t="str">
        <f>VLOOKUP($A253,'Privacy Analyst Evaluation'!$A$46:$K$120,9,0)&amp;""</f>
        <v>Minor Importance</v>
      </c>
      <c r="J253" s="315" t="str">
        <f>VLOOKUP($A253,'Privacy Analyst Evaluation'!$A$46:$K$120,10,0)&amp;""</f>
        <v/>
      </c>
      <c r="K253" s="315">
        <f t="shared" si="2"/>
        <v>5</v>
      </c>
      <c r="L253" s="315">
        <f>IF($E253="Not Scored", "N/A",IF(AND($D253='Auto Responses'!$J$27,$H253=""),"N/A",IF(AND($D253='Auto Responses'!$J$27,$H253='Auto Responses'!$J$7),1,IF(AND($D253='Auto Responses'!$J$27,$H253='Auto Responses'!$J$8),0,IF(OR($F253=$G253,$H253='Auto Responses'!$J$7),1,0)))))</f>
        <v>1</v>
      </c>
      <c r="M253" s="315" t="str">
        <f>VLOOKUP($A253,'Privacy Analyst Evaluation'!$A$46:$K$120,10,0)&amp;""</f>
        <v/>
      </c>
      <c r="N253" s="315">
        <f t="shared" si="3"/>
        <v>0</v>
      </c>
      <c r="O253" s="315">
        <f t="shared" si="24"/>
        <v>5</v>
      </c>
      <c r="P253" s="315">
        <f t="shared" si="5"/>
        <v>5</v>
      </c>
      <c r="Q253" s="315">
        <f t="shared" si="6"/>
        <v>0</v>
      </c>
      <c r="R253" s="315">
        <f t="shared" si="10"/>
        <v>0</v>
      </c>
      <c r="S253" s="315">
        <f t="shared" si="7"/>
        <v>0</v>
      </c>
      <c r="T253" s="315">
        <f t="shared" si="8"/>
        <v>0</v>
      </c>
      <c r="U253" s="315">
        <f t="shared" si="11"/>
        <v>67</v>
      </c>
      <c r="V253" s="315">
        <f t="shared" si="9"/>
        <v>0</v>
      </c>
      <c r="W253" s="65"/>
      <c r="X253" s="65"/>
      <c r="Y253" s="65"/>
      <c r="Z253" s="65"/>
    </row>
    <row r="254" ht="15.75" customHeight="1">
      <c r="A254" s="315" t="str">
        <f>Questions!$A254</f>
        <v>PDAT-01</v>
      </c>
      <c r="B254" s="315" t="str">
        <f t="shared" si="1"/>
        <v>PDAT</v>
      </c>
      <c r="C254" s="315" t="str">
        <f>VLOOKUP($A254,Questions!$A$3:$L$333,2,0)&amp;""</f>
        <v>Do you collect, process, or store demographic information?*</v>
      </c>
      <c r="D254" s="315" t="str">
        <f>VLOOKUP($A254,Questions!$A$3:$L$333,11,0)&amp;""</f>
        <v>Neutral until evaluated</v>
      </c>
      <c r="E254" s="315" t="str">
        <f>VLOOKUP($A254,Questions!$A$3:$L$333,12,0)&amp;""</f>
        <v>Privacy</v>
      </c>
      <c r="F254" s="315" t="str">
        <f>VLOOKUP($A254,'Privacy Analyst Evaluation'!$A$46:$K$120,3,0)&amp;""</f>
        <v>No</v>
      </c>
      <c r="G254" s="315" t="str">
        <f>VLOOKUP($A254,'Privacy Analyst Evaluation'!$A$46:$K$120,7,0)&amp;""</f>
        <v>No</v>
      </c>
      <c r="H254" s="315" t="str">
        <f>VLOOKUP($A254,'Privacy Analyst Evaluation'!$A$46:$K$120,8,0)&amp;""</f>
        <v/>
      </c>
      <c r="I254" s="315" t="str">
        <f>VLOOKUP($A254,'Privacy Analyst Evaluation'!$A$46:$K$120,9,0)&amp;""</f>
        <v>Critical Importance</v>
      </c>
      <c r="J254" s="315" t="str">
        <f>VLOOKUP($A254,'Privacy Analyst Evaluation'!$A$46:$K$120,10,0)&amp;""</f>
        <v/>
      </c>
      <c r="K254" s="315">
        <f t="shared" si="2"/>
        <v>20</v>
      </c>
      <c r="L254" s="315" t="str">
        <f>IF($E254="Not Scored", "N/A",IF(AND($D254='Auto Responses'!$J$27,$H254=""),"N/A",IF(AND($D254='Auto Responses'!$J$27,$H254='Auto Responses'!$J$7),1,IF(AND($D254='Auto Responses'!$J$27,$H254='Auto Responses'!$J$8),0,IF(OR($F254=$G254,$H254='Auto Responses'!$J$7),1,0)))))</f>
        <v>N/A</v>
      </c>
      <c r="M254" s="315" t="str">
        <f>VLOOKUP($A254,'Privacy Analyst Evaluation'!$A$46:$K$120,10,0)&amp;""</f>
        <v/>
      </c>
      <c r="N254" s="315">
        <f t="shared" si="3"/>
        <v>1</v>
      </c>
      <c r="O254" s="315">
        <f t="shared" si="24"/>
        <v>20</v>
      </c>
      <c r="P254" s="315" t="str">
        <f t="shared" si="5"/>
        <v>N/A</v>
      </c>
      <c r="Q254" s="315">
        <f t="shared" si="6"/>
        <v>0</v>
      </c>
      <c r="R254" s="315">
        <f t="shared" si="10"/>
        <v>0</v>
      </c>
      <c r="S254" s="315">
        <f t="shared" si="7"/>
        <v>0</v>
      </c>
      <c r="T254" s="315">
        <f t="shared" si="8"/>
        <v>1</v>
      </c>
      <c r="U254" s="315">
        <f t="shared" si="11"/>
        <v>68</v>
      </c>
      <c r="V254" s="315">
        <f t="shared" si="9"/>
        <v>68</v>
      </c>
      <c r="W254" s="65"/>
      <c r="X254" s="65"/>
      <c r="Y254" s="65"/>
      <c r="Z254" s="65"/>
    </row>
    <row r="255" ht="15.75" customHeight="1">
      <c r="A255" s="315" t="str">
        <f>Questions!$A255</f>
        <v>PDAT-02</v>
      </c>
      <c r="B255" s="315" t="str">
        <f t="shared" si="1"/>
        <v>PDAT</v>
      </c>
      <c r="C255" s="315" t="str">
        <f>VLOOKUP($A255,Questions!$A$3:$L$333,2,0)&amp;""</f>
        <v>Do you capture or create genetic, biometric, or behaviometric information (e.g.,  facial recognition or fingerprints)?*</v>
      </c>
      <c r="D255" s="315" t="str">
        <f>VLOOKUP($A255,Questions!$A$3:$L$333,11,0)&amp;""</f>
        <v>Neutral until evaluated</v>
      </c>
      <c r="E255" s="315" t="str">
        <f>VLOOKUP($A255,Questions!$A$3:$L$333,12,0)&amp;""</f>
        <v>Privacy</v>
      </c>
      <c r="F255" s="315" t="str">
        <f>VLOOKUP($A255,'Privacy Analyst Evaluation'!$A$46:$K$120,3,0)&amp;""</f>
        <v>No</v>
      </c>
      <c r="G255" s="315" t="str">
        <f>VLOOKUP($A255,'Privacy Analyst Evaluation'!$A$46:$K$120,7,0)&amp;""</f>
        <v>No</v>
      </c>
      <c r="H255" s="315" t="str">
        <f>VLOOKUP($A255,'Privacy Analyst Evaluation'!$A$46:$K$120,8,0)&amp;""</f>
        <v/>
      </c>
      <c r="I255" s="315" t="str">
        <f>VLOOKUP($A255,'Privacy Analyst Evaluation'!$A$46:$K$120,9,0)&amp;""</f>
        <v>Critical Importance</v>
      </c>
      <c r="J255" s="315" t="str">
        <f>VLOOKUP($A255,'Privacy Analyst Evaluation'!$A$46:$K$120,10,0)&amp;""</f>
        <v/>
      </c>
      <c r="K255" s="315">
        <f t="shared" si="2"/>
        <v>20</v>
      </c>
      <c r="L255" s="315" t="str">
        <f>IF($E255="Not Scored", "N/A",IF(AND($D255='Auto Responses'!$J$27,$H255=""),"N/A",IF(AND($D255='Auto Responses'!$J$27,$H255='Auto Responses'!$J$7),1,IF(AND($D255='Auto Responses'!$J$27,$H255='Auto Responses'!$J$8),0,IF(OR($F255=$G255,$H255='Auto Responses'!$J$7),1,0)))))</f>
        <v>N/A</v>
      </c>
      <c r="M255" s="315" t="str">
        <f>VLOOKUP($A255,'Privacy Analyst Evaluation'!$A$46:$K$120,10,0)&amp;""</f>
        <v/>
      </c>
      <c r="N255" s="315">
        <f t="shared" si="3"/>
        <v>1</v>
      </c>
      <c r="O255" s="315">
        <f t="shared" si="24"/>
        <v>20</v>
      </c>
      <c r="P255" s="315" t="str">
        <f t="shared" si="5"/>
        <v>N/A</v>
      </c>
      <c r="Q255" s="315">
        <f t="shared" si="6"/>
        <v>0</v>
      </c>
      <c r="R255" s="315">
        <f t="shared" si="10"/>
        <v>0</v>
      </c>
      <c r="S255" s="315">
        <f t="shared" si="7"/>
        <v>0</v>
      </c>
      <c r="T255" s="315">
        <f t="shared" si="8"/>
        <v>1</v>
      </c>
      <c r="U255" s="315">
        <f t="shared" si="11"/>
        <v>69</v>
      </c>
      <c r="V255" s="315">
        <f t="shared" si="9"/>
        <v>69</v>
      </c>
      <c r="W255" s="65"/>
      <c r="X255" s="65"/>
      <c r="Y255" s="65"/>
      <c r="Z255" s="65"/>
    </row>
    <row r="256" ht="15.75" customHeight="1">
      <c r="A256" s="315" t="str">
        <f>Questions!$A256</f>
        <v>PDAT-03</v>
      </c>
      <c r="B256" s="315" t="str">
        <f t="shared" si="1"/>
        <v>PDAT</v>
      </c>
      <c r="C256" s="315" t="str">
        <f>VLOOKUP($A256,Questions!$A$3:$L$333,2,0)&amp;""</f>
        <v>Do you combine institutional data (including "de-identified," "anonymized," or otherwise masked data) with personal data from any other sources?*</v>
      </c>
      <c r="D256" s="315" t="str">
        <f>VLOOKUP($A256,Questions!$A$3:$L$333,11,0)&amp;""</f>
        <v>Neutral until evaluated</v>
      </c>
      <c r="E256" s="315" t="str">
        <f>VLOOKUP($A256,Questions!$A$3:$L$333,12,0)&amp;""</f>
        <v>Privacy</v>
      </c>
      <c r="F256" s="315" t="str">
        <f>VLOOKUP($A256,'Privacy Analyst Evaluation'!$A$46:$K$120,3,0)&amp;""</f>
        <v>No</v>
      </c>
      <c r="G256" s="315" t="str">
        <f>VLOOKUP($A256,'Privacy Analyst Evaluation'!$A$46:$K$120,7,0)&amp;""</f>
        <v>No</v>
      </c>
      <c r="H256" s="315" t="str">
        <f>VLOOKUP($A256,'Privacy Analyst Evaluation'!$A$46:$K$120,8,0)&amp;""</f>
        <v/>
      </c>
      <c r="I256" s="315" t="str">
        <f>VLOOKUP($A256,'Privacy Analyst Evaluation'!$A$46:$K$120,9,0)&amp;""</f>
        <v>Critical Importance</v>
      </c>
      <c r="J256" s="315" t="str">
        <f>VLOOKUP($A256,'Privacy Analyst Evaluation'!$A$46:$K$120,10,0)&amp;""</f>
        <v/>
      </c>
      <c r="K256" s="315">
        <f t="shared" si="2"/>
        <v>20</v>
      </c>
      <c r="L256" s="315" t="str">
        <f>IF($E256="Not Scored", "N/A",IF(AND($D256='Auto Responses'!$J$27,$H256=""),"N/A",IF(AND($D256='Auto Responses'!$J$27,$H256='Auto Responses'!$J$7),1,IF(AND($D256='Auto Responses'!$J$27,$H256='Auto Responses'!$J$8),0,IF(OR($F256=$G256,$H256='Auto Responses'!$J$7),1,0)))))</f>
        <v>N/A</v>
      </c>
      <c r="M256" s="315" t="str">
        <f>VLOOKUP($A256,'Privacy Analyst Evaluation'!$A$46:$K$120,10,0)&amp;""</f>
        <v/>
      </c>
      <c r="N256" s="315">
        <f t="shared" si="3"/>
        <v>1</v>
      </c>
      <c r="O256" s="315">
        <f t="shared" si="24"/>
        <v>20</v>
      </c>
      <c r="P256" s="315" t="str">
        <f t="shared" si="5"/>
        <v>N/A</v>
      </c>
      <c r="Q256" s="315">
        <f t="shared" si="6"/>
        <v>0</v>
      </c>
      <c r="R256" s="315">
        <f t="shared" si="10"/>
        <v>0</v>
      </c>
      <c r="S256" s="315">
        <f t="shared" si="7"/>
        <v>0</v>
      </c>
      <c r="T256" s="315">
        <f t="shared" si="8"/>
        <v>1</v>
      </c>
      <c r="U256" s="315">
        <f t="shared" si="11"/>
        <v>70</v>
      </c>
      <c r="V256" s="315">
        <f t="shared" si="9"/>
        <v>70</v>
      </c>
      <c r="W256" s="65"/>
      <c r="X256" s="65"/>
      <c r="Y256" s="65"/>
      <c r="Z256" s="65"/>
    </row>
    <row r="257" ht="15.75" customHeight="1">
      <c r="A257" s="315" t="str">
        <f>Questions!$A257</f>
        <v>PDAT-04</v>
      </c>
      <c r="B257" s="315" t="str">
        <f t="shared" si="1"/>
        <v>PDAT</v>
      </c>
      <c r="C257" s="315" t="str">
        <f>VLOOKUP($A257,Questions!$A$3:$L$333,2,0)&amp;""</f>
        <v>Is institutional data coming into or going out of the United States at any point during collection, processing, storage, or archiving?</v>
      </c>
      <c r="D257" s="315" t="str">
        <f>VLOOKUP($A257,Questions!$A$3:$L$333,11,0)&amp;""</f>
        <v/>
      </c>
      <c r="E257" s="315" t="str">
        <f>VLOOKUP($A257,Questions!$A$3:$L$333,12,0)&amp;""</f>
        <v>Privacy</v>
      </c>
      <c r="F257" s="315" t="str">
        <f>VLOOKUP($A257,'Privacy Analyst Evaluation'!$A$46:$K$120,3,0)&amp;""</f>
        <v>No</v>
      </c>
      <c r="G257" s="315" t="str">
        <f>VLOOKUP($A257,'Privacy Analyst Evaluation'!$A$46:$K$120,7,0)&amp;""</f>
        <v>No</v>
      </c>
      <c r="H257" s="315" t="str">
        <f>VLOOKUP($A257,'Privacy Analyst Evaluation'!$A$46:$K$120,8,0)&amp;""</f>
        <v/>
      </c>
      <c r="I257" s="315" t="str">
        <f>VLOOKUP($A257,'Privacy Analyst Evaluation'!$A$46:$K$120,9,0)&amp;""</f>
        <v>Minor Importance</v>
      </c>
      <c r="J257" s="315" t="str">
        <f>VLOOKUP($A257,'Privacy Analyst Evaluation'!$A$46:$K$120,10,0)&amp;""</f>
        <v/>
      </c>
      <c r="K257" s="315">
        <f t="shared" si="2"/>
        <v>5</v>
      </c>
      <c r="L257" s="315">
        <f>IF($E257="Not Scored", "N/A",IF(AND($D257='Auto Responses'!$J$27,$H257=""),"N/A",IF(AND($D257='Auto Responses'!$J$27,$H257='Auto Responses'!$J$7),1,IF(AND($D257='Auto Responses'!$J$27,$H257='Auto Responses'!$J$8),0,IF(OR($F257=$G257,$H257='Auto Responses'!$J$7),1,0)))))</f>
        <v>1</v>
      </c>
      <c r="M257" s="315" t="str">
        <f>VLOOKUP($A257,'Privacy Analyst Evaluation'!$A$46:$K$120,10,0)&amp;""</f>
        <v/>
      </c>
      <c r="N257" s="315">
        <f t="shared" si="3"/>
        <v>0</v>
      </c>
      <c r="O257" s="315">
        <f t="shared" si="24"/>
        <v>5</v>
      </c>
      <c r="P257" s="315">
        <f t="shared" si="5"/>
        <v>5</v>
      </c>
      <c r="Q257" s="315">
        <f t="shared" si="6"/>
        <v>0</v>
      </c>
      <c r="R257" s="315">
        <f t="shared" si="10"/>
        <v>0</v>
      </c>
      <c r="S257" s="315">
        <f t="shared" si="7"/>
        <v>0</v>
      </c>
      <c r="T257" s="315">
        <f t="shared" si="8"/>
        <v>0</v>
      </c>
      <c r="U257" s="315">
        <f t="shared" si="11"/>
        <v>70</v>
      </c>
      <c r="V257" s="315">
        <f t="shared" si="9"/>
        <v>0</v>
      </c>
      <c r="W257" s="65"/>
      <c r="X257" s="65"/>
      <c r="Y257" s="65"/>
      <c r="Z257" s="65"/>
    </row>
    <row r="258" ht="15.75" customHeight="1">
      <c r="A258" s="315" t="str">
        <f>Questions!$A258</f>
        <v>PDAT-05</v>
      </c>
      <c r="B258" s="315" t="str">
        <f t="shared" si="1"/>
        <v>PDAT</v>
      </c>
      <c r="C258" s="315" t="str">
        <f>VLOOKUP($A258,Questions!$A$3:$L$333,2,0)&amp;""</f>
        <v>Do you capture device information (e.g., IP address, MAC address)?</v>
      </c>
      <c r="D258" s="315" t="str">
        <f>VLOOKUP($A258,Questions!$A$3:$L$333,11,0)&amp;""</f>
        <v/>
      </c>
      <c r="E258" s="315" t="str">
        <f>VLOOKUP($A258,Questions!$A$3:$L$333,12,0)&amp;""</f>
        <v>Privacy</v>
      </c>
      <c r="F258" s="315" t="str">
        <f>VLOOKUP($A258,'Privacy Analyst Evaluation'!$A$46:$K$120,3,0)&amp;""</f>
        <v>No</v>
      </c>
      <c r="G258" s="315" t="str">
        <f>VLOOKUP($A258,'Privacy Analyst Evaluation'!$A$46:$K$120,7,0)&amp;""</f>
        <v>No</v>
      </c>
      <c r="H258" s="315" t="str">
        <f>VLOOKUP($A258,'Privacy Analyst Evaluation'!$A$46:$K$120,8,0)&amp;""</f>
        <v/>
      </c>
      <c r="I258" s="315" t="str">
        <f>VLOOKUP($A258,'Privacy Analyst Evaluation'!$A$46:$K$120,9,0)&amp;""</f>
        <v>Minor Importance</v>
      </c>
      <c r="J258" s="315" t="str">
        <f>VLOOKUP($A258,'Privacy Analyst Evaluation'!$A$46:$K$120,10,0)&amp;""</f>
        <v/>
      </c>
      <c r="K258" s="315">
        <f t="shared" si="2"/>
        <v>5</v>
      </c>
      <c r="L258" s="315">
        <f>IF($E258="Not Scored", "N/A",IF(AND($D258='Auto Responses'!$J$27,$H258=""),"N/A",IF(AND($D258='Auto Responses'!$J$27,$H258='Auto Responses'!$J$7),1,IF(AND($D258='Auto Responses'!$J$27,$H258='Auto Responses'!$J$8),0,IF(OR($F258=$G258,$H258='Auto Responses'!$J$7),1,0)))))</f>
        <v>1</v>
      </c>
      <c r="M258" s="315" t="str">
        <f>VLOOKUP($A258,'Privacy Analyst Evaluation'!$A$46:$K$120,10,0)&amp;""</f>
        <v/>
      </c>
      <c r="N258" s="315">
        <f t="shared" si="3"/>
        <v>0</v>
      </c>
      <c r="O258" s="315">
        <f t="shared" si="24"/>
        <v>5</v>
      </c>
      <c r="P258" s="315">
        <f t="shared" si="5"/>
        <v>5</v>
      </c>
      <c r="Q258" s="315">
        <f t="shared" si="6"/>
        <v>0</v>
      </c>
      <c r="R258" s="315">
        <f t="shared" si="10"/>
        <v>0</v>
      </c>
      <c r="S258" s="315">
        <f t="shared" si="7"/>
        <v>0</v>
      </c>
      <c r="T258" s="315">
        <f t="shared" si="8"/>
        <v>0</v>
      </c>
      <c r="U258" s="315">
        <f t="shared" si="11"/>
        <v>70</v>
      </c>
      <c r="V258" s="315">
        <f t="shared" si="9"/>
        <v>0</v>
      </c>
      <c r="W258" s="65"/>
      <c r="X258" s="65"/>
      <c r="Y258" s="65"/>
      <c r="Z258" s="65"/>
    </row>
    <row r="259" ht="15.75" customHeight="1">
      <c r="A259" s="315" t="str">
        <f>Questions!$A259</f>
        <v>PDAT-06</v>
      </c>
      <c r="B259" s="315" t="str">
        <f t="shared" si="1"/>
        <v>PDAT</v>
      </c>
      <c r="C259" s="315" t="str">
        <f>VLOOKUP($A259,Questions!$A$3:$L$333,2,0)&amp;""</f>
        <v>Does any part of this service/project involve a web/app tracking component (e.g., use of web-tracking pixels, cookies)?</v>
      </c>
      <c r="D259" s="315" t="str">
        <f>VLOOKUP($A259,Questions!$A$3:$L$333,11,0)&amp;""</f>
        <v/>
      </c>
      <c r="E259" s="315" t="str">
        <f>VLOOKUP($A259,Questions!$A$3:$L$333,12,0)&amp;""</f>
        <v>Privacy</v>
      </c>
      <c r="F259" s="315" t="str">
        <f>VLOOKUP($A259,'Privacy Analyst Evaluation'!$A$46:$K$120,3,0)&amp;""</f>
        <v>No</v>
      </c>
      <c r="G259" s="315" t="str">
        <f>VLOOKUP($A259,'Privacy Analyst Evaluation'!$A$46:$K$120,7,0)&amp;""</f>
        <v>No</v>
      </c>
      <c r="H259" s="315" t="str">
        <f>VLOOKUP($A259,'Privacy Analyst Evaluation'!$A$46:$K$120,8,0)&amp;""</f>
        <v/>
      </c>
      <c r="I259" s="315" t="str">
        <f>VLOOKUP($A259,'Privacy Analyst Evaluation'!$A$46:$K$120,9,0)&amp;""</f>
        <v>Minor Importance</v>
      </c>
      <c r="J259" s="315" t="str">
        <f>VLOOKUP($A259,'Privacy Analyst Evaluation'!$A$46:$K$120,10,0)&amp;""</f>
        <v/>
      </c>
      <c r="K259" s="315">
        <f t="shared" si="2"/>
        <v>5</v>
      </c>
      <c r="L259" s="315">
        <f>IF($E259="Not Scored", "N/A",IF(AND($D259='Auto Responses'!$J$27,$H259=""),"N/A",IF(AND($D259='Auto Responses'!$J$27,$H259='Auto Responses'!$J$7),1,IF(AND($D259='Auto Responses'!$J$27,$H259='Auto Responses'!$J$8),0,IF(OR($F259=$G259,$H259='Auto Responses'!$J$7),1,0)))))</f>
        <v>1</v>
      </c>
      <c r="M259" s="315" t="str">
        <f>VLOOKUP($A259,'Privacy Analyst Evaluation'!$A$46:$K$120,10,0)&amp;""</f>
        <v/>
      </c>
      <c r="N259" s="315">
        <f t="shared" si="3"/>
        <v>0</v>
      </c>
      <c r="O259" s="315">
        <f t="shared" si="24"/>
        <v>5</v>
      </c>
      <c r="P259" s="315">
        <f t="shared" si="5"/>
        <v>5</v>
      </c>
      <c r="Q259" s="315">
        <f t="shared" si="6"/>
        <v>0</v>
      </c>
      <c r="R259" s="315">
        <f t="shared" si="10"/>
        <v>0</v>
      </c>
      <c r="S259" s="315">
        <f t="shared" si="7"/>
        <v>0</v>
      </c>
      <c r="T259" s="315">
        <f t="shared" si="8"/>
        <v>0</v>
      </c>
      <c r="U259" s="315">
        <f t="shared" si="11"/>
        <v>70</v>
      </c>
      <c r="V259" s="315">
        <f t="shared" si="9"/>
        <v>0</v>
      </c>
      <c r="W259" s="65"/>
      <c r="X259" s="65"/>
      <c r="Y259" s="65"/>
      <c r="Z259" s="65"/>
    </row>
    <row r="260" ht="15.75" customHeight="1">
      <c r="A260" s="315" t="str">
        <f>Questions!$A260</f>
        <v>PDAT-07</v>
      </c>
      <c r="B260" s="315" t="str">
        <f t="shared" si="1"/>
        <v>PDAT</v>
      </c>
      <c r="C260" s="315" t="str">
        <f>VLOOKUP($A260,Questions!$A$3:$L$333,2,0)&amp;""</f>
        <v>Does your staff (or a third party) have access to institutional data (e.g., financial, PHI, or other sensitive information) through any means?</v>
      </c>
      <c r="D260" s="315" t="str">
        <f>VLOOKUP($A260,Questions!$A$3:$L$333,11,0)&amp;""</f>
        <v/>
      </c>
      <c r="E260" s="315" t="str">
        <f>VLOOKUP($A260,Questions!$A$3:$L$333,12,0)&amp;""</f>
        <v>Privacy</v>
      </c>
      <c r="F260" s="315" t="str">
        <f>VLOOKUP($A260,'Privacy Analyst Evaluation'!$A$46:$K$120,3,0)&amp;""</f>
        <v>No</v>
      </c>
      <c r="G260" s="315" t="str">
        <f>VLOOKUP($A260,'Privacy Analyst Evaluation'!$A$46:$K$120,7,0)&amp;""</f>
        <v>No</v>
      </c>
      <c r="H260" s="315" t="str">
        <f>VLOOKUP($A260,'Privacy Analyst Evaluation'!$A$46:$K$120,8,0)&amp;""</f>
        <v/>
      </c>
      <c r="I260" s="315" t="str">
        <f>VLOOKUP($A260,'Privacy Analyst Evaluation'!$A$46:$K$120,9,0)&amp;""</f>
        <v>Minor Importance</v>
      </c>
      <c r="J260" s="315" t="str">
        <f>VLOOKUP($A260,'Privacy Analyst Evaluation'!$A$46:$K$120,10,0)&amp;""</f>
        <v/>
      </c>
      <c r="K260" s="315">
        <f t="shared" si="2"/>
        <v>5</v>
      </c>
      <c r="L260" s="315">
        <f>IF($E260="Not Scored", "N/A",IF(AND($D260='Auto Responses'!$J$27,$H260=""),"N/A",IF(AND($D260='Auto Responses'!$J$27,$H260='Auto Responses'!$J$7),1,IF(AND($D260='Auto Responses'!$J$27,$H260='Auto Responses'!$J$8),0,IF(OR($F260=$G260,$H260='Auto Responses'!$J$7),1,0)))))</f>
        <v>1</v>
      </c>
      <c r="M260" s="315" t="str">
        <f>VLOOKUP($A260,'Privacy Analyst Evaluation'!$A$46:$K$120,10,0)&amp;""</f>
        <v/>
      </c>
      <c r="N260" s="315">
        <f t="shared" si="3"/>
        <v>0</v>
      </c>
      <c r="O260" s="315">
        <f t="shared" si="24"/>
        <v>5</v>
      </c>
      <c r="P260" s="315">
        <f t="shared" si="5"/>
        <v>5</v>
      </c>
      <c r="Q260" s="315">
        <f t="shared" si="6"/>
        <v>0</v>
      </c>
      <c r="R260" s="315">
        <f t="shared" si="10"/>
        <v>0</v>
      </c>
      <c r="S260" s="315">
        <f t="shared" si="7"/>
        <v>0</v>
      </c>
      <c r="T260" s="315">
        <f t="shared" si="8"/>
        <v>0</v>
      </c>
      <c r="U260" s="315">
        <f t="shared" si="11"/>
        <v>70</v>
      </c>
      <c r="V260" s="315">
        <f t="shared" si="9"/>
        <v>0</v>
      </c>
      <c r="W260" s="65"/>
      <c r="X260" s="65"/>
      <c r="Y260" s="65"/>
      <c r="Z260" s="65"/>
    </row>
    <row r="261" ht="15.75" customHeight="1">
      <c r="A261" s="315" t="str">
        <f>Questions!$A261</f>
        <v>PDAT-08</v>
      </c>
      <c r="B261" s="315" t="str">
        <f t="shared" si="1"/>
        <v>PDAT</v>
      </c>
      <c r="C261" s="315" t="str">
        <f>VLOOKUP($A261,Questions!$A$3:$L$333,2,0)&amp;""</f>
        <v>Will you handle personal data in a manner compliant with all relevant laws, regulations, and applicable institution policies?</v>
      </c>
      <c r="D261" s="315" t="str">
        <f>VLOOKUP($A261,Questions!$A$3:$L$333,11,0)&amp;""</f>
        <v>Neutral until evaluated</v>
      </c>
      <c r="E261" s="315" t="str">
        <f>VLOOKUP($A261,Questions!$A$3:$L$333,12,0)&amp;""</f>
        <v>Not scored</v>
      </c>
      <c r="F261" s="315" t="str">
        <f>VLOOKUP($A261,'Privacy Analyst Evaluation'!$A$46:$K$120,3,0)&amp;""</f>
        <v>Yes</v>
      </c>
      <c r="G261" s="315" t="str">
        <f>VLOOKUP($A261,'Privacy Analyst Evaluation'!$A$46:$K$120,7,0)&amp;""</f>
        <v>Yes</v>
      </c>
      <c r="H261" s="315" t="str">
        <f>VLOOKUP($A261,'Privacy Analyst Evaluation'!$A$46:$K$120,8,0)&amp;""</f>
        <v/>
      </c>
      <c r="I261" s="315" t="str">
        <f>VLOOKUP($A261,'Privacy Analyst Evaluation'!$A$46:$K$120,9,0)&amp;""</f>
        <v>Minor Importance</v>
      </c>
      <c r="J261" s="315" t="str">
        <f>VLOOKUP($A261,'Privacy Analyst Evaluation'!$A$46:$K$120,10,0)&amp;""</f>
        <v/>
      </c>
      <c r="K261" s="315">
        <f t="shared" si="2"/>
        <v>5</v>
      </c>
      <c r="L261" s="315" t="str">
        <f>IF($E261="Not Scored", "N/A",IF(AND($D261='Auto Responses'!$J$27,$H261=""),"N/A",IF(AND($D261='Auto Responses'!$J$27,$H261='Auto Responses'!$J$7),1,IF(AND($D261='Auto Responses'!$J$27,$H261='Auto Responses'!$J$8),0,IF(OR($F261=$G261,$H261='Auto Responses'!$J$7),1,0)))))</f>
        <v>N/A</v>
      </c>
      <c r="M261" s="315" t="str">
        <f>VLOOKUP($A261,'Privacy Analyst Evaluation'!$A$46:$K$120,10,0)&amp;""</f>
        <v/>
      </c>
      <c r="N261" s="315">
        <f t="shared" si="3"/>
        <v>0</v>
      </c>
      <c r="O261" s="315" t="str">
        <f t="shared" si="24"/>
        <v>N/A</v>
      </c>
      <c r="P261" s="315" t="str">
        <f t="shared" si="5"/>
        <v>N/A</v>
      </c>
      <c r="Q261" s="315">
        <f t="shared" si="6"/>
        <v>0</v>
      </c>
      <c r="R261" s="315">
        <f t="shared" si="10"/>
        <v>0</v>
      </c>
      <c r="S261" s="315">
        <f t="shared" si="7"/>
        <v>0</v>
      </c>
      <c r="T261" s="315">
        <f t="shared" si="8"/>
        <v>0</v>
      </c>
      <c r="U261" s="315">
        <f t="shared" si="11"/>
        <v>70</v>
      </c>
      <c r="V261" s="315">
        <f t="shared" si="9"/>
        <v>0</v>
      </c>
      <c r="W261" s="65"/>
      <c r="X261" s="65"/>
      <c r="Y261" s="65"/>
      <c r="Z261" s="65"/>
    </row>
    <row r="262" ht="15.75" customHeight="1">
      <c r="A262" s="315" t="str">
        <f>Questions!$A262</f>
        <v>PRPO-01</v>
      </c>
      <c r="B262" s="315" t="str">
        <f t="shared" si="1"/>
        <v>PRPO</v>
      </c>
      <c r="C262" s="315" t="str">
        <f>VLOOKUP($A262,Questions!$A$3:$L$333,2,0)&amp;""</f>
        <v>Do you have a documented privacy management process?</v>
      </c>
      <c r="D262" s="315" t="str">
        <f>VLOOKUP($A262,Questions!$A$3:$L$333,11,0)&amp;""</f>
        <v/>
      </c>
      <c r="E262" s="315" t="str">
        <f>VLOOKUP($A262,Questions!$A$3:$L$333,12,0)&amp;""</f>
        <v>Privacy</v>
      </c>
      <c r="F262" s="315" t="str">
        <f>VLOOKUP($A262,'Privacy Analyst Evaluation'!$A$46:$K$120,3,0)&amp;""</f>
        <v>Yes</v>
      </c>
      <c r="G262" s="315" t="str">
        <f>VLOOKUP($A262,'Privacy Analyst Evaluation'!$A$46:$K$120,7,0)&amp;""</f>
        <v>Yes</v>
      </c>
      <c r="H262" s="315" t="str">
        <f>VLOOKUP($A262,'Privacy Analyst Evaluation'!$A$46:$K$120,8,0)&amp;""</f>
        <v/>
      </c>
      <c r="I262" s="315" t="str">
        <f>VLOOKUP($A262,'Privacy Analyst Evaluation'!$A$46:$K$120,9,0)&amp;""</f>
        <v>Minor Importance</v>
      </c>
      <c r="J262" s="315" t="str">
        <f>VLOOKUP($A262,'Privacy Analyst Evaluation'!$A$46:$K$120,10,0)&amp;""</f>
        <v/>
      </c>
      <c r="K262" s="315">
        <f t="shared" si="2"/>
        <v>5</v>
      </c>
      <c r="L262" s="315">
        <f>IF($E262="Not Scored", "N/A",IF(AND($D262='Auto Responses'!$J$27,$H262=""),"N/A",IF(AND($D262='Auto Responses'!$J$27,$H262='Auto Responses'!$J$7),1,IF(AND($D262='Auto Responses'!$J$27,$H262='Auto Responses'!$J$8),0,IF(OR($F262=$G262,$H262='Auto Responses'!$J$7),1,0)))))</f>
        <v>1</v>
      </c>
      <c r="M262" s="315" t="str">
        <f>VLOOKUP($A262,'Privacy Analyst Evaluation'!$A$46:$K$120,10,0)&amp;""</f>
        <v/>
      </c>
      <c r="N262" s="315">
        <f t="shared" si="3"/>
        <v>0</v>
      </c>
      <c r="O262" s="315">
        <f t="shared" si="24"/>
        <v>5</v>
      </c>
      <c r="P262" s="315">
        <f t="shared" si="5"/>
        <v>5</v>
      </c>
      <c r="Q262" s="315">
        <f t="shared" si="6"/>
        <v>0</v>
      </c>
      <c r="R262" s="315">
        <f t="shared" si="10"/>
        <v>0</v>
      </c>
      <c r="S262" s="315">
        <f t="shared" si="7"/>
        <v>0</v>
      </c>
      <c r="T262" s="315">
        <f t="shared" si="8"/>
        <v>0</v>
      </c>
      <c r="U262" s="315">
        <f t="shared" si="11"/>
        <v>70</v>
      </c>
      <c r="V262" s="315">
        <f t="shared" si="9"/>
        <v>0</v>
      </c>
      <c r="W262" s="65"/>
      <c r="X262" s="65"/>
      <c r="Y262" s="65"/>
      <c r="Z262" s="65"/>
    </row>
    <row r="263" ht="15.75" customHeight="1">
      <c r="A263" s="315" t="str">
        <f>Questions!$A263</f>
        <v>PRPO-02</v>
      </c>
      <c r="B263" s="315" t="str">
        <f t="shared" si="1"/>
        <v>PRPO</v>
      </c>
      <c r="C263" s="315" t="str">
        <f>VLOOKUP($A263,Questions!$A$3:$L$333,2,0)&amp;""</f>
        <v>Are privacy principles designed into the product lifecycle (i.e., privacy-by-design)?</v>
      </c>
      <c r="D263" s="315" t="str">
        <f>VLOOKUP($A263,Questions!$A$3:$L$333,11,0)&amp;""</f>
        <v/>
      </c>
      <c r="E263" s="315" t="str">
        <f>VLOOKUP($A263,Questions!$A$3:$L$333,12,0)&amp;""</f>
        <v>Privacy</v>
      </c>
      <c r="F263" s="315" t="str">
        <f>VLOOKUP($A263,'Privacy Analyst Evaluation'!$A$46:$K$120,3,0)&amp;""</f>
        <v>Yes</v>
      </c>
      <c r="G263" s="315" t="str">
        <f>VLOOKUP($A263,'Privacy Analyst Evaluation'!$A$46:$K$120,7,0)&amp;""</f>
        <v>Yes</v>
      </c>
      <c r="H263" s="315" t="str">
        <f>VLOOKUP($A263,'Privacy Analyst Evaluation'!$A$46:$K$120,8,0)&amp;""</f>
        <v/>
      </c>
      <c r="I263" s="315" t="str">
        <f>VLOOKUP($A263,'Privacy Analyst Evaluation'!$A$46:$K$120,9,0)&amp;""</f>
        <v>Minor Importance</v>
      </c>
      <c r="J263" s="315" t="str">
        <f>VLOOKUP($A263,'Privacy Analyst Evaluation'!$A$46:$K$120,10,0)&amp;""</f>
        <v/>
      </c>
      <c r="K263" s="315">
        <f t="shared" si="2"/>
        <v>5</v>
      </c>
      <c r="L263" s="315">
        <f>IF($E263="Not Scored", "N/A",IF(AND($D263='Auto Responses'!$J$27,$H263=""),"N/A",IF(AND($D263='Auto Responses'!$J$27,$H263='Auto Responses'!$J$7),1,IF(AND($D263='Auto Responses'!$J$27,$H263='Auto Responses'!$J$8),0,IF(OR($F263=$G263,$H263='Auto Responses'!$J$7),1,0)))))</f>
        <v>1</v>
      </c>
      <c r="M263" s="315" t="str">
        <f>VLOOKUP($A263,'Privacy Analyst Evaluation'!$A$46:$K$120,10,0)&amp;""</f>
        <v/>
      </c>
      <c r="N263" s="315">
        <f t="shared" si="3"/>
        <v>0</v>
      </c>
      <c r="O263" s="315">
        <f t="shared" si="24"/>
        <v>5</v>
      </c>
      <c r="P263" s="315">
        <f t="shared" si="5"/>
        <v>5</v>
      </c>
      <c r="Q263" s="315">
        <f t="shared" si="6"/>
        <v>0</v>
      </c>
      <c r="R263" s="315">
        <f t="shared" si="10"/>
        <v>0</v>
      </c>
      <c r="S263" s="315">
        <f t="shared" si="7"/>
        <v>0</v>
      </c>
      <c r="T263" s="315">
        <f t="shared" si="8"/>
        <v>0</v>
      </c>
      <c r="U263" s="315">
        <f t="shared" si="11"/>
        <v>70</v>
      </c>
      <c r="V263" s="315">
        <f t="shared" si="9"/>
        <v>0</v>
      </c>
      <c r="W263" s="65"/>
      <c r="X263" s="65"/>
      <c r="Y263" s="65"/>
      <c r="Z263" s="65"/>
    </row>
    <row r="264" ht="15.75" customHeight="1">
      <c r="A264" s="315" t="str">
        <f>Questions!$A264</f>
        <v>PRPO-03</v>
      </c>
      <c r="B264" s="315" t="str">
        <f t="shared" si="1"/>
        <v>PRPO</v>
      </c>
      <c r="C264" s="315" t="str">
        <f>VLOOKUP($A264,Questions!$A$3:$L$333,2,0)&amp;""</f>
        <v>Will you comply with applicable breach notification laws?</v>
      </c>
      <c r="D264" s="315" t="str">
        <f>VLOOKUP($A264,Questions!$A$3:$L$333,11,0)&amp;""</f>
        <v/>
      </c>
      <c r="E264" s="315" t="str">
        <f>VLOOKUP($A264,Questions!$A$3:$L$333,12,0)&amp;""</f>
        <v>Privacy</v>
      </c>
      <c r="F264" s="315" t="str">
        <f>VLOOKUP($A264,'Privacy Analyst Evaluation'!$A$46:$K$120,3,0)&amp;""</f>
        <v>Yes</v>
      </c>
      <c r="G264" s="315" t="str">
        <f>VLOOKUP($A264,'Privacy Analyst Evaluation'!$A$46:$K$120,7,0)&amp;""</f>
        <v>Yes</v>
      </c>
      <c r="H264" s="315" t="str">
        <f>VLOOKUP($A264,'Privacy Analyst Evaluation'!$A$46:$K$120,8,0)&amp;""</f>
        <v/>
      </c>
      <c r="I264" s="315" t="str">
        <f>VLOOKUP($A264,'Privacy Analyst Evaluation'!$A$46:$K$120,9,0)&amp;""</f>
        <v>Standard Importance</v>
      </c>
      <c r="J264" s="315" t="str">
        <f>VLOOKUP($A264,'Privacy Analyst Evaluation'!$A$46:$K$120,10,0)&amp;""</f>
        <v/>
      </c>
      <c r="K264" s="315">
        <f t="shared" si="2"/>
        <v>10</v>
      </c>
      <c r="L264" s="315">
        <f>IF($E264="Not Scored", "N/A",IF(AND($D264='Auto Responses'!$J$27,$H264=""),"N/A",IF(AND($D264='Auto Responses'!$J$27,$H264='Auto Responses'!$J$7),1,IF(AND($D264='Auto Responses'!$J$27,$H264='Auto Responses'!$J$8),0,IF(OR($F264=$G264,$H264='Auto Responses'!$J$7),1,0)))))</f>
        <v>1</v>
      </c>
      <c r="M264" s="315" t="str">
        <f>VLOOKUP($A264,'Privacy Analyst Evaluation'!$A$46:$K$120,10,0)&amp;""</f>
        <v/>
      </c>
      <c r="N264" s="315">
        <f t="shared" si="3"/>
        <v>0</v>
      </c>
      <c r="O264" s="315">
        <f t="shared" si="24"/>
        <v>10</v>
      </c>
      <c r="P264" s="315">
        <f t="shared" si="5"/>
        <v>10</v>
      </c>
      <c r="Q264" s="315">
        <f t="shared" si="6"/>
        <v>0</v>
      </c>
      <c r="R264" s="315">
        <f t="shared" si="10"/>
        <v>0</v>
      </c>
      <c r="S264" s="315">
        <f t="shared" si="7"/>
        <v>0</v>
      </c>
      <c r="T264" s="315">
        <f t="shared" si="8"/>
        <v>0</v>
      </c>
      <c r="U264" s="315">
        <f t="shared" si="11"/>
        <v>70</v>
      </c>
      <c r="V264" s="315">
        <f t="shared" si="9"/>
        <v>0</v>
      </c>
      <c r="W264" s="65"/>
      <c r="X264" s="65"/>
      <c r="Y264" s="65"/>
      <c r="Z264" s="65"/>
    </row>
    <row r="265" ht="15.75" customHeight="1">
      <c r="A265" s="315" t="str">
        <f>Questions!$A265</f>
        <v>PRPO-04</v>
      </c>
      <c r="B265" s="315" t="str">
        <f t="shared" si="1"/>
        <v>PRPO</v>
      </c>
      <c r="C265" s="315" t="str">
        <f>VLOOKUP($A265,Questions!$A$3:$L$333,2,0)&amp;""</f>
        <v>Will you comply with the institution's policies regarding user privacy and data protection?</v>
      </c>
      <c r="D265" s="315" t="str">
        <f>VLOOKUP($A265,Questions!$A$3:$L$333,11,0)&amp;""</f>
        <v/>
      </c>
      <c r="E265" s="315" t="str">
        <f>VLOOKUP($A265,Questions!$A$3:$L$333,12,0)&amp;""</f>
        <v>Privacy</v>
      </c>
      <c r="F265" s="315" t="str">
        <f>VLOOKUP($A265,'Privacy Analyst Evaluation'!$A$46:$K$120,3,0)&amp;""</f>
        <v>No</v>
      </c>
      <c r="G265" s="315" t="str">
        <f>VLOOKUP($A265,'Privacy Analyst Evaluation'!$A$46:$K$120,7,0)&amp;""</f>
        <v>Yes</v>
      </c>
      <c r="H265" s="315" t="str">
        <f>VLOOKUP($A265,'Privacy Analyst Evaluation'!$A$46:$K$120,8,0)&amp;""</f>
        <v/>
      </c>
      <c r="I265" s="315" t="str">
        <f>VLOOKUP($A265,'Privacy Analyst Evaluation'!$A$46:$K$120,9,0)&amp;""</f>
        <v>Minor Importance</v>
      </c>
      <c r="J265" s="315" t="str">
        <f>VLOOKUP($A265,'Privacy Analyst Evaluation'!$A$46:$K$120,10,0)&amp;""</f>
        <v/>
      </c>
      <c r="K265" s="315">
        <f t="shared" si="2"/>
        <v>5</v>
      </c>
      <c r="L265" s="315">
        <f>IF($E265="Not Scored", "N/A",IF(AND($D265='Auto Responses'!$J$27,$H265=""),"N/A",IF(AND($D265='Auto Responses'!$J$27,$H265='Auto Responses'!$J$7),1,IF(AND($D265='Auto Responses'!$J$27,$H265='Auto Responses'!$J$8),0,IF(OR($F265=$G265,$H265='Auto Responses'!$J$7),1,0)))))</f>
        <v>0</v>
      </c>
      <c r="M265" s="315" t="str">
        <f>VLOOKUP($A265,'Privacy Analyst Evaluation'!$A$46:$K$120,10,0)&amp;""</f>
        <v/>
      </c>
      <c r="N265" s="315">
        <f t="shared" si="3"/>
        <v>0</v>
      </c>
      <c r="O265" s="315">
        <f t="shared" si="24"/>
        <v>5</v>
      </c>
      <c r="P265" s="315">
        <f t="shared" si="5"/>
        <v>0</v>
      </c>
      <c r="Q265" s="315">
        <f t="shared" si="6"/>
        <v>0</v>
      </c>
      <c r="R265" s="315">
        <f t="shared" si="10"/>
        <v>0</v>
      </c>
      <c r="S265" s="315">
        <f t="shared" si="7"/>
        <v>0</v>
      </c>
      <c r="T265" s="315">
        <f t="shared" si="8"/>
        <v>0</v>
      </c>
      <c r="U265" s="315">
        <f t="shared" si="11"/>
        <v>70</v>
      </c>
      <c r="V265" s="315">
        <f t="shared" si="9"/>
        <v>0</v>
      </c>
      <c r="W265" s="65"/>
      <c r="X265" s="65"/>
      <c r="Y265" s="65"/>
      <c r="Z265" s="65"/>
    </row>
    <row r="266" ht="15.75" customHeight="1">
      <c r="A266" s="315" t="str">
        <f>Questions!$A266</f>
        <v>PRPO-05</v>
      </c>
      <c r="B266" s="315" t="str">
        <f t="shared" si="1"/>
        <v>PRPO</v>
      </c>
      <c r="C266" s="315" t="str">
        <f>VLOOKUP($A266,Questions!$A$3:$L$333,2,0)&amp;""</f>
        <v>Is your company subject to the laws and regulations of the institution's geographic region?</v>
      </c>
      <c r="D266" s="315" t="str">
        <f>VLOOKUP($A266,Questions!$A$3:$L$333,11,0)&amp;""</f>
        <v/>
      </c>
      <c r="E266" s="315" t="str">
        <f>VLOOKUP($A266,Questions!$A$3:$L$333,12,0)&amp;""</f>
        <v>Privacy</v>
      </c>
      <c r="F266" s="315" t="str">
        <f>VLOOKUP($A266,'Privacy Analyst Evaluation'!$A$46:$K$120,3,0)&amp;""</f>
        <v>Yes</v>
      </c>
      <c r="G266" s="315" t="str">
        <f>VLOOKUP($A266,'Privacy Analyst Evaluation'!$A$46:$K$120,7,0)&amp;""</f>
        <v>Yes</v>
      </c>
      <c r="H266" s="315" t="str">
        <f>VLOOKUP($A266,'Privacy Analyst Evaluation'!$A$46:$K$120,8,0)&amp;""</f>
        <v/>
      </c>
      <c r="I266" s="315" t="str">
        <f>VLOOKUP($A266,'Privacy Analyst Evaluation'!$A$46:$K$120,9,0)&amp;""</f>
        <v>Minor Importance</v>
      </c>
      <c r="J266" s="315" t="str">
        <f>VLOOKUP($A266,'Privacy Analyst Evaluation'!$A$46:$K$120,10,0)&amp;""</f>
        <v/>
      </c>
      <c r="K266" s="315">
        <f t="shared" si="2"/>
        <v>5</v>
      </c>
      <c r="L266" s="315">
        <f>IF($E266="Not Scored", "N/A",IF(AND($D266='Auto Responses'!$J$27,$H266=""),"N/A",IF(AND($D266='Auto Responses'!$J$27,$H266='Auto Responses'!$J$7),1,IF(AND($D266='Auto Responses'!$J$27,$H266='Auto Responses'!$J$8),0,IF(OR($F266=$G266,$H266='Auto Responses'!$J$7),1,0)))))</f>
        <v>1</v>
      </c>
      <c r="M266" s="315" t="str">
        <f>VLOOKUP($A266,'Privacy Analyst Evaluation'!$A$46:$K$120,10,0)&amp;""</f>
        <v/>
      </c>
      <c r="N266" s="315">
        <f t="shared" si="3"/>
        <v>0</v>
      </c>
      <c r="O266" s="315">
        <f t="shared" si="24"/>
        <v>5</v>
      </c>
      <c r="P266" s="315">
        <f t="shared" si="5"/>
        <v>5</v>
      </c>
      <c r="Q266" s="315">
        <f t="shared" si="6"/>
        <v>0</v>
      </c>
      <c r="R266" s="315">
        <f t="shared" si="10"/>
        <v>0</v>
      </c>
      <c r="S266" s="315">
        <f t="shared" si="7"/>
        <v>0</v>
      </c>
      <c r="T266" s="315">
        <f t="shared" si="8"/>
        <v>0</v>
      </c>
      <c r="U266" s="315">
        <f t="shared" si="11"/>
        <v>70</v>
      </c>
      <c r="V266" s="315">
        <f t="shared" si="9"/>
        <v>0</v>
      </c>
      <c r="W266" s="65"/>
      <c r="X266" s="65"/>
      <c r="Y266" s="65"/>
      <c r="Z266" s="65"/>
    </row>
    <row r="267" ht="15.75" customHeight="1">
      <c r="A267" s="315" t="str">
        <f>Questions!$A267</f>
        <v>PRPO-06</v>
      </c>
      <c r="B267" s="315" t="str">
        <f t="shared" si="1"/>
        <v>PRPO</v>
      </c>
      <c r="C267" s="315" t="str">
        <f>VLOOKUP($A267,Questions!$A$3:$L$333,2,0)&amp;""</f>
        <v>Do you have a privacy awareness/training program?*</v>
      </c>
      <c r="D267" s="315" t="str">
        <f>VLOOKUP($A267,Questions!$A$3:$L$333,11,0)&amp;""</f>
        <v/>
      </c>
      <c r="E267" s="315" t="str">
        <f>VLOOKUP($A267,Questions!$A$3:$L$333,12,0)&amp;""</f>
        <v>Privacy</v>
      </c>
      <c r="F267" s="315" t="str">
        <f>VLOOKUP($A267,'Privacy Analyst Evaluation'!$A$46:$K$120,3,0)&amp;""</f>
        <v>Yes</v>
      </c>
      <c r="G267" s="315" t="str">
        <f>VLOOKUP($A267,'Privacy Analyst Evaluation'!$A$46:$K$120,7,0)&amp;""</f>
        <v>Yes</v>
      </c>
      <c r="H267" s="315" t="str">
        <f>VLOOKUP($A267,'Privacy Analyst Evaluation'!$A$46:$K$120,8,0)&amp;""</f>
        <v/>
      </c>
      <c r="I267" s="315" t="str">
        <f>VLOOKUP($A267,'Privacy Analyst Evaluation'!$A$46:$K$120,9,0)&amp;""</f>
        <v>Critical Importance</v>
      </c>
      <c r="J267" s="315" t="str">
        <f>VLOOKUP($A267,'Privacy Analyst Evaluation'!$A$46:$K$120,10,0)&amp;""</f>
        <v/>
      </c>
      <c r="K267" s="315">
        <f t="shared" si="2"/>
        <v>20</v>
      </c>
      <c r="L267" s="315">
        <f>IF($E267="Not Scored", "N/A",IF(AND($D267='Auto Responses'!$J$27,$H267=""),"N/A",IF(AND($D267='Auto Responses'!$J$27,$H267='Auto Responses'!$J$7),1,IF(AND($D267='Auto Responses'!$J$27,$H267='Auto Responses'!$J$8),0,IF(OR($F267=$G267,$H267='Auto Responses'!$J$7),1,0)))))</f>
        <v>1</v>
      </c>
      <c r="M267" s="315" t="str">
        <f>VLOOKUP($A267,'Privacy Analyst Evaluation'!$A$46:$K$120,10,0)&amp;""</f>
        <v/>
      </c>
      <c r="N267" s="315">
        <f t="shared" si="3"/>
        <v>1</v>
      </c>
      <c r="O267" s="315">
        <f t="shared" si="24"/>
        <v>20</v>
      </c>
      <c r="P267" s="315">
        <f t="shared" si="5"/>
        <v>20</v>
      </c>
      <c r="Q267" s="315">
        <f t="shared" si="6"/>
        <v>0</v>
      </c>
      <c r="R267" s="315">
        <f t="shared" si="10"/>
        <v>0</v>
      </c>
      <c r="S267" s="315">
        <f t="shared" si="7"/>
        <v>0</v>
      </c>
      <c r="T267" s="315">
        <f t="shared" si="8"/>
        <v>1</v>
      </c>
      <c r="U267" s="315">
        <f t="shared" si="11"/>
        <v>71</v>
      </c>
      <c r="V267" s="315">
        <f t="shared" si="9"/>
        <v>71</v>
      </c>
      <c r="W267" s="65"/>
      <c r="X267" s="65"/>
      <c r="Y267" s="65"/>
      <c r="Z267" s="65"/>
    </row>
    <row r="268" ht="15.75" customHeight="1">
      <c r="A268" s="315" t="str">
        <f>Questions!$A268</f>
        <v>PRPO-07</v>
      </c>
      <c r="B268" s="315" t="str">
        <f t="shared" si="1"/>
        <v>PRPO</v>
      </c>
      <c r="C268" s="315" t="str">
        <f>VLOOKUP($A268,Questions!$A$3:$L$333,2,0)&amp;""</f>
        <v>Is privacy awareness training mandatory for all employees?</v>
      </c>
      <c r="D268" s="315" t="str">
        <f>VLOOKUP($A268,Questions!$A$3:$L$333,11,0)&amp;""</f>
        <v/>
      </c>
      <c r="E268" s="315" t="str">
        <f>VLOOKUP($A268,Questions!$A$3:$L$333,12,0)&amp;""</f>
        <v>Privacy</v>
      </c>
      <c r="F268" s="315" t="str">
        <f>VLOOKUP($A268,'Privacy Analyst Evaluation'!$A$46:$K$120,3,0)&amp;""</f>
        <v>Yes</v>
      </c>
      <c r="G268" s="315" t="str">
        <f>VLOOKUP($A268,'Privacy Analyst Evaluation'!$A$46:$K$120,7,0)&amp;""</f>
        <v>Yes</v>
      </c>
      <c r="H268" s="315" t="str">
        <f>VLOOKUP($A268,'Privacy Analyst Evaluation'!$A$46:$K$120,8,0)&amp;""</f>
        <v/>
      </c>
      <c r="I268" s="315" t="str">
        <f>VLOOKUP($A268,'Privacy Analyst Evaluation'!$A$46:$K$120,9,0)&amp;""</f>
        <v>Minor Importance</v>
      </c>
      <c r="J268" s="315" t="str">
        <f>VLOOKUP($A268,'Privacy Analyst Evaluation'!$A$46:$K$120,10,0)&amp;""</f>
        <v/>
      </c>
      <c r="K268" s="315">
        <f t="shared" si="2"/>
        <v>5</v>
      </c>
      <c r="L268" s="315">
        <f>IF($E268="Not Scored", "N/A",IF(AND($D268='Auto Responses'!$J$27,$H268=""),"N/A",IF(AND($D268='Auto Responses'!$J$27,$H268='Auto Responses'!$J$7),1,IF(AND($D268='Auto Responses'!$J$27,$H268='Auto Responses'!$J$8),0,IF(OR($F268=$G268,$H268='Auto Responses'!$J$7),1,0)))))</f>
        <v>1</v>
      </c>
      <c r="M268" s="315" t="str">
        <f>VLOOKUP($A268,'Privacy Analyst Evaluation'!$A$46:$K$120,10,0)&amp;""</f>
        <v/>
      </c>
      <c r="N268" s="315">
        <f t="shared" si="3"/>
        <v>0</v>
      </c>
      <c r="O268" s="315">
        <f t="shared" si="24"/>
        <v>5</v>
      </c>
      <c r="P268" s="315">
        <f t="shared" si="5"/>
        <v>5</v>
      </c>
      <c r="Q268" s="315">
        <f t="shared" si="6"/>
        <v>0</v>
      </c>
      <c r="R268" s="315">
        <f t="shared" si="10"/>
        <v>0</v>
      </c>
      <c r="S268" s="315">
        <f t="shared" si="7"/>
        <v>0</v>
      </c>
      <c r="T268" s="315">
        <f t="shared" si="8"/>
        <v>0</v>
      </c>
      <c r="U268" s="315">
        <f t="shared" si="11"/>
        <v>71</v>
      </c>
      <c r="V268" s="315">
        <f t="shared" si="9"/>
        <v>0</v>
      </c>
      <c r="W268" s="65"/>
      <c r="X268" s="65"/>
      <c r="Y268" s="65"/>
      <c r="Z268" s="65"/>
    </row>
    <row r="269" ht="15.75" customHeight="1">
      <c r="A269" s="315" t="str">
        <f>Questions!$A269</f>
        <v>PRPO-08</v>
      </c>
      <c r="B269" s="315" t="str">
        <f t="shared" si="1"/>
        <v>PRPO</v>
      </c>
      <c r="C269" s="315" t="str">
        <f>VLOOKUP($A269,Questions!$A$3:$L$333,2,0)&amp;""</f>
        <v>Is AI privacy and ethics awareness/training required for all employees who work with AI?</v>
      </c>
      <c r="D269" s="315" t="str">
        <f>VLOOKUP($A269,Questions!$A$3:$L$333,11,0)&amp;""</f>
        <v/>
      </c>
      <c r="E269" s="315" t="str">
        <f>VLOOKUP($A269,Questions!$A$3:$L$333,12,0)&amp;""</f>
        <v>Privacy</v>
      </c>
      <c r="F269" s="315" t="str">
        <f>VLOOKUP($A269,'Privacy Analyst Evaluation'!$A$46:$K$120,3,0)&amp;""</f>
        <v>Yes</v>
      </c>
      <c r="G269" s="315" t="str">
        <f>VLOOKUP($A269,'Privacy Analyst Evaluation'!$A$46:$K$120,7,0)&amp;""</f>
        <v>Yes</v>
      </c>
      <c r="H269" s="315" t="str">
        <f>VLOOKUP($A269,'Privacy Analyst Evaluation'!$A$46:$K$120,8,0)&amp;""</f>
        <v/>
      </c>
      <c r="I269" s="315" t="str">
        <f>VLOOKUP($A269,'Privacy Analyst Evaluation'!$A$46:$K$120,9,0)&amp;""</f>
        <v>Minor Importance</v>
      </c>
      <c r="J269" s="315" t="str">
        <f>VLOOKUP($A269,'Privacy Analyst Evaluation'!$A$46:$K$120,10,0)&amp;""</f>
        <v/>
      </c>
      <c r="K269" s="315">
        <f t="shared" si="2"/>
        <v>5</v>
      </c>
      <c r="L269" s="315">
        <f>IF($E269="Not Scored", "N/A",IF(AND($D269='Auto Responses'!$J$27,$H269=""),"N/A",IF(AND($D269='Auto Responses'!$J$27,$H269='Auto Responses'!$J$7),1,IF(AND($D269='Auto Responses'!$J$27,$H269='Auto Responses'!$J$8),0,IF(OR($F269=$G269,$H269='Auto Responses'!$J$7),1,0)))))</f>
        <v>1</v>
      </c>
      <c r="M269" s="315" t="str">
        <f>VLOOKUP($A269,'Privacy Analyst Evaluation'!$A$46:$K$120,10,0)&amp;""</f>
        <v/>
      </c>
      <c r="N269" s="315">
        <f t="shared" si="3"/>
        <v>0</v>
      </c>
      <c r="O269" s="315">
        <f t="shared" si="24"/>
        <v>5</v>
      </c>
      <c r="P269" s="315">
        <f t="shared" si="5"/>
        <v>5</v>
      </c>
      <c r="Q269" s="315">
        <f t="shared" si="6"/>
        <v>0</v>
      </c>
      <c r="R269" s="315">
        <f t="shared" si="10"/>
        <v>0</v>
      </c>
      <c r="S269" s="315">
        <f t="shared" si="7"/>
        <v>0</v>
      </c>
      <c r="T269" s="315">
        <f t="shared" si="8"/>
        <v>0</v>
      </c>
      <c r="U269" s="315">
        <f t="shared" si="11"/>
        <v>71</v>
      </c>
      <c r="V269" s="315">
        <f t="shared" si="9"/>
        <v>0</v>
      </c>
      <c r="W269" s="65"/>
      <c r="X269" s="65"/>
      <c r="Y269" s="65"/>
      <c r="Z269" s="65"/>
    </row>
    <row r="270" ht="15.75" customHeight="1">
      <c r="A270" s="315" t="str">
        <f>Questions!$A270</f>
        <v>PRPO-09</v>
      </c>
      <c r="B270" s="315" t="str">
        <f t="shared" si="1"/>
        <v>PRPO</v>
      </c>
      <c r="C270" s="315" t="str">
        <f>VLOOKUP($A270,Questions!$A$3:$L$333,2,0)&amp;""</f>
        <v>Do you have any decision-making processes that are completely automated (i.e., there is no human involvement)?</v>
      </c>
      <c r="D270" s="315" t="str">
        <f>VLOOKUP($A270,Questions!$A$3:$L$333,11,0)&amp;""</f>
        <v/>
      </c>
      <c r="E270" s="315" t="str">
        <f>VLOOKUP($A270,Questions!$A$3:$L$333,12,0)&amp;""</f>
        <v>Privacy</v>
      </c>
      <c r="F270" s="315" t="str">
        <f>VLOOKUP($A270,'Privacy Analyst Evaluation'!$A$46:$K$120,3,0)&amp;""</f>
        <v>No</v>
      </c>
      <c r="G270" s="315" t="str">
        <f>VLOOKUP($A270,'Privacy Analyst Evaluation'!$A$46:$K$120,7,0)&amp;""</f>
        <v>No</v>
      </c>
      <c r="H270" s="315" t="str">
        <f>VLOOKUP($A270,'Privacy Analyst Evaluation'!$A$46:$K$120,8,0)&amp;""</f>
        <v/>
      </c>
      <c r="I270" s="315" t="str">
        <f>VLOOKUP($A270,'Privacy Analyst Evaluation'!$A$46:$K$120,9,0)&amp;""</f>
        <v>Minor Importance</v>
      </c>
      <c r="J270" s="315" t="str">
        <f>VLOOKUP($A270,'Privacy Analyst Evaluation'!$A$46:$K$120,10,0)&amp;""</f>
        <v/>
      </c>
      <c r="K270" s="315">
        <f t="shared" si="2"/>
        <v>5</v>
      </c>
      <c r="L270" s="315">
        <f>IF($E270="Not Scored", "N/A",IF(AND($D270='Auto Responses'!$J$27,$H270=""),"N/A",IF(AND($D270='Auto Responses'!$J$27,$H270='Auto Responses'!$J$7),1,IF(AND($D270='Auto Responses'!$J$27,$H270='Auto Responses'!$J$8),0,IF(OR($F270=$G270,$H270='Auto Responses'!$J$7),1,0)))))</f>
        <v>1</v>
      </c>
      <c r="M270" s="315" t="str">
        <f>VLOOKUP($A270,'Privacy Analyst Evaluation'!$A$46:$K$120,10,0)&amp;""</f>
        <v/>
      </c>
      <c r="N270" s="315">
        <f t="shared" si="3"/>
        <v>0</v>
      </c>
      <c r="O270" s="315">
        <f t="shared" si="24"/>
        <v>5</v>
      </c>
      <c r="P270" s="315">
        <f t="shared" si="5"/>
        <v>5</v>
      </c>
      <c r="Q270" s="315">
        <f t="shared" si="6"/>
        <v>0</v>
      </c>
      <c r="R270" s="315">
        <f t="shared" si="10"/>
        <v>0</v>
      </c>
      <c r="S270" s="315">
        <f t="shared" si="7"/>
        <v>0</v>
      </c>
      <c r="T270" s="315">
        <f t="shared" si="8"/>
        <v>0</v>
      </c>
      <c r="U270" s="315">
        <f t="shared" si="11"/>
        <v>71</v>
      </c>
      <c r="V270" s="315">
        <f t="shared" si="9"/>
        <v>0</v>
      </c>
      <c r="W270" s="65"/>
      <c r="X270" s="65"/>
      <c r="Y270" s="65"/>
      <c r="Z270" s="65"/>
    </row>
    <row r="271" ht="15.75" customHeight="1">
      <c r="A271" s="315" t="str">
        <f>Questions!$A271</f>
        <v>PRPO-10</v>
      </c>
      <c r="B271" s="315" t="str">
        <f t="shared" si="1"/>
        <v>PRPO</v>
      </c>
      <c r="C271" s="315" t="str">
        <f>VLOOKUP($A271,Questions!$A$3:$L$333,2,0)&amp;""</f>
        <v>Do you have a documented process for managing automated processing, including validations, monitoring, and data subject requests?</v>
      </c>
      <c r="D271" s="315" t="str">
        <f>VLOOKUP($A271,Questions!$A$3:$L$333,11,0)&amp;""</f>
        <v/>
      </c>
      <c r="E271" s="315" t="str">
        <f>VLOOKUP($A271,Questions!$A$3:$L$333,12,0)&amp;""</f>
        <v>Privacy</v>
      </c>
      <c r="F271" s="315" t="str">
        <f>VLOOKUP($A271,'Privacy Analyst Evaluation'!$A$46:$K$120,3,0)&amp;""</f>
        <v>Yes</v>
      </c>
      <c r="G271" s="315" t="str">
        <f>VLOOKUP($A271,'Privacy Analyst Evaluation'!$A$46:$K$120,7,0)&amp;""</f>
        <v>Yes</v>
      </c>
      <c r="H271" s="315" t="str">
        <f>VLOOKUP($A271,'Privacy Analyst Evaluation'!$A$46:$K$120,8,0)&amp;""</f>
        <v/>
      </c>
      <c r="I271" s="315" t="str">
        <f>VLOOKUP($A271,'Privacy Analyst Evaluation'!$A$46:$K$120,9,0)&amp;""</f>
        <v>Minor Importance</v>
      </c>
      <c r="J271" s="315" t="str">
        <f>VLOOKUP($A271,'Privacy Analyst Evaluation'!$A$46:$K$120,10,0)&amp;""</f>
        <v/>
      </c>
      <c r="K271" s="315">
        <f t="shared" si="2"/>
        <v>5</v>
      </c>
      <c r="L271" s="315">
        <f>IF($E271="Not Scored", "N/A",IF(AND($D271='Auto Responses'!$J$27,$H271=""),"N/A",IF(AND($D271='Auto Responses'!$J$27,$H271='Auto Responses'!$J$7),1,IF(AND($D271='Auto Responses'!$J$27,$H271='Auto Responses'!$J$8),0,IF(OR($F271=$G271,$H271='Auto Responses'!$J$7),1,0)))))</f>
        <v>1</v>
      </c>
      <c r="M271" s="315" t="str">
        <f>VLOOKUP($A271,'Privacy Analyst Evaluation'!$A$46:$K$120,10,0)&amp;""</f>
        <v/>
      </c>
      <c r="N271" s="315">
        <f t="shared" si="3"/>
        <v>0</v>
      </c>
      <c r="O271" s="315">
        <f t="shared" si="24"/>
        <v>5</v>
      </c>
      <c r="P271" s="315">
        <f t="shared" si="5"/>
        <v>5</v>
      </c>
      <c r="Q271" s="315">
        <f t="shared" si="6"/>
        <v>0</v>
      </c>
      <c r="R271" s="315">
        <f t="shared" si="10"/>
        <v>0</v>
      </c>
      <c r="S271" s="315">
        <f t="shared" si="7"/>
        <v>0</v>
      </c>
      <c r="T271" s="315">
        <f t="shared" si="8"/>
        <v>0</v>
      </c>
      <c r="U271" s="315">
        <f t="shared" si="11"/>
        <v>71</v>
      </c>
      <c r="V271" s="315">
        <f t="shared" si="9"/>
        <v>0</v>
      </c>
      <c r="W271" s="65"/>
      <c r="X271" s="65"/>
      <c r="Y271" s="65"/>
      <c r="Z271" s="65"/>
    </row>
    <row r="272" ht="15.75" customHeight="1">
      <c r="A272" s="315" t="str">
        <f>Questions!$A272</f>
        <v>PRPO-11</v>
      </c>
      <c r="B272" s="315" t="str">
        <f t="shared" si="1"/>
        <v>PRPO</v>
      </c>
      <c r="C272" s="315" t="str">
        <f>VLOOKUP($A272,Questions!$A$3:$L$333,2,0)&amp;""</f>
        <v>Do you have a documented policy for sharing information with law enforcement?</v>
      </c>
      <c r="D272" s="315" t="str">
        <f>VLOOKUP($A272,Questions!$A$3:$L$333,11,0)&amp;""</f>
        <v/>
      </c>
      <c r="E272" s="315" t="str">
        <f>VLOOKUP($A272,Questions!$A$3:$L$333,12,0)&amp;""</f>
        <v>Privacy</v>
      </c>
      <c r="F272" s="315" t="str">
        <f>VLOOKUP($A272,'Privacy Analyst Evaluation'!$A$46:$K$120,3,0)&amp;""</f>
        <v>Yes</v>
      </c>
      <c r="G272" s="315" t="str">
        <f>VLOOKUP($A272,'Privacy Analyst Evaluation'!$A$46:$K$120,7,0)&amp;""</f>
        <v>Yes</v>
      </c>
      <c r="H272" s="315" t="str">
        <f>VLOOKUP($A272,'Privacy Analyst Evaluation'!$A$46:$K$120,8,0)&amp;""</f>
        <v/>
      </c>
      <c r="I272" s="315" t="str">
        <f>VLOOKUP($A272,'Privacy Analyst Evaluation'!$A$46:$K$120,9,0)&amp;""</f>
        <v>Minor Importance</v>
      </c>
      <c r="J272" s="315" t="str">
        <f>VLOOKUP($A272,'Privacy Analyst Evaluation'!$A$46:$K$120,10,0)&amp;""</f>
        <v/>
      </c>
      <c r="K272" s="315">
        <f t="shared" si="2"/>
        <v>5</v>
      </c>
      <c r="L272" s="315">
        <f>IF($E272="Not Scored", "N/A",IF(AND($D272='Auto Responses'!$J$27,$H272=""),"N/A",IF(AND($D272='Auto Responses'!$J$27,$H272='Auto Responses'!$J$7),1,IF(AND($D272='Auto Responses'!$J$27,$H272='Auto Responses'!$J$8),0,IF(OR($F272=$G272,$H272='Auto Responses'!$J$7),1,0)))))</f>
        <v>1</v>
      </c>
      <c r="M272" s="315" t="str">
        <f>VLOOKUP($A272,'Privacy Analyst Evaluation'!$A$46:$K$120,10,0)&amp;""</f>
        <v/>
      </c>
      <c r="N272" s="315">
        <f t="shared" si="3"/>
        <v>0</v>
      </c>
      <c r="O272" s="315">
        <f t="shared" si="24"/>
        <v>5</v>
      </c>
      <c r="P272" s="315">
        <f t="shared" si="5"/>
        <v>5</v>
      </c>
      <c r="Q272" s="315">
        <f t="shared" si="6"/>
        <v>0</v>
      </c>
      <c r="R272" s="315">
        <f t="shared" si="10"/>
        <v>0</v>
      </c>
      <c r="S272" s="315">
        <f t="shared" si="7"/>
        <v>0</v>
      </c>
      <c r="T272" s="315">
        <f t="shared" si="8"/>
        <v>0</v>
      </c>
      <c r="U272" s="315">
        <f t="shared" si="11"/>
        <v>71</v>
      </c>
      <c r="V272" s="315">
        <f t="shared" si="9"/>
        <v>0</v>
      </c>
      <c r="W272" s="65"/>
      <c r="X272" s="65"/>
      <c r="Y272" s="65"/>
      <c r="Z272" s="65"/>
    </row>
    <row r="273" ht="15.75" customHeight="1">
      <c r="A273" s="315" t="str">
        <f>Questions!$A273</f>
        <v>PRPO-12</v>
      </c>
      <c r="B273" s="315" t="str">
        <f t="shared" si="1"/>
        <v>PRPO</v>
      </c>
      <c r="C273" s="315" t="str">
        <f>VLOOKUP($A273,Questions!$A$3:$L$333,2,0)&amp;""</f>
        <v>Do you share any institutional data with law enforcement without a valid warrant?*</v>
      </c>
      <c r="D273" s="315" t="str">
        <f>VLOOKUP($A273,Questions!$A$3:$L$333,11,0)&amp;""</f>
        <v/>
      </c>
      <c r="E273" s="315" t="str">
        <f>VLOOKUP($A273,Questions!$A$3:$L$333,12,0)&amp;""</f>
        <v>Privacy</v>
      </c>
      <c r="F273" s="315" t="str">
        <f>VLOOKUP($A273,'Privacy Analyst Evaluation'!$A$46:$K$120,3,0)&amp;""</f>
        <v>No</v>
      </c>
      <c r="G273" s="315" t="str">
        <f>VLOOKUP($A273,'Privacy Analyst Evaluation'!$A$46:$K$120,7,0)&amp;""</f>
        <v>No</v>
      </c>
      <c r="H273" s="315" t="str">
        <f>VLOOKUP($A273,'Privacy Analyst Evaluation'!$A$46:$K$120,8,0)&amp;""</f>
        <v/>
      </c>
      <c r="I273" s="315" t="str">
        <f>VLOOKUP($A273,'Privacy Analyst Evaluation'!$A$46:$K$120,9,0)&amp;""</f>
        <v>Critical Importance</v>
      </c>
      <c r="J273" s="315" t="str">
        <f>VLOOKUP($A273,'Privacy Analyst Evaluation'!$A$46:$K$120,10,0)&amp;""</f>
        <v/>
      </c>
      <c r="K273" s="315">
        <f t="shared" si="2"/>
        <v>20</v>
      </c>
      <c r="L273" s="315">
        <f>IF($E273="Not Scored", "N/A",IF(AND($D273='Auto Responses'!$J$27,$H273=""),"N/A",IF(AND($D273='Auto Responses'!$J$27,$H273='Auto Responses'!$J$7),1,IF(AND($D273='Auto Responses'!$J$27,$H273='Auto Responses'!$J$8),0,IF(OR($F273=$G273,$H273='Auto Responses'!$J$7),1,0)))))</f>
        <v>1</v>
      </c>
      <c r="M273" s="315" t="str">
        <f>VLOOKUP($A273,'Privacy Analyst Evaluation'!$A$46:$K$120,10,0)&amp;""</f>
        <v/>
      </c>
      <c r="N273" s="315">
        <f t="shared" si="3"/>
        <v>1</v>
      </c>
      <c r="O273" s="315">
        <f t="shared" si="24"/>
        <v>20</v>
      </c>
      <c r="P273" s="315">
        <f t="shared" si="5"/>
        <v>20</v>
      </c>
      <c r="Q273" s="315">
        <f t="shared" si="6"/>
        <v>0</v>
      </c>
      <c r="R273" s="315">
        <f t="shared" si="10"/>
        <v>0</v>
      </c>
      <c r="S273" s="315">
        <f t="shared" si="7"/>
        <v>0</v>
      </c>
      <c r="T273" s="315">
        <f t="shared" si="8"/>
        <v>1</v>
      </c>
      <c r="U273" s="315">
        <f t="shared" si="11"/>
        <v>72</v>
      </c>
      <c r="V273" s="315">
        <f t="shared" si="9"/>
        <v>72</v>
      </c>
      <c r="W273" s="65"/>
      <c r="X273" s="65"/>
      <c r="Y273" s="65"/>
      <c r="Z273" s="65"/>
    </row>
    <row r="274" ht="15.75" customHeight="1">
      <c r="A274" s="315" t="str">
        <f>Questions!$A274</f>
        <v>PRPO-13</v>
      </c>
      <c r="B274" s="315" t="str">
        <f t="shared" si="1"/>
        <v>PRPO</v>
      </c>
      <c r="C274" s="315" t="str">
        <f>VLOOKUP($A274,Questions!$A$3:$L$333,2,0)&amp;""</f>
        <v>Does your incident response team include a privacy analyst/officer?</v>
      </c>
      <c r="D274" s="315" t="str">
        <f>VLOOKUP($A274,Questions!$A$3:$L$333,11,0)&amp;""</f>
        <v/>
      </c>
      <c r="E274" s="315" t="str">
        <f>VLOOKUP($A274,Questions!$A$3:$L$333,12,0)&amp;""</f>
        <v>Privacy</v>
      </c>
      <c r="F274" s="315" t="str">
        <f>VLOOKUP($A274,'Privacy Analyst Evaluation'!$A$46:$K$120,3,0)&amp;""</f>
        <v>Yes</v>
      </c>
      <c r="G274" s="315" t="str">
        <f>VLOOKUP($A274,'Privacy Analyst Evaluation'!$A$46:$K$120,7,0)&amp;""</f>
        <v>Yes</v>
      </c>
      <c r="H274" s="315" t="str">
        <f>VLOOKUP($A274,'Privacy Analyst Evaluation'!$A$46:$K$120,8,0)&amp;""</f>
        <v/>
      </c>
      <c r="I274" s="315" t="str">
        <f>VLOOKUP($A274,'Privacy Analyst Evaluation'!$A$46:$K$120,9,0)&amp;""</f>
        <v>Minor Importance</v>
      </c>
      <c r="J274" s="315" t="str">
        <f>VLOOKUP($A274,'Privacy Analyst Evaluation'!$A$46:$K$120,10,0)&amp;""</f>
        <v/>
      </c>
      <c r="K274" s="315">
        <f t="shared" si="2"/>
        <v>5</v>
      </c>
      <c r="L274" s="315">
        <f>IF($E274="Not Scored", "N/A",IF(AND($D274='Auto Responses'!$J$27,$H274=""),"N/A",IF(AND($D274='Auto Responses'!$J$27,$H274='Auto Responses'!$J$7),1,IF(AND($D274='Auto Responses'!$J$27,$H274='Auto Responses'!$J$8),0,IF(OR($F274=$G274,$H274='Auto Responses'!$J$7),1,0)))))</f>
        <v>1</v>
      </c>
      <c r="M274" s="315" t="str">
        <f>VLOOKUP($A274,'Privacy Analyst Evaluation'!$A$46:$K$120,10,0)&amp;""</f>
        <v/>
      </c>
      <c r="N274" s="315">
        <f t="shared" si="3"/>
        <v>0</v>
      </c>
      <c r="O274" s="315">
        <f t="shared" si="24"/>
        <v>5</v>
      </c>
      <c r="P274" s="315">
        <f t="shared" si="5"/>
        <v>5</v>
      </c>
      <c r="Q274" s="315">
        <f t="shared" si="6"/>
        <v>0</v>
      </c>
      <c r="R274" s="315">
        <f t="shared" si="10"/>
        <v>0</v>
      </c>
      <c r="S274" s="315">
        <f t="shared" si="7"/>
        <v>0</v>
      </c>
      <c r="T274" s="315">
        <f t="shared" si="8"/>
        <v>0</v>
      </c>
      <c r="U274" s="315">
        <f t="shared" si="11"/>
        <v>72</v>
      </c>
      <c r="V274" s="315">
        <f t="shared" si="9"/>
        <v>0</v>
      </c>
      <c r="W274" s="65"/>
      <c r="X274" s="65"/>
      <c r="Y274" s="65"/>
      <c r="Z274" s="65"/>
    </row>
    <row r="275" ht="15.75" customHeight="1">
      <c r="A275" s="315" t="str">
        <f>Questions!$A275</f>
        <v>INTL-01</v>
      </c>
      <c r="B275" s="315" t="str">
        <f t="shared" si="1"/>
        <v>INTL</v>
      </c>
      <c r="C275" s="315" t="str">
        <f>VLOOKUP($A275,Questions!$A$3:$L$333,2,0)&amp;""</f>
        <v>Will data be collected from or processed in or stored in the European Economic Area (EEA)?</v>
      </c>
      <c r="D275" s="315" t="str">
        <f>VLOOKUP($A275,Questions!$A$3:$L$333,11,0)&amp;""</f>
        <v>Neutral until evaluated</v>
      </c>
      <c r="E275" s="315" t="str">
        <f>VLOOKUP($A275,Questions!$A$3:$L$333,12,0)&amp;""</f>
        <v>Privacy</v>
      </c>
      <c r="F275" s="315" t="str">
        <f>VLOOKUP($A275,'Privacy Analyst Evaluation'!$A$46:$K$120,3,0)&amp;""</f>
        <v>No</v>
      </c>
      <c r="G275" s="315" t="str">
        <f>VLOOKUP($A275,'Privacy Analyst Evaluation'!$A$46:$K$120,7,0)&amp;""</f>
        <v>No</v>
      </c>
      <c r="H275" s="315" t="str">
        <f>VLOOKUP($A275,'Privacy Analyst Evaluation'!$A$46:$K$120,8,0)&amp;""</f>
        <v/>
      </c>
      <c r="I275" s="315" t="str">
        <f>VLOOKUP($A275,'Privacy Analyst Evaluation'!$A$46:$K$120,9,0)&amp;""</f>
        <v>Standard Importance</v>
      </c>
      <c r="J275" s="315" t="str">
        <f>VLOOKUP($A275,'Privacy Analyst Evaluation'!$A$46:$K$120,10,0)&amp;""</f>
        <v/>
      </c>
      <c r="K275" s="315">
        <f t="shared" si="2"/>
        <v>10</v>
      </c>
      <c r="L275" s="315" t="str">
        <f>IF($E275="Not Scored", "N/A",IF(AND($D275='Auto Responses'!$J$27,$H275=""),"N/A",IF(AND($D275='Auto Responses'!$J$27,$H275='Auto Responses'!$J$7),1,IF(AND($D275='Auto Responses'!$J$27,$H275='Auto Responses'!$J$8),0,IF(OR($F275=$G275,$H275='Auto Responses'!$J$7),1,0)))))</f>
        <v>N/A</v>
      </c>
      <c r="M275" s="315" t="str">
        <f>VLOOKUP($A275,'Privacy Analyst Evaluation'!$A$46:$K$120,10,0)&amp;""</f>
        <v/>
      </c>
      <c r="N275" s="315">
        <f t="shared" si="3"/>
        <v>0</v>
      </c>
      <c r="O275" s="315">
        <f t="shared" si="24"/>
        <v>10</v>
      </c>
      <c r="P275" s="315" t="str">
        <f t="shared" si="5"/>
        <v>N/A</v>
      </c>
      <c r="Q275" s="315">
        <f t="shared" si="6"/>
        <v>0</v>
      </c>
      <c r="R275" s="315">
        <f t="shared" si="10"/>
        <v>0</v>
      </c>
      <c r="S275" s="315">
        <f t="shared" si="7"/>
        <v>0</v>
      </c>
      <c r="T275" s="315">
        <f t="shared" si="8"/>
        <v>0</v>
      </c>
      <c r="U275" s="315">
        <f t="shared" si="11"/>
        <v>72</v>
      </c>
      <c r="V275" s="315">
        <f t="shared" si="9"/>
        <v>0</v>
      </c>
      <c r="W275" s="65"/>
      <c r="X275" s="65"/>
      <c r="Y275" s="65"/>
      <c r="Z275" s="65"/>
    </row>
    <row r="276" ht="15.75" customHeight="1">
      <c r="A276" s="315" t="str">
        <f>Questions!$A276</f>
        <v>INTL-02</v>
      </c>
      <c r="B276" s="315" t="str">
        <f t="shared" si="1"/>
        <v>INTL</v>
      </c>
      <c r="C276" s="315" t="str">
        <f>VLOOKUP($A276,Questions!$A$3:$L$333,2,0)&amp;""</f>
        <v>Do you have a data protection officer (DPO)?</v>
      </c>
      <c r="D276" s="315" t="str">
        <f>VLOOKUP($A276,Questions!$A$3:$L$333,11,0)&amp;""</f>
        <v>Neutral until evaluated</v>
      </c>
      <c r="E276" s="315" t="str">
        <f>VLOOKUP($A276,Questions!$A$3:$L$333,12,0)&amp;""</f>
        <v>Privacy</v>
      </c>
      <c r="F276" s="315" t="str">
        <f>VLOOKUP($A276,'Privacy Analyst Evaluation'!$A$46:$K$120,3,0)&amp;""</f>
        <v>No</v>
      </c>
      <c r="G276" s="315" t="str">
        <f>VLOOKUP($A276,'Privacy Analyst Evaluation'!$A$46:$K$120,7,0)&amp;""</f>
        <v>Yes</v>
      </c>
      <c r="H276" s="315" t="str">
        <f>VLOOKUP($A276,'Privacy Analyst Evaluation'!$A$46:$K$120,8,0)&amp;""</f>
        <v/>
      </c>
      <c r="I276" s="315" t="str">
        <f>VLOOKUP($A276,'Privacy Analyst Evaluation'!$A$46:$K$120,9,0)&amp;""</f>
        <v>Standard Importance</v>
      </c>
      <c r="J276" s="315" t="str">
        <f>VLOOKUP($A276,'Privacy Analyst Evaluation'!$A$46:$K$120,10,0)&amp;""</f>
        <v/>
      </c>
      <c r="K276" s="315">
        <f t="shared" si="2"/>
        <v>10</v>
      </c>
      <c r="L276" s="315" t="str">
        <f>IF($E276="Not Scored", "N/A",IF(AND($D276='Auto Responses'!$J$27,$H276=""),"N/A",IF(AND($D276='Auto Responses'!$J$27,$H276='Auto Responses'!$J$7),1,IF(AND($D276='Auto Responses'!$J$27,$H276='Auto Responses'!$J$8),0,IF(OR($F276=$G276,$H276='Auto Responses'!$J$7),1,0)))))</f>
        <v>N/A</v>
      </c>
      <c r="M276" s="315" t="str">
        <f>VLOOKUP($A276,'Privacy Analyst Evaluation'!$A$46:$K$120,10,0)&amp;""</f>
        <v/>
      </c>
      <c r="N276" s="315">
        <f t="shared" si="3"/>
        <v>0</v>
      </c>
      <c r="O276" s="315">
        <f t="shared" si="24"/>
        <v>10</v>
      </c>
      <c r="P276" s="315" t="str">
        <f t="shared" si="5"/>
        <v>N/A</v>
      </c>
      <c r="Q276" s="315">
        <f t="shared" si="6"/>
        <v>0</v>
      </c>
      <c r="R276" s="315">
        <f t="shared" si="10"/>
        <v>0</v>
      </c>
      <c r="S276" s="315">
        <f t="shared" si="7"/>
        <v>0</v>
      </c>
      <c r="T276" s="315">
        <f t="shared" si="8"/>
        <v>0</v>
      </c>
      <c r="U276" s="315">
        <f t="shared" si="11"/>
        <v>72</v>
      </c>
      <c r="V276" s="315">
        <f t="shared" si="9"/>
        <v>0</v>
      </c>
      <c r="W276" s="65"/>
      <c r="X276" s="65"/>
      <c r="Y276" s="65"/>
      <c r="Z276" s="65"/>
    </row>
    <row r="277" ht="15.75" customHeight="1">
      <c r="A277" s="315" t="str">
        <f>Questions!$A277</f>
        <v>INTL-03</v>
      </c>
      <c r="B277" s="315" t="str">
        <f t="shared" si="1"/>
        <v>INTL</v>
      </c>
      <c r="C277" s="315" t="str">
        <f>VLOOKUP($A277,Questions!$A$3:$L$333,2,0)&amp;""</f>
        <v>Will you sign appropriate GDPR Standard Contractual Clauses (SCCs) with the institution?</v>
      </c>
      <c r="D277" s="315" t="str">
        <f>VLOOKUP($A277,Questions!$A$3:$L$333,11,0)&amp;""</f>
        <v>Neutral until evaluated</v>
      </c>
      <c r="E277" s="315" t="str">
        <f>VLOOKUP($A277,Questions!$A$3:$L$333,12,0)&amp;""</f>
        <v>Privacy</v>
      </c>
      <c r="F277" s="315" t="str">
        <f>VLOOKUP($A277,'Privacy Analyst Evaluation'!$A$46:$K$120,3,0)&amp;""</f>
        <v>Yes</v>
      </c>
      <c r="G277" s="315" t="str">
        <f>VLOOKUP($A277,'Privacy Analyst Evaluation'!$A$46:$K$120,7,0)&amp;""</f>
        <v>Yes</v>
      </c>
      <c r="H277" s="315" t="str">
        <f>VLOOKUP($A277,'Privacy Analyst Evaluation'!$A$46:$K$120,8,0)&amp;""</f>
        <v/>
      </c>
      <c r="I277" s="315" t="str">
        <f>VLOOKUP($A277,'Privacy Analyst Evaluation'!$A$46:$K$120,9,0)&amp;""</f>
        <v>Standard Importance</v>
      </c>
      <c r="J277" s="315" t="str">
        <f>VLOOKUP($A277,'Privacy Analyst Evaluation'!$A$46:$K$120,10,0)&amp;""</f>
        <v/>
      </c>
      <c r="K277" s="315">
        <f t="shared" si="2"/>
        <v>10</v>
      </c>
      <c r="L277" s="315" t="str">
        <f>IF($E277="Not Scored", "N/A",IF(AND($D277='Auto Responses'!$J$27,$H277=""),"N/A",IF(AND($D277='Auto Responses'!$J$27,$H277='Auto Responses'!$J$7),1,IF(AND($D277='Auto Responses'!$J$27,$H277='Auto Responses'!$J$8),0,IF(OR($F277=$G277,$H277='Auto Responses'!$J$7),1,0)))))</f>
        <v>N/A</v>
      </c>
      <c r="M277" s="315" t="str">
        <f>VLOOKUP($A277,'Privacy Analyst Evaluation'!$A$46:$K$120,10,0)&amp;""</f>
        <v/>
      </c>
      <c r="N277" s="315">
        <f t="shared" si="3"/>
        <v>0</v>
      </c>
      <c r="O277" s="315">
        <f t="shared" si="24"/>
        <v>10</v>
      </c>
      <c r="P277" s="315" t="str">
        <f t="shared" si="5"/>
        <v>N/A</v>
      </c>
      <c r="Q277" s="315">
        <f t="shared" si="6"/>
        <v>0</v>
      </c>
      <c r="R277" s="315">
        <f t="shared" si="10"/>
        <v>0</v>
      </c>
      <c r="S277" s="315">
        <f t="shared" si="7"/>
        <v>0</v>
      </c>
      <c r="T277" s="315">
        <f t="shared" si="8"/>
        <v>0</v>
      </c>
      <c r="U277" s="315">
        <f t="shared" si="11"/>
        <v>72</v>
      </c>
      <c r="V277" s="315">
        <f t="shared" si="9"/>
        <v>0</v>
      </c>
      <c r="W277" s="65"/>
      <c r="X277" s="65"/>
      <c r="Y277" s="65"/>
      <c r="Z277" s="65"/>
    </row>
    <row r="278" ht="15.75" customHeight="1">
      <c r="A278" s="315" t="str">
        <f>Questions!$A278</f>
        <v>INTL-04</v>
      </c>
      <c r="B278" s="315" t="str">
        <f t="shared" si="1"/>
        <v>INTL</v>
      </c>
      <c r="C278" s="315" t="str">
        <f>VLOOKUP($A278,Questions!$A$3:$L$333,2,0)&amp;""</f>
        <v>Will data be collected from or processed in or stored in China?</v>
      </c>
      <c r="D278" s="315" t="str">
        <f>VLOOKUP($A278,Questions!$A$3:$L$333,11,0)&amp;""</f>
        <v>Neutral until evaluated</v>
      </c>
      <c r="E278" s="315" t="str">
        <f>VLOOKUP($A278,Questions!$A$3:$L$333,12,0)&amp;""</f>
        <v>Privacy</v>
      </c>
      <c r="F278" s="315" t="str">
        <f>VLOOKUP($A278,'Privacy Analyst Evaluation'!$A$46:$K$120,3,0)&amp;""</f>
        <v>No</v>
      </c>
      <c r="G278" s="315" t="str">
        <f>VLOOKUP($A278,'Privacy Analyst Evaluation'!$A$46:$K$120,7,0)&amp;""</f>
        <v>No</v>
      </c>
      <c r="H278" s="315" t="str">
        <f>VLOOKUP($A278,'Privacy Analyst Evaluation'!$A$46:$K$120,8,0)&amp;""</f>
        <v/>
      </c>
      <c r="I278" s="315" t="str">
        <f>VLOOKUP($A278,'Privacy Analyst Evaluation'!$A$46:$K$120,9,0)&amp;""</f>
        <v>Standard Importance</v>
      </c>
      <c r="J278" s="315" t="str">
        <f>VLOOKUP($A278,'Privacy Analyst Evaluation'!$A$46:$K$120,10,0)&amp;""</f>
        <v/>
      </c>
      <c r="K278" s="315">
        <f t="shared" si="2"/>
        <v>10</v>
      </c>
      <c r="L278" s="315" t="str">
        <f>IF($E278="Not Scored", "N/A",IF(AND($D278='Auto Responses'!$J$27,$H278=""),"N/A",IF(AND($D278='Auto Responses'!$J$27,$H278='Auto Responses'!$J$7),1,IF(AND($D278='Auto Responses'!$J$27,$H278='Auto Responses'!$J$8),0,IF(OR($F278=$G278,$H278='Auto Responses'!$J$7),1,0)))))</f>
        <v>N/A</v>
      </c>
      <c r="M278" s="315" t="str">
        <f>VLOOKUP($A278,'Privacy Analyst Evaluation'!$A$46:$K$120,10,0)&amp;""</f>
        <v/>
      </c>
      <c r="N278" s="315">
        <f t="shared" si="3"/>
        <v>0</v>
      </c>
      <c r="O278" s="315">
        <f t="shared" si="24"/>
        <v>10</v>
      </c>
      <c r="P278" s="315" t="str">
        <f t="shared" si="5"/>
        <v>N/A</v>
      </c>
      <c r="Q278" s="315">
        <f t="shared" si="6"/>
        <v>0</v>
      </c>
      <c r="R278" s="315">
        <f t="shared" si="10"/>
        <v>0</v>
      </c>
      <c r="S278" s="315">
        <f t="shared" si="7"/>
        <v>0</v>
      </c>
      <c r="T278" s="315">
        <f t="shared" si="8"/>
        <v>0</v>
      </c>
      <c r="U278" s="315">
        <f t="shared" si="11"/>
        <v>72</v>
      </c>
      <c r="V278" s="315">
        <f t="shared" si="9"/>
        <v>0</v>
      </c>
      <c r="W278" s="65"/>
      <c r="X278" s="65"/>
      <c r="Y278" s="65"/>
      <c r="Z278" s="65"/>
    </row>
    <row r="279" ht="15.75" customHeight="1">
      <c r="A279" s="315" t="str">
        <f>Questions!$A279</f>
        <v>INTL-05</v>
      </c>
      <c r="B279" s="315" t="str">
        <f t="shared" si="1"/>
        <v>INTL</v>
      </c>
      <c r="C279" s="315" t="str">
        <f>VLOOKUP($A279,Questions!$A$3:$L$333,2,0)&amp;""</f>
        <v>Do you comply with PIPL security, privacy, and data localization requirements?</v>
      </c>
      <c r="D279" s="315" t="str">
        <f>VLOOKUP($A279,Questions!$A$3:$L$333,11,0)&amp;""</f>
        <v>Neutral until evaluated</v>
      </c>
      <c r="E279" s="315" t="str">
        <f>VLOOKUP($A279,Questions!$A$3:$L$333,12,0)&amp;""</f>
        <v>Privacy</v>
      </c>
      <c r="F279" s="315" t="str">
        <f>VLOOKUP($A279,'Privacy Analyst Evaluation'!$A$46:$K$120,3,0)&amp;""</f>
        <v>N/A</v>
      </c>
      <c r="G279" s="315" t="str">
        <f>VLOOKUP($A279,'Privacy Analyst Evaluation'!$A$46:$K$120,7,0)&amp;""</f>
        <v>Yes</v>
      </c>
      <c r="H279" s="315" t="str">
        <f>VLOOKUP($A279,'Privacy Analyst Evaluation'!$A$46:$K$120,8,0)&amp;""</f>
        <v/>
      </c>
      <c r="I279" s="315" t="str">
        <f>VLOOKUP($A279,'Privacy Analyst Evaluation'!$A$46:$K$120,9,0)&amp;""</f>
        <v>Standard Importance</v>
      </c>
      <c r="J279" s="315" t="str">
        <f>VLOOKUP($A279,'Privacy Analyst Evaluation'!$A$46:$K$120,10,0)&amp;""</f>
        <v/>
      </c>
      <c r="K279" s="315">
        <f t="shared" si="2"/>
        <v>10</v>
      </c>
      <c r="L279" s="315" t="str">
        <f>IF($E279="Not Scored", "N/A",IF(AND($D279='Auto Responses'!$J$27,$H279=""),"N/A",IF(AND($D279='Auto Responses'!$J$27,$H279='Auto Responses'!$J$7),1,IF(AND($D279='Auto Responses'!$J$27,$H279='Auto Responses'!$J$8),0,IF(OR($F279=$G279,$H279='Auto Responses'!$J$7),1,0)))))</f>
        <v>N/A</v>
      </c>
      <c r="M279" s="315" t="str">
        <f>VLOOKUP($A279,'Privacy Analyst Evaluation'!$A$46:$K$120,10,0)&amp;""</f>
        <v/>
      </c>
      <c r="N279" s="315">
        <f t="shared" si="3"/>
        <v>0</v>
      </c>
      <c r="O279" s="315">
        <f t="shared" si="24"/>
        <v>10</v>
      </c>
      <c r="P279" s="315" t="str">
        <f t="shared" si="5"/>
        <v>N/A</v>
      </c>
      <c r="Q279" s="315">
        <f t="shared" si="6"/>
        <v>0</v>
      </c>
      <c r="R279" s="315">
        <f t="shared" si="10"/>
        <v>0</v>
      </c>
      <c r="S279" s="315">
        <f t="shared" si="7"/>
        <v>0</v>
      </c>
      <c r="T279" s="315">
        <f t="shared" si="8"/>
        <v>0</v>
      </c>
      <c r="U279" s="315">
        <f t="shared" si="11"/>
        <v>72</v>
      </c>
      <c r="V279" s="315">
        <f t="shared" si="9"/>
        <v>0</v>
      </c>
      <c r="W279" s="65"/>
      <c r="X279" s="65"/>
      <c r="Y279" s="65"/>
      <c r="Z279" s="65"/>
    </row>
    <row r="280" ht="15.75" customHeight="1">
      <c r="A280" s="315" t="str">
        <f>Questions!$A280</f>
        <v>DRPV-01</v>
      </c>
      <c r="B280" s="315" t="str">
        <f t="shared" si="1"/>
        <v>DRPV</v>
      </c>
      <c r="C280" s="315" t="str">
        <f>VLOOKUP($A280,Questions!$A$3:$L$333,2,0)&amp;""</f>
        <v>Have you performed a Data Privacy Impact Assesssment for the solution/project?</v>
      </c>
      <c r="D280" s="315" t="str">
        <f>VLOOKUP($A280,Questions!$A$3:$L$333,11,0)&amp;""</f>
        <v/>
      </c>
      <c r="E280" s="315" t="str">
        <f>VLOOKUP($A280,Questions!$A$3:$L$333,12,0)&amp;""</f>
        <v>Privacy</v>
      </c>
      <c r="F280" s="315" t="str">
        <f>VLOOKUP($A280,'Privacy Analyst Evaluation'!$A$46:$K$120,3,0)&amp;""</f>
        <v>Yes</v>
      </c>
      <c r="G280" s="315" t="str">
        <f>VLOOKUP($A280,'Privacy Analyst Evaluation'!$A$46:$K$120,7,0)&amp;""</f>
        <v>Yes</v>
      </c>
      <c r="H280" s="315" t="str">
        <f>VLOOKUP($A280,'Privacy Analyst Evaluation'!$A$46:$K$120,8,0)&amp;""</f>
        <v/>
      </c>
      <c r="I280" s="315" t="str">
        <f>VLOOKUP($A280,'Privacy Analyst Evaluation'!$A$46:$K$120,9,0)&amp;""</f>
        <v>Standard Importance</v>
      </c>
      <c r="J280" s="315" t="str">
        <f>VLOOKUP($A280,'Privacy Analyst Evaluation'!$A$46:$K$120,10,0)&amp;""</f>
        <v/>
      </c>
      <c r="K280" s="315">
        <f t="shared" si="2"/>
        <v>10</v>
      </c>
      <c r="L280" s="315">
        <f>IF($E280="Not Scored", "N/A",IF(AND($D280='Auto Responses'!$J$27,$H280=""),"N/A",IF(AND($D280='Auto Responses'!$J$27,$H280='Auto Responses'!$J$7),1,IF(AND($D280='Auto Responses'!$J$27,$H280='Auto Responses'!$J$8),0,IF(OR($F280=$G280,$H280='Auto Responses'!$J$7),1,0)))))</f>
        <v>1</v>
      </c>
      <c r="M280" s="315" t="str">
        <f>VLOOKUP($A280,'Privacy Analyst Evaluation'!$A$46:$K$120,10,0)&amp;""</f>
        <v/>
      </c>
      <c r="N280" s="315">
        <f t="shared" si="3"/>
        <v>0</v>
      </c>
      <c r="O280" s="315">
        <f t="shared" si="24"/>
        <v>10</v>
      </c>
      <c r="P280" s="315">
        <f t="shared" si="5"/>
        <v>10</v>
      </c>
      <c r="Q280" s="315">
        <f t="shared" si="6"/>
        <v>0</v>
      </c>
      <c r="R280" s="315">
        <f t="shared" si="10"/>
        <v>0</v>
      </c>
      <c r="S280" s="315">
        <f t="shared" si="7"/>
        <v>0</v>
      </c>
      <c r="T280" s="315">
        <f t="shared" si="8"/>
        <v>0</v>
      </c>
      <c r="U280" s="315">
        <f t="shared" si="11"/>
        <v>72</v>
      </c>
      <c r="V280" s="315">
        <f t="shared" si="9"/>
        <v>0</v>
      </c>
      <c r="W280" s="65"/>
      <c r="X280" s="65"/>
      <c r="Y280" s="65"/>
      <c r="Z280" s="65"/>
    </row>
    <row r="281" ht="15.75" customHeight="1">
      <c r="A281" s="315" t="str">
        <f>Questions!$A281</f>
        <v>DRPV-02</v>
      </c>
      <c r="B281" s="315" t="str">
        <f t="shared" si="1"/>
        <v>DRPV</v>
      </c>
      <c r="C281" s="315" t="str">
        <f>VLOOKUP($A281,Questions!$A$3:$L$333,2,0)&amp;""</f>
        <v>Do you provide an end-user privacy notice about privacy policies and procedures that identify the purpose(s) for which personal information is collected, used, retained, and disclosed?</v>
      </c>
      <c r="D281" s="315" t="str">
        <f>VLOOKUP($A281,Questions!$A$3:$L$333,11,0)&amp;""</f>
        <v/>
      </c>
      <c r="E281" s="315" t="str">
        <f>VLOOKUP($A281,Questions!$A$3:$L$333,12,0)&amp;""</f>
        <v>Privacy</v>
      </c>
      <c r="F281" s="315" t="str">
        <f>VLOOKUP($A281,'Privacy Analyst Evaluation'!$A$46:$K$120,3,0)&amp;""</f>
        <v>Yes</v>
      </c>
      <c r="G281" s="315" t="str">
        <f>VLOOKUP($A281,'Privacy Analyst Evaluation'!$A$46:$K$120,7,0)&amp;""</f>
        <v>Yes</v>
      </c>
      <c r="H281" s="315" t="str">
        <f>VLOOKUP($A281,'Privacy Analyst Evaluation'!$A$46:$K$120,8,0)&amp;""</f>
        <v/>
      </c>
      <c r="I281" s="315" t="str">
        <f>VLOOKUP($A281,'Privacy Analyst Evaluation'!$A$46:$K$120,9,0)&amp;""</f>
        <v>Standard Importance</v>
      </c>
      <c r="J281" s="315" t="str">
        <f>VLOOKUP($A281,'Privacy Analyst Evaluation'!$A$46:$K$120,10,0)&amp;""</f>
        <v/>
      </c>
      <c r="K281" s="315">
        <f t="shared" si="2"/>
        <v>10</v>
      </c>
      <c r="L281" s="315">
        <f>IF($E281="Not Scored", "N/A",IF(AND($D281='Auto Responses'!$J$27,$H281=""),"N/A",IF(AND($D281='Auto Responses'!$J$27,$H281='Auto Responses'!$J$7),1,IF(AND($D281='Auto Responses'!$J$27,$H281='Auto Responses'!$J$8),0,IF(OR($F281=$G281,$H281='Auto Responses'!$J$7),1,0)))))</f>
        <v>1</v>
      </c>
      <c r="M281" s="315" t="str">
        <f>VLOOKUP($A281,'Privacy Analyst Evaluation'!$A$46:$K$120,10,0)&amp;""</f>
        <v/>
      </c>
      <c r="N281" s="315">
        <f t="shared" si="3"/>
        <v>0</v>
      </c>
      <c r="O281" s="315">
        <f t="shared" si="24"/>
        <v>10</v>
      </c>
      <c r="P281" s="315">
        <f t="shared" si="5"/>
        <v>10</v>
      </c>
      <c r="Q281" s="315">
        <f t="shared" si="6"/>
        <v>0</v>
      </c>
      <c r="R281" s="315">
        <f t="shared" si="10"/>
        <v>0</v>
      </c>
      <c r="S281" s="315">
        <f t="shared" si="7"/>
        <v>0</v>
      </c>
      <c r="T281" s="315">
        <f t="shared" si="8"/>
        <v>0</v>
      </c>
      <c r="U281" s="315">
        <f t="shared" si="11"/>
        <v>72</v>
      </c>
      <c r="V281" s="315">
        <f t="shared" si="9"/>
        <v>0</v>
      </c>
      <c r="W281" s="65"/>
      <c r="X281" s="65"/>
      <c r="Y281" s="65"/>
      <c r="Z281" s="65"/>
    </row>
    <row r="282" ht="15.75" customHeight="1">
      <c r="A282" s="315" t="str">
        <f>Questions!$A282</f>
        <v>DRPV-03</v>
      </c>
      <c r="B282" s="315" t="str">
        <f t="shared" si="1"/>
        <v>DRPV</v>
      </c>
      <c r="C282" s="315" t="str">
        <f>VLOOKUP($A282,Questions!$A$3:$L$333,2,0)&amp;""</f>
        <v>Do you describe the choices available to the individual and obtain implicit or explicit consent with respect to the collection, use, and disclosure of personal information?</v>
      </c>
      <c r="D282" s="315" t="str">
        <f>VLOOKUP($A282,Questions!$A$3:$L$333,11,0)&amp;""</f>
        <v/>
      </c>
      <c r="E282" s="315" t="str">
        <f>VLOOKUP($A282,Questions!$A$3:$L$333,12,0)&amp;""</f>
        <v>Privacy</v>
      </c>
      <c r="F282" s="315" t="str">
        <f>VLOOKUP($A282,'Privacy Analyst Evaluation'!$A$46:$K$120,3,0)&amp;""</f>
        <v>No</v>
      </c>
      <c r="G282" s="315" t="str">
        <f>VLOOKUP($A282,'Privacy Analyst Evaluation'!$A$46:$K$120,7,0)&amp;""</f>
        <v>Yes</v>
      </c>
      <c r="H282" s="315" t="str">
        <f>VLOOKUP($A282,'Privacy Analyst Evaluation'!$A$46:$K$120,8,0)&amp;""</f>
        <v/>
      </c>
      <c r="I282" s="315" t="str">
        <f>VLOOKUP($A282,'Privacy Analyst Evaluation'!$A$46:$K$120,9,0)&amp;""</f>
        <v>Standard Importance</v>
      </c>
      <c r="J282" s="315" t="str">
        <f>VLOOKUP($A282,'Privacy Analyst Evaluation'!$A$46:$K$120,10,0)&amp;""</f>
        <v/>
      </c>
      <c r="K282" s="315">
        <f t="shared" si="2"/>
        <v>10</v>
      </c>
      <c r="L282" s="315">
        <f>IF($E282="Not Scored", "N/A",IF(AND($D282='Auto Responses'!$J$27,$H282=""),"N/A",IF(AND($D282='Auto Responses'!$J$27,$H282='Auto Responses'!$J$7),1,IF(AND($D282='Auto Responses'!$J$27,$H282='Auto Responses'!$J$8),0,IF(OR($F282=$G282,$H282='Auto Responses'!$J$7),1,0)))))</f>
        <v>0</v>
      </c>
      <c r="M282" s="315" t="str">
        <f>VLOOKUP($A282,'Privacy Analyst Evaluation'!$A$46:$K$120,10,0)&amp;""</f>
        <v/>
      </c>
      <c r="N282" s="315">
        <f t="shared" si="3"/>
        <v>0</v>
      </c>
      <c r="O282" s="315">
        <f t="shared" si="24"/>
        <v>10</v>
      </c>
      <c r="P282" s="315">
        <f t="shared" si="5"/>
        <v>0</v>
      </c>
      <c r="Q282" s="315">
        <f t="shared" si="6"/>
        <v>0</v>
      </c>
      <c r="R282" s="315">
        <f t="shared" si="10"/>
        <v>0</v>
      </c>
      <c r="S282" s="315">
        <f t="shared" si="7"/>
        <v>0</v>
      </c>
      <c r="T282" s="315">
        <f t="shared" si="8"/>
        <v>0</v>
      </c>
      <c r="U282" s="315">
        <f t="shared" si="11"/>
        <v>72</v>
      </c>
      <c r="V282" s="315">
        <f t="shared" si="9"/>
        <v>0</v>
      </c>
      <c r="W282" s="65"/>
      <c r="X282" s="65"/>
      <c r="Y282" s="65"/>
      <c r="Z282" s="65"/>
    </row>
    <row r="283" ht="15.75" customHeight="1">
      <c r="A283" s="315" t="str">
        <f>Questions!$A283</f>
        <v>DRPV-04</v>
      </c>
      <c r="B283" s="315" t="str">
        <f t="shared" si="1"/>
        <v>DRPV</v>
      </c>
      <c r="C283" s="315" t="str">
        <f>VLOOKUP($A283,Questions!$A$3:$L$333,2,0)&amp;""</f>
        <v>Do you collect personal information only for the purpose(s) identified in the agreement with an institution or, if there is none, the purpose(s) identified in the privacy notice?</v>
      </c>
      <c r="D283" s="315" t="str">
        <f>VLOOKUP($A283,Questions!$A$3:$L$333,11,0)&amp;""</f>
        <v/>
      </c>
      <c r="E283" s="315" t="str">
        <f>VLOOKUP($A283,Questions!$A$3:$L$333,12,0)&amp;""</f>
        <v>Privacy</v>
      </c>
      <c r="F283" s="315" t="str">
        <f>VLOOKUP($A283,'Privacy Analyst Evaluation'!$A$46:$K$120,3,0)&amp;""</f>
        <v>No</v>
      </c>
      <c r="G283" s="315" t="str">
        <f>VLOOKUP($A283,'Privacy Analyst Evaluation'!$A$46:$K$120,7,0)&amp;""</f>
        <v>Yes</v>
      </c>
      <c r="H283" s="315" t="str">
        <f>VLOOKUP($A283,'Privacy Analyst Evaluation'!$A$46:$K$120,8,0)&amp;""</f>
        <v/>
      </c>
      <c r="I283" s="315" t="str">
        <f>VLOOKUP($A283,'Privacy Analyst Evaluation'!$A$46:$K$120,9,0)&amp;""</f>
        <v>Standard Importance</v>
      </c>
      <c r="J283" s="315" t="str">
        <f>VLOOKUP($A283,'Privacy Analyst Evaluation'!$A$46:$K$120,10,0)&amp;""</f>
        <v/>
      </c>
      <c r="K283" s="315">
        <f t="shared" si="2"/>
        <v>10</v>
      </c>
      <c r="L283" s="315">
        <f>IF($E283="Not Scored", "N/A",IF(AND($D283='Auto Responses'!$J$27,$H283=""),"N/A",IF(AND($D283='Auto Responses'!$J$27,$H283='Auto Responses'!$J$7),1,IF(AND($D283='Auto Responses'!$J$27,$H283='Auto Responses'!$J$8),0,IF(OR($F283=$G283,$H283='Auto Responses'!$J$7),1,0)))))</f>
        <v>0</v>
      </c>
      <c r="M283" s="315" t="str">
        <f>VLOOKUP($A283,'Privacy Analyst Evaluation'!$A$46:$K$120,10,0)&amp;""</f>
        <v/>
      </c>
      <c r="N283" s="315">
        <f t="shared" si="3"/>
        <v>0</v>
      </c>
      <c r="O283" s="315">
        <f t="shared" si="24"/>
        <v>10</v>
      </c>
      <c r="P283" s="315">
        <f t="shared" si="5"/>
        <v>0</v>
      </c>
      <c r="Q283" s="315">
        <f t="shared" si="6"/>
        <v>0</v>
      </c>
      <c r="R283" s="315">
        <f t="shared" si="10"/>
        <v>0</v>
      </c>
      <c r="S283" s="315">
        <f t="shared" si="7"/>
        <v>0</v>
      </c>
      <c r="T283" s="315">
        <f t="shared" si="8"/>
        <v>0</v>
      </c>
      <c r="U283" s="315">
        <f t="shared" si="11"/>
        <v>72</v>
      </c>
      <c r="V283" s="315">
        <f t="shared" si="9"/>
        <v>0</v>
      </c>
      <c r="W283" s="65"/>
      <c r="X283" s="65"/>
      <c r="Y283" s="65"/>
      <c r="Z283" s="65"/>
    </row>
    <row r="284" ht="15.75" customHeight="1">
      <c r="A284" s="315" t="str">
        <f>Questions!$A284</f>
        <v>DRPV-05</v>
      </c>
      <c r="B284" s="315" t="str">
        <f t="shared" si="1"/>
        <v>DRPV</v>
      </c>
      <c r="C284" s="315" t="str">
        <f>VLOOKUP($A284,Questions!$A$3:$L$333,2,0)&amp;""</f>
        <v>Do you have a documented list of personal data your service maintains?</v>
      </c>
      <c r="D284" s="315" t="str">
        <f>VLOOKUP($A284,Questions!$A$3:$L$333,11,0)&amp;""</f>
        <v/>
      </c>
      <c r="E284" s="315" t="str">
        <f>VLOOKUP($A284,Questions!$A$3:$L$333,12,0)&amp;""</f>
        <v>Privacy</v>
      </c>
      <c r="F284" s="315" t="str">
        <f>VLOOKUP($A284,'Privacy Analyst Evaluation'!$A$46:$K$120,3,0)&amp;""</f>
        <v>No</v>
      </c>
      <c r="G284" s="315" t="str">
        <f>VLOOKUP($A284,'Privacy Analyst Evaluation'!$A$46:$K$120,7,0)&amp;""</f>
        <v>Yes</v>
      </c>
      <c r="H284" s="315" t="str">
        <f>VLOOKUP($A284,'Privacy Analyst Evaluation'!$A$46:$K$120,8,0)&amp;""</f>
        <v/>
      </c>
      <c r="I284" s="315" t="str">
        <f>VLOOKUP($A284,'Privacy Analyst Evaluation'!$A$46:$K$120,9,0)&amp;""</f>
        <v>Standard Importance</v>
      </c>
      <c r="J284" s="315" t="str">
        <f>VLOOKUP($A284,'Privacy Analyst Evaluation'!$A$46:$K$120,10,0)&amp;""</f>
        <v/>
      </c>
      <c r="K284" s="315">
        <f t="shared" si="2"/>
        <v>10</v>
      </c>
      <c r="L284" s="315">
        <f>IF($E284="Not Scored", "N/A",IF(AND($D284='Auto Responses'!$J$27,$H284=""),"N/A",IF(AND($D284='Auto Responses'!$J$27,$H284='Auto Responses'!$J$7),1,IF(AND($D284='Auto Responses'!$J$27,$H284='Auto Responses'!$J$8),0,IF(OR($F284=$G284,$H284='Auto Responses'!$J$7),1,0)))))</f>
        <v>0</v>
      </c>
      <c r="M284" s="315" t="str">
        <f>VLOOKUP($A284,'Privacy Analyst Evaluation'!$A$46:$K$120,10,0)&amp;""</f>
        <v/>
      </c>
      <c r="N284" s="315">
        <f t="shared" si="3"/>
        <v>0</v>
      </c>
      <c r="O284" s="315">
        <f t="shared" si="24"/>
        <v>10</v>
      </c>
      <c r="P284" s="315">
        <f t="shared" si="5"/>
        <v>0</v>
      </c>
      <c r="Q284" s="315">
        <f t="shared" si="6"/>
        <v>0</v>
      </c>
      <c r="R284" s="315">
        <f t="shared" si="10"/>
        <v>0</v>
      </c>
      <c r="S284" s="315">
        <f t="shared" si="7"/>
        <v>0</v>
      </c>
      <c r="T284" s="315">
        <f t="shared" si="8"/>
        <v>0</v>
      </c>
      <c r="U284" s="315">
        <f t="shared" si="11"/>
        <v>72</v>
      </c>
      <c r="V284" s="315">
        <f t="shared" si="9"/>
        <v>0</v>
      </c>
      <c r="W284" s="65"/>
      <c r="X284" s="65"/>
      <c r="Y284" s="65"/>
      <c r="Z284" s="65"/>
    </row>
    <row r="285" ht="15.75" customHeight="1">
      <c r="A285" s="315" t="str">
        <f>Questions!$A285</f>
        <v>DRPV-06</v>
      </c>
      <c r="B285" s="315" t="str">
        <f t="shared" si="1"/>
        <v>DRPV</v>
      </c>
      <c r="C285" s="315" t="str">
        <f>VLOOKUP($A285,Questions!$A$3:$L$333,2,0)&amp;""</f>
        <v>Do you retain personal information for only as long as necessary to fulfill the stated purpose(s) or as required by law or regulation and thereafter appropriately dispose of such information?</v>
      </c>
      <c r="D285" s="315" t="str">
        <f>VLOOKUP($A285,Questions!$A$3:$L$333,11,0)&amp;""</f>
        <v/>
      </c>
      <c r="E285" s="315" t="str">
        <f>VLOOKUP($A285,Questions!$A$3:$L$333,12,0)&amp;""</f>
        <v>Privacy</v>
      </c>
      <c r="F285" s="315" t="str">
        <f>VLOOKUP($A285,'Privacy Analyst Evaluation'!$A$46:$K$120,3,0)&amp;""</f>
        <v>No</v>
      </c>
      <c r="G285" s="315" t="str">
        <f>VLOOKUP($A285,'Privacy Analyst Evaluation'!$A$46:$K$120,7,0)&amp;""</f>
        <v>Yes</v>
      </c>
      <c r="H285" s="315" t="str">
        <f>VLOOKUP($A285,'Privacy Analyst Evaluation'!$A$46:$K$120,8,0)&amp;""</f>
        <v/>
      </c>
      <c r="I285" s="315" t="str">
        <f>VLOOKUP($A285,'Privacy Analyst Evaluation'!$A$46:$K$120,9,0)&amp;""</f>
        <v>Standard Importance</v>
      </c>
      <c r="J285" s="315" t="str">
        <f>VLOOKUP($A285,'Privacy Analyst Evaluation'!$A$46:$K$120,10,0)&amp;""</f>
        <v/>
      </c>
      <c r="K285" s="315">
        <f t="shared" si="2"/>
        <v>10</v>
      </c>
      <c r="L285" s="315">
        <f>IF($E285="Not Scored", "N/A",IF(AND($D285='Auto Responses'!$J$27,$H285=""),"N/A",IF(AND($D285='Auto Responses'!$J$27,$H285='Auto Responses'!$J$7),1,IF(AND($D285='Auto Responses'!$J$27,$H285='Auto Responses'!$J$8),0,IF(OR($F285=$G285,$H285='Auto Responses'!$J$7),1,0)))))</f>
        <v>0</v>
      </c>
      <c r="M285" s="315" t="str">
        <f>VLOOKUP($A285,'Privacy Analyst Evaluation'!$A$46:$K$120,10,0)&amp;""</f>
        <v/>
      </c>
      <c r="N285" s="315">
        <f t="shared" si="3"/>
        <v>0</v>
      </c>
      <c r="O285" s="315">
        <f t="shared" si="24"/>
        <v>10</v>
      </c>
      <c r="P285" s="315">
        <f t="shared" si="5"/>
        <v>0</v>
      </c>
      <c r="Q285" s="315">
        <f t="shared" si="6"/>
        <v>0</v>
      </c>
      <c r="R285" s="315">
        <f t="shared" si="10"/>
        <v>0</v>
      </c>
      <c r="S285" s="315">
        <f t="shared" si="7"/>
        <v>0</v>
      </c>
      <c r="T285" s="315">
        <f t="shared" si="8"/>
        <v>0</v>
      </c>
      <c r="U285" s="315">
        <f t="shared" si="11"/>
        <v>72</v>
      </c>
      <c r="V285" s="315">
        <f t="shared" si="9"/>
        <v>0</v>
      </c>
      <c r="W285" s="65"/>
      <c r="X285" s="65"/>
      <c r="Y285" s="65"/>
      <c r="Z285" s="65"/>
    </row>
    <row r="286" ht="15.75" customHeight="1">
      <c r="A286" s="315" t="str">
        <f>Questions!$A286</f>
        <v>DRPV-07</v>
      </c>
      <c r="B286" s="315" t="str">
        <f t="shared" si="1"/>
        <v>DRPV</v>
      </c>
      <c r="C286" s="315" t="str">
        <f>VLOOKUP($A286,Questions!$A$3:$L$333,2,0)&amp;""</f>
        <v>Do you provide individuals with access to their personal information for review and update (i.e., data subject rights)?</v>
      </c>
      <c r="D286" s="315" t="str">
        <f>VLOOKUP($A286,Questions!$A$3:$L$333,11,0)&amp;""</f>
        <v/>
      </c>
      <c r="E286" s="315" t="str">
        <f>VLOOKUP($A286,Questions!$A$3:$L$333,12,0)&amp;""</f>
        <v>Privacy</v>
      </c>
      <c r="F286" s="315" t="str">
        <f>VLOOKUP($A286,'Privacy Analyst Evaluation'!$A$46:$K$120,3,0)&amp;""</f>
        <v>No</v>
      </c>
      <c r="G286" s="315" t="str">
        <f>VLOOKUP($A286,'Privacy Analyst Evaluation'!$A$46:$K$120,7,0)&amp;""</f>
        <v>Yes</v>
      </c>
      <c r="H286" s="315" t="str">
        <f>VLOOKUP($A286,'Privacy Analyst Evaluation'!$A$46:$K$120,8,0)&amp;""</f>
        <v/>
      </c>
      <c r="I286" s="315" t="str">
        <f>VLOOKUP($A286,'Privacy Analyst Evaluation'!$A$46:$K$120,9,0)&amp;""</f>
        <v>Standard Importance</v>
      </c>
      <c r="J286" s="315" t="str">
        <f>VLOOKUP($A286,'Privacy Analyst Evaluation'!$A$46:$K$120,10,0)&amp;""</f>
        <v/>
      </c>
      <c r="K286" s="315">
        <f t="shared" si="2"/>
        <v>10</v>
      </c>
      <c r="L286" s="315">
        <f>IF($E286="Not Scored", "N/A",IF(AND($D286='Auto Responses'!$J$27,$H286=""),"N/A",IF(AND($D286='Auto Responses'!$J$27,$H286='Auto Responses'!$J$7),1,IF(AND($D286='Auto Responses'!$J$27,$H286='Auto Responses'!$J$8),0,IF(OR($F286=$G286,$H286='Auto Responses'!$J$7),1,0)))))</f>
        <v>0</v>
      </c>
      <c r="M286" s="315" t="str">
        <f>VLOOKUP($A286,'Privacy Analyst Evaluation'!$A$46:$K$120,10,0)&amp;""</f>
        <v/>
      </c>
      <c r="N286" s="315">
        <f t="shared" si="3"/>
        <v>0</v>
      </c>
      <c r="O286" s="315">
        <f t="shared" si="24"/>
        <v>10</v>
      </c>
      <c r="P286" s="315">
        <f t="shared" si="5"/>
        <v>0</v>
      </c>
      <c r="Q286" s="315">
        <f t="shared" si="6"/>
        <v>0</v>
      </c>
      <c r="R286" s="315">
        <f t="shared" si="10"/>
        <v>0</v>
      </c>
      <c r="S286" s="315">
        <f t="shared" si="7"/>
        <v>0</v>
      </c>
      <c r="T286" s="315">
        <f t="shared" si="8"/>
        <v>0</v>
      </c>
      <c r="U286" s="315">
        <f t="shared" si="11"/>
        <v>72</v>
      </c>
      <c r="V286" s="315">
        <f t="shared" si="9"/>
        <v>0</v>
      </c>
      <c r="W286" s="65"/>
      <c r="X286" s="65"/>
      <c r="Y286" s="65"/>
      <c r="Z286" s="65"/>
    </row>
    <row r="287" ht="15.75" customHeight="1">
      <c r="A287" s="315" t="str">
        <f>Questions!$A287</f>
        <v>DRPV-08</v>
      </c>
      <c r="B287" s="315" t="str">
        <f t="shared" si="1"/>
        <v>DRPV</v>
      </c>
      <c r="C287" s="315" t="str">
        <f>VLOOKUP($A287,Questions!$A$3:$L$333,2,0)&amp;""</f>
        <v>Do you disclose personal information to third parties only for the purpose(s) identified in the privacy notice or with the implicit or explicit consent of the individual?</v>
      </c>
      <c r="D287" s="315" t="str">
        <f>VLOOKUP($A287,Questions!$A$3:$L$333,11,0)&amp;""</f>
        <v/>
      </c>
      <c r="E287" s="315" t="str">
        <f>VLOOKUP($A287,Questions!$A$3:$L$333,12,0)&amp;""</f>
        <v>Privacy</v>
      </c>
      <c r="F287" s="315" t="str">
        <f>VLOOKUP($A287,'Privacy Analyst Evaluation'!$A$46:$K$120,3,0)&amp;""</f>
        <v>No</v>
      </c>
      <c r="G287" s="315" t="str">
        <f>VLOOKUP($A287,'Privacy Analyst Evaluation'!$A$46:$K$120,7,0)&amp;""</f>
        <v>Yes</v>
      </c>
      <c r="H287" s="315" t="str">
        <f>VLOOKUP($A287,'Privacy Analyst Evaluation'!$A$46:$K$120,8,0)&amp;""</f>
        <v/>
      </c>
      <c r="I287" s="315" t="str">
        <f>VLOOKUP($A287,'Privacy Analyst Evaluation'!$A$46:$K$120,9,0)&amp;""</f>
        <v>Standard Importance</v>
      </c>
      <c r="J287" s="315" t="str">
        <f>VLOOKUP($A287,'Privacy Analyst Evaluation'!$A$46:$K$120,10,0)&amp;""</f>
        <v/>
      </c>
      <c r="K287" s="315">
        <f t="shared" si="2"/>
        <v>10</v>
      </c>
      <c r="L287" s="315">
        <f>IF($E287="Not Scored", "N/A",IF(AND($D287='Auto Responses'!$J$27,$H287=""),"N/A",IF(AND($D287='Auto Responses'!$J$27,$H287='Auto Responses'!$J$7),1,IF(AND($D287='Auto Responses'!$J$27,$H287='Auto Responses'!$J$8),0,IF(OR($F287=$G287,$H287='Auto Responses'!$J$7),1,0)))))</f>
        <v>0</v>
      </c>
      <c r="M287" s="315" t="str">
        <f>VLOOKUP($A287,'Privacy Analyst Evaluation'!$A$46:$K$120,10,0)&amp;""</f>
        <v/>
      </c>
      <c r="N287" s="315">
        <f t="shared" si="3"/>
        <v>0</v>
      </c>
      <c r="O287" s="315">
        <f t="shared" si="24"/>
        <v>10</v>
      </c>
      <c r="P287" s="315">
        <f t="shared" si="5"/>
        <v>0</v>
      </c>
      <c r="Q287" s="315">
        <f t="shared" si="6"/>
        <v>0</v>
      </c>
      <c r="R287" s="315">
        <f t="shared" si="10"/>
        <v>0</v>
      </c>
      <c r="S287" s="315">
        <f t="shared" si="7"/>
        <v>0</v>
      </c>
      <c r="T287" s="315">
        <f t="shared" si="8"/>
        <v>0</v>
      </c>
      <c r="U287" s="315">
        <f t="shared" si="11"/>
        <v>72</v>
      </c>
      <c r="V287" s="315">
        <f t="shared" si="9"/>
        <v>0</v>
      </c>
      <c r="W287" s="65"/>
      <c r="X287" s="65"/>
      <c r="Y287" s="65"/>
      <c r="Z287" s="65"/>
    </row>
    <row r="288" ht="15.75" customHeight="1">
      <c r="A288" s="315" t="str">
        <f>Questions!$A288</f>
        <v>DRPV-09</v>
      </c>
      <c r="B288" s="315" t="str">
        <f t="shared" si="1"/>
        <v>DRPV</v>
      </c>
      <c r="C288" s="315" t="str">
        <f>VLOOKUP($A288,Questions!$A$3:$L$333,2,0)&amp;""</f>
        <v>Do you protect personal information against unauthorized access (both physical and logical)?</v>
      </c>
      <c r="D288" s="315" t="str">
        <f>VLOOKUP($A288,Questions!$A$3:$L$333,11,0)&amp;""</f>
        <v/>
      </c>
      <c r="E288" s="315" t="str">
        <f>VLOOKUP($A288,Questions!$A$3:$L$333,12,0)&amp;""</f>
        <v>Privacy</v>
      </c>
      <c r="F288" s="315" t="str">
        <f>VLOOKUP($A288,'Privacy Analyst Evaluation'!$A$46:$K$120,3,0)&amp;""</f>
        <v>No</v>
      </c>
      <c r="G288" s="315" t="str">
        <f>VLOOKUP($A288,'Privacy Analyst Evaluation'!$A$46:$K$120,7,0)&amp;""</f>
        <v>Yes</v>
      </c>
      <c r="H288" s="315" t="str">
        <f>VLOOKUP($A288,'Privacy Analyst Evaluation'!$A$46:$K$120,8,0)&amp;""</f>
        <v/>
      </c>
      <c r="I288" s="315" t="str">
        <f>VLOOKUP($A288,'Privacy Analyst Evaluation'!$A$46:$K$120,9,0)&amp;""</f>
        <v>Standard Importance</v>
      </c>
      <c r="J288" s="315" t="str">
        <f>VLOOKUP($A288,'Privacy Analyst Evaluation'!$A$46:$K$120,10,0)&amp;""</f>
        <v/>
      </c>
      <c r="K288" s="315">
        <f t="shared" si="2"/>
        <v>10</v>
      </c>
      <c r="L288" s="315">
        <f>IF($E288="Not Scored", "N/A",IF(AND($D288='Auto Responses'!$J$27,$H288=""),"N/A",IF(AND($D288='Auto Responses'!$J$27,$H288='Auto Responses'!$J$7),1,IF(AND($D288='Auto Responses'!$J$27,$H288='Auto Responses'!$J$8),0,IF(OR($F288=$G288,$H288='Auto Responses'!$J$7),1,0)))))</f>
        <v>0</v>
      </c>
      <c r="M288" s="315" t="str">
        <f>VLOOKUP($A288,'Privacy Analyst Evaluation'!$A$46:$K$120,10,0)&amp;""</f>
        <v/>
      </c>
      <c r="N288" s="315">
        <f t="shared" si="3"/>
        <v>0</v>
      </c>
      <c r="O288" s="315">
        <f t="shared" si="24"/>
        <v>10</v>
      </c>
      <c r="P288" s="315">
        <f t="shared" si="5"/>
        <v>0</v>
      </c>
      <c r="Q288" s="315">
        <f t="shared" si="6"/>
        <v>0</v>
      </c>
      <c r="R288" s="315">
        <f t="shared" si="10"/>
        <v>0</v>
      </c>
      <c r="S288" s="315">
        <f t="shared" si="7"/>
        <v>0</v>
      </c>
      <c r="T288" s="315">
        <f t="shared" si="8"/>
        <v>0</v>
      </c>
      <c r="U288" s="315">
        <f t="shared" si="11"/>
        <v>72</v>
      </c>
      <c r="V288" s="315">
        <f t="shared" si="9"/>
        <v>0</v>
      </c>
      <c r="W288" s="65"/>
      <c r="X288" s="65"/>
      <c r="Y288" s="65"/>
      <c r="Z288" s="65"/>
    </row>
    <row r="289" ht="15.75" customHeight="1">
      <c r="A289" s="315" t="str">
        <f>Questions!$A289</f>
        <v>DRPV-10</v>
      </c>
      <c r="B289" s="315" t="str">
        <f t="shared" si="1"/>
        <v>DRPV</v>
      </c>
      <c r="C289" s="315" t="str">
        <f>VLOOKUP($A289,Questions!$A$3:$L$333,2,0)&amp;""</f>
        <v>Do you maintain accurate, complete, and relevant personal information for the purposes identified in the privacy notice?</v>
      </c>
      <c r="D289" s="315" t="str">
        <f>VLOOKUP($A289,Questions!$A$3:$L$333,11,0)&amp;""</f>
        <v/>
      </c>
      <c r="E289" s="315" t="str">
        <f>VLOOKUP($A289,Questions!$A$3:$L$333,12,0)&amp;""</f>
        <v>Privacy</v>
      </c>
      <c r="F289" s="315" t="str">
        <f>VLOOKUP($A289,'Privacy Analyst Evaluation'!$A$46:$K$120,3,0)&amp;""</f>
        <v>No</v>
      </c>
      <c r="G289" s="315" t="str">
        <f>VLOOKUP($A289,'Privacy Analyst Evaluation'!$A$46:$K$120,7,0)&amp;""</f>
        <v>Yes</v>
      </c>
      <c r="H289" s="315" t="str">
        <f>VLOOKUP($A289,'Privacy Analyst Evaluation'!$A$46:$K$120,8,0)&amp;""</f>
        <v/>
      </c>
      <c r="I289" s="315" t="str">
        <f>VLOOKUP($A289,'Privacy Analyst Evaluation'!$A$46:$K$120,9,0)&amp;""</f>
        <v>Standard Importance</v>
      </c>
      <c r="J289" s="315" t="str">
        <f>VLOOKUP($A289,'Privacy Analyst Evaluation'!$A$46:$K$120,10,0)&amp;""</f>
        <v/>
      </c>
      <c r="K289" s="315">
        <f t="shared" si="2"/>
        <v>10</v>
      </c>
      <c r="L289" s="315">
        <f>IF($E289="Not Scored", "N/A",IF(AND($D289='Auto Responses'!$J$27,$H289=""),"N/A",IF(AND($D289='Auto Responses'!$J$27,$H289='Auto Responses'!$J$7),1,IF(AND($D289='Auto Responses'!$J$27,$H289='Auto Responses'!$J$8),0,IF(OR($F289=$G289,$H289='Auto Responses'!$J$7),1,0)))))</f>
        <v>0</v>
      </c>
      <c r="M289" s="315" t="str">
        <f>VLOOKUP($A289,'Privacy Analyst Evaluation'!$A$46:$K$120,10,0)&amp;""</f>
        <v/>
      </c>
      <c r="N289" s="315">
        <f t="shared" si="3"/>
        <v>0</v>
      </c>
      <c r="O289" s="315">
        <f t="shared" si="24"/>
        <v>10</v>
      </c>
      <c r="P289" s="315">
        <f t="shared" si="5"/>
        <v>0</v>
      </c>
      <c r="Q289" s="315">
        <f t="shared" si="6"/>
        <v>0</v>
      </c>
      <c r="R289" s="315">
        <f t="shared" si="10"/>
        <v>0</v>
      </c>
      <c r="S289" s="315">
        <f t="shared" si="7"/>
        <v>0</v>
      </c>
      <c r="T289" s="315">
        <f t="shared" si="8"/>
        <v>0</v>
      </c>
      <c r="U289" s="315">
        <f t="shared" si="11"/>
        <v>72</v>
      </c>
      <c r="V289" s="315">
        <f t="shared" si="9"/>
        <v>0</v>
      </c>
      <c r="W289" s="65"/>
      <c r="X289" s="65"/>
      <c r="Y289" s="65"/>
      <c r="Z289" s="65"/>
    </row>
    <row r="290" ht="15.75" customHeight="1">
      <c r="A290" s="315" t="str">
        <f>Questions!$A290</f>
        <v>DRPV-11</v>
      </c>
      <c r="B290" s="315" t="str">
        <f t="shared" si="1"/>
        <v>DRPV</v>
      </c>
      <c r="C290" s="315" t="str">
        <f>VLOOKUP($A290,Questions!$A$3:$L$333,2,0)&amp;""</f>
        <v>Do you have procedures to address privacy-related noncompliance complaints and disputes?</v>
      </c>
      <c r="D290" s="315" t="str">
        <f>VLOOKUP($A290,Questions!$A$3:$L$333,11,0)&amp;""</f>
        <v/>
      </c>
      <c r="E290" s="315" t="str">
        <f>VLOOKUP($A290,Questions!$A$3:$L$333,12,0)&amp;""</f>
        <v>Privacy</v>
      </c>
      <c r="F290" s="315" t="str">
        <f>VLOOKUP($A290,'Privacy Analyst Evaluation'!$A$46:$K$120,3,0)&amp;""</f>
        <v>Yes</v>
      </c>
      <c r="G290" s="315" t="str">
        <f>VLOOKUP($A290,'Privacy Analyst Evaluation'!$A$46:$K$120,7,0)&amp;""</f>
        <v>Yes</v>
      </c>
      <c r="H290" s="315" t="str">
        <f>VLOOKUP($A290,'Privacy Analyst Evaluation'!$A$46:$K$120,8,0)&amp;""</f>
        <v/>
      </c>
      <c r="I290" s="315" t="str">
        <f>VLOOKUP($A290,'Privacy Analyst Evaluation'!$A$46:$K$120,9,0)&amp;""</f>
        <v>Standard Importance</v>
      </c>
      <c r="J290" s="315" t="str">
        <f>VLOOKUP($A290,'Privacy Analyst Evaluation'!$A$46:$K$120,10,0)&amp;""</f>
        <v/>
      </c>
      <c r="K290" s="315">
        <f t="shared" si="2"/>
        <v>10</v>
      </c>
      <c r="L290" s="315">
        <f>IF($E290="Not Scored", "N/A",IF(AND($D290='Auto Responses'!$J$27,$H290=""),"N/A",IF(AND($D290='Auto Responses'!$J$27,$H290='Auto Responses'!$J$7),1,IF(AND($D290='Auto Responses'!$J$27,$H290='Auto Responses'!$J$8),0,IF(OR($F290=$G290,$H290='Auto Responses'!$J$7),1,0)))))</f>
        <v>1</v>
      </c>
      <c r="M290" s="315" t="str">
        <f>VLOOKUP($A290,'Privacy Analyst Evaluation'!$A$46:$K$120,10,0)&amp;""</f>
        <v/>
      </c>
      <c r="N290" s="315">
        <f t="shared" si="3"/>
        <v>0</v>
      </c>
      <c r="O290" s="315">
        <f t="shared" si="24"/>
        <v>10</v>
      </c>
      <c r="P290" s="315">
        <f t="shared" si="5"/>
        <v>10</v>
      </c>
      <c r="Q290" s="315">
        <f t="shared" si="6"/>
        <v>0</v>
      </c>
      <c r="R290" s="315">
        <f t="shared" si="10"/>
        <v>0</v>
      </c>
      <c r="S290" s="315">
        <f t="shared" si="7"/>
        <v>0</v>
      </c>
      <c r="T290" s="315">
        <f t="shared" si="8"/>
        <v>0</v>
      </c>
      <c r="U290" s="315">
        <f t="shared" si="11"/>
        <v>72</v>
      </c>
      <c r="V290" s="315">
        <f t="shared" si="9"/>
        <v>0</v>
      </c>
      <c r="W290" s="65"/>
      <c r="X290" s="65"/>
      <c r="Y290" s="65"/>
      <c r="Z290" s="65"/>
    </row>
    <row r="291" ht="15.75" customHeight="1">
      <c r="A291" s="315" t="str">
        <f>Questions!$A291</f>
        <v>DRPV-12</v>
      </c>
      <c r="B291" s="315" t="str">
        <f t="shared" si="1"/>
        <v>DRPV</v>
      </c>
      <c r="C291" s="315" t="str">
        <f>VLOOKUP($A291,Questions!$A$3:$L$333,2,0)&amp;""</f>
        <v>Do you "anonymize," "de-identify," or otherwise mask personal data?</v>
      </c>
      <c r="D291" s="315" t="str">
        <f>VLOOKUP($A291,Questions!$A$3:$L$333,11,0)&amp;""</f>
        <v/>
      </c>
      <c r="E291" s="315" t="str">
        <f>VLOOKUP($A291,Questions!$A$3:$L$333,12,0)&amp;""</f>
        <v>Privacy</v>
      </c>
      <c r="F291" s="315" t="str">
        <f>VLOOKUP($A291,'Privacy Analyst Evaluation'!$A$46:$K$120,3,0)&amp;""</f>
        <v>No</v>
      </c>
      <c r="G291" s="315" t="str">
        <f>VLOOKUP($A291,'Privacy Analyst Evaluation'!$A$46:$K$120,7,0)&amp;""</f>
        <v>Yes</v>
      </c>
      <c r="H291" s="315" t="str">
        <f>VLOOKUP($A291,'Privacy Analyst Evaluation'!$A$46:$K$120,8,0)&amp;""</f>
        <v/>
      </c>
      <c r="I291" s="315" t="str">
        <f>VLOOKUP($A291,'Privacy Analyst Evaluation'!$A$46:$K$120,9,0)&amp;""</f>
        <v>Standard Importance</v>
      </c>
      <c r="J291" s="315" t="str">
        <f>VLOOKUP($A291,'Privacy Analyst Evaluation'!$A$46:$K$120,10,0)&amp;""</f>
        <v/>
      </c>
      <c r="K291" s="315">
        <f t="shared" si="2"/>
        <v>10</v>
      </c>
      <c r="L291" s="315">
        <f>IF($E291="Not Scored", "N/A",IF(AND($D291='Auto Responses'!$J$27,$H291=""),"N/A",IF(AND($D291='Auto Responses'!$J$27,$H291='Auto Responses'!$J$7),1,IF(AND($D291='Auto Responses'!$J$27,$H291='Auto Responses'!$J$8),0,IF(OR($F291=$G291,$H291='Auto Responses'!$J$7),1,0)))))</f>
        <v>0</v>
      </c>
      <c r="M291" s="315" t="str">
        <f>VLOOKUP($A291,'Privacy Analyst Evaluation'!$A$46:$K$120,10,0)&amp;""</f>
        <v/>
      </c>
      <c r="N291" s="315">
        <f t="shared" si="3"/>
        <v>0</v>
      </c>
      <c r="O291" s="315">
        <f t="shared" si="24"/>
        <v>10</v>
      </c>
      <c r="P291" s="315">
        <f t="shared" si="5"/>
        <v>0</v>
      </c>
      <c r="Q291" s="315">
        <f t="shared" si="6"/>
        <v>0</v>
      </c>
      <c r="R291" s="315">
        <f t="shared" si="10"/>
        <v>0</v>
      </c>
      <c r="S291" s="315">
        <f t="shared" si="7"/>
        <v>0</v>
      </c>
      <c r="T291" s="315">
        <f t="shared" si="8"/>
        <v>0</v>
      </c>
      <c r="U291" s="315">
        <f t="shared" si="11"/>
        <v>72</v>
      </c>
      <c r="V291" s="315">
        <f t="shared" si="9"/>
        <v>0</v>
      </c>
      <c r="W291" s="65"/>
      <c r="X291" s="65"/>
      <c r="Y291" s="65"/>
      <c r="Z291" s="65"/>
    </row>
    <row r="292" ht="15.75" customHeight="1">
      <c r="A292" s="315" t="str">
        <f>Questions!$A292</f>
        <v>DRPV-13</v>
      </c>
      <c r="B292" s="315" t="str">
        <f t="shared" si="1"/>
        <v>DRPV</v>
      </c>
      <c r="C292" s="315" t="str">
        <f>VLOOKUP($A292,Questions!$A$3:$L$333,2,0)&amp;""</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 </v>
      </c>
      <c r="D292" s="315" t="str">
        <f>VLOOKUP($A292,Questions!$A$3:$L$333,11,0)&amp;""</f>
        <v/>
      </c>
      <c r="E292" s="315" t="str">
        <f>VLOOKUP($A292,Questions!$A$3:$L$333,12,0)&amp;""</f>
        <v>Privacy</v>
      </c>
      <c r="F292" s="315" t="str">
        <f>VLOOKUP($A292,'Privacy Analyst Evaluation'!$A$46:$K$120,3,0)&amp;""</f>
        <v>No</v>
      </c>
      <c r="G292" s="315" t="str">
        <f>VLOOKUP($A292,'Privacy Analyst Evaluation'!$A$46:$K$120,7,0)&amp;""</f>
        <v>No</v>
      </c>
      <c r="H292" s="315" t="str">
        <f>VLOOKUP($A292,'Privacy Analyst Evaluation'!$A$46:$K$120,8,0)&amp;""</f>
        <v/>
      </c>
      <c r="I292" s="315" t="str">
        <f>VLOOKUP($A292,'Privacy Analyst Evaluation'!$A$46:$K$120,9,0)&amp;""</f>
        <v>Standard Importance</v>
      </c>
      <c r="J292" s="315" t="str">
        <f>VLOOKUP($A292,'Privacy Analyst Evaluation'!$A$46:$K$120,10,0)&amp;""</f>
        <v/>
      </c>
      <c r="K292" s="315">
        <f t="shared" si="2"/>
        <v>10</v>
      </c>
      <c r="L292" s="315">
        <f>IF($E292="Not Scored", "N/A",IF(AND($D292='Auto Responses'!$J$27,$H292=""),"N/A",IF(AND($D292='Auto Responses'!$J$27,$H292='Auto Responses'!$J$7),1,IF(AND($D292='Auto Responses'!$J$27,$H292='Auto Responses'!$J$8),0,IF(OR($F292=$G292,$H292='Auto Responses'!$J$7),1,0)))))</f>
        <v>1</v>
      </c>
      <c r="M292" s="315" t="str">
        <f>VLOOKUP($A292,'Privacy Analyst Evaluation'!$A$46:$K$120,10,0)&amp;""</f>
        <v/>
      </c>
      <c r="N292" s="315">
        <f t="shared" si="3"/>
        <v>0</v>
      </c>
      <c r="O292" s="315">
        <f t="shared" si="24"/>
        <v>10</v>
      </c>
      <c r="P292" s="315">
        <f t="shared" si="5"/>
        <v>10</v>
      </c>
      <c r="Q292" s="315">
        <f t="shared" si="6"/>
        <v>0</v>
      </c>
      <c r="R292" s="315">
        <f t="shared" si="10"/>
        <v>0</v>
      </c>
      <c r="S292" s="315">
        <f t="shared" si="7"/>
        <v>0</v>
      </c>
      <c r="T292" s="315">
        <f t="shared" si="8"/>
        <v>0</v>
      </c>
      <c r="U292" s="315">
        <f t="shared" si="11"/>
        <v>72</v>
      </c>
      <c r="V292" s="315">
        <f t="shared" si="9"/>
        <v>0</v>
      </c>
      <c r="W292" s="65"/>
      <c r="X292" s="65"/>
      <c r="Y292" s="65"/>
      <c r="Z292" s="65"/>
    </row>
    <row r="293" ht="15.75" customHeight="1">
      <c r="A293" s="315" t="str">
        <f>Questions!$A293</f>
        <v>DRPV-14</v>
      </c>
      <c r="B293" s="315" t="str">
        <f t="shared" si="1"/>
        <v>DRPV</v>
      </c>
      <c r="C293" s="315" t="str">
        <f>VLOOKUP($A293,Questions!$A$3:$L$333,2,0)&amp;""</f>
        <v>Do you certify stop-processing requests, including any data that is processed by a third party on your behalf?</v>
      </c>
      <c r="D293" s="315" t="str">
        <f>VLOOKUP($A293,Questions!$A$3:$L$333,11,0)&amp;""</f>
        <v/>
      </c>
      <c r="E293" s="315" t="str">
        <f>VLOOKUP($A293,Questions!$A$3:$L$333,12,0)&amp;""</f>
        <v>Privacy</v>
      </c>
      <c r="F293" s="315" t="str">
        <f>VLOOKUP($A293,'Privacy Analyst Evaluation'!$A$46:$K$120,3,0)&amp;""</f>
        <v>No</v>
      </c>
      <c r="G293" s="315" t="str">
        <f>VLOOKUP($A293,'Privacy Analyst Evaluation'!$A$46:$K$120,7,0)&amp;""</f>
        <v>Yes</v>
      </c>
      <c r="H293" s="315" t="str">
        <f>VLOOKUP($A293,'Privacy Analyst Evaluation'!$A$46:$K$120,8,0)&amp;""</f>
        <v/>
      </c>
      <c r="I293" s="315" t="str">
        <f>VLOOKUP($A293,'Privacy Analyst Evaluation'!$A$46:$K$120,9,0)&amp;""</f>
        <v>Standard Importance</v>
      </c>
      <c r="J293" s="315" t="str">
        <f>VLOOKUP($A293,'Privacy Analyst Evaluation'!$A$46:$K$120,10,0)&amp;""</f>
        <v/>
      </c>
      <c r="K293" s="315">
        <f t="shared" si="2"/>
        <v>10</v>
      </c>
      <c r="L293" s="315">
        <f>IF($E293="Not Scored", "N/A",IF(AND($D293='Auto Responses'!$J$27,$H293=""),"N/A",IF(AND($D293='Auto Responses'!$J$27,$H293='Auto Responses'!$J$7),1,IF(AND($D293='Auto Responses'!$J$27,$H293='Auto Responses'!$J$8),0,IF(OR($F293=$G293,$H293='Auto Responses'!$J$7),1,0)))))</f>
        <v>0</v>
      </c>
      <c r="M293" s="315" t="str">
        <f>VLOOKUP($A293,'Privacy Analyst Evaluation'!$A$46:$K$120,10,0)&amp;""</f>
        <v/>
      </c>
      <c r="N293" s="315">
        <f t="shared" si="3"/>
        <v>0</v>
      </c>
      <c r="O293" s="315">
        <f t="shared" si="24"/>
        <v>10</v>
      </c>
      <c r="P293" s="315">
        <f t="shared" si="5"/>
        <v>0</v>
      </c>
      <c r="Q293" s="315">
        <f t="shared" si="6"/>
        <v>0</v>
      </c>
      <c r="R293" s="315">
        <f t="shared" si="10"/>
        <v>0</v>
      </c>
      <c r="S293" s="315">
        <f t="shared" si="7"/>
        <v>0</v>
      </c>
      <c r="T293" s="315">
        <f t="shared" si="8"/>
        <v>0</v>
      </c>
      <c r="U293" s="315">
        <f t="shared" si="11"/>
        <v>72</v>
      </c>
      <c r="V293" s="315">
        <f t="shared" si="9"/>
        <v>0</v>
      </c>
      <c r="W293" s="65"/>
      <c r="X293" s="65"/>
      <c r="Y293" s="65"/>
      <c r="Z293" s="65"/>
    </row>
    <row r="294" ht="15.75" customHeight="1">
      <c r="A294" s="315" t="str">
        <f>Questions!$A294</f>
        <v>DRPV-15</v>
      </c>
      <c r="B294" s="315" t="str">
        <f t="shared" si="1"/>
        <v>DRPV</v>
      </c>
      <c r="C294" s="315" t="str">
        <f>VLOOKUP($A294,Questions!$A$3:$L$333,2,0)&amp;""</f>
        <v>Do you have a process to review code for ethical considerations?</v>
      </c>
      <c r="D294" s="315" t="str">
        <f>VLOOKUP($A294,Questions!$A$3:$L$333,11,0)&amp;""</f>
        <v/>
      </c>
      <c r="E294" s="315" t="str">
        <f>VLOOKUP($A294,Questions!$A$3:$L$333,12,0)&amp;""</f>
        <v>Privacy</v>
      </c>
      <c r="F294" s="315" t="str">
        <f>VLOOKUP($A294,'Privacy Analyst Evaluation'!$A$46:$K$120,3,0)&amp;""</f>
        <v>Yes</v>
      </c>
      <c r="G294" s="315" t="str">
        <f>VLOOKUP($A294,'Privacy Analyst Evaluation'!$A$46:$K$120,7,0)&amp;""</f>
        <v>Yes</v>
      </c>
      <c r="H294" s="315" t="str">
        <f>VLOOKUP($A294,'Privacy Analyst Evaluation'!$A$46:$K$120,8,0)&amp;""</f>
        <v/>
      </c>
      <c r="I294" s="315" t="str">
        <f>VLOOKUP($A294,'Privacy Analyst Evaluation'!$A$46:$K$120,9,0)&amp;""</f>
        <v>Standard Importance</v>
      </c>
      <c r="J294" s="315" t="str">
        <f>VLOOKUP($A294,'Privacy Analyst Evaluation'!$A$46:$K$120,10,0)&amp;""</f>
        <v/>
      </c>
      <c r="K294" s="315">
        <f t="shared" si="2"/>
        <v>10</v>
      </c>
      <c r="L294" s="315">
        <f>IF($E294="Not Scored", "N/A",IF(AND($D294='Auto Responses'!$J$27,$H294=""),"N/A",IF(AND($D294='Auto Responses'!$J$27,$H294='Auto Responses'!$J$7),1,IF(AND($D294='Auto Responses'!$J$27,$H294='Auto Responses'!$J$8),0,IF(OR($F294=$G294,$H294='Auto Responses'!$J$7),1,0)))))</f>
        <v>1</v>
      </c>
      <c r="M294" s="315" t="str">
        <f>VLOOKUP($A294,'Privacy Analyst Evaluation'!$A$46:$K$120,10,0)&amp;""</f>
        <v/>
      </c>
      <c r="N294" s="315">
        <f t="shared" si="3"/>
        <v>0</v>
      </c>
      <c r="O294" s="315">
        <f t="shared" si="24"/>
        <v>10</v>
      </c>
      <c r="P294" s="315">
        <f t="shared" si="5"/>
        <v>10</v>
      </c>
      <c r="Q294" s="315">
        <f t="shared" si="6"/>
        <v>0</v>
      </c>
      <c r="R294" s="315">
        <f t="shared" si="10"/>
        <v>0</v>
      </c>
      <c r="S294" s="315">
        <f t="shared" si="7"/>
        <v>0</v>
      </c>
      <c r="T294" s="315">
        <f t="shared" si="8"/>
        <v>0</v>
      </c>
      <c r="U294" s="315">
        <f t="shared" si="11"/>
        <v>72</v>
      </c>
      <c r="V294" s="315">
        <f t="shared" si="9"/>
        <v>0</v>
      </c>
      <c r="W294" s="65"/>
      <c r="X294" s="65"/>
      <c r="Y294" s="65"/>
      <c r="Z294" s="65"/>
    </row>
    <row r="295" ht="15.75" customHeight="1">
      <c r="A295" s="315" t="str">
        <f>Questions!$A295</f>
        <v>DPAI-01</v>
      </c>
      <c r="B295" s="315" t="str">
        <f t="shared" si="1"/>
        <v>DPAI</v>
      </c>
      <c r="C295" s="315" t="str">
        <f>VLOOKUP($A295,Questions!$A$3:$L$333,2,0)&amp;""</f>
        <v>Does your service use AI for the processing of institutional data?</v>
      </c>
      <c r="D295" s="315" t="str">
        <f>VLOOKUP($A295,Questions!$A$3:$L$333,11,0)&amp;""</f>
        <v>Neutral until evaluated</v>
      </c>
      <c r="E295" s="315" t="str">
        <f>VLOOKUP($A295,Questions!$A$3:$L$333,12,0)&amp;""</f>
        <v>Privacy</v>
      </c>
      <c r="F295" s="315" t="str">
        <f>VLOOKUP($A295,'Privacy Analyst Evaluation'!$A$46:$K$120,3,0)&amp;""</f>
        <v>Yes</v>
      </c>
      <c r="G295" s="315" t="str">
        <f>VLOOKUP($A295,'Privacy Analyst Evaluation'!$A$46:$K$120,7,0)&amp;""</f>
        <v>No</v>
      </c>
      <c r="H295" s="315" t="str">
        <f>VLOOKUP($A295,'Privacy Analyst Evaluation'!$A$46:$K$120,8,0)&amp;""</f>
        <v/>
      </c>
      <c r="I295" s="315" t="str">
        <f>VLOOKUP($A295,'Privacy Analyst Evaluation'!$A$46:$K$120,9,0)&amp;""</f>
        <v>Standard Importance</v>
      </c>
      <c r="J295" s="315" t="str">
        <f>VLOOKUP($A295,'Privacy Analyst Evaluation'!$A$46:$K$120,10,0)&amp;""</f>
        <v/>
      </c>
      <c r="K295" s="315">
        <f t="shared" si="2"/>
        <v>10</v>
      </c>
      <c r="L295" s="315" t="str">
        <f>IF($E295="Not Scored", "N/A",IF(AND($D295='Auto Responses'!$J$27,$H295=""),"N/A",IF(AND($D295='Auto Responses'!$J$27,$H295='Auto Responses'!$J$7),1,IF(AND($D295='Auto Responses'!$J$27,$H295='Auto Responses'!$J$8),0,IF(OR($F295=$G295,$H295='Auto Responses'!$J$7),1,0)))))</f>
        <v>N/A</v>
      </c>
      <c r="M295" s="315" t="str">
        <f>VLOOKUP($A295,'Privacy Analyst Evaluation'!$A$46:$K$120,10,0)&amp;""</f>
        <v/>
      </c>
      <c r="N295" s="315">
        <f t="shared" si="3"/>
        <v>0</v>
      </c>
      <c r="O295" s="315">
        <f t="shared" si="24"/>
        <v>10</v>
      </c>
      <c r="P295" s="315" t="str">
        <f t="shared" si="5"/>
        <v>N/A</v>
      </c>
      <c r="Q295" s="315">
        <f t="shared" si="6"/>
        <v>0</v>
      </c>
      <c r="R295" s="315">
        <f t="shared" si="10"/>
        <v>0</v>
      </c>
      <c r="S295" s="315">
        <f t="shared" si="7"/>
        <v>0</v>
      </c>
      <c r="T295" s="315">
        <f t="shared" si="8"/>
        <v>0</v>
      </c>
      <c r="U295" s="315">
        <f t="shared" si="11"/>
        <v>72</v>
      </c>
      <c r="V295" s="315">
        <f t="shared" si="9"/>
        <v>0</v>
      </c>
      <c r="W295" s="65"/>
      <c r="X295" s="65"/>
      <c r="Y295" s="65"/>
      <c r="Z295" s="65"/>
    </row>
    <row r="296" ht="15.75" customHeight="1">
      <c r="A296" s="315" t="str">
        <f>Questions!$A296</f>
        <v>DPAI-02</v>
      </c>
      <c r="B296" s="315" t="str">
        <f t="shared" si="1"/>
        <v>DPAI</v>
      </c>
      <c r="C296" s="315" t="str">
        <f>VLOOKUP($A296,Questions!$A$3:$L$333,2,0)&amp;""</f>
        <v>Is any institutional data retained in AI processing?*</v>
      </c>
      <c r="D296" s="315" t="str">
        <f>VLOOKUP($A296,Questions!$A$3:$L$333,11,0)&amp;""</f>
        <v/>
      </c>
      <c r="E296" s="315" t="str">
        <f>VLOOKUP($A296,Questions!$A$3:$L$333,12,0)&amp;""</f>
        <v>Privacy</v>
      </c>
      <c r="F296" s="315" t="str">
        <f>VLOOKUP($A296,'Privacy Analyst Evaluation'!$A$46:$K$120,3,0)&amp;""</f>
        <v>Yes</v>
      </c>
      <c r="G296" s="315" t="str">
        <f>VLOOKUP($A296,'Privacy Analyst Evaluation'!$A$46:$K$120,7,0)&amp;""</f>
        <v>No</v>
      </c>
      <c r="H296" s="315" t="str">
        <f>VLOOKUP($A296,'Privacy Analyst Evaluation'!$A$46:$K$120,8,0)&amp;""</f>
        <v/>
      </c>
      <c r="I296" s="315" t="str">
        <f>VLOOKUP($A296,'Privacy Analyst Evaluation'!$A$46:$K$120,9,0)&amp;""</f>
        <v>Critical Importance</v>
      </c>
      <c r="J296" s="315" t="str">
        <f>VLOOKUP($A296,'Privacy Analyst Evaluation'!$A$46:$K$120,10,0)&amp;""</f>
        <v/>
      </c>
      <c r="K296" s="315">
        <f t="shared" si="2"/>
        <v>20</v>
      </c>
      <c r="L296" s="315">
        <f>IF($E296="Not Scored", "N/A",IF(AND($D296='Auto Responses'!$J$27,$H296=""),"N/A",IF(AND($D296='Auto Responses'!$J$27,$H296='Auto Responses'!$J$7),1,IF(AND($D296='Auto Responses'!$J$27,$H296='Auto Responses'!$J$8),0,IF(OR($F296=$G296,$H296='Auto Responses'!$J$7),1,0)))))</f>
        <v>0</v>
      </c>
      <c r="M296" s="315" t="str">
        <f>VLOOKUP($A296,'Privacy Analyst Evaluation'!$A$46:$K$120,10,0)&amp;""</f>
        <v/>
      </c>
      <c r="N296" s="315">
        <f t="shared" si="3"/>
        <v>1</v>
      </c>
      <c r="O296" s="315">
        <f t="shared" si="24"/>
        <v>20</v>
      </c>
      <c r="P296" s="315">
        <f t="shared" si="5"/>
        <v>0</v>
      </c>
      <c r="Q296" s="315">
        <f t="shared" si="6"/>
        <v>0</v>
      </c>
      <c r="R296" s="315">
        <f t="shared" si="10"/>
        <v>0</v>
      </c>
      <c r="S296" s="315">
        <f t="shared" si="7"/>
        <v>0</v>
      </c>
      <c r="T296" s="315">
        <f t="shared" si="8"/>
        <v>1</v>
      </c>
      <c r="U296" s="315">
        <f t="shared" si="11"/>
        <v>73</v>
      </c>
      <c r="V296" s="315">
        <f t="shared" si="9"/>
        <v>73</v>
      </c>
      <c r="W296" s="65"/>
      <c r="X296" s="65"/>
      <c r="Y296" s="65"/>
      <c r="Z296" s="65"/>
    </row>
    <row r="297" ht="15.75" customHeight="1">
      <c r="A297" s="315" t="str">
        <f>Questions!$A297</f>
        <v>DPAI-03</v>
      </c>
      <c r="B297" s="315" t="str">
        <f t="shared" si="1"/>
        <v>DPAI</v>
      </c>
      <c r="C297" s="315" t="str">
        <f>VLOOKUP($A297,Questions!$A$3:$L$333,2,0)&amp;""</f>
        <v>Do you have agreements in place with third parties or subprocessors regarding the protection of customer data and use of AI?*</v>
      </c>
      <c r="D297" s="315" t="str">
        <f>VLOOKUP($A297,Questions!$A$3:$L$333,11,0)&amp;""</f>
        <v/>
      </c>
      <c r="E297" s="315" t="str">
        <f>VLOOKUP($A297,Questions!$A$3:$L$333,12,0)&amp;""</f>
        <v>Privacy</v>
      </c>
      <c r="F297" s="315" t="str">
        <f>VLOOKUP($A297,'Privacy Analyst Evaluation'!$A$46:$K$120,3,0)&amp;""</f>
        <v>Yes</v>
      </c>
      <c r="G297" s="315" t="str">
        <f>VLOOKUP($A297,'Privacy Analyst Evaluation'!$A$46:$K$120,7,0)&amp;""</f>
        <v>Yes</v>
      </c>
      <c r="H297" s="315" t="str">
        <f>VLOOKUP($A297,'Privacy Analyst Evaluation'!$A$46:$K$120,8,0)&amp;""</f>
        <v/>
      </c>
      <c r="I297" s="315" t="str">
        <f>VLOOKUP($A297,'Privacy Analyst Evaluation'!$A$46:$K$120,9,0)&amp;""</f>
        <v>Critical Importance</v>
      </c>
      <c r="J297" s="315" t="str">
        <f>VLOOKUP($A297,'Privacy Analyst Evaluation'!$A$46:$K$120,10,0)&amp;""</f>
        <v/>
      </c>
      <c r="K297" s="315">
        <f t="shared" si="2"/>
        <v>20</v>
      </c>
      <c r="L297" s="315">
        <f>IF($E297="Not Scored", "N/A",IF(AND($D297='Auto Responses'!$J$27,$H297=""),"N/A",IF(AND($D297='Auto Responses'!$J$27,$H297='Auto Responses'!$J$7),1,IF(AND($D297='Auto Responses'!$J$27,$H297='Auto Responses'!$J$8),0,IF(OR($F297=$G297,$H297='Auto Responses'!$J$7),1,0)))))</f>
        <v>1</v>
      </c>
      <c r="M297" s="315" t="str">
        <f>VLOOKUP($A297,'Privacy Analyst Evaluation'!$A$46:$K$120,10,0)&amp;""</f>
        <v/>
      </c>
      <c r="N297" s="315">
        <f t="shared" si="3"/>
        <v>1</v>
      </c>
      <c r="O297" s="315">
        <f t="shared" si="24"/>
        <v>20</v>
      </c>
      <c r="P297" s="315">
        <f t="shared" si="5"/>
        <v>20</v>
      </c>
      <c r="Q297" s="315">
        <f t="shared" si="6"/>
        <v>0</v>
      </c>
      <c r="R297" s="315">
        <f t="shared" si="10"/>
        <v>0</v>
      </c>
      <c r="S297" s="315">
        <f t="shared" si="7"/>
        <v>0</v>
      </c>
      <c r="T297" s="315">
        <f t="shared" si="8"/>
        <v>1</v>
      </c>
      <c r="U297" s="315">
        <f t="shared" si="11"/>
        <v>74</v>
      </c>
      <c r="V297" s="315">
        <f t="shared" si="9"/>
        <v>74</v>
      </c>
      <c r="W297" s="65"/>
      <c r="X297" s="65"/>
      <c r="Y297" s="65"/>
      <c r="Z297" s="65"/>
    </row>
    <row r="298" ht="15.75" customHeight="1">
      <c r="A298" s="315" t="str">
        <f>Questions!$A298</f>
        <v>DPAI-04</v>
      </c>
      <c r="B298" s="315" t="str">
        <f t="shared" si="1"/>
        <v>DPAI</v>
      </c>
      <c r="C298" s="315" t="str">
        <f>VLOOKUP($A298,Questions!$A$3:$L$333,2,0)&amp;""</f>
        <v>Will institutional data be processed through a third party or subprocessor that also uses AI?</v>
      </c>
      <c r="D298" s="315" t="str">
        <f>VLOOKUP($A298,Questions!$A$3:$L$333,11,0)&amp;""</f>
        <v>Neutral until evaluated</v>
      </c>
      <c r="E298" s="315" t="str">
        <f>VLOOKUP($A298,Questions!$A$3:$L$333,12,0)&amp;""</f>
        <v>Privacy</v>
      </c>
      <c r="F298" s="315" t="str">
        <f>VLOOKUP($A298,'Privacy Analyst Evaluation'!$A$46:$K$120,3,0)&amp;""</f>
        <v>Yes</v>
      </c>
      <c r="G298" s="315" t="str">
        <f>VLOOKUP($A298,'Privacy Analyst Evaluation'!$A$46:$K$120,7,0)&amp;""</f>
        <v>No</v>
      </c>
      <c r="H298" s="315" t="str">
        <f>VLOOKUP($A298,'Privacy Analyst Evaluation'!$A$46:$K$120,8,0)&amp;""</f>
        <v/>
      </c>
      <c r="I298" s="315" t="str">
        <f>VLOOKUP($A298,'Privacy Analyst Evaluation'!$A$46:$K$120,9,0)&amp;""</f>
        <v>Standard Importance</v>
      </c>
      <c r="J298" s="315" t="str">
        <f>VLOOKUP($A298,'Privacy Analyst Evaluation'!$A$46:$K$120,10,0)&amp;""</f>
        <v/>
      </c>
      <c r="K298" s="315">
        <f t="shared" si="2"/>
        <v>10</v>
      </c>
      <c r="L298" s="315" t="str">
        <f>IF($E298="Not Scored", "N/A",IF(AND($D298='Auto Responses'!$J$27,$H298=""),"N/A",IF(AND($D298='Auto Responses'!$J$27,$H298='Auto Responses'!$J$7),1,IF(AND($D298='Auto Responses'!$J$27,$H298='Auto Responses'!$J$8),0,IF(OR($F298=$G298,$H298='Auto Responses'!$J$7),1,0)))))</f>
        <v>N/A</v>
      </c>
      <c r="M298" s="315" t="str">
        <f>VLOOKUP($A298,'Privacy Analyst Evaluation'!$A$46:$K$120,10,0)&amp;""</f>
        <v/>
      </c>
      <c r="N298" s="315">
        <f t="shared" si="3"/>
        <v>0</v>
      </c>
      <c r="O298" s="315">
        <f t="shared" si="24"/>
        <v>10</v>
      </c>
      <c r="P298" s="315" t="str">
        <f t="shared" si="5"/>
        <v>N/A</v>
      </c>
      <c r="Q298" s="315">
        <f t="shared" si="6"/>
        <v>0</v>
      </c>
      <c r="R298" s="315">
        <f t="shared" si="10"/>
        <v>0</v>
      </c>
      <c r="S298" s="315">
        <f t="shared" si="7"/>
        <v>0</v>
      </c>
      <c r="T298" s="315">
        <f t="shared" si="8"/>
        <v>0</v>
      </c>
      <c r="U298" s="315">
        <f t="shared" si="11"/>
        <v>74</v>
      </c>
      <c r="V298" s="315">
        <f t="shared" si="9"/>
        <v>0</v>
      </c>
      <c r="W298" s="65"/>
      <c r="X298" s="65"/>
      <c r="Y298" s="65"/>
      <c r="Z298" s="65"/>
    </row>
    <row r="299" ht="15.75" customHeight="1">
      <c r="A299" s="315" t="str">
        <f>Questions!$A299</f>
        <v>DPAI-05</v>
      </c>
      <c r="B299" s="315" t="str">
        <f t="shared" si="1"/>
        <v>DPAI</v>
      </c>
      <c r="C299" s="315" t="str">
        <f>VLOOKUP($A299,Questions!$A$3:$L$333,2,0)&amp;""</f>
        <v>Is AI processing limited to fully licensed commercial enterprise AI services?</v>
      </c>
      <c r="D299" s="315" t="str">
        <f>VLOOKUP($A299,Questions!$A$3:$L$333,11,0)&amp;""</f>
        <v>Neutral until evaluated</v>
      </c>
      <c r="E299" s="315" t="str">
        <f>VLOOKUP($A299,Questions!$A$3:$L$333,12,0)&amp;""</f>
        <v>Privacy</v>
      </c>
      <c r="F299" s="315" t="str">
        <f>VLOOKUP($A299,'Privacy Analyst Evaluation'!$A$46:$K$120,3,0)&amp;""</f>
        <v>Yes</v>
      </c>
      <c r="G299" s="315" t="str">
        <f>VLOOKUP($A299,'Privacy Analyst Evaluation'!$A$46:$K$120,7,0)&amp;""</f>
        <v>Yes</v>
      </c>
      <c r="H299" s="315" t="str">
        <f>VLOOKUP($A299,'Privacy Analyst Evaluation'!$A$46:$K$120,8,0)&amp;""</f>
        <v/>
      </c>
      <c r="I299" s="315" t="str">
        <f>VLOOKUP($A299,'Privacy Analyst Evaluation'!$A$46:$K$120,9,0)&amp;""</f>
        <v>Minor Importance</v>
      </c>
      <c r="J299" s="315" t="str">
        <f>VLOOKUP($A299,'Privacy Analyst Evaluation'!$A$46:$K$120,10,0)&amp;""</f>
        <v/>
      </c>
      <c r="K299" s="315">
        <f t="shared" si="2"/>
        <v>5</v>
      </c>
      <c r="L299" s="315" t="str">
        <f>IF($E299="Not Scored", "N/A",IF(AND($D299='Auto Responses'!$J$27,$H299=""),"N/A",IF(AND($D299='Auto Responses'!$J$27,$H299='Auto Responses'!$J$7),1,IF(AND($D299='Auto Responses'!$J$27,$H299='Auto Responses'!$J$8),0,IF(OR($F299=$G299,$H299='Auto Responses'!$J$7),1,0)))))</f>
        <v>N/A</v>
      </c>
      <c r="M299" s="315" t="str">
        <f>VLOOKUP($A299,'Privacy Analyst Evaluation'!$A$46:$K$120,10,0)&amp;""</f>
        <v/>
      </c>
      <c r="N299" s="315">
        <f t="shared" si="3"/>
        <v>0</v>
      </c>
      <c r="O299" s="315">
        <f t="shared" si="24"/>
        <v>5</v>
      </c>
      <c r="P299" s="315" t="str">
        <f t="shared" si="5"/>
        <v>N/A</v>
      </c>
      <c r="Q299" s="315">
        <f t="shared" si="6"/>
        <v>0</v>
      </c>
      <c r="R299" s="315">
        <f t="shared" si="10"/>
        <v>0</v>
      </c>
      <c r="S299" s="315">
        <f t="shared" si="7"/>
        <v>0</v>
      </c>
      <c r="T299" s="315">
        <f t="shared" si="8"/>
        <v>0</v>
      </c>
      <c r="U299" s="315">
        <f t="shared" si="11"/>
        <v>74</v>
      </c>
      <c r="V299" s="315">
        <f t="shared" si="9"/>
        <v>0</v>
      </c>
      <c r="W299" s="65"/>
      <c r="X299" s="65"/>
      <c r="Y299" s="65"/>
      <c r="Z299" s="65"/>
    </row>
    <row r="300" ht="15.75" customHeight="1">
      <c r="A300" s="315" t="str">
        <f>Questions!$A300</f>
        <v>DPAI-06</v>
      </c>
      <c r="B300" s="315" t="str">
        <f t="shared" si="1"/>
        <v>DPAI</v>
      </c>
      <c r="C300" s="315" t="str">
        <f>VLOOKUP($A300,Questions!$A$3:$L$333,2,0)&amp;""</f>
        <v>Will institutional data be used or processed by any shared AI services?</v>
      </c>
      <c r="D300" s="315" t="str">
        <f>VLOOKUP($A300,Questions!$A$3:$L$333,11,0)&amp;""</f>
        <v>Neutral until evaluated</v>
      </c>
      <c r="E300" s="315" t="str">
        <f>VLOOKUP($A300,Questions!$A$3:$L$333,12,0)&amp;""</f>
        <v>Privacy</v>
      </c>
      <c r="F300" s="315" t="str">
        <f>VLOOKUP($A300,'Privacy Analyst Evaluation'!$A$46:$K$120,3,0)&amp;""</f>
        <v>Yes</v>
      </c>
      <c r="G300" s="315" t="str">
        <f>VLOOKUP($A300,'Privacy Analyst Evaluation'!$A$46:$K$120,7,0)&amp;""</f>
        <v>No</v>
      </c>
      <c r="H300" s="315" t="str">
        <f>VLOOKUP($A300,'Privacy Analyst Evaluation'!$A$46:$K$120,8,0)&amp;""</f>
        <v/>
      </c>
      <c r="I300" s="315" t="str">
        <f>VLOOKUP($A300,'Privacy Analyst Evaluation'!$A$46:$K$120,9,0)&amp;""</f>
        <v>Minor Importance</v>
      </c>
      <c r="J300" s="315" t="str">
        <f>VLOOKUP($A300,'Privacy Analyst Evaluation'!$A$46:$K$120,10,0)&amp;""</f>
        <v/>
      </c>
      <c r="K300" s="315">
        <f t="shared" si="2"/>
        <v>5</v>
      </c>
      <c r="L300" s="315" t="str">
        <f>IF($E300="Not Scored", "N/A",IF(AND($D300='Auto Responses'!$J$27,$H300=""),"N/A",IF(AND($D300='Auto Responses'!$J$27,$H300='Auto Responses'!$J$7),1,IF(AND($D300='Auto Responses'!$J$27,$H300='Auto Responses'!$J$8),0,IF(OR($F300=$G300,$H300='Auto Responses'!$J$7),1,0)))))</f>
        <v>N/A</v>
      </c>
      <c r="M300" s="315" t="str">
        <f>VLOOKUP($A300,'Privacy Analyst Evaluation'!$A$46:$K$120,10,0)&amp;""</f>
        <v/>
      </c>
      <c r="N300" s="315">
        <f t="shared" si="3"/>
        <v>0</v>
      </c>
      <c r="O300" s="315">
        <f t="shared" si="24"/>
        <v>5</v>
      </c>
      <c r="P300" s="315" t="str">
        <f t="shared" si="5"/>
        <v>N/A</v>
      </c>
      <c r="Q300" s="315">
        <f t="shared" si="6"/>
        <v>0</v>
      </c>
      <c r="R300" s="315">
        <f t="shared" si="10"/>
        <v>0</v>
      </c>
      <c r="S300" s="315">
        <f t="shared" si="7"/>
        <v>0</v>
      </c>
      <c r="T300" s="315">
        <f t="shared" si="8"/>
        <v>0</v>
      </c>
      <c r="U300" s="315">
        <f t="shared" si="11"/>
        <v>74</v>
      </c>
      <c r="V300" s="315">
        <f t="shared" si="9"/>
        <v>0</v>
      </c>
      <c r="W300" s="65"/>
      <c r="X300" s="65"/>
      <c r="Y300" s="65"/>
      <c r="Z300" s="65"/>
    </row>
    <row r="301" ht="15.75" customHeight="1">
      <c r="A301" s="315" t="str">
        <f>Questions!$A301</f>
        <v>DPAI-07</v>
      </c>
      <c r="B301" s="315" t="str">
        <f t="shared" si="1"/>
        <v>DPAI</v>
      </c>
      <c r="C301" s="315" t="str">
        <f>VLOOKUP($A301,Questions!$A$3:$L$333,2,0)&amp;""</f>
        <v>Do you have safeguards in place to protect institutional data and data privacy from unintended AI queries or processing?</v>
      </c>
      <c r="D301" s="315" t="str">
        <f>VLOOKUP($A301,Questions!$A$3:$L$333,11,0)&amp;""</f>
        <v>Neutral until evaluated</v>
      </c>
      <c r="E301" s="315" t="str">
        <f>VLOOKUP($A301,Questions!$A$3:$L$333,12,0)&amp;""</f>
        <v>Privacy</v>
      </c>
      <c r="F301" s="315" t="str">
        <f>VLOOKUP($A301,'Privacy Analyst Evaluation'!$A$46:$K$120,3,0)&amp;""</f>
        <v>Yes</v>
      </c>
      <c r="G301" s="315" t="str">
        <f>VLOOKUP($A301,'Privacy Analyst Evaluation'!$A$46:$K$120,7,0)&amp;""</f>
        <v>Yes</v>
      </c>
      <c r="H301" s="315" t="str">
        <f>VLOOKUP($A301,'Privacy Analyst Evaluation'!$A$46:$K$120,8,0)&amp;""</f>
        <v/>
      </c>
      <c r="I301" s="315" t="str">
        <f>VLOOKUP($A301,'Privacy Analyst Evaluation'!$A$46:$K$120,9,0)&amp;""</f>
        <v>Minor Importance</v>
      </c>
      <c r="J301" s="315" t="str">
        <f>VLOOKUP($A301,'Privacy Analyst Evaluation'!$A$46:$K$120,10,0)&amp;""</f>
        <v/>
      </c>
      <c r="K301" s="315">
        <f t="shared" si="2"/>
        <v>5</v>
      </c>
      <c r="L301" s="315" t="str">
        <f>IF($E301="Not Scored", "N/A",IF(AND($D301='Auto Responses'!$J$27,$H301=""),"N/A",IF(AND($D301='Auto Responses'!$J$27,$H301='Auto Responses'!$J$7),1,IF(AND($D301='Auto Responses'!$J$27,$H301='Auto Responses'!$J$8),0,IF(OR($F301=$G301,$H301='Auto Responses'!$J$7),1,0)))))</f>
        <v>N/A</v>
      </c>
      <c r="M301" s="315" t="str">
        <f>VLOOKUP($A301,'Privacy Analyst Evaluation'!$A$46:$K$120,10,0)&amp;""</f>
        <v/>
      </c>
      <c r="N301" s="315">
        <f t="shared" si="3"/>
        <v>0</v>
      </c>
      <c r="O301" s="315">
        <f t="shared" si="24"/>
        <v>5</v>
      </c>
      <c r="P301" s="315" t="str">
        <f t="shared" si="5"/>
        <v>N/A</v>
      </c>
      <c r="Q301" s="315">
        <f t="shared" si="6"/>
        <v>0</v>
      </c>
      <c r="R301" s="315">
        <f t="shared" si="10"/>
        <v>0</v>
      </c>
      <c r="S301" s="315">
        <f t="shared" si="7"/>
        <v>0</v>
      </c>
      <c r="T301" s="315">
        <f t="shared" si="8"/>
        <v>0</v>
      </c>
      <c r="U301" s="315">
        <f t="shared" si="11"/>
        <v>74</v>
      </c>
      <c r="V301" s="315">
        <f t="shared" si="9"/>
        <v>0</v>
      </c>
      <c r="W301" s="65"/>
      <c r="X301" s="65"/>
      <c r="Y301" s="65"/>
      <c r="Z301" s="65"/>
    </row>
    <row r="302" ht="15.75" customHeight="1">
      <c r="A302" s="315" t="str">
        <f>Questions!$A302</f>
        <v>DPAI-08</v>
      </c>
      <c r="B302" s="315" t="str">
        <f t="shared" si="1"/>
        <v>DPAI</v>
      </c>
      <c r="C302" s="315" t="str">
        <f>VLOOKUP($A302,Questions!$A$3:$L$333,2,0)&amp;""</f>
        <v>Do you provide choice to the user to opt out of AI use?</v>
      </c>
      <c r="D302" s="315" t="str">
        <f>VLOOKUP($A302,Questions!$A$3:$L$333,11,0)&amp;""</f>
        <v>Neutral until evaluated</v>
      </c>
      <c r="E302" s="315" t="str">
        <f>VLOOKUP($A302,Questions!$A$3:$L$333,12,0)&amp;""</f>
        <v>Privacy</v>
      </c>
      <c r="F302" s="315" t="str">
        <f>VLOOKUP($A302,'Privacy Analyst Evaluation'!$A$46:$K$120,3,0)&amp;""</f>
        <v>Yes</v>
      </c>
      <c r="G302" s="315" t="str">
        <f>VLOOKUP($A302,'Privacy Analyst Evaluation'!$A$46:$K$120,7,0)&amp;""</f>
        <v>Yes</v>
      </c>
      <c r="H302" s="315" t="str">
        <f>VLOOKUP($A302,'Privacy Analyst Evaluation'!$A$46:$K$120,8,0)&amp;""</f>
        <v/>
      </c>
      <c r="I302" s="315" t="str">
        <f>VLOOKUP($A302,'Privacy Analyst Evaluation'!$A$46:$K$120,9,0)&amp;""</f>
        <v>Minor Importance</v>
      </c>
      <c r="J302" s="315" t="str">
        <f>VLOOKUP($A302,'Privacy Analyst Evaluation'!$A$46:$K$120,10,0)&amp;""</f>
        <v/>
      </c>
      <c r="K302" s="315">
        <f t="shared" si="2"/>
        <v>5</v>
      </c>
      <c r="L302" s="315" t="str">
        <f>IF($E302="Not Scored", "N/A",IF(AND($D302='Auto Responses'!$J$27,$H302=""),"N/A",IF(AND($D302='Auto Responses'!$J$27,$H302='Auto Responses'!$J$7),1,IF(AND($D302='Auto Responses'!$J$27,$H302='Auto Responses'!$J$8),0,IF(OR($F302=$G302,$H302='Auto Responses'!$J$7),1,0)))))</f>
        <v>N/A</v>
      </c>
      <c r="M302" s="315" t="str">
        <f>VLOOKUP($A302,'Privacy Analyst Evaluation'!$A$46:$K$120,10,0)&amp;""</f>
        <v/>
      </c>
      <c r="N302" s="315">
        <f t="shared" si="3"/>
        <v>0</v>
      </c>
      <c r="O302" s="315">
        <f t="shared" si="24"/>
        <v>5</v>
      </c>
      <c r="P302" s="315" t="str">
        <f t="shared" si="5"/>
        <v>N/A</v>
      </c>
      <c r="Q302" s="315">
        <f t="shared" si="6"/>
        <v>0</v>
      </c>
      <c r="R302" s="315">
        <f t="shared" si="10"/>
        <v>0</v>
      </c>
      <c r="S302" s="315">
        <f t="shared" si="7"/>
        <v>0</v>
      </c>
      <c r="T302" s="315">
        <f t="shared" si="8"/>
        <v>0</v>
      </c>
      <c r="U302" s="315">
        <f t="shared" si="11"/>
        <v>74</v>
      </c>
      <c r="V302" s="315">
        <f t="shared" si="9"/>
        <v>0</v>
      </c>
      <c r="W302" s="65"/>
      <c r="X302" s="65"/>
      <c r="Y302" s="65"/>
      <c r="Z302" s="65"/>
    </row>
    <row r="303" ht="15.75" customHeight="1">
      <c r="A303" s="315" t="str">
        <f>Questions!$A303</f>
        <v>AIQU-01</v>
      </c>
      <c r="B303" s="315" t="str">
        <f t="shared" si="1"/>
        <v>AIQU</v>
      </c>
      <c r="C303" s="315" t="str">
        <f>VLOOKUP($A303,Questions!$A$3:$L$333,2,0)&amp;""</f>
        <v>Does your solution leverage machine learning (ML) or do you plan to do so in the next 12 months?</v>
      </c>
      <c r="D303" s="315" t="str">
        <f>VLOOKUP($A303,Questions!$A$3:$L$333,11,0)&amp;""</f>
        <v>NA</v>
      </c>
      <c r="E303" s="315" t="str">
        <f>VLOOKUP($A303,Questions!$A$3:$L$333,12,0)&amp;""</f>
        <v>Not scored</v>
      </c>
      <c r="F303" s="315" t="str">
        <f>VLOOKUP($A303,'Institution Evaluation'!$A$56:$K$346,3,0)&amp;""</f>
        <v>Yes</v>
      </c>
      <c r="G303" s="315" t="str">
        <f>VLOOKUP($A303,'Institution Evaluation'!$A$56:$K$346,7,0)&amp;""</f>
        <v/>
      </c>
      <c r="H303" s="315" t="str">
        <f>VLOOKUP($A303,'Institution Evaluation'!$A$56:$K$346,8,0)&amp;""</f>
        <v/>
      </c>
      <c r="I303" s="315" t="str">
        <f>VLOOKUP($A303,'Institution Evaluation'!$A$56:$K$346,9,0)&amp;""</f>
        <v/>
      </c>
      <c r="J303" s="315" t="str">
        <f>VLOOKUP($A303,'Institution Evaluation'!$A$56:$K$346,10,0)&amp;""</f>
        <v/>
      </c>
      <c r="K303" s="315">
        <f t="shared" si="2"/>
        <v>10</v>
      </c>
      <c r="L303" s="315" t="str">
        <f>IF($E303="Not Scored", "N/A",IF(AND($D303='Auto Responses'!$J$27,$H303=""),"N/A",IF(AND($D303='Auto Responses'!$J$27,$H303='Auto Responses'!$J$7),1,IF(AND($D303='Auto Responses'!$J$27,$H303='Auto Responses'!$J$8),0,IF(OR($F303=$G303,$H303='Auto Responses'!$J$7),1,0)))))</f>
        <v>N/A</v>
      </c>
      <c r="M303" s="315" t="str">
        <f>VLOOKUP($A303,'Institution Evaluation'!$A$56:$K$346,10,0)&amp;""</f>
        <v/>
      </c>
      <c r="N303" s="315">
        <f t="shared" si="3"/>
        <v>0</v>
      </c>
      <c r="O303" s="315" t="str">
        <f t="shared" ref="O303:O319" si="25">IF(OR($F$20="No",$F$24="No",$E303="Not Scored"),"N/A",IF($J303="",$K303,IF($J303="Minor Importance",5,IF($J303="Standard Importance",10,IF($J303="Critical Importance",20,0)))))</f>
        <v>N/A</v>
      </c>
      <c r="P303" s="315" t="str">
        <f t="shared" si="5"/>
        <v>N/A</v>
      </c>
      <c r="Q303" s="315">
        <f t="shared" si="6"/>
        <v>0</v>
      </c>
      <c r="R303" s="315">
        <f t="shared" si="10"/>
        <v>0</v>
      </c>
      <c r="S303" s="315">
        <f t="shared" si="7"/>
        <v>0</v>
      </c>
      <c r="T303" s="315">
        <f t="shared" si="8"/>
        <v>0</v>
      </c>
      <c r="U303" s="315">
        <f t="shared" si="11"/>
        <v>74</v>
      </c>
      <c r="V303" s="315">
        <f t="shared" si="9"/>
        <v>0</v>
      </c>
      <c r="W303" s="65"/>
      <c r="X303" s="65"/>
      <c r="Y303" s="65"/>
      <c r="Z303" s="65"/>
    </row>
    <row r="304" ht="15.75" customHeight="1">
      <c r="A304" s="315" t="str">
        <f>Questions!$A304</f>
        <v>AIQU-02</v>
      </c>
      <c r="B304" s="315" t="str">
        <f t="shared" si="1"/>
        <v>AIQU</v>
      </c>
      <c r="C304" s="315" t="str">
        <f>VLOOKUP($A304,Questions!$A$3:$L$333,2,0)&amp;""</f>
        <v>Does your solution leverage a large language model (LLM) or do you plan to do so in the next 12 months?</v>
      </c>
      <c r="D304" s="315" t="str">
        <f>VLOOKUP($A304,Questions!$A$3:$L$333,11,0)&amp;""</f>
        <v>NA</v>
      </c>
      <c r="E304" s="315" t="str">
        <f>VLOOKUP($A304,Questions!$A$3:$L$333,12,0)&amp;""</f>
        <v>Not scored</v>
      </c>
      <c r="F304" s="315" t="str">
        <f>VLOOKUP($A304,'Institution Evaluation'!$A$56:$K$346,3,0)&amp;""</f>
        <v>Yes</v>
      </c>
      <c r="G304" s="315" t="str">
        <f>VLOOKUP($A304,'Institution Evaluation'!$A$56:$K$346,7,0)&amp;""</f>
        <v/>
      </c>
      <c r="H304" s="315" t="str">
        <f>VLOOKUP($A304,'Institution Evaluation'!$A$56:$K$346,8,0)&amp;""</f>
        <v/>
      </c>
      <c r="I304" s="315" t="str">
        <f>VLOOKUP($A304,'Institution Evaluation'!$A$56:$K$346,9,0)&amp;""</f>
        <v/>
      </c>
      <c r="J304" s="315" t="str">
        <f>VLOOKUP($A304,'Institution Evaluation'!$A$56:$K$346,10,0)&amp;""</f>
        <v/>
      </c>
      <c r="K304" s="315">
        <f t="shared" si="2"/>
        <v>10</v>
      </c>
      <c r="L304" s="315" t="str">
        <f>IF($E304="Not Scored", "N/A",IF(AND($D304='Auto Responses'!$J$27,$H304=""),"N/A",IF(AND($D304='Auto Responses'!$J$27,$H304='Auto Responses'!$J$7),1,IF(AND($D304='Auto Responses'!$J$27,$H304='Auto Responses'!$J$8),0,IF(OR($F304=$G304,$H304='Auto Responses'!$J$7),1,0)))))</f>
        <v>N/A</v>
      </c>
      <c r="M304" s="315" t="str">
        <f>VLOOKUP($A304,'Institution Evaluation'!$A$56:$K$346,10,0)&amp;""</f>
        <v/>
      </c>
      <c r="N304" s="315">
        <f t="shared" si="3"/>
        <v>0</v>
      </c>
      <c r="O304" s="315" t="str">
        <f t="shared" si="25"/>
        <v>N/A</v>
      </c>
      <c r="P304" s="315" t="str">
        <f t="shared" si="5"/>
        <v>N/A</v>
      </c>
      <c r="Q304" s="315">
        <f t="shared" si="6"/>
        <v>0</v>
      </c>
      <c r="R304" s="315">
        <f t="shared" si="10"/>
        <v>0</v>
      </c>
      <c r="S304" s="315">
        <f t="shared" si="7"/>
        <v>0</v>
      </c>
      <c r="T304" s="315">
        <f t="shared" si="8"/>
        <v>0</v>
      </c>
      <c r="U304" s="315">
        <f t="shared" si="11"/>
        <v>74</v>
      </c>
      <c r="V304" s="315">
        <f t="shared" si="9"/>
        <v>0</v>
      </c>
      <c r="W304" s="65"/>
      <c r="X304" s="65"/>
      <c r="Y304" s="65"/>
      <c r="Z304" s="65"/>
    </row>
    <row r="305" ht="15.75" customHeight="1">
      <c r="A305" s="315" t="str">
        <f>Questions!$A305</f>
        <v>AIGN-01</v>
      </c>
      <c r="B305" s="315" t="str">
        <f t="shared" si="1"/>
        <v>AIGN</v>
      </c>
      <c r="C305" s="315" t="str">
        <f>VLOOKUP($A305,Questions!$A$3:$L$333,2,0)&amp;""</f>
        <v>Does your solution have an AI risk model when developing or implementing your solution's AI model?*</v>
      </c>
      <c r="D305" s="315" t="str">
        <f>VLOOKUP($A305,Questions!$A$3:$L$333,11,0)&amp;""</f>
        <v/>
      </c>
      <c r="E305" s="315" t="str">
        <f>VLOOKUP($A305,Questions!$A$3:$L$333,12,0)&amp;""</f>
        <v>AI</v>
      </c>
      <c r="F305" s="315" t="str">
        <f>VLOOKUP($A305,'Institution Evaluation'!$A$56:$K$346,3,0)&amp;""</f>
        <v>Yes</v>
      </c>
      <c r="G305" s="315" t="str">
        <f>VLOOKUP($A305,'Institution Evaluation'!$A$56:$K$346,7,0)&amp;""</f>
        <v>Yes</v>
      </c>
      <c r="H305" s="315" t="str">
        <f>VLOOKUP($A305,'Institution Evaluation'!$A$56:$K$346,8,0)&amp;""</f>
        <v/>
      </c>
      <c r="I305" s="315" t="str">
        <f>VLOOKUP($A305,'Institution Evaluation'!$A$56:$K$346,9,0)&amp;""</f>
        <v>Critical Importance</v>
      </c>
      <c r="J305" s="315" t="str">
        <f>VLOOKUP($A305,'Institution Evaluation'!$A$56:$K$346,10,0)&amp;""</f>
        <v/>
      </c>
      <c r="K305" s="315">
        <f t="shared" si="2"/>
        <v>20</v>
      </c>
      <c r="L305" s="315">
        <f>IF($E305="Not Scored", "N/A",IF(AND($D305='Auto Responses'!$J$27,$H305=""),"N/A",IF(AND($D305='Auto Responses'!$J$27,$H305='Auto Responses'!$J$7),1,IF(AND($D305='Auto Responses'!$J$27,$H305='Auto Responses'!$J$8),0,IF(OR($F305=$G305,$H305='Auto Responses'!$J$7),1,0)))))</f>
        <v>1</v>
      </c>
      <c r="M305" s="315" t="str">
        <f>VLOOKUP($A305,'Institution Evaluation'!$A$56:$K$346,10,0)&amp;""</f>
        <v/>
      </c>
      <c r="N305" s="315">
        <f t="shared" si="3"/>
        <v>1</v>
      </c>
      <c r="O305" s="315" t="str">
        <f t="shared" si="25"/>
        <v>N/A</v>
      </c>
      <c r="P305" s="315" t="str">
        <f t="shared" si="5"/>
        <v>N/A</v>
      </c>
      <c r="Q305" s="315">
        <f t="shared" si="6"/>
        <v>0</v>
      </c>
      <c r="R305" s="315">
        <f t="shared" si="10"/>
        <v>0</v>
      </c>
      <c r="S305" s="315">
        <f t="shared" si="7"/>
        <v>0</v>
      </c>
      <c r="T305" s="315">
        <f t="shared" si="8"/>
        <v>1</v>
      </c>
      <c r="U305" s="315">
        <f t="shared" si="11"/>
        <v>75</v>
      </c>
      <c r="V305" s="315">
        <f t="shared" si="9"/>
        <v>75</v>
      </c>
      <c r="W305" s="65"/>
      <c r="X305" s="65"/>
      <c r="Y305" s="65"/>
      <c r="Z305" s="65"/>
    </row>
    <row r="306" ht="15.75" customHeight="1">
      <c r="A306" s="315" t="str">
        <f>Questions!$A306</f>
        <v>AIGN-02</v>
      </c>
      <c r="B306" s="315" t="str">
        <f t="shared" si="1"/>
        <v>AIGN</v>
      </c>
      <c r="C306" s="315" t="str">
        <f>VLOOKUP($A306,Questions!$A$3:$L$333,2,0)&amp;""</f>
        <v>Can your solution's AI features be disabled by tenant and/or user?*</v>
      </c>
      <c r="D306" s="315" t="str">
        <f>VLOOKUP($A306,Questions!$A$3:$L$333,11,0)&amp;""</f>
        <v/>
      </c>
      <c r="E306" s="315" t="str">
        <f>VLOOKUP($A306,Questions!$A$3:$L$333,12,0)&amp;""</f>
        <v>AI</v>
      </c>
      <c r="F306" s="315" t="str">
        <f>VLOOKUP($A306,'Institution Evaluation'!$A$56:$K$346,3,0)&amp;""</f>
        <v>Yes</v>
      </c>
      <c r="G306" s="315" t="str">
        <f>VLOOKUP($A306,'Institution Evaluation'!$A$56:$K$346,7,0)&amp;""</f>
        <v>Yes</v>
      </c>
      <c r="H306" s="315" t="str">
        <f>VLOOKUP($A306,'Institution Evaluation'!$A$56:$K$346,8,0)&amp;""</f>
        <v/>
      </c>
      <c r="I306" s="315" t="str">
        <f>VLOOKUP($A306,'Institution Evaluation'!$A$56:$K$346,9,0)&amp;""</f>
        <v>Critical Importance</v>
      </c>
      <c r="J306" s="315" t="str">
        <f>VLOOKUP($A306,'Institution Evaluation'!$A$56:$K$346,10,0)&amp;""</f>
        <v/>
      </c>
      <c r="K306" s="315">
        <f t="shared" si="2"/>
        <v>20</v>
      </c>
      <c r="L306" s="315">
        <f>IF($E306="Not Scored", "N/A",IF(AND($D306='Auto Responses'!$J$27,$H306=""),"N/A",IF(AND($D306='Auto Responses'!$J$27,$H306='Auto Responses'!$J$7),1,IF(AND($D306='Auto Responses'!$J$27,$H306='Auto Responses'!$J$8),0,IF(OR($F306=$G306,$H306='Auto Responses'!$J$7),1,0)))))</f>
        <v>1</v>
      </c>
      <c r="M306" s="315" t="str">
        <f>VLOOKUP($A306,'Institution Evaluation'!$A$56:$K$346,10,0)&amp;""</f>
        <v/>
      </c>
      <c r="N306" s="315">
        <f t="shared" si="3"/>
        <v>1</v>
      </c>
      <c r="O306" s="315" t="str">
        <f t="shared" si="25"/>
        <v>N/A</v>
      </c>
      <c r="P306" s="315" t="str">
        <f t="shared" si="5"/>
        <v>N/A</v>
      </c>
      <c r="Q306" s="315">
        <f t="shared" si="6"/>
        <v>0</v>
      </c>
      <c r="R306" s="315">
        <f t="shared" si="10"/>
        <v>0</v>
      </c>
      <c r="S306" s="315">
        <f t="shared" si="7"/>
        <v>0</v>
      </c>
      <c r="T306" s="315">
        <f t="shared" si="8"/>
        <v>1</v>
      </c>
      <c r="U306" s="315">
        <f t="shared" si="11"/>
        <v>76</v>
      </c>
      <c r="V306" s="315">
        <f t="shared" si="9"/>
        <v>76</v>
      </c>
      <c r="W306" s="65"/>
      <c r="X306" s="65"/>
      <c r="Y306" s="65"/>
      <c r="Z306" s="65"/>
    </row>
    <row r="307" ht="15.75" customHeight="1">
      <c r="A307" s="315" t="str">
        <f>Questions!$A307</f>
        <v>AIGN-03</v>
      </c>
      <c r="B307" s="315" t="str">
        <f t="shared" si="1"/>
        <v>AIGN</v>
      </c>
      <c r="C307" s="315" t="str">
        <f>VLOOKUP($A307,Questions!$A$3:$L$333,2,0)&amp;""</f>
        <v>Have your staff completed responsible AI training?*</v>
      </c>
      <c r="D307" s="315" t="str">
        <f>VLOOKUP($A307,Questions!$A$3:$L$333,11,0)&amp;""</f>
        <v/>
      </c>
      <c r="E307" s="315" t="str">
        <f>VLOOKUP($A307,Questions!$A$3:$L$333,12,0)&amp;""</f>
        <v>AI</v>
      </c>
      <c r="F307" s="315" t="str">
        <f>VLOOKUP($A307,'Institution Evaluation'!$A$56:$K$346,3,0)&amp;""</f>
        <v>Yes</v>
      </c>
      <c r="G307" s="315" t="str">
        <f>VLOOKUP($A307,'Institution Evaluation'!$A$56:$K$346,7,0)&amp;""</f>
        <v>Yes</v>
      </c>
      <c r="H307" s="315" t="str">
        <f>VLOOKUP($A307,'Institution Evaluation'!$A$56:$K$346,8,0)&amp;""</f>
        <v/>
      </c>
      <c r="I307" s="315" t="str">
        <f>VLOOKUP($A307,'Institution Evaluation'!$A$56:$K$346,9,0)&amp;""</f>
        <v>Critical Importance</v>
      </c>
      <c r="J307" s="315" t="str">
        <f>VLOOKUP($A307,'Institution Evaluation'!$A$56:$K$346,10,0)&amp;""</f>
        <v/>
      </c>
      <c r="K307" s="315">
        <f t="shared" si="2"/>
        <v>20</v>
      </c>
      <c r="L307" s="315">
        <f>IF($E307="Not Scored", "N/A",IF(AND($D307='Auto Responses'!$J$27,$H307=""),"N/A",IF(AND($D307='Auto Responses'!$J$27,$H307='Auto Responses'!$J$7),1,IF(AND($D307='Auto Responses'!$J$27,$H307='Auto Responses'!$J$8),0,IF(OR($F307=$G307,$H307='Auto Responses'!$J$7),1,0)))))</f>
        <v>1</v>
      </c>
      <c r="M307" s="315" t="str">
        <f>VLOOKUP($A307,'Institution Evaluation'!$A$56:$K$346,10,0)&amp;""</f>
        <v/>
      </c>
      <c r="N307" s="315">
        <f t="shared" si="3"/>
        <v>1</v>
      </c>
      <c r="O307" s="315" t="str">
        <f t="shared" si="25"/>
        <v>N/A</v>
      </c>
      <c r="P307" s="315" t="str">
        <f t="shared" si="5"/>
        <v>N/A</v>
      </c>
      <c r="Q307" s="315">
        <f t="shared" si="6"/>
        <v>0</v>
      </c>
      <c r="R307" s="315">
        <f t="shared" si="10"/>
        <v>0</v>
      </c>
      <c r="S307" s="315">
        <f t="shared" si="7"/>
        <v>0</v>
      </c>
      <c r="T307" s="315">
        <f t="shared" si="8"/>
        <v>1</v>
      </c>
      <c r="U307" s="315">
        <f t="shared" si="11"/>
        <v>77</v>
      </c>
      <c r="V307" s="315">
        <f t="shared" si="9"/>
        <v>77</v>
      </c>
      <c r="W307" s="65"/>
      <c r="X307" s="65"/>
      <c r="Y307" s="65"/>
      <c r="Z307" s="65"/>
    </row>
    <row r="308" ht="15.75" customHeight="1">
      <c r="A308" s="315" t="str">
        <f>Questions!$A308</f>
        <v>AIGN-04</v>
      </c>
      <c r="B308" s="315" t="str">
        <f t="shared" si="1"/>
        <v>AIGN</v>
      </c>
      <c r="C308" s="315" t="str">
        <f>VLOOKUP($A308,Questions!$A$3:$L$333,2,0)&amp;""</f>
        <v>Please describe the capabilities of your solution's AI features.</v>
      </c>
      <c r="D308" s="315" t="str">
        <f>VLOOKUP($A308,Questions!$A$3:$L$333,11,0)&amp;""</f>
        <v>Neutral until evaluated</v>
      </c>
      <c r="E308" s="315" t="str">
        <f>VLOOKUP($A308,Questions!$A$3:$L$333,12,0)&amp;""</f>
        <v>AI</v>
      </c>
      <c r="F308" s="315" t="str">
        <f>VLOOKUP($A308,'Institution Evaluation'!$A$56:$K$346,3,0)&amp;""</f>
        <v>Yes</v>
      </c>
      <c r="G308" s="315" t="str">
        <f>VLOOKUP($A308,'Institution Evaluation'!$A$56:$K$346,7,0)&amp;""</f>
        <v>Qualitative Answer - make a selection in column G</v>
      </c>
      <c r="H308" s="315" t="str">
        <f>VLOOKUP($A308,'Institution Evaluation'!$A$56:$K$346,8,0)&amp;""</f>
        <v/>
      </c>
      <c r="I308" s="315" t="str">
        <f>VLOOKUP($A308,'Institution Evaluation'!$A$56:$K$346,9,0)&amp;""</f>
        <v>Standard Importance</v>
      </c>
      <c r="J308" s="315" t="str">
        <f>VLOOKUP($A308,'Institution Evaluation'!$A$56:$K$346,10,0)&amp;""</f>
        <v/>
      </c>
      <c r="K308" s="315">
        <f t="shared" si="2"/>
        <v>10</v>
      </c>
      <c r="L308" s="315" t="str">
        <f>IF($E308="Not Scored", "N/A",IF(AND($D308='Auto Responses'!$J$27,$H308=""),"N/A",IF(AND($D308='Auto Responses'!$J$27,$H308='Auto Responses'!$J$7),1,IF(AND($D308='Auto Responses'!$J$27,$H308='Auto Responses'!$J$8),0,IF(OR($F308=$G308,$H308='Auto Responses'!$J$7),1,0)))))</f>
        <v>N/A</v>
      </c>
      <c r="M308" s="315" t="str">
        <f>VLOOKUP($A308,'Institution Evaluation'!$A$56:$K$346,10,0)&amp;""</f>
        <v/>
      </c>
      <c r="N308" s="315">
        <f t="shared" si="3"/>
        <v>0</v>
      </c>
      <c r="O308" s="315" t="str">
        <f t="shared" si="25"/>
        <v>N/A</v>
      </c>
      <c r="P308" s="315" t="str">
        <f t="shared" si="5"/>
        <v>N/A</v>
      </c>
      <c r="Q308" s="315">
        <f t="shared" si="6"/>
        <v>0</v>
      </c>
      <c r="R308" s="315">
        <f t="shared" si="10"/>
        <v>0</v>
      </c>
      <c r="S308" s="315">
        <f t="shared" si="7"/>
        <v>0</v>
      </c>
      <c r="T308" s="315">
        <f t="shared" si="8"/>
        <v>0</v>
      </c>
      <c r="U308" s="315">
        <f t="shared" si="11"/>
        <v>77</v>
      </c>
      <c r="V308" s="315">
        <f t="shared" si="9"/>
        <v>0</v>
      </c>
      <c r="W308" s="65"/>
      <c r="X308" s="65"/>
      <c r="Y308" s="65"/>
      <c r="Z308" s="65"/>
    </row>
    <row r="309" ht="15.75" customHeight="1">
      <c r="A309" s="315" t="str">
        <f>Questions!$A309</f>
        <v>AIGN-05</v>
      </c>
      <c r="B309" s="315" t="str">
        <f t="shared" si="1"/>
        <v>AIGN</v>
      </c>
      <c r="C309" s="315" t="str">
        <f>VLOOKUP($A309,Questions!$A$3:$L$333,2,0)&amp;""</f>
        <v>Does your solution support business rules to protect sensitive data from being ingested by the AI model?</v>
      </c>
      <c r="D309" s="315" t="str">
        <f>VLOOKUP($A309,Questions!$A$3:$L$333,11,0)&amp;""</f>
        <v/>
      </c>
      <c r="E309" s="315" t="str">
        <f>VLOOKUP($A309,Questions!$A$3:$L$333,12,0)&amp;""</f>
        <v>AI</v>
      </c>
      <c r="F309" s="315" t="str">
        <f>VLOOKUP($A309,'Institution Evaluation'!$A$56:$K$346,3,0)&amp;""</f>
        <v>Yes</v>
      </c>
      <c r="G309" s="315" t="str">
        <f>VLOOKUP($A309,'Institution Evaluation'!$A$56:$K$346,7,0)&amp;""</f>
        <v>Yes</v>
      </c>
      <c r="H309" s="315" t="str">
        <f>VLOOKUP($A309,'Institution Evaluation'!$A$56:$K$346,8,0)&amp;""</f>
        <v/>
      </c>
      <c r="I309" s="315" t="str">
        <f>VLOOKUP($A309,'Institution Evaluation'!$A$56:$K$346,9,0)&amp;""</f>
        <v>Standard Importance</v>
      </c>
      <c r="J309" s="315" t="str">
        <f>VLOOKUP($A309,'Institution Evaluation'!$A$56:$K$346,10,0)&amp;""</f>
        <v/>
      </c>
      <c r="K309" s="315">
        <f t="shared" si="2"/>
        <v>10</v>
      </c>
      <c r="L309" s="315">
        <f>IF($E309="Not Scored", "N/A",IF(AND($D309='Auto Responses'!$J$27,$H309=""),"N/A",IF(AND($D309='Auto Responses'!$J$27,$H309='Auto Responses'!$J$7),1,IF(AND($D309='Auto Responses'!$J$27,$H309='Auto Responses'!$J$8),0,IF(OR($F309=$G309,$H309='Auto Responses'!$J$7),1,0)))))</f>
        <v>1</v>
      </c>
      <c r="M309" s="315" t="str">
        <f>VLOOKUP($A309,'Institution Evaluation'!$A$56:$K$346,10,0)&amp;""</f>
        <v/>
      </c>
      <c r="N309" s="315">
        <f t="shared" si="3"/>
        <v>0</v>
      </c>
      <c r="O309" s="315" t="str">
        <f t="shared" si="25"/>
        <v>N/A</v>
      </c>
      <c r="P309" s="315" t="str">
        <f t="shared" si="5"/>
        <v>N/A</v>
      </c>
      <c r="Q309" s="315">
        <f t="shared" si="6"/>
        <v>0</v>
      </c>
      <c r="R309" s="315">
        <f t="shared" si="10"/>
        <v>0</v>
      </c>
      <c r="S309" s="315">
        <f t="shared" si="7"/>
        <v>0</v>
      </c>
      <c r="T309" s="315">
        <f t="shared" si="8"/>
        <v>0</v>
      </c>
      <c r="U309" s="315">
        <f t="shared" si="11"/>
        <v>77</v>
      </c>
      <c r="V309" s="315">
        <f t="shared" si="9"/>
        <v>0</v>
      </c>
      <c r="W309" s="65"/>
      <c r="X309" s="65"/>
      <c r="Y309" s="65"/>
      <c r="Z309" s="65"/>
    </row>
    <row r="310" ht="15.75" customHeight="1">
      <c r="A310" s="315" t="str">
        <f>Questions!$A310</f>
        <v>AIPL-01</v>
      </c>
      <c r="B310" s="315" t="str">
        <f t="shared" si="1"/>
        <v>AIPL</v>
      </c>
      <c r="C310" s="315" t="str">
        <f>VLOOKUP($A310,Questions!$A$3:$L$333,2,0)&amp;""</f>
        <v>Are your AI developer's policies, processes, procedures, and practices across the organization related to the mapping, measuring, and managing of AI risks conspicuously posted, unambiguous, and implemented effectively?*</v>
      </c>
      <c r="D310" s="315" t="str">
        <f>VLOOKUP($A310,Questions!$A$3:$L$333,11,0)&amp;""</f>
        <v/>
      </c>
      <c r="E310" s="315" t="str">
        <f>VLOOKUP($A310,Questions!$A$3:$L$333,12,0)&amp;""</f>
        <v>AI</v>
      </c>
      <c r="F310" s="315" t="str">
        <f>VLOOKUP($A310,'Institution Evaluation'!$A$56:$K$346,3,0)&amp;""</f>
        <v>Yes</v>
      </c>
      <c r="G310" s="315" t="str">
        <f>VLOOKUP($A310,'Institution Evaluation'!$A$56:$K$346,7,0)&amp;""</f>
        <v>Yes</v>
      </c>
      <c r="H310" s="315" t="str">
        <f>VLOOKUP($A310,'Institution Evaluation'!$A$56:$K$346,8,0)&amp;""</f>
        <v/>
      </c>
      <c r="I310" s="315" t="str">
        <f>VLOOKUP($A310,'Institution Evaluation'!$A$56:$K$346,9,0)&amp;""</f>
        <v>Critical Importance</v>
      </c>
      <c r="J310" s="315" t="str">
        <f>VLOOKUP($A310,'Institution Evaluation'!$A$56:$K$346,10,0)&amp;""</f>
        <v/>
      </c>
      <c r="K310" s="315">
        <f t="shared" si="2"/>
        <v>20</v>
      </c>
      <c r="L310" s="315">
        <f>IF($E310="Not Scored", "N/A",IF(AND($D310='Auto Responses'!$J$27,$H310=""),"N/A",IF(AND($D310='Auto Responses'!$J$27,$H310='Auto Responses'!$J$7),1,IF(AND($D310='Auto Responses'!$J$27,$H310='Auto Responses'!$J$8),0,IF(OR($F310=$G310,$H310='Auto Responses'!$J$7),1,0)))))</f>
        <v>1</v>
      </c>
      <c r="M310" s="315" t="str">
        <f>VLOOKUP($A310,'Institution Evaluation'!$A$56:$K$346,10,0)&amp;""</f>
        <v/>
      </c>
      <c r="N310" s="315">
        <f t="shared" si="3"/>
        <v>1</v>
      </c>
      <c r="O310" s="315" t="str">
        <f t="shared" si="25"/>
        <v>N/A</v>
      </c>
      <c r="P310" s="315" t="str">
        <f t="shared" si="5"/>
        <v>N/A</v>
      </c>
      <c r="Q310" s="315">
        <f t="shared" si="6"/>
        <v>0</v>
      </c>
      <c r="R310" s="315">
        <f t="shared" si="10"/>
        <v>0</v>
      </c>
      <c r="S310" s="315">
        <f t="shared" si="7"/>
        <v>0</v>
      </c>
      <c r="T310" s="315">
        <f t="shared" si="8"/>
        <v>1</v>
      </c>
      <c r="U310" s="315">
        <f t="shared" si="11"/>
        <v>78</v>
      </c>
      <c r="V310" s="315">
        <f t="shared" si="9"/>
        <v>78</v>
      </c>
      <c r="W310" s="65"/>
      <c r="X310" s="65"/>
      <c r="Y310" s="65"/>
      <c r="Z310" s="65"/>
    </row>
    <row r="311" ht="15.75" customHeight="1">
      <c r="A311" s="315" t="str">
        <f>Questions!$A311</f>
        <v>AIPL-02</v>
      </c>
      <c r="B311" s="315" t="str">
        <f t="shared" si="1"/>
        <v>AIPL</v>
      </c>
      <c r="C311" s="315" t="str">
        <f>VLOOKUP($A311,Questions!$A$3:$L$333,2,0)&amp;""</f>
        <v>Have you identified and measured AI risks?*</v>
      </c>
      <c r="D311" s="315" t="str">
        <f>VLOOKUP($A311,Questions!$A$3:$L$333,11,0)&amp;""</f>
        <v/>
      </c>
      <c r="E311" s="315" t="str">
        <f>VLOOKUP($A311,Questions!$A$3:$L$333,12,0)&amp;""</f>
        <v>AI</v>
      </c>
      <c r="F311" s="315" t="str">
        <f>VLOOKUP($A311,'Institution Evaluation'!$A$56:$K$346,3,0)&amp;""</f>
        <v>Yes</v>
      </c>
      <c r="G311" s="315" t="str">
        <f>VLOOKUP($A311,'Institution Evaluation'!$A$56:$K$346,7,0)&amp;""</f>
        <v>Yes</v>
      </c>
      <c r="H311" s="315" t="str">
        <f>VLOOKUP($A311,'Institution Evaluation'!$A$56:$K$346,8,0)&amp;""</f>
        <v/>
      </c>
      <c r="I311" s="315" t="str">
        <f>VLOOKUP($A311,'Institution Evaluation'!$A$56:$K$346,9,0)&amp;""</f>
        <v>Critical Importance</v>
      </c>
      <c r="J311" s="315" t="str">
        <f>VLOOKUP($A311,'Institution Evaluation'!$A$56:$K$346,10,0)&amp;""</f>
        <v/>
      </c>
      <c r="K311" s="315">
        <f t="shared" si="2"/>
        <v>20</v>
      </c>
      <c r="L311" s="315">
        <f>IF($E311="Not Scored", "N/A",IF(AND($D311='Auto Responses'!$J$27,$H311=""),"N/A",IF(AND($D311='Auto Responses'!$J$27,$H311='Auto Responses'!$J$7),1,IF(AND($D311='Auto Responses'!$J$27,$H311='Auto Responses'!$J$8),0,IF(OR($F311=$G311,$H311='Auto Responses'!$J$7),1,0)))))</f>
        <v>1</v>
      </c>
      <c r="M311" s="315" t="str">
        <f>VLOOKUP($A311,'Institution Evaluation'!$A$56:$K$346,10,0)&amp;""</f>
        <v/>
      </c>
      <c r="N311" s="315">
        <f t="shared" si="3"/>
        <v>1</v>
      </c>
      <c r="O311" s="315" t="str">
        <f t="shared" si="25"/>
        <v>N/A</v>
      </c>
      <c r="P311" s="315" t="str">
        <f t="shared" si="5"/>
        <v>N/A</v>
      </c>
      <c r="Q311" s="315">
        <f t="shared" si="6"/>
        <v>0</v>
      </c>
      <c r="R311" s="315">
        <f t="shared" si="10"/>
        <v>0</v>
      </c>
      <c r="S311" s="315">
        <f t="shared" si="7"/>
        <v>0</v>
      </c>
      <c r="T311" s="315">
        <f t="shared" si="8"/>
        <v>1</v>
      </c>
      <c r="U311" s="315">
        <f t="shared" si="11"/>
        <v>79</v>
      </c>
      <c r="V311" s="315">
        <f t="shared" si="9"/>
        <v>79</v>
      </c>
      <c r="W311" s="65"/>
      <c r="X311" s="65"/>
      <c r="Y311" s="65"/>
      <c r="Z311" s="65"/>
    </row>
    <row r="312" ht="15.75" customHeight="1">
      <c r="A312" s="315" t="str">
        <f>Questions!$A312</f>
        <v>AIPL-03</v>
      </c>
      <c r="B312" s="315" t="str">
        <f t="shared" si="1"/>
        <v>AIPL</v>
      </c>
      <c r="C312" s="315" t="str">
        <f>VLOOKUP($A312,Questions!$A$3:$L$333,2,0)&amp;""</f>
        <v>In the event of an incident, can your solution's AI features be disabled in a timely manner?*</v>
      </c>
      <c r="D312" s="315" t="str">
        <f>VLOOKUP($A312,Questions!$A$3:$L$333,11,0)&amp;""</f>
        <v/>
      </c>
      <c r="E312" s="315" t="str">
        <f>VLOOKUP($A312,Questions!$A$3:$L$333,12,0)&amp;""</f>
        <v>AI</v>
      </c>
      <c r="F312" s="315" t="str">
        <f>VLOOKUP($A312,'Institution Evaluation'!$A$56:$K$346,3,0)&amp;""</f>
        <v>Yes</v>
      </c>
      <c r="G312" s="315" t="str">
        <f>VLOOKUP($A312,'Institution Evaluation'!$A$56:$K$346,7,0)&amp;""</f>
        <v>Yes</v>
      </c>
      <c r="H312" s="315" t="str">
        <f>VLOOKUP($A312,'Institution Evaluation'!$A$56:$K$346,8,0)&amp;""</f>
        <v/>
      </c>
      <c r="I312" s="315" t="str">
        <f>VLOOKUP($A312,'Institution Evaluation'!$A$56:$K$346,9,0)&amp;""</f>
        <v>Critical Importance</v>
      </c>
      <c r="J312" s="315" t="str">
        <f>VLOOKUP($A312,'Institution Evaluation'!$A$56:$K$346,10,0)&amp;""</f>
        <v/>
      </c>
      <c r="K312" s="315">
        <f t="shared" si="2"/>
        <v>20</v>
      </c>
      <c r="L312" s="315">
        <f>IF($E312="Not Scored", "N/A",IF(AND($D312='Auto Responses'!$J$27,$H312=""),"N/A",IF(AND($D312='Auto Responses'!$J$27,$H312='Auto Responses'!$J$7),1,IF(AND($D312='Auto Responses'!$J$27,$H312='Auto Responses'!$J$8),0,IF(OR($F312=$G312,$H312='Auto Responses'!$J$7),1,0)))))</f>
        <v>1</v>
      </c>
      <c r="M312" s="315" t="str">
        <f>VLOOKUP($A312,'Institution Evaluation'!$A$56:$K$346,10,0)&amp;""</f>
        <v/>
      </c>
      <c r="N312" s="315">
        <f t="shared" si="3"/>
        <v>1</v>
      </c>
      <c r="O312" s="315" t="str">
        <f t="shared" si="25"/>
        <v>N/A</v>
      </c>
      <c r="P312" s="315" t="str">
        <f t="shared" si="5"/>
        <v>N/A</v>
      </c>
      <c r="Q312" s="315">
        <f t="shared" si="6"/>
        <v>0</v>
      </c>
      <c r="R312" s="315">
        <f t="shared" si="10"/>
        <v>0</v>
      </c>
      <c r="S312" s="315">
        <f t="shared" si="7"/>
        <v>0</v>
      </c>
      <c r="T312" s="315">
        <f t="shared" si="8"/>
        <v>1</v>
      </c>
      <c r="U312" s="315">
        <f t="shared" si="11"/>
        <v>80</v>
      </c>
      <c r="V312" s="315">
        <f t="shared" si="9"/>
        <v>80</v>
      </c>
      <c r="W312" s="65"/>
      <c r="X312" s="65"/>
      <c r="Y312" s="65"/>
      <c r="Z312" s="65"/>
    </row>
    <row r="313" ht="15.75" customHeight="1">
      <c r="A313" s="315" t="str">
        <f>Questions!$A313</f>
        <v>AIPL-04</v>
      </c>
      <c r="B313" s="315" t="str">
        <f t="shared" si="1"/>
        <v>AIPL</v>
      </c>
      <c r="C313" s="315" t="str">
        <f>VLOOKUP($A313,Questions!$A$3:$L$333,2,0)&amp;""</f>
        <v>If disabled because of an incident, can your solution's AI features be re-enabled in a timely manner?*</v>
      </c>
      <c r="D313" s="315" t="str">
        <f>VLOOKUP($A313,Questions!$A$3:$L$333,11,0)&amp;""</f>
        <v/>
      </c>
      <c r="E313" s="315" t="str">
        <f>VLOOKUP($A313,Questions!$A$3:$L$333,12,0)&amp;""</f>
        <v>AI</v>
      </c>
      <c r="F313" s="315" t="str">
        <f>VLOOKUP($A313,'Institution Evaluation'!$A$56:$K$346,3,0)&amp;""</f>
        <v>Yes</v>
      </c>
      <c r="G313" s="315" t="str">
        <f>VLOOKUP($A313,'Institution Evaluation'!$A$56:$K$346,7,0)&amp;""</f>
        <v>Yes</v>
      </c>
      <c r="H313" s="315" t="str">
        <f>VLOOKUP($A313,'Institution Evaluation'!$A$56:$K$346,8,0)&amp;""</f>
        <v/>
      </c>
      <c r="I313" s="315" t="str">
        <f>VLOOKUP($A313,'Institution Evaluation'!$A$56:$K$346,9,0)&amp;""</f>
        <v>Critical Importance</v>
      </c>
      <c r="J313" s="315" t="str">
        <f>VLOOKUP($A313,'Institution Evaluation'!$A$56:$K$346,10,0)&amp;""</f>
        <v/>
      </c>
      <c r="K313" s="315">
        <f t="shared" si="2"/>
        <v>20</v>
      </c>
      <c r="L313" s="315">
        <f>IF($E313="Not Scored", "N/A",IF(AND($D313='Auto Responses'!$J$27,$H313=""),"N/A",IF(AND($D313='Auto Responses'!$J$27,$H313='Auto Responses'!$J$7),1,IF(AND($D313='Auto Responses'!$J$27,$H313='Auto Responses'!$J$8),0,IF(OR($F313=$G313,$H313='Auto Responses'!$J$7),1,0)))))</f>
        <v>1</v>
      </c>
      <c r="M313" s="315" t="str">
        <f>VLOOKUP($A313,'Institution Evaluation'!$A$56:$K$346,10,0)&amp;""</f>
        <v/>
      </c>
      <c r="N313" s="315">
        <f t="shared" si="3"/>
        <v>1</v>
      </c>
      <c r="O313" s="315" t="str">
        <f t="shared" si="25"/>
        <v>N/A</v>
      </c>
      <c r="P313" s="315" t="str">
        <f t="shared" si="5"/>
        <v>N/A</v>
      </c>
      <c r="Q313" s="315">
        <f t="shared" si="6"/>
        <v>0</v>
      </c>
      <c r="R313" s="315">
        <f t="shared" si="10"/>
        <v>0</v>
      </c>
      <c r="S313" s="315">
        <f t="shared" si="7"/>
        <v>0</v>
      </c>
      <c r="T313" s="315">
        <f t="shared" si="8"/>
        <v>1</v>
      </c>
      <c r="U313" s="315">
        <f t="shared" si="11"/>
        <v>81</v>
      </c>
      <c r="V313" s="315">
        <f t="shared" si="9"/>
        <v>81</v>
      </c>
      <c r="W313" s="65"/>
      <c r="X313" s="65"/>
      <c r="Y313" s="65"/>
      <c r="Z313" s="65"/>
    </row>
    <row r="314" ht="15.75" customHeight="1">
      <c r="A314" s="315" t="str">
        <f>Questions!$A314</f>
        <v>AIPL-05</v>
      </c>
      <c r="B314" s="315" t="str">
        <f t="shared" si="1"/>
        <v>AIPL</v>
      </c>
      <c r="C314" s="315" t="str">
        <f>VLOOKUP($A314,Questions!$A$3:$L$333,2,0)&amp;""</f>
        <v>Do you have documented technical and procedural processes to address potential negative impacts of AI as described by the AI Risk Management Framework (RMF)?</v>
      </c>
      <c r="D314" s="315" t="str">
        <f>VLOOKUP($A314,Questions!$A$3:$L$333,11,0)&amp;""</f>
        <v/>
      </c>
      <c r="E314" s="315" t="str">
        <f>VLOOKUP($A314,Questions!$A$3:$L$333,12,0)&amp;""</f>
        <v>AI</v>
      </c>
      <c r="F314" s="315" t="str">
        <f>VLOOKUP($A314,'Institution Evaluation'!$A$56:$K$346,3,0)&amp;""</f>
        <v>Yes</v>
      </c>
      <c r="G314" s="315" t="str">
        <f>VLOOKUP($A314,'Institution Evaluation'!$A$56:$K$346,7,0)&amp;""</f>
        <v>Yes</v>
      </c>
      <c r="H314" s="315" t="str">
        <f>VLOOKUP($A314,'Institution Evaluation'!$A$56:$K$346,8,0)&amp;""</f>
        <v/>
      </c>
      <c r="I314" s="315" t="str">
        <f>VLOOKUP($A314,'Institution Evaluation'!$A$56:$K$346,9,0)&amp;""</f>
        <v>Minor Importance</v>
      </c>
      <c r="J314" s="315" t="str">
        <f>VLOOKUP($A314,'Institution Evaluation'!$A$56:$K$346,10,0)&amp;""</f>
        <v/>
      </c>
      <c r="K314" s="315">
        <f t="shared" si="2"/>
        <v>5</v>
      </c>
      <c r="L314" s="315">
        <f>IF($E314="Not Scored", "N/A",IF(AND($D314='Auto Responses'!$J$27,$H314=""),"N/A",IF(AND($D314='Auto Responses'!$J$27,$H314='Auto Responses'!$J$7),1,IF(AND($D314='Auto Responses'!$J$27,$H314='Auto Responses'!$J$8),0,IF(OR($F314=$G314,$H314='Auto Responses'!$J$7),1,0)))))</f>
        <v>1</v>
      </c>
      <c r="M314" s="315" t="str">
        <f>VLOOKUP($A314,'Institution Evaluation'!$A$56:$K$346,10,0)&amp;""</f>
        <v/>
      </c>
      <c r="N314" s="315">
        <f t="shared" si="3"/>
        <v>0</v>
      </c>
      <c r="O314" s="315" t="str">
        <f t="shared" si="25"/>
        <v>N/A</v>
      </c>
      <c r="P314" s="315" t="str">
        <f t="shared" si="5"/>
        <v>N/A</v>
      </c>
      <c r="Q314" s="315">
        <f t="shared" si="6"/>
        <v>0</v>
      </c>
      <c r="R314" s="315">
        <f t="shared" si="10"/>
        <v>0</v>
      </c>
      <c r="S314" s="315">
        <f t="shared" si="7"/>
        <v>0</v>
      </c>
      <c r="T314" s="315">
        <f t="shared" si="8"/>
        <v>0</v>
      </c>
      <c r="U314" s="315">
        <f t="shared" si="11"/>
        <v>81</v>
      </c>
      <c r="V314" s="315">
        <f t="shared" si="9"/>
        <v>0</v>
      </c>
      <c r="W314" s="65"/>
      <c r="X314" s="65"/>
      <c r="Y314" s="65"/>
      <c r="Z314" s="65"/>
    </row>
    <row r="315" ht="15.75" customHeight="1">
      <c r="A315" s="315" t="str">
        <f>Questions!$A315</f>
        <v>AISC-01</v>
      </c>
      <c r="B315" s="315" t="str">
        <f t="shared" si="1"/>
        <v>AISC</v>
      </c>
      <c r="C315" s="315" t="str">
        <f>VLOOKUP($A315,Questions!$A$3:$L$333,2,0)&amp;""</f>
        <v>If sensitive data is introduced to your solution's AI model, can the data be removed from the AI model by request?*</v>
      </c>
      <c r="D315" s="315" t="str">
        <f>VLOOKUP($A315,Questions!$A$3:$L$333,11,0)&amp;""</f>
        <v/>
      </c>
      <c r="E315" s="315" t="str">
        <f>VLOOKUP($A315,Questions!$A$3:$L$333,12,0)&amp;""</f>
        <v>AI</v>
      </c>
      <c r="F315" s="315" t="str">
        <f>VLOOKUP($A315,'Institution Evaluation'!$A$56:$K$346,3,0)&amp;""</f>
        <v>No</v>
      </c>
      <c r="G315" s="315" t="str">
        <f>VLOOKUP($A315,'Institution Evaluation'!$A$56:$K$346,7,0)&amp;""</f>
        <v>Yes</v>
      </c>
      <c r="H315" s="315" t="str">
        <f>VLOOKUP($A315,'Institution Evaluation'!$A$56:$K$346,8,0)&amp;""</f>
        <v/>
      </c>
      <c r="I315" s="315" t="str">
        <f>VLOOKUP($A315,'Institution Evaluation'!$A$56:$K$346,9,0)&amp;""</f>
        <v>Critical Importance</v>
      </c>
      <c r="J315" s="315" t="str">
        <f>VLOOKUP($A315,'Institution Evaluation'!$A$56:$K$346,10,0)&amp;""</f>
        <v/>
      </c>
      <c r="K315" s="315">
        <f t="shared" si="2"/>
        <v>20</v>
      </c>
      <c r="L315" s="315">
        <f>IF($E315="Not Scored", "N/A",IF(AND($D315='Auto Responses'!$J$27,$H315=""),"N/A",IF(AND($D315='Auto Responses'!$J$27,$H315='Auto Responses'!$J$7),1,IF(AND($D315='Auto Responses'!$J$27,$H315='Auto Responses'!$J$8),0,IF(OR($F315=$G315,$H315='Auto Responses'!$J$7),1,0)))))</f>
        <v>0</v>
      </c>
      <c r="M315" s="315" t="str">
        <f>VLOOKUP($A315,'Institution Evaluation'!$A$56:$K$346,10,0)&amp;""</f>
        <v/>
      </c>
      <c r="N315" s="315">
        <f t="shared" si="3"/>
        <v>1</v>
      </c>
      <c r="O315" s="315" t="str">
        <f t="shared" si="25"/>
        <v>N/A</v>
      </c>
      <c r="P315" s="315" t="str">
        <f t="shared" si="5"/>
        <v>N/A</v>
      </c>
      <c r="Q315" s="315">
        <f t="shared" si="6"/>
        <v>0</v>
      </c>
      <c r="R315" s="315">
        <f t="shared" si="10"/>
        <v>0</v>
      </c>
      <c r="S315" s="315">
        <f t="shared" si="7"/>
        <v>0</v>
      </c>
      <c r="T315" s="315">
        <f t="shared" si="8"/>
        <v>1</v>
      </c>
      <c r="U315" s="315">
        <f t="shared" si="11"/>
        <v>82</v>
      </c>
      <c r="V315" s="315">
        <f t="shared" si="9"/>
        <v>82</v>
      </c>
      <c r="W315" s="65"/>
      <c r="X315" s="65"/>
      <c r="Y315" s="65"/>
      <c r="Z315" s="65"/>
    </row>
    <row r="316" ht="15.75" customHeight="1">
      <c r="A316" s="315" t="str">
        <f>Questions!$A316</f>
        <v>AISC-02</v>
      </c>
      <c r="B316" s="315" t="str">
        <f t="shared" si="1"/>
        <v>AISC</v>
      </c>
      <c r="C316" s="315" t="str">
        <f>VLOOKUP($A316,Questions!$A$3:$L$333,2,0)&amp;""</f>
        <v>Is user input data used to influence your solution's AI model?*</v>
      </c>
      <c r="D316" s="315" t="str">
        <f>VLOOKUP($A316,Questions!$A$3:$L$333,11,0)&amp;""</f>
        <v/>
      </c>
      <c r="E316" s="315" t="str">
        <f>VLOOKUP($A316,Questions!$A$3:$L$333,12,0)&amp;""</f>
        <v>AI</v>
      </c>
      <c r="F316" s="315" t="str">
        <f>VLOOKUP($A316,'Institution Evaluation'!$A$56:$K$346,3,0)&amp;""</f>
        <v>No</v>
      </c>
      <c r="G316" s="315" t="str">
        <f>VLOOKUP($A316,'Institution Evaluation'!$A$56:$K$346,7,0)&amp;""</f>
        <v>No</v>
      </c>
      <c r="H316" s="315" t="str">
        <f>VLOOKUP($A316,'Institution Evaluation'!$A$56:$K$346,8,0)&amp;""</f>
        <v/>
      </c>
      <c r="I316" s="315" t="str">
        <f>VLOOKUP($A316,'Institution Evaluation'!$A$56:$K$346,9,0)&amp;""</f>
        <v>Critical Importance</v>
      </c>
      <c r="J316" s="315" t="str">
        <f>VLOOKUP($A316,'Institution Evaluation'!$A$56:$K$346,10,0)&amp;""</f>
        <v/>
      </c>
      <c r="K316" s="315">
        <f t="shared" si="2"/>
        <v>20</v>
      </c>
      <c r="L316" s="315">
        <f>IF($E316="Not Scored", "N/A",IF(AND($D316='Auto Responses'!$J$27,$H316=""),"N/A",IF(AND($D316='Auto Responses'!$J$27,$H316='Auto Responses'!$J$7),1,IF(AND($D316='Auto Responses'!$J$27,$H316='Auto Responses'!$J$8),0,IF(OR($F316=$G316,$H316='Auto Responses'!$J$7),1,0)))))</f>
        <v>1</v>
      </c>
      <c r="M316" s="315" t="str">
        <f>VLOOKUP($A316,'Institution Evaluation'!$A$56:$K$346,10,0)&amp;""</f>
        <v/>
      </c>
      <c r="N316" s="315">
        <f t="shared" si="3"/>
        <v>1</v>
      </c>
      <c r="O316" s="315" t="str">
        <f t="shared" si="25"/>
        <v>N/A</v>
      </c>
      <c r="P316" s="315" t="str">
        <f t="shared" si="5"/>
        <v>N/A</v>
      </c>
      <c r="Q316" s="315">
        <f t="shared" si="6"/>
        <v>0</v>
      </c>
      <c r="R316" s="315">
        <f t="shared" si="10"/>
        <v>0</v>
      </c>
      <c r="S316" s="315">
        <f t="shared" si="7"/>
        <v>0</v>
      </c>
      <c r="T316" s="315">
        <f t="shared" si="8"/>
        <v>1</v>
      </c>
      <c r="U316" s="315">
        <f t="shared" si="11"/>
        <v>83</v>
      </c>
      <c r="V316" s="315">
        <f t="shared" si="9"/>
        <v>83</v>
      </c>
      <c r="W316" s="65"/>
      <c r="X316" s="65"/>
      <c r="Y316" s="65"/>
      <c r="Z316" s="65"/>
    </row>
    <row r="317" ht="15.75" customHeight="1">
      <c r="A317" s="315" t="str">
        <f>Questions!$A317</f>
        <v>AISC-03</v>
      </c>
      <c r="B317" s="315" t="str">
        <f t="shared" si="1"/>
        <v>AISC</v>
      </c>
      <c r="C317" s="315" t="str">
        <f>VLOOKUP($A317,Questions!$A$3:$L$333,2,0)&amp;""</f>
        <v>Do you provide logging for your solution's AI feature(s) that includes user, date, and action taken?*</v>
      </c>
      <c r="D317" s="315" t="str">
        <f>VLOOKUP($A317,Questions!$A$3:$L$333,11,0)&amp;""</f>
        <v/>
      </c>
      <c r="E317" s="315" t="str">
        <f>VLOOKUP($A317,Questions!$A$3:$L$333,12,0)&amp;""</f>
        <v>AI</v>
      </c>
      <c r="F317" s="315" t="str">
        <f>VLOOKUP($A317,'Institution Evaluation'!$A$56:$K$346,3,0)&amp;""</f>
        <v>Yes</v>
      </c>
      <c r="G317" s="315" t="str">
        <f>VLOOKUP($A317,'Institution Evaluation'!$A$56:$K$346,7,0)&amp;""</f>
        <v>Yes</v>
      </c>
      <c r="H317" s="315" t="str">
        <f>VLOOKUP($A317,'Institution Evaluation'!$A$56:$K$346,8,0)&amp;""</f>
        <v/>
      </c>
      <c r="I317" s="315" t="str">
        <f>VLOOKUP($A317,'Institution Evaluation'!$A$56:$K$346,9,0)&amp;""</f>
        <v>Critical Importance</v>
      </c>
      <c r="J317" s="315" t="str">
        <f>VLOOKUP($A317,'Institution Evaluation'!$A$56:$K$346,10,0)&amp;""</f>
        <v/>
      </c>
      <c r="K317" s="315">
        <f t="shared" si="2"/>
        <v>20</v>
      </c>
      <c r="L317" s="315">
        <f>IF($E317="Not Scored", "N/A",IF(AND($D317='Auto Responses'!$J$27,$H317=""),"N/A",IF(AND($D317='Auto Responses'!$J$27,$H317='Auto Responses'!$J$7),1,IF(AND($D317='Auto Responses'!$J$27,$H317='Auto Responses'!$J$8),0,IF(OR($F317=$G317,$H317='Auto Responses'!$J$7),1,0)))))</f>
        <v>1</v>
      </c>
      <c r="M317" s="315" t="str">
        <f>VLOOKUP($A317,'Institution Evaluation'!$A$56:$K$346,10,0)&amp;""</f>
        <v/>
      </c>
      <c r="N317" s="315">
        <f t="shared" si="3"/>
        <v>1</v>
      </c>
      <c r="O317" s="315" t="str">
        <f t="shared" si="25"/>
        <v>N/A</v>
      </c>
      <c r="P317" s="315" t="str">
        <f t="shared" si="5"/>
        <v>N/A</v>
      </c>
      <c r="Q317" s="315">
        <f t="shared" si="6"/>
        <v>0</v>
      </c>
      <c r="R317" s="315">
        <f t="shared" si="10"/>
        <v>0</v>
      </c>
      <c r="S317" s="315">
        <f t="shared" si="7"/>
        <v>0</v>
      </c>
      <c r="T317" s="315">
        <f t="shared" si="8"/>
        <v>1</v>
      </c>
      <c r="U317" s="315">
        <f t="shared" si="11"/>
        <v>84</v>
      </c>
      <c r="V317" s="315">
        <f t="shared" si="9"/>
        <v>84</v>
      </c>
      <c r="W317" s="65"/>
      <c r="X317" s="65"/>
      <c r="Y317" s="65"/>
      <c r="Z317" s="65"/>
    </row>
    <row r="318" ht="15.75" customHeight="1">
      <c r="A318" s="315" t="str">
        <f>Questions!$A318</f>
        <v>AISC-04</v>
      </c>
      <c r="B318" s="315" t="str">
        <f t="shared" si="1"/>
        <v>AISC</v>
      </c>
      <c r="C318" s="315" t="str">
        <f>VLOOKUP($A318,Questions!$A$3:$L$333,2,0)&amp;""</f>
        <v>Please describe how you validate user inputs.</v>
      </c>
      <c r="D318" s="315" t="str">
        <f>VLOOKUP($A318,Questions!$A$3:$L$333,11,0)&amp;""</f>
        <v>Neutral until evaluated</v>
      </c>
      <c r="E318" s="315" t="str">
        <f>VLOOKUP($A318,Questions!$A$3:$L$333,12,0)&amp;""</f>
        <v>AI</v>
      </c>
      <c r="F318" s="315" t="str">
        <f>VLOOKUP($A318,'Institution Evaluation'!$A$56:$K$346,3,0)&amp;""</f>
        <v/>
      </c>
      <c r="G318" s="315" t="str">
        <f>VLOOKUP($A318,'Institution Evaluation'!$A$56:$K$346,7,0)&amp;""</f>
        <v>Qualitative Answer - make a selection in column G</v>
      </c>
      <c r="H318" s="315" t="str">
        <f>VLOOKUP($A318,'Institution Evaluation'!$A$56:$K$346,8,0)&amp;""</f>
        <v/>
      </c>
      <c r="I318" s="315" t="str">
        <f>VLOOKUP($A318,'Institution Evaluation'!$A$56:$K$346,9,0)&amp;""</f>
        <v>Standard Importance</v>
      </c>
      <c r="J318" s="315" t="str">
        <f>VLOOKUP($A318,'Institution Evaluation'!$A$56:$K$346,10,0)&amp;""</f>
        <v/>
      </c>
      <c r="K318" s="315">
        <f t="shared" si="2"/>
        <v>10</v>
      </c>
      <c r="L318" s="315" t="str">
        <f>IF($E318="Not Scored", "N/A",IF(AND($D318='Auto Responses'!$J$27,$H318=""),"N/A",IF(AND($D318='Auto Responses'!$J$27,$H318='Auto Responses'!$J$7),1,IF(AND($D318='Auto Responses'!$J$27,$H318='Auto Responses'!$J$8),0,IF(OR($F318=$G318,$H318='Auto Responses'!$J$7),1,0)))))</f>
        <v>N/A</v>
      </c>
      <c r="M318" s="315" t="str">
        <f>VLOOKUP($A318,'Institution Evaluation'!$A$56:$K$346,10,0)&amp;""</f>
        <v/>
      </c>
      <c r="N318" s="315">
        <f t="shared" si="3"/>
        <v>0</v>
      </c>
      <c r="O318" s="315" t="str">
        <f t="shared" si="25"/>
        <v>N/A</v>
      </c>
      <c r="P318" s="315" t="str">
        <f t="shared" si="5"/>
        <v>N/A</v>
      </c>
      <c r="Q318" s="315">
        <f t="shared" si="6"/>
        <v>0</v>
      </c>
      <c r="R318" s="315">
        <f t="shared" si="10"/>
        <v>0</v>
      </c>
      <c r="S318" s="315">
        <f t="shared" si="7"/>
        <v>0</v>
      </c>
      <c r="T318" s="315">
        <f t="shared" si="8"/>
        <v>0</v>
      </c>
      <c r="U318" s="315">
        <f t="shared" si="11"/>
        <v>84</v>
      </c>
      <c r="V318" s="315">
        <f t="shared" si="9"/>
        <v>0</v>
      </c>
      <c r="W318" s="65"/>
      <c r="X318" s="65"/>
      <c r="Y318" s="65"/>
      <c r="Z318" s="65"/>
    </row>
    <row r="319" ht="15.75" customHeight="1">
      <c r="A319" s="315" t="str">
        <f>Questions!$A319</f>
        <v>AISC-05</v>
      </c>
      <c r="B319" s="315" t="str">
        <f t="shared" si="1"/>
        <v>AISC</v>
      </c>
      <c r="C319" s="315" t="str">
        <f>VLOOKUP($A319,Questions!$A$3:$L$333,2,0)&amp;""</f>
        <v>Do you plan for and mitigate supply-chain risk related to your AI features?</v>
      </c>
      <c r="D319" s="315" t="str">
        <f>VLOOKUP($A319,Questions!$A$3:$L$333,11,0)&amp;""</f>
        <v/>
      </c>
      <c r="E319" s="315" t="str">
        <f>VLOOKUP($A319,Questions!$A$3:$L$333,12,0)&amp;""</f>
        <v>AI</v>
      </c>
      <c r="F319" s="315" t="str">
        <f>VLOOKUP($A319,'Institution Evaluation'!$A$56:$K$346,3,0)&amp;""</f>
        <v>Yes</v>
      </c>
      <c r="G319" s="315" t="str">
        <f>VLOOKUP($A319,'Institution Evaluation'!$A$56:$K$346,7,0)&amp;""</f>
        <v>Yes</v>
      </c>
      <c r="H319" s="315" t="str">
        <f>VLOOKUP($A319,'Institution Evaluation'!$A$56:$K$346,8,0)&amp;""</f>
        <v/>
      </c>
      <c r="I319" s="315" t="str">
        <f>VLOOKUP($A319,'Institution Evaluation'!$A$56:$K$346,9,0)&amp;""</f>
        <v>Standard Importance</v>
      </c>
      <c r="J319" s="315" t="str">
        <f>VLOOKUP($A319,'Institution Evaluation'!$A$56:$K$346,10,0)&amp;""</f>
        <v/>
      </c>
      <c r="K319" s="315">
        <f t="shared" si="2"/>
        <v>10</v>
      </c>
      <c r="L319" s="315">
        <f>IF($E319="Not Scored", "N/A",IF(AND($D319='Auto Responses'!$J$27,$H319=""),"N/A",IF(AND($D319='Auto Responses'!$J$27,$H319='Auto Responses'!$J$7),1,IF(AND($D319='Auto Responses'!$J$27,$H319='Auto Responses'!$J$8),0,IF(OR($F319=$G319,$H319='Auto Responses'!$J$7),1,0)))))</f>
        <v>1</v>
      </c>
      <c r="M319" s="315" t="str">
        <f>VLOOKUP($A319,'Institution Evaluation'!$A$56:$K$346,10,0)&amp;""</f>
        <v/>
      </c>
      <c r="N319" s="315">
        <f t="shared" si="3"/>
        <v>0</v>
      </c>
      <c r="O319" s="315" t="str">
        <f t="shared" si="25"/>
        <v>N/A</v>
      </c>
      <c r="P319" s="315" t="str">
        <f t="shared" si="5"/>
        <v>N/A</v>
      </c>
      <c r="Q319" s="315">
        <f t="shared" si="6"/>
        <v>0</v>
      </c>
      <c r="R319" s="315">
        <f t="shared" si="10"/>
        <v>0</v>
      </c>
      <c r="S319" s="315">
        <f t="shared" si="7"/>
        <v>0</v>
      </c>
      <c r="T319" s="315">
        <f t="shared" si="8"/>
        <v>0</v>
      </c>
      <c r="U319" s="315">
        <f t="shared" si="11"/>
        <v>84</v>
      </c>
      <c r="V319" s="315">
        <f t="shared" si="9"/>
        <v>0</v>
      </c>
      <c r="W319" s="65"/>
      <c r="X319" s="65"/>
      <c r="Y319" s="65"/>
      <c r="Z319" s="65"/>
    </row>
    <row r="320" ht="15.75" customHeight="1">
      <c r="A320" s="315" t="str">
        <f>Questions!$A320</f>
        <v>AIML-01</v>
      </c>
      <c r="B320" s="315" t="str">
        <f t="shared" si="1"/>
        <v>AIML</v>
      </c>
      <c r="C320" s="315" t="str">
        <f>VLOOKUP($A320,Questions!$A$3:$L$333,2,0)&amp;""</f>
        <v>Do you separate ML training data from your ML solution data?*</v>
      </c>
      <c r="D320" s="315" t="str">
        <f>VLOOKUP($A320,Questions!$A$3:$L$333,11,0)&amp;""</f>
        <v/>
      </c>
      <c r="E320" s="315" t="str">
        <f>VLOOKUP($A320,Questions!$A$3:$L$333,12,0)&amp;""</f>
        <v>AI</v>
      </c>
      <c r="F320" s="315" t="str">
        <f>VLOOKUP($A320,'Institution Evaluation'!$A$56:$K$346,3,0)&amp;""</f>
        <v>No</v>
      </c>
      <c r="G320" s="315" t="str">
        <f>VLOOKUP($A320,'Institution Evaluation'!$A$56:$K$346,7,0)&amp;""</f>
        <v>Yes</v>
      </c>
      <c r="H320" s="315" t="str">
        <f>VLOOKUP($A320,'Institution Evaluation'!$A$56:$K$346,8,0)&amp;""</f>
        <v/>
      </c>
      <c r="I320" s="315" t="str">
        <f>VLOOKUP($A320,'Institution Evaluation'!$A$56:$K$346,9,0)&amp;""</f>
        <v>Critical Importance</v>
      </c>
      <c r="J320" s="315" t="str">
        <f>VLOOKUP($A320,'Institution Evaluation'!$A$56:$K$346,10,0)&amp;""</f>
        <v/>
      </c>
      <c r="K320" s="315">
        <f t="shared" si="2"/>
        <v>20</v>
      </c>
      <c r="L320" s="315">
        <f>IF($E320="Not Scored", "N/A",IF(AND($D320='Auto Responses'!$J$27,$H320=""),"N/A",IF(AND($D320='Auto Responses'!$J$27,$H320='Auto Responses'!$J$7),1,IF(AND($D320='Auto Responses'!$J$27,$H320='Auto Responses'!$J$8),0,IF(OR($F320=$G320,$H320='Auto Responses'!$J$7),1,0)))))</f>
        <v>0</v>
      </c>
      <c r="M320" s="315" t="str">
        <f>VLOOKUP($A320,'Institution Evaluation'!$A$56:$K$346,10,0)&amp;""</f>
        <v/>
      </c>
      <c r="N320" s="315">
        <f t="shared" si="3"/>
        <v>1</v>
      </c>
      <c r="O320" s="315" t="str">
        <f t="shared" ref="O320:O327" si="26">IF(OR($F$20="No",$F$24="No",$F$303="No",$E320="Not Scored"),"N/A",IF($J320="",$K320,IF($J320="Minor Importance",5,IF($J320="Standard Importance",10,IF($J320="Critical Importance",20,0)))))</f>
        <v>N/A</v>
      </c>
      <c r="P320" s="315" t="str">
        <f t="shared" si="5"/>
        <v>N/A</v>
      </c>
      <c r="Q320" s="315">
        <f t="shared" si="6"/>
        <v>0</v>
      </c>
      <c r="R320" s="315">
        <f t="shared" si="10"/>
        <v>0</v>
      </c>
      <c r="S320" s="315">
        <f t="shared" si="7"/>
        <v>0</v>
      </c>
      <c r="T320" s="315">
        <f t="shared" si="8"/>
        <v>1</v>
      </c>
      <c r="U320" s="315">
        <f t="shared" si="11"/>
        <v>85</v>
      </c>
      <c r="V320" s="315">
        <f t="shared" si="9"/>
        <v>85</v>
      </c>
      <c r="W320" s="65"/>
      <c r="X320" s="65"/>
      <c r="Y320" s="65"/>
      <c r="Z320" s="65"/>
    </row>
    <row r="321" ht="15.75" customHeight="1">
      <c r="A321" s="315" t="str">
        <f>Questions!$A321</f>
        <v>AIML-02</v>
      </c>
      <c r="B321" s="315" t="str">
        <f t="shared" si="1"/>
        <v>AIML</v>
      </c>
      <c r="C321" s="315" t="str">
        <f>VLOOKUP($A321,Questions!$A$3:$L$333,2,0)&amp;""</f>
        <v>Do you authenticate and verify your ML model's feedback?*</v>
      </c>
      <c r="D321" s="315" t="str">
        <f>VLOOKUP($A321,Questions!$A$3:$L$333,11,0)&amp;""</f>
        <v/>
      </c>
      <c r="E321" s="315" t="str">
        <f>VLOOKUP($A321,Questions!$A$3:$L$333,12,0)&amp;""</f>
        <v>AI</v>
      </c>
      <c r="F321" s="315" t="str">
        <f>VLOOKUP($A321,'Institution Evaluation'!$A$56:$K$346,3,0)&amp;""</f>
        <v>No</v>
      </c>
      <c r="G321" s="315" t="str">
        <f>VLOOKUP($A321,'Institution Evaluation'!$A$56:$K$346,7,0)&amp;""</f>
        <v>Yes</v>
      </c>
      <c r="H321" s="315" t="str">
        <f>VLOOKUP($A321,'Institution Evaluation'!$A$56:$K$346,8,0)&amp;""</f>
        <v/>
      </c>
      <c r="I321" s="315" t="str">
        <f>VLOOKUP($A321,'Institution Evaluation'!$A$56:$K$346,9,0)&amp;""</f>
        <v>Critical Importance</v>
      </c>
      <c r="J321" s="315" t="str">
        <f>VLOOKUP($A321,'Institution Evaluation'!$A$56:$K$346,10,0)&amp;""</f>
        <v/>
      </c>
      <c r="K321" s="315">
        <f t="shared" si="2"/>
        <v>20</v>
      </c>
      <c r="L321" s="315">
        <f>IF($E321="Not Scored", "N/A",IF(AND($D321='Auto Responses'!$J$27,$H321=""),"N/A",IF(AND($D321='Auto Responses'!$J$27,$H321='Auto Responses'!$J$7),1,IF(AND($D321='Auto Responses'!$J$27,$H321='Auto Responses'!$J$8),0,IF(OR($F321=$G321,$H321='Auto Responses'!$J$7),1,0)))))</f>
        <v>0</v>
      </c>
      <c r="M321" s="315" t="str">
        <f>VLOOKUP($A321,'Institution Evaluation'!$A$56:$K$346,10,0)&amp;""</f>
        <v/>
      </c>
      <c r="N321" s="315">
        <f t="shared" si="3"/>
        <v>1</v>
      </c>
      <c r="O321" s="315" t="str">
        <f t="shared" si="26"/>
        <v>N/A</v>
      </c>
      <c r="P321" s="315" t="str">
        <f t="shared" si="5"/>
        <v>N/A</v>
      </c>
      <c r="Q321" s="315">
        <f t="shared" si="6"/>
        <v>0</v>
      </c>
      <c r="R321" s="315">
        <f t="shared" si="10"/>
        <v>0</v>
      </c>
      <c r="S321" s="315">
        <f t="shared" si="7"/>
        <v>0</v>
      </c>
      <c r="T321" s="315">
        <f t="shared" si="8"/>
        <v>1</v>
      </c>
      <c r="U321" s="315">
        <f t="shared" si="11"/>
        <v>86</v>
      </c>
      <c r="V321" s="315">
        <f t="shared" si="9"/>
        <v>86</v>
      </c>
      <c r="W321" s="65"/>
      <c r="X321" s="65"/>
      <c r="Y321" s="65"/>
      <c r="Z321" s="65"/>
    </row>
    <row r="322" ht="15.75" customHeight="1">
      <c r="A322" s="315" t="str">
        <f>Questions!$A322</f>
        <v>AIML-03</v>
      </c>
      <c r="B322" s="315" t="str">
        <f t="shared" si="1"/>
        <v>AIML</v>
      </c>
      <c r="C322" s="315" t="str">
        <f>VLOOKUP($A322,Questions!$A$3:$L$333,2,0)&amp;""</f>
        <v>Is your ML training data vetted, validated, and verified before training the solution's AI model?</v>
      </c>
      <c r="D322" s="315" t="str">
        <f>VLOOKUP($A322,Questions!$A$3:$L$333,11,0)&amp;""</f>
        <v/>
      </c>
      <c r="E322" s="315" t="str">
        <f>VLOOKUP($A322,Questions!$A$3:$L$333,12,0)&amp;""</f>
        <v>AI</v>
      </c>
      <c r="F322" s="315" t="str">
        <f>VLOOKUP($A322,'Institution Evaluation'!$A$56:$K$346,3,0)&amp;""</f>
        <v>No</v>
      </c>
      <c r="G322" s="315" t="str">
        <f>VLOOKUP($A322,'Institution Evaluation'!$A$56:$K$346,7,0)&amp;""</f>
        <v>Yes</v>
      </c>
      <c r="H322" s="315" t="str">
        <f>VLOOKUP($A322,'Institution Evaluation'!$A$56:$K$346,8,0)&amp;""</f>
        <v/>
      </c>
      <c r="I322" s="315" t="str">
        <f>VLOOKUP($A322,'Institution Evaluation'!$A$56:$K$346,9,0)&amp;""</f>
        <v>Standard Importance</v>
      </c>
      <c r="J322" s="315" t="str">
        <f>VLOOKUP($A322,'Institution Evaluation'!$A$56:$K$346,10,0)&amp;""</f>
        <v/>
      </c>
      <c r="K322" s="315">
        <f t="shared" si="2"/>
        <v>10</v>
      </c>
      <c r="L322" s="315">
        <f>IF($E322="Not Scored", "N/A",IF(AND($D322='Auto Responses'!$J$27,$H322=""),"N/A",IF(AND($D322='Auto Responses'!$J$27,$H322='Auto Responses'!$J$7),1,IF(AND($D322='Auto Responses'!$J$27,$H322='Auto Responses'!$J$8),0,IF(OR($F322=$G322,$H322='Auto Responses'!$J$7),1,0)))))</f>
        <v>0</v>
      </c>
      <c r="M322" s="315" t="str">
        <f>VLOOKUP($A322,'Institution Evaluation'!$A$56:$K$346,10,0)&amp;""</f>
        <v/>
      </c>
      <c r="N322" s="315">
        <f t="shared" si="3"/>
        <v>0</v>
      </c>
      <c r="O322" s="315" t="str">
        <f t="shared" si="26"/>
        <v>N/A</v>
      </c>
      <c r="P322" s="315" t="str">
        <f t="shared" si="5"/>
        <v>N/A</v>
      </c>
      <c r="Q322" s="315">
        <f t="shared" si="6"/>
        <v>0</v>
      </c>
      <c r="R322" s="315">
        <f t="shared" si="10"/>
        <v>0</v>
      </c>
      <c r="S322" s="315">
        <f t="shared" si="7"/>
        <v>0</v>
      </c>
      <c r="T322" s="315">
        <f t="shared" si="8"/>
        <v>0</v>
      </c>
      <c r="U322" s="315">
        <f t="shared" si="11"/>
        <v>86</v>
      </c>
      <c r="V322" s="315">
        <f t="shared" si="9"/>
        <v>0</v>
      </c>
      <c r="W322" s="65"/>
      <c r="X322" s="65"/>
      <c r="Y322" s="65"/>
      <c r="Z322" s="65"/>
    </row>
    <row r="323" ht="15.75" customHeight="1">
      <c r="A323" s="315" t="str">
        <f>Questions!$A323</f>
        <v>AIML-04</v>
      </c>
      <c r="B323" s="315" t="str">
        <f t="shared" si="1"/>
        <v>AIML</v>
      </c>
      <c r="C323" s="315" t="str">
        <f>VLOOKUP($A323,Questions!$A$3:$L$333,2,0)&amp;""</f>
        <v>Is your ML training data monitored and audited?</v>
      </c>
      <c r="D323" s="315" t="str">
        <f>VLOOKUP($A323,Questions!$A$3:$L$333,11,0)&amp;""</f>
        <v/>
      </c>
      <c r="E323" s="315" t="str">
        <f>VLOOKUP($A323,Questions!$A$3:$L$333,12,0)&amp;""</f>
        <v>AI</v>
      </c>
      <c r="F323" s="315" t="str">
        <f>VLOOKUP($A323,'Institution Evaluation'!$A$56:$K$346,3,0)&amp;""</f>
        <v>No</v>
      </c>
      <c r="G323" s="315" t="str">
        <f>VLOOKUP($A323,'Institution Evaluation'!$A$56:$K$346,7,0)&amp;""</f>
        <v>Yes</v>
      </c>
      <c r="H323" s="315" t="str">
        <f>VLOOKUP($A323,'Institution Evaluation'!$A$56:$K$346,8,0)&amp;""</f>
        <v/>
      </c>
      <c r="I323" s="315" t="str">
        <f>VLOOKUP($A323,'Institution Evaluation'!$A$56:$K$346,9,0)&amp;""</f>
        <v>Standard Importance</v>
      </c>
      <c r="J323" s="315" t="str">
        <f>VLOOKUP($A323,'Institution Evaluation'!$A$56:$K$346,10,0)&amp;""</f>
        <v/>
      </c>
      <c r="K323" s="315">
        <f t="shared" si="2"/>
        <v>10</v>
      </c>
      <c r="L323" s="315">
        <f>IF($E323="Not Scored", "N/A",IF(AND($D323='Auto Responses'!$J$27,$H323=""),"N/A",IF(AND($D323='Auto Responses'!$J$27,$H323='Auto Responses'!$J$7),1,IF(AND($D323='Auto Responses'!$J$27,$H323='Auto Responses'!$J$8),0,IF(OR($F323=$G323,$H323='Auto Responses'!$J$7),1,0)))))</f>
        <v>0</v>
      </c>
      <c r="M323" s="315" t="str">
        <f>VLOOKUP($A323,'Institution Evaluation'!$A$56:$K$346,10,0)&amp;""</f>
        <v/>
      </c>
      <c r="N323" s="315">
        <f t="shared" si="3"/>
        <v>0</v>
      </c>
      <c r="O323" s="315" t="str">
        <f t="shared" si="26"/>
        <v>N/A</v>
      </c>
      <c r="P323" s="315" t="str">
        <f t="shared" si="5"/>
        <v>N/A</v>
      </c>
      <c r="Q323" s="315">
        <f t="shared" si="6"/>
        <v>0</v>
      </c>
      <c r="R323" s="315">
        <f t="shared" si="10"/>
        <v>0</v>
      </c>
      <c r="S323" s="315">
        <f t="shared" si="7"/>
        <v>0</v>
      </c>
      <c r="T323" s="315">
        <f t="shared" si="8"/>
        <v>0</v>
      </c>
      <c r="U323" s="315">
        <f t="shared" si="11"/>
        <v>86</v>
      </c>
      <c r="V323" s="315">
        <f t="shared" si="9"/>
        <v>0</v>
      </c>
      <c r="W323" s="65"/>
      <c r="X323" s="65"/>
      <c r="Y323" s="65"/>
      <c r="Z323" s="65"/>
    </row>
    <row r="324" ht="15.75" customHeight="1">
      <c r="A324" s="315" t="str">
        <f>Questions!$A324</f>
        <v>AIML-05</v>
      </c>
      <c r="B324" s="315" t="str">
        <f t="shared" si="1"/>
        <v>AIML</v>
      </c>
      <c r="C324" s="315" t="str">
        <f>VLOOKUP($A324,Questions!$A$3:$L$333,2,0)&amp;""</f>
        <v>Have you limited access to your ML training data to only staff with an explicit business need?</v>
      </c>
      <c r="D324" s="315" t="str">
        <f>VLOOKUP($A324,Questions!$A$3:$L$333,11,0)&amp;""</f>
        <v/>
      </c>
      <c r="E324" s="315" t="str">
        <f>VLOOKUP($A324,Questions!$A$3:$L$333,12,0)&amp;""</f>
        <v>AI</v>
      </c>
      <c r="F324" s="315" t="str">
        <f>VLOOKUP($A324,'Institution Evaluation'!$A$56:$K$346,3,0)&amp;""</f>
        <v>No</v>
      </c>
      <c r="G324" s="315" t="str">
        <f>VLOOKUP($A324,'Institution Evaluation'!$A$56:$K$346,7,0)&amp;""</f>
        <v>Yes</v>
      </c>
      <c r="H324" s="315" t="str">
        <f>VLOOKUP($A324,'Institution Evaluation'!$A$56:$K$346,8,0)&amp;""</f>
        <v/>
      </c>
      <c r="I324" s="315" t="str">
        <f>VLOOKUP($A324,'Institution Evaluation'!$A$56:$K$346,9,0)&amp;""</f>
        <v>Minor Importance</v>
      </c>
      <c r="J324" s="315" t="str">
        <f>VLOOKUP($A324,'Institution Evaluation'!$A$56:$K$346,10,0)&amp;""</f>
        <v/>
      </c>
      <c r="K324" s="315">
        <f t="shared" si="2"/>
        <v>5</v>
      </c>
      <c r="L324" s="315">
        <f>IF($E324="Not Scored", "N/A",IF(AND($D324='Auto Responses'!$J$27,$H324=""),"N/A",IF(AND($D324='Auto Responses'!$J$27,$H324='Auto Responses'!$J$7),1,IF(AND($D324='Auto Responses'!$J$27,$H324='Auto Responses'!$J$8),0,IF(OR($F324=$G324,$H324='Auto Responses'!$J$7),1,0)))))</f>
        <v>0</v>
      </c>
      <c r="M324" s="315" t="str">
        <f>VLOOKUP($A324,'Institution Evaluation'!$A$56:$K$346,10,0)&amp;""</f>
        <v/>
      </c>
      <c r="N324" s="315">
        <f t="shared" si="3"/>
        <v>0</v>
      </c>
      <c r="O324" s="315" t="str">
        <f t="shared" si="26"/>
        <v>N/A</v>
      </c>
      <c r="P324" s="315" t="str">
        <f t="shared" si="5"/>
        <v>N/A</v>
      </c>
      <c r="Q324" s="315">
        <f t="shared" si="6"/>
        <v>0</v>
      </c>
      <c r="R324" s="315">
        <f t="shared" si="10"/>
        <v>0</v>
      </c>
      <c r="S324" s="315">
        <f t="shared" si="7"/>
        <v>0</v>
      </c>
      <c r="T324" s="315">
        <f t="shared" si="8"/>
        <v>0</v>
      </c>
      <c r="U324" s="315">
        <f t="shared" si="11"/>
        <v>86</v>
      </c>
      <c r="V324" s="315">
        <f t="shared" si="9"/>
        <v>0</v>
      </c>
      <c r="W324" s="65"/>
      <c r="X324" s="65"/>
      <c r="Y324" s="65"/>
      <c r="Z324" s="65"/>
    </row>
    <row r="325" ht="15.75" customHeight="1">
      <c r="A325" s="315" t="str">
        <f>Questions!$A325</f>
        <v>AIML-06</v>
      </c>
      <c r="B325" s="315" t="str">
        <f t="shared" si="1"/>
        <v>AIML</v>
      </c>
      <c r="C325" s="315" t="str">
        <f>VLOOKUP($A325,Questions!$A$3:$L$333,2,0)&amp;""</f>
        <v>Have you implemented adversarial training or other model defense mechanisms to protect your ML-related features?</v>
      </c>
      <c r="D325" s="315" t="str">
        <f>VLOOKUP($A325,Questions!$A$3:$L$333,11,0)&amp;""</f>
        <v/>
      </c>
      <c r="E325" s="315" t="str">
        <f>VLOOKUP($A325,Questions!$A$3:$L$333,12,0)&amp;""</f>
        <v>AI</v>
      </c>
      <c r="F325" s="315" t="str">
        <f>VLOOKUP($A325,'Institution Evaluation'!$A$56:$K$346,3,0)&amp;""</f>
        <v>No</v>
      </c>
      <c r="G325" s="315" t="str">
        <f>VLOOKUP($A325,'Institution Evaluation'!$A$56:$K$346,7,0)&amp;""</f>
        <v>Yes</v>
      </c>
      <c r="H325" s="315" t="str">
        <f>VLOOKUP($A325,'Institution Evaluation'!$A$56:$K$346,8,0)&amp;""</f>
        <v/>
      </c>
      <c r="I325" s="315" t="str">
        <f>VLOOKUP($A325,'Institution Evaluation'!$A$56:$K$346,9,0)&amp;""</f>
        <v>Minor Importance</v>
      </c>
      <c r="J325" s="315" t="str">
        <f>VLOOKUP($A325,'Institution Evaluation'!$A$56:$K$346,10,0)&amp;""</f>
        <v/>
      </c>
      <c r="K325" s="315">
        <f t="shared" si="2"/>
        <v>5</v>
      </c>
      <c r="L325" s="315">
        <f>IF($E325="Not Scored", "N/A",IF(AND($D325='Auto Responses'!$J$27,$H325=""),"N/A",IF(AND($D325='Auto Responses'!$J$27,$H325='Auto Responses'!$J$7),1,IF(AND($D325='Auto Responses'!$J$27,$H325='Auto Responses'!$J$8),0,IF(OR($F325=$G325,$H325='Auto Responses'!$J$7),1,0)))))</f>
        <v>0</v>
      </c>
      <c r="M325" s="315" t="str">
        <f>VLOOKUP($A325,'Institution Evaluation'!$A$56:$K$346,10,0)&amp;""</f>
        <v/>
      </c>
      <c r="N325" s="315">
        <f t="shared" si="3"/>
        <v>0</v>
      </c>
      <c r="O325" s="315" t="str">
        <f t="shared" si="26"/>
        <v>N/A</v>
      </c>
      <c r="P325" s="315" t="str">
        <f t="shared" si="5"/>
        <v>N/A</v>
      </c>
      <c r="Q325" s="315">
        <f t="shared" si="6"/>
        <v>0</v>
      </c>
      <c r="R325" s="315">
        <f t="shared" si="10"/>
        <v>0</v>
      </c>
      <c r="S325" s="315">
        <f t="shared" si="7"/>
        <v>0</v>
      </c>
      <c r="T325" s="315">
        <f t="shared" si="8"/>
        <v>0</v>
      </c>
      <c r="U325" s="315">
        <f t="shared" si="11"/>
        <v>86</v>
      </c>
      <c r="V325" s="315">
        <f t="shared" si="9"/>
        <v>0</v>
      </c>
      <c r="W325" s="65"/>
      <c r="X325" s="65"/>
      <c r="Y325" s="65"/>
      <c r="Z325" s="65"/>
    </row>
    <row r="326" ht="15.75" customHeight="1">
      <c r="A326" s="315" t="str">
        <f>Questions!$A326</f>
        <v>AIML-07</v>
      </c>
      <c r="B326" s="315" t="str">
        <f t="shared" si="1"/>
        <v>AIML</v>
      </c>
      <c r="C326" s="315" t="str">
        <f>VLOOKUP($A326,Questions!$A$3:$L$333,2,0)&amp;""</f>
        <v>Do you make your ML model transparent through documentation and log inputs and outputs?</v>
      </c>
      <c r="D326" s="315" t="str">
        <f>VLOOKUP($A326,Questions!$A$3:$L$333,11,0)&amp;""</f>
        <v/>
      </c>
      <c r="E326" s="315" t="str">
        <f>VLOOKUP($A326,Questions!$A$3:$L$333,12,0)&amp;""</f>
        <v>AI</v>
      </c>
      <c r="F326" s="315" t="str">
        <f>VLOOKUP($A326,'Institution Evaluation'!$A$56:$K$346,3,0)&amp;""</f>
        <v>Yes</v>
      </c>
      <c r="G326" s="315" t="str">
        <f>VLOOKUP($A326,'Institution Evaluation'!$A$56:$K$346,7,0)&amp;""</f>
        <v>Yes</v>
      </c>
      <c r="H326" s="315" t="str">
        <f>VLOOKUP($A326,'Institution Evaluation'!$A$56:$K$346,8,0)&amp;""</f>
        <v/>
      </c>
      <c r="I326" s="315" t="str">
        <f>VLOOKUP($A326,'Institution Evaluation'!$A$56:$K$346,9,0)&amp;""</f>
        <v>Minor Importance</v>
      </c>
      <c r="J326" s="315" t="str">
        <f>VLOOKUP($A326,'Institution Evaluation'!$A$56:$K$346,10,0)&amp;""</f>
        <v/>
      </c>
      <c r="K326" s="315">
        <f t="shared" si="2"/>
        <v>5</v>
      </c>
      <c r="L326" s="315">
        <f>IF($E326="Not Scored", "N/A",IF(AND($D326='Auto Responses'!$J$27,$H326=""),"N/A",IF(AND($D326='Auto Responses'!$J$27,$H326='Auto Responses'!$J$7),1,IF(AND($D326='Auto Responses'!$J$27,$H326='Auto Responses'!$J$8),0,IF(OR($F326=$G326,$H326='Auto Responses'!$J$7),1,0)))))</f>
        <v>1</v>
      </c>
      <c r="M326" s="315" t="str">
        <f>VLOOKUP($A326,'Institution Evaluation'!$A$56:$K$346,10,0)&amp;""</f>
        <v/>
      </c>
      <c r="N326" s="315">
        <f t="shared" si="3"/>
        <v>0</v>
      </c>
      <c r="O326" s="315" t="str">
        <f t="shared" si="26"/>
        <v>N/A</v>
      </c>
      <c r="P326" s="315" t="str">
        <f t="shared" si="5"/>
        <v>N/A</v>
      </c>
      <c r="Q326" s="315">
        <f t="shared" si="6"/>
        <v>0</v>
      </c>
      <c r="R326" s="315">
        <f t="shared" si="10"/>
        <v>0</v>
      </c>
      <c r="S326" s="315">
        <f t="shared" si="7"/>
        <v>0</v>
      </c>
      <c r="T326" s="315">
        <f t="shared" si="8"/>
        <v>0</v>
      </c>
      <c r="U326" s="315">
        <f t="shared" si="11"/>
        <v>86</v>
      </c>
      <c r="V326" s="315">
        <f t="shared" si="9"/>
        <v>0</v>
      </c>
      <c r="W326" s="65"/>
      <c r="X326" s="65"/>
      <c r="Y326" s="65"/>
      <c r="Z326" s="65"/>
    </row>
    <row r="327" ht="15.75" customHeight="1">
      <c r="A327" s="315" t="str">
        <f>Questions!$A327</f>
        <v>AIML-08</v>
      </c>
      <c r="B327" s="315" t="str">
        <f t="shared" si="1"/>
        <v>AIML</v>
      </c>
      <c r="C327" s="315" t="str">
        <f>VLOOKUP($A327,Questions!$A$3:$L$333,2,0)&amp;""</f>
        <v>Do you watermark your ML training data?</v>
      </c>
      <c r="D327" s="315" t="str">
        <f>VLOOKUP($A327,Questions!$A$3:$L$333,11,0)&amp;""</f>
        <v/>
      </c>
      <c r="E327" s="315" t="str">
        <f>VLOOKUP($A327,Questions!$A$3:$L$333,12,0)&amp;""</f>
        <v>AI</v>
      </c>
      <c r="F327" s="315" t="str">
        <f>VLOOKUP($A327,'Institution Evaluation'!$A$56:$K$346,3,0)&amp;""</f>
        <v>No</v>
      </c>
      <c r="G327" s="315" t="str">
        <f>VLOOKUP($A327,'Institution Evaluation'!$A$56:$K$346,7,0)&amp;""</f>
        <v>Yes</v>
      </c>
      <c r="H327" s="315" t="str">
        <f>VLOOKUP($A327,'Institution Evaluation'!$A$56:$K$346,8,0)&amp;""</f>
        <v/>
      </c>
      <c r="I327" s="315" t="str">
        <f>VLOOKUP($A327,'Institution Evaluation'!$A$56:$K$346,9,0)&amp;""</f>
        <v>Minor Importance</v>
      </c>
      <c r="J327" s="315" t="str">
        <f>VLOOKUP($A327,'Institution Evaluation'!$A$56:$K$346,10,0)&amp;""</f>
        <v/>
      </c>
      <c r="K327" s="315">
        <f t="shared" si="2"/>
        <v>5</v>
      </c>
      <c r="L327" s="315">
        <f>IF($E327="Not Scored", "N/A",IF(AND($D327='Auto Responses'!$J$27,$H327=""),"N/A",IF(AND($D327='Auto Responses'!$J$27,$H327='Auto Responses'!$J$7),1,IF(AND($D327='Auto Responses'!$J$27,$H327='Auto Responses'!$J$8),0,IF(OR($F327=$G327,$H327='Auto Responses'!$J$7),1,0)))))</f>
        <v>0</v>
      </c>
      <c r="M327" s="315" t="str">
        <f>VLOOKUP($A327,'Institution Evaluation'!$A$56:$K$346,10,0)&amp;""</f>
        <v/>
      </c>
      <c r="N327" s="315">
        <f t="shared" si="3"/>
        <v>0</v>
      </c>
      <c r="O327" s="315" t="str">
        <f t="shared" si="26"/>
        <v>N/A</v>
      </c>
      <c r="P327" s="315" t="str">
        <f t="shared" si="5"/>
        <v>N/A</v>
      </c>
      <c r="Q327" s="315">
        <f t="shared" si="6"/>
        <v>0</v>
      </c>
      <c r="R327" s="315">
        <f t="shared" si="10"/>
        <v>0</v>
      </c>
      <c r="S327" s="315">
        <f t="shared" si="7"/>
        <v>0</v>
      </c>
      <c r="T327" s="315">
        <f t="shared" si="8"/>
        <v>0</v>
      </c>
      <c r="U327" s="315">
        <f t="shared" si="11"/>
        <v>86</v>
      </c>
      <c r="V327" s="315">
        <f t="shared" si="9"/>
        <v>0</v>
      </c>
      <c r="W327" s="65"/>
      <c r="X327" s="65"/>
      <c r="Y327" s="65"/>
      <c r="Z327" s="65"/>
    </row>
    <row r="328" ht="15.75" customHeight="1">
      <c r="A328" s="315" t="str">
        <f>Questions!$A328</f>
        <v>AILM-01</v>
      </c>
      <c r="B328" s="315" t="str">
        <f t="shared" si="1"/>
        <v>AILM</v>
      </c>
      <c r="C328" s="315" t="str">
        <f>VLOOKUP($A328,Questions!$A$3:$L$333,2,0)&amp;""</f>
        <v>Do you limit your solution's LLM privileges by default?*</v>
      </c>
      <c r="D328" s="315" t="str">
        <f>VLOOKUP($A328,Questions!$A$3:$L$333,11,0)&amp;""</f>
        <v/>
      </c>
      <c r="E328" s="315" t="str">
        <f>VLOOKUP($A328,Questions!$A$3:$L$333,12,0)&amp;""</f>
        <v>AI</v>
      </c>
      <c r="F328" s="315" t="str">
        <f>VLOOKUP($A328,'Institution Evaluation'!$A$56:$K$346,3,0)&amp;""</f>
        <v>Yes</v>
      </c>
      <c r="G328" s="315" t="str">
        <f>VLOOKUP($A328,'Institution Evaluation'!$A$56:$K$346,7,0)&amp;""</f>
        <v>Yes</v>
      </c>
      <c r="H328" s="315" t="str">
        <f>VLOOKUP($A328,'Institution Evaluation'!$A$56:$K$346,8,0)&amp;""</f>
        <v/>
      </c>
      <c r="I328" s="315" t="str">
        <f>VLOOKUP($A328,'Institution Evaluation'!$A$56:$K$346,9,0)&amp;""</f>
        <v>Critical Importance</v>
      </c>
      <c r="J328" s="315" t="str">
        <f>VLOOKUP($A328,'Institution Evaluation'!$A$56:$K$346,10,0)&amp;""</f>
        <v/>
      </c>
      <c r="K328" s="315">
        <f t="shared" si="2"/>
        <v>20</v>
      </c>
      <c r="L328" s="315">
        <f>IF($E328="Not Scored", "N/A",IF(AND($D328='Auto Responses'!$J$27,$H328=""),"N/A",IF(AND($D328='Auto Responses'!$J$27,$H328='Auto Responses'!$J$7),1,IF(AND($D328='Auto Responses'!$J$27,$H328='Auto Responses'!$J$8),0,IF(OR($F328=$G328,$H328='Auto Responses'!$J$7),1,0)))))</f>
        <v>1</v>
      </c>
      <c r="M328" s="315" t="str">
        <f>VLOOKUP($A328,'Institution Evaluation'!$A$56:$K$346,10,0)&amp;""</f>
        <v/>
      </c>
      <c r="N328" s="315">
        <f t="shared" si="3"/>
        <v>1</v>
      </c>
      <c r="O328" s="315" t="str">
        <f t="shared" ref="O328:O333" si="27">IF(OR($F$20="No",$F$24="No",$F$304="No",$E328="Not Scored"),"N/A",IF($J328="",$K328,IF($J328="Minor Importance",5,IF($J328="Standard Importance",10,IF($J328="Critical Importance",20,0)))))</f>
        <v>N/A</v>
      </c>
      <c r="P328" s="315" t="str">
        <f t="shared" si="5"/>
        <v>N/A</v>
      </c>
      <c r="Q328" s="315">
        <f t="shared" si="6"/>
        <v>0</v>
      </c>
      <c r="R328" s="315">
        <f t="shared" si="10"/>
        <v>0</v>
      </c>
      <c r="S328" s="315">
        <f t="shared" si="7"/>
        <v>0</v>
      </c>
      <c r="T328" s="315">
        <f t="shared" si="8"/>
        <v>1</v>
      </c>
      <c r="U328" s="315">
        <f t="shared" si="11"/>
        <v>87</v>
      </c>
      <c r="V328" s="315">
        <f t="shared" si="9"/>
        <v>87</v>
      </c>
      <c r="W328" s="65"/>
      <c r="X328" s="65"/>
      <c r="Y328" s="65"/>
      <c r="Z328" s="65"/>
    </row>
    <row r="329" ht="15.75" customHeight="1">
      <c r="A329" s="315" t="str">
        <f>Questions!$A329</f>
        <v>AILM-02</v>
      </c>
      <c r="B329" s="315" t="str">
        <f t="shared" si="1"/>
        <v>AILM</v>
      </c>
      <c r="C329" s="315" t="str">
        <f>VLOOKUP($A329,Questions!$A$3:$L$333,2,0)&amp;""</f>
        <v>Is your LLM training data vetted, validated, and verified before training the solution's AI model?*</v>
      </c>
      <c r="D329" s="315" t="str">
        <f>VLOOKUP($A329,Questions!$A$3:$L$333,11,0)&amp;""</f>
        <v/>
      </c>
      <c r="E329" s="315" t="str">
        <f>VLOOKUP($A329,Questions!$A$3:$L$333,12,0)&amp;""</f>
        <v>AI</v>
      </c>
      <c r="F329" s="315" t="str">
        <f>VLOOKUP($A329,'Institution Evaluation'!$A$56:$K$346,3,0)&amp;""</f>
        <v>N/A</v>
      </c>
      <c r="G329" s="315" t="str">
        <f>VLOOKUP($A329,'Institution Evaluation'!$A$56:$K$346,7,0)&amp;""</f>
        <v>Yes</v>
      </c>
      <c r="H329" s="315" t="str">
        <f>VLOOKUP($A329,'Institution Evaluation'!$A$56:$K$346,8,0)&amp;""</f>
        <v/>
      </c>
      <c r="I329" s="315" t="str">
        <f>VLOOKUP($A329,'Institution Evaluation'!$A$56:$K$346,9,0)&amp;""</f>
        <v>Critical Importance</v>
      </c>
      <c r="J329" s="315" t="str">
        <f>VLOOKUP($A329,'Institution Evaluation'!$A$56:$K$346,10,0)&amp;""</f>
        <v/>
      </c>
      <c r="K329" s="315">
        <f t="shared" si="2"/>
        <v>20</v>
      </c>
      <c r="L329" s="315">
        <f>IF($E329="Not Scored", "N/A",IF(AND($D329='Auto Responses'!$J$27,$H329=""),"N/A",IF(AND($D329='Auto Responses'!$J$27,$H329='Auto Responses'!$J$7),1,IF(AND($D329='Auto Responses'!$J$27,$H329='Auto Responses'!$J$8),0,IF(OR($F329=$G329,$H329='Auto Responses'!$J$7),1,0)))))</f>
        <v>0</v>
      </c>
      <c r="M329" s="315" t="str">
        <f>VLOOKUP($A329,'Institution Evaluation'!$A$56:$K$346,10,0)&amp;""</f>
        <v/>
      </c>
      <c r="N329" s="315">
        <f t="shared" si="3"/>
        <v>1</v>
      </c>
      <c r="O329" s="315" t="str">
        <f t="shared" si="27"/>
        <v>N/A</v>
      </c>
      <c r="P329" s="315" t="str">
        <f t="shared" si="5"/>
        <v>N/A</v>
      </c>
      <c r="Q329" s="315">
        <f t="shared" si="6"/>
        <v>0</v>
      </c>
      <c r="R329" s="315">
        <f t="shared" si="10"/>
        <v>0</v>
      </c>
      <c r="S329" s="315">
        <f t="shared" si="7"/>
        <v>0</v>
      </c>
      <c r="T329" s="315">
        <f t="shared" si="8"/>
        <v>1</v>
      </c>
      <c r="U329" s="315">
        <f t="shared" si="11"/>
        <v>88</v>
      </c>
      <c r="V329" s="315">
        <f t="shared" si="9"/>
        <v>88</v>
      </c>
      <c r="W329" s="65"/>
      <c r="X329" s="65"/>
      <c r="Y329" s="65"/>
      <c r="Z329" s="65"/>
    </row>
    <row r="330" ht="15.75" customHeight="1">
      <c r="A330" s="315" t="str">
        <f>Questions!$A330</f>
        <v>AILM-03</v>
      </c>
      <c r="B330" s="315" t="str">
        <f t="shared" si="1"/>
        <v>AILM</v>
      </c>
      <c r="C330" s="315" t="str">
        <f>VLOOKUP($A330,Questions!$A$3:$L$333,2,0)&amp;""</f>
        <v>Do any actions taken by your solution's LLM features or plugins require human intervention?*</v>
      </c>
      <c r="D330" s="315" t="str">
        <f>VLOOKUP($A330,Questions!$A$3:$L$333,11,0)&amp;""</f>
        <v/>
      </c>
      <c r="E330" s="315" t="str">
        <f>VLOOKUP($A330,Questions!$A$3:$L$333,12,0)&amp;""</f>
        <v>AI</v>
      </c>
      <c r="F330" s="315" t="str">
        <f>VLOOKUP($A330,'Institution Evaluation'!$A$56:$K$346,3,0)&amp;""</f>
        <v>Yes</v>
      </c>
      <c r="G330" s="315" t="str">
        <f>VLOOKUP($A330,'Institution Evaluation'!$A$56:$K$346,7,0)&amp;""</f>
        <v>Yes</v>
      </c>
      <c r="H330" s="315" t="str">
        <f>VLOOKUP($A330,'Institution Evaluation'!$A$56:$K$346,8,0)&amp;""</f>
        <v/>
      </c>
      <c r="I330" s="315" t="str">
        <f>VLOOKUP($A330,'Institution Evaluation'!$A$56:$K$346,9,0)&amp;""</f>
        <v>Critical Importance</v>
      </c>
      <c r="J330" s="315" t="str">
        <f>VLOOKUP($A330,'Institution Evaluation'!$A$56:$K$346,10,0)&amp;""</f>
        <v/>
      </c>
      <c r="K330" s="315">
        <f t="shared" si="2"/>
        <v>20</v>
      </c>
      <c r="L330" s="315">
        <f>IF($E330="Not Scored", "N/A",IF(AND($D330='Auto Responses'!$J$27,$H330=""),"N/A",IF(AND($D330='Auto Responses'!$J$27,$H330='Auto Responses'!$J$7),1,IF(AND($D330='Auto Responses'!$J$27,$H330='Auto Responses'!$J$8),0,IF(OR($F330=$G330,$H330='Auto Responses'!$J$7),1,0)))))</f>
        <v>1</v>
      </c>
      <c r="M330" s="315" t="str">
        <f>VLOOKUP($A330,'Institution Evaluation'!$A$56:$K$346,10,0)&amp;""</f>
        <v/>
      </c>
      <c r="N330" s="315">
        <f t="shared" si="3"/>
        <v>1</v>
      </c>
      <c r="O330" s="315" t="str">
        <f t="shared" si="27"/>
        <v>N/A</v>
      </c>
      <c r="P330" s="315" t="str">
        <f t="shared" si="5"/>
        <v>N/A</v>
      </c>
      <c r="Q330" s="315">
        <f t="shared" si="6"/>
        <v>0</v>
      </c>
      <c r="R330" s="315">
        <f t="shared" si="10"/>
        <v>0</v>
      </c>
      <c r="S330" s="315">
        <f t="shared" si="7"/>
        <v>0</v>
      </c>
      <c r="T330" s="315">
        <f t="shared" si="8"/>
        <v>1</v>
      </c>
      <c r="U330" s="315">
        <f t="shared" si="11"/>
        <v>89</v>
      </c>
      <c r="V330" s="315">
        <f t="shared" si="9"/>
        <v>89</v>
      </c>
      <c r="W330" s="65"/>
      <c r="X330" s="65"/>
      <c r="Y330" s="65"/>
      <c r="Z330" s="65"/>
    </row>
    <row r="331" ht="15.75" customHeight="1">
      <c r="A331" s="315" t="str">
        <f>Questions!$A331</f>
        <v>AILM-04</v>
      </c>
      <c r="B331" s="315" t="str">
        <f t="shared" si="1"/>
        <v>AILM</v>
      </c>
      <c r="C331" s="315" t="str">
        <f>VLOOKUP($A331,Questions!$A$3:$L$333,2,0)&amp;""</f>
        <v>Do you limit multiple LLM model plugins being called as part of a single input?*</v>
      </c>
      <c r="D331" s="315" t="str">
        <f>VLOOKUP($A331,Questions!$A$3:$L$333,11,0)&amp;""</f>
        <v/>
      </c>
      <c r="E331" s="315" t="str">
        <f>VLOOKUP($A331,Questions!$A$3:$L$333,12,0)&amp;""</f>
        <v>AI</v>
      </c>
      <c r="F331" s="315" t="str">
        <f>VLOOKUP($A331,'Institution Evaluation'!$A$56:$K$346,3,0)&amp;""</f>
        <v>Yes</v>
      </c>
      <c r="G331" s="315" t="str">
        <f>VLOOKUP($A331,'Institution Evaluation'!$A$56:$K$346,7,0)&amp;""</f>
        <v>Yes</v>
      </c>
      <c r="H331" s="315" t="str">
        <f>VLOOKUP($A331,'Institution Evaluation'!$A$56:$K$346,8,0)&amp;""</f>
        <v/>
      </c>
      <c r="I331" s="315" t="str">
        <f>VLOOKUP($A331,'Institution Evaluation'!$A$56:$K$346,9,0)&amp;""</f>
        <v>Critical Importance</v>
      </c>
      <c r="J331" s="315" t="str">
        <f>VLOOKUP($A331,'Institution Evaluation'!$A$56:$K$346,10,0)&amp;""</f>
        <v/>
      </c>
      <c r="K331" s="315">
        <f t="shared" si="2"/>
        <v>20</v>
      </c>
      <c r="L331" s="315">
        <f>IF($E331="Not Scored", "N/A",IF(AND($D331='Auto Responses'!$J$27,$H331=""),"N/A",IF(AND($D331='Auto Responses'!$J$27,$H331='Auto Responses'!$J$7),1,IF(AND($D331='Auto Responses'!$J$27,$H331='Auto Responses'!$J$8),0,IF(OR($F331=$G331,$H331='Auto Responses'!$J$7),1,0)))))</f>
        <v>1</v>
      </c>
      <c r="M331" s="315" t="str">
        <f>VLOOKUP($A331,'Institution Evaluation'!$A$56:$K$346,10,0)&amp;""</f>
        <v/>
      </c>
      <c r="N331" s="315">
        <f t="shared" si="3"/>
        <v>1</v>
      </c>
      <c r="O331" s="315" t="str">
        <f t="shared" si="27"/>
        <v>N/A</v>
      </c>
      <c r="P331" s="315" t="str">
        <f t="shared" si="5"/>
        <v>N/A</v>
      </c>
      <c r="Q331" s="315">
        <f t="shared" si="6"/>
        <v>0</v>
      </c>
      <c r="R331" s="315">
        <f t="shared" si="10"/>
        <v>0</v>
      </c>
      <c r="S331" s="315">
        <f t="shared" si="7"/>
        <v>0</v>
      </c>
      <c r="T331" s="315">
        <f t="shared" si="8"/>
        <v>1</v>
      </c>
      <c r="U331" s="315">
        <f t="shared" si="11"/>
        <v>90</v>
      </c>
      <c r="V331" s="315">
        <f t="shared" si="9"/>
        <v>90</v>
      </c>
      <c r="W331" s="65"/>
      <c r="X331" s="65"/>
      <c r="Y331" s="65"/>
      <c r="Z331" s="65"/>
    </row>
    <row r="332" ht="15.75" customHeight="1">
      <c r="A332" s="315" t="str">
        <f>Questions!$A332</f>
        <v>AILM-05</v>
      </c>
      <c r="B332" s="315" t="str">
        <f t="shared" si="1"/>
        <v>AILM</v>
      </c>
      <c r="C332" s="315" t="str">
        <f>VLOOKUP($A332,Questions!$A$3:$L$333,2,0)&amp;""</f>
        <v>Do you limit your solution's LLM resource use per request, per step, and per action?</v>
      </c>
      <c r="D332" s="315" t="str">
        <f>VLOOKUP($A332,Questions!$A$3:$L$333,11,0)&amp;""</f>
        <v/>
      </c>
      <c r="E332" s="315" t="str">
        <f>VLOOKUP($A332,Questions!$A$3:$L$333,12,0)&amp;""</f>
        <v>AI</v>
      </c>
      <c r="F332" s="315" t="str">
        <f>VLOOKUP($A332,'Institution Evaluation'!$A$56:$K$346,3,0)&amp;""</f>
        <v>Yes</v>
      </c>
      <c r="G332" s="315" t="str">
        <f>VLOOKUP($A332,'Institution Evaluation'!$A$56:$K$346,7,0)&amp;""</f>
        <v>Yes</v>
      </c>
      <c r="H332" s="315" t="str">
        <f>VLOOKUP($A332,'Institution Evaluation'!$A$56:$K$346,8,0)&amp;""</f>
        <v/>
      </c>
      <c r="I332" s="315" t="str">
        <f>VLOOKUP($A332,'Institution Evaluation'!$A$56:$K$346,9,0)&amp;""</f>
        <v>Standard Importance</v>
      </c>
      <c r="J332" s="315" t="str">
        <f>VLOOKUP($A332,'Institution Evaluation'!$A$56:$K$346,10,0)&amp;""</f>
        <v/>
      </c>
      <c r="K332" s="315">
        <f t="shared" si="2"/>
        <v>10</v>
      </c>
      <c r="L332" s="315">
        <f>IF($E332="Not Scored", "N/A",IF(AND($D332='Auto Responses'!$J$27,$H332=""),"N/A",IF(AND($D332='Auto Responses'!$J$27,$H332='Auto Responses'!$J$7),1,IF(AND($D332='Auto Responses'!$J$27,$H332='Auto Responses'!$J$8),0,IF(OR($F332=$G332,$H332='Auto Responses'!$J$7),1,0)))))</f>
        <v>1</v>
      </c>
      <c r="M332" s="315" t="str">
        <f>VLOOKUP($A332,'Institution Evaluation'!$A$56:$K$346,10,0)&amp;""</f>
        <v/>
      </c>
      <c r="N332" s="315">
        <f t="shared" si="3"/>
        <v>0</v>
      </c>
      <c r="O332" s="315" t="str">
        <f t="shared" si="27"/>
        <v>N/A</v>
      </c>
      <c r="P332" s="315" t="str">
        <f t="shared" si="5"/>
        <v>N/A</v>
      </c>
      <c r="Q332" s="315">
        <f t="shared" si="6"/>
        <v>0</v>
      </c>
      <c r="R332" s="315">
        <f t="shared" si="10"/>
        <v>0</v>
      </c>
      <c r="S332" s="315">
        <f t="shared" si="7"/>
        <v>0</v>
      </c>
      <c r="T332" s="315">
        <f t="shared" si="8"/>
        <v>0</v>
      </c>
      <c r="U332" s="315">
        <f t="shared" si="11"/>
        <v>90</v>
      </c>
      <c r="V332" s="315">
        <f t="shared" si="9"/>
        <v>0</v>
      </c>
      <c r="W332" s="65"/>
      <c r="X332" s="65"/>
      <c r="Y332" s="65"/>
      <c r="Z332" s="65"/>
    </row>
    <row r="333" ht="36.0" customHeight="1">
      <c r="A333" s="315" t="str">
        <f>Questions!$A333</f>
        <v>AILM-06</v>
      </c>
      <c r="B333" s="315" t="str">
        <f t="shared" si="1"/>
        <v>AILM</v>
      </c>
      <c r="C333" s="315" t="str">
        <f>VLOOKUP($A333,Questions!$A$3:$L$333,2,0)&amp;""</f>
        <v>Do you leverage LLM model tuning or other model validation mechanisms?</v>
      </c>
      <c r="D333" s="315" t="str">
        <f>VLOOKUP($A333,Questions!$A$3:$L$333,11,0)&amp;""</f>
        <v/>
      </c>
      <c r="E333" s="315" t="str">
        <f>VLOOKUP($A333,Questions!$A$3:$L$333,12,0)&amp;""</f>
        <v>AI</v>
      </c>
      <c r="F333" s="315" t="str">
        <f>VLOOKUP($A333,'Institution Evaluation'!$A$56:$K$346,3,0)&amp;""</f>
        <v>No</v>
      </c>
      <c r="G333" s="315" t="str">
        <f>VLOOKUP($A333,'Institution Evaluation'!$A$56:$K$346,7,0)&amp;""</f>
        <v>Yes</v>
      </c>
      <c r="H333" s="315" t="str">
        <f>VLOOKUP($A333,'Institution Evaluation'!$A$56:$K$346,8,0)&amp;""</f>
        <v/>
      </c>
      <c r="I333" s="315" t="str">
        <f>VLOOKUP($A333,'Institution Evaluation'!$A$56:$K$346,9,0)&amp;""</f>
        <v>Standard Importance</v>
      </c>
      <c r="J333" s="315" t="str">
        <f>VLOOKUP($A333,'Institution Evaluation'!$A$56:$K$346,10,0)&amp;""</f>
        <v/>
      </c>
      <c r="K333" s="315">
        <f t="shared" si="2"/>
        <v>10</v>
      </c>
      <c r="L333" s="315">
        <f>IF($E333="Not Scored", "N/A",IF(AND($D333='Auto Responses'!$J$27,$H333=""),"N/A",IF(AND($D333='Auto Responses'!$J$27,$H333='Auto Responses'!$J$7),1,IF(AND($D333='Auto Responses'!$J$27,$H333='Auto Responses'!$J$8),0,IF(OR($F333=$G333,$H333='Auto Responses'!$J$7),1,0)))))</f>
        <v>0</v>
      </c>
      <c r="M333" s="315" t="str">
        <f>VLOOKUP($A333,'Institution Evaluation'!$A$56:$K$346,10,0)&amp;""</f>
        <v/>
      </c>
      <c r="N333" s="315">
        <f t="shared" si="3"/>
        <v>0</v>
      </c>
      <c r="O333" s="315" t="str">
        <f t="shared" si="27"/>
        <v>N/A</v>
      </c>
      <c r="P333" s="315" t="str">
        <f t="shared" si="5"/>
        <v>N/A</v>
      </c>
      <c r="Q333" s="315">
        <f t="shared" si="6"/>
        <v>0</v>
      </c>
      <c r="R333" s="315">
        <f t="shared" si="10"/>
        <v>0</v>
      </c>
      <c r="S333" s="315">
        <f t="shared" si="7"/>
        <v>0</v>
      </c>
      <c r="T333" s="315">
        <f t="shared" si="8"/>
        <v>0</v>
      </c>
      <c r="U333" s="315">
        <f t="shared" si="11"/>
        <v>90</v>
      </c>
      <c r="V333" s="315">
        <f t="shared" si="9"/>
        <v>0</v>
      </c>
      <c r="W333" s="129" t="s">
        <v>34</v>
      </c>
      <c r="X333" s="65"/>
      <c r="Y333" s="65"/>
      <c r="Z333" s="65"/>
    </row>
    <row r="334" ht="15.75" customHeight="1">
      <c r="A334" s="319"/>
      <c r="B334" s="319"/>
      <c r="C334" s="319"/>
      <c r="D334" s="319"/>
      <c r="E334" s="319"/>
      <c r="F334" s="319"/>
      <c r="G334" s="319"/>
      <c r="H334" s="319"/>
      <c r="I334" s="319"/>
      <c r="J334" s="319"/>
      <c r="K334" s="319"/>
      <c r="L334" s="315"/>
      <c r="M334" s="65"/>
      <c r="N334" s="65"/>
      <c r="O334" s="65"/>
      <c r="P334" s="65"/>
      <c r="Q334" s="315"/>
      <c r="R334" s="315"/>
      <c r="S334" s="315"/>
      <c r="T334" s="315"/>
      <c r="U334" s="315"/>
      <c r="V334" s="315"/>
      <c r="W334" s="65"/>
      <c r="X334" s="65"/>
      <c r="Y334" s="65"/>
      <c r="Z334" s="65"/>
    </row>
    <row r="335" ht="15.75" customHeight="1">
      <c r="A335" s="319"/>
      <c r="B335" s="319"/>
      <c r="C335" s="319"/>
      <c r="D335" s="319"/>
      <c r="E335" s="319"/>
      <c r="F335" s="319"/>
      <c r="G335" s="319"/>
      <c r="H335" s="319"/>
      <c r="I335" s="319"/>
      <c r="J335" s="319"/>
      <c r="K335" s="319"/>
      <c r="L335" s="315"/>
      <c r="M335" s="65"/>
      <c r="N335" s="65"/>
      <c r="O335" s="65"/>
      <c r="P335" s="65"/>
      <c r="Q335" s="345">
        <f>SUM($Q3:$Q334)</f>
        <v>0</v>
      </c>
      <c r="R335" s="346"/>
      <c r="S335" s="346"/>
      <c r="T335" s="347">
        <f>SUM($T3:$T334)</f>
        <v>90</v>
      </c>
      <c r="U335" s="315"/>
      <c r="V335" s="315"/>
      <c r="W335" s="65"/>
      <c r="X335" s="65"/>
      <c r="Y335" s="65"/>
      <c r="Z335" s="65"/>
    </row>
    <row r="336" ht="15.75" customHeight="1">
      <c r="A336" s="129" t="s">
        <v>1830</v>
      </c>
      <c r="B336" s="319"/>
      <c r="C336" s="319"/>
      <c r="D336" s="319"/>
      <c r="E336" s="319"/>
      <c r="F336" s="319"/>
      <c r="G336" s="319"/>
      <c r="H336" s="319"/>
      <c r="I336" s="319"/>
      <c r="J336" s="319"/>
      <c r="K336" s="319"/>
      <c r="L336" s="315"/>
      <c r="M336" s="65"/>
      <c r="N336" s="65"/>
      <c r="O336" s="65"/>
      <c r="P336" s="65"/>
      <c r="Q336" s="315"/>
      <c r="R336" s="315"/>
      <c r="S336" s="315"/>
      <c r="T336" s="315"/>
      <c r="U336" s="315"/>
      <c r="V336" s="315"/>
      <c r="W336" s="65"/>
      <c r="X336" s="65"/>
      <c r="Y336" s="65"/>
      <c r="Z336" s="65"/>
    </row>
    <row r="337" ht="15.75" hidden="1" customHeight="1">
      <c r="A337" s="319"/>
      <c r="B337" s="319"/>
      <c r="C337" s="319"/>
      <c r="D337" s="319"/>
      <c r="E337" s="319"/>
      <c r="F337" s="319"/>
      <c r="G337" s="319"/>
      <c r="H337" s="319"/>
      <c r="I337" s="319"/>
      <c r="J337" s="319"/>
      <c r="K337" s="319"/>
      <c r="L337" s="315"/>
      <c r="M337" s="65"/>
      <c r="N337" s="65"/>
      <c r="O337" s="65"/>
      <c r="P337" s="65"/>
      <c r="Q337" s="315"/>
      <c r="R337" s="315"/>
      <c r="S337" s="315"/>
      <c r="T337" s="315"/>
      <c r="U337" s="315"/>
      <c r="V337" s="315"/>
      <c r="W337" s="65"/>
      <c r="X337" s="65"/>
      <c r="Y337" s="65"/>
      <c r="Z337" s="65"/>
    </row>
    <row r="338" ht="15.75" hidden="1" customHeight="1">
      <c r="A338" s="319"/>
      <c r="B338" s="319"/>
      <c r="C338" s="319"/>
      <c r="D338" s="319"/>
      <c r="E338" s="319"/>
      <c r="F338" s="319"/>
      <c r="G338" s="319"/>
      <c r="H338" s="319"/>
      <c r="I338" s="319"/>
      <c r="J338" s="319"/>
      <c r="K338" s="319"/>
      <c r="L338" s="315"/>
      <c r="M338" s="65"/>
      <c r="N338" s="65"/>
      <c r="O338" s="65"/>
      <c r="P338" s="65"/>
      <c r="Q338" s="315"/>
      <c r="R338" s="315"/>
      <c r="S338" s="315"/>
      <c r="T338" s="315"/>
      <c r="U338" s="315"/>
      <c r="V338" s="315"/>
      <c r="W338" s="65"/>
      <c r="X338" s="65"/>
      <c r="Y338" s="65"/>
      <c r="Z338" s="65"/>
    </row>
    <row r="339" ht="15.75" hidden="1" customHeight="1">
      <c r="A339" s="319"/>
      <c r="B339" s="319"/>
      <c r="C339" s="319"/>
      <c r="D339" s="319"/>
      <c r="E339" s="319"/>
      <c r="F339" s="319"/>
      <c r="G339" s="319"/>
      <c r="H339" s="319"/>
      <c r="I339" s="319"/>
      <c r="J339" s="319"/>
      <c r="K339" s="319"/>
      <c r="L339" s="315"/>
      <c r="M339" s="65"/>
      <c r="N339" s="65"/>
      <c r="O339" s="65"/>
      <c r="P339" s="65"/>
      <c r="Q339" s="315"/>
      <c r="R339" s="315"/>
      <c r="S339" s="315"/>
      <c r="T339" s="315"/>
      <c r="U339" s="315"/>
      <c r="V339" s="315"/>
      <c r="W339" s="65"/>
      <c r="X339" s="65"/>
      <c r="Y339" s="65"/>
      <c r="Z339" s="65"/>
    </row>
    <row r="340" ht="15.75" hidden="1" customHeight="1">
      <c r="A340" s="319"/>
      <c r="B340" s="319"/>
      <c r="C340" s="319"/>
      <c r="D340" s="319"/>
      <c r="E340" s="319"/>
      <c r="F340" s="319"/>
      <c r="G340" s="319"/>
      <c r="H340" s="319"/>
      <c r="I340" s="319"/>
      <c r="J340" s="319"/>
      <c r="K340" s="319"/>
      <c r="L340" s="315"/>
      <c r="M340" s="65"/>
      <c r="N340" s="65"/>
      <c r="O340" s="65"/>
      <c r="P340" s="65"/>
      <c r="Q340" s="315"/>
      <c r="R340" s="315"/>
      <c r="S340" s="315"/>
      <c r="T340" s="315"/>
      <c r="U340" s="315"/>
      <c r="V340" s="315"/>
      <c r="W340" s="65"/>
      <c r="X340" s="65"/>
      <c r="Y340" s="65"/>
      <c r="Z340" s="65"/>
    </row>
    <row r="341" ht="15.75" hidden="1" customHeight="1">
      <c r="A341" s="319"/>
      <c r="B341" s="319"/>
      <c r="C341" s="319"/>
      <c r="D341" s="319"/>
      <c r="E341" s="319"/>
      <c r="F341" s="319"/>
      <c r="G341" s="319"/>
      <c r="H341" s="319"/>
      <c r="I341" s="319"/>
      <c r="J341" s="319"/>
      <c r="K341" s="319"/>
      <c r="L341" s="315"/>
      <c r="M341" s="65"/>
      <c r="N341" s="65"/>
      <c r="O341" s="65"/>
      <c r="P341" s="65"/>
      <c r="Q341" s="315"/>
      <c r="R341" s="315"/>
      <c r="S341" s="315"/>
      <c r="T341" s="315"/>
      <c r="U341" s="315"/>
      <c r="V341" s="315"/>
      <c r="W341" s="65"/>
      <c r="X341" s="65"/>
      <c r="Y341" s="65"/>
      <c r="Z341" s="65"/>
    </row>
    <row r="342" ht="15.75" hidden="1" customHeight="1">
      <c r="A342" s="319"/>
      <c r="B342" s="319"/>
      <c r="C342" s="319"/>
      <c r="D342" s="319"/>
      <c r="E342" s="319"/>
      <c r="F342" s="319"/>
      <c r="G342" s="319"/>
      <c r="H342" s="319"/>
      <c r="I342" s="319"/>
      <c r="J342" s="319"/>
      <c r="K342" s="319"/>
      <c r="L342" s="315"/>
      <c r="M342" s="65"/>
      <c r="N342" s="65"/>
      <c r="O342" s="65"/>
      <c r="P342" s="65"/>
      <c r="Q342" s="315"/>
      <c r="R342" s="315"/>
      <c r="S342" s="315"/>
      <c r="T342" s="315"/>
      <c r="U342" s="315"/>
      <c r="V342" s="315"/>
      <c r="W342" s="65"/>
      <c r="X342" s="65"/>
      <c r="Y342" s="65"/>
      <c r="Z342" s="65"/>
    </row>
    <row r="343" ht="15.75" hidden="1" customHeight="1">
      <c r="A343" s="319"/>
      <c r="B343" s="319"/>
      <c r="C343" s="319"/>
      <c r="D343" s="319"/>
      <c r="E343" s="319"/>
      <c r="F343" s="319"/>
      <c r="G343" s="319"/>
      <c r="H343" s="319"/>
      <c r="I343" s="319"/>
      <c r="J343" s="319"/>
      <c r="K343" s="319"/>
      <c r="L343" s="315"/>
      <c r="M343" s="65"/>
      <c r="N343" s="65"/>
      <c r="O343" s="65"/>
      <c r="P343" s="65"/>
      <c r="Q343" s="315"/>
      <c r="R343" s="315"/>
      <c r="S343" s="315"/>
      <c r="T343" s="315"/>
      <c r="U343" s="315"/>
      <c r="V343" s="315"/>
      <c r="W343" s="65"/>
      <c r="X343" s="65"/>
      <c r="Y343" s="65"/>
      <c r="Z343" s="65"/>
    </row>
    <row r="344" ht="15.75" hidden="1" customHeight="1">
      <c r="A344" s="319"/>
      <c r="B344" s="319"/>
      <c r="C344" s="319"/>
      <c r="D344" s="319"/>
      <c r="E344" s="319"/>
      <c r="F344" s="319"/>
      <c r="G344" s="319"/>
      <c r="H344" s="319"/>
      <c r="I344" s="319"/>
      <c r="J344" s="319"/>
      <c r="K344" s="319"/>
      <c r="L344" s="315"/>
      <c r="M344" s="65"/>
      <c r="N344" s="65"/>
      <c r="O344" s="65"/>
      <c r="P344" s="65"/>
      <c r="Q344" s="315"/>
      <c r="R344" s="315"/>
      <c r="S344" s="315"/>
      <c r="T344" s="315"/>
      <c r="U344" s="315"/>
      <c r="V344" s="315"/>
      <c r="W344" s="65"/>
      <c r="X344" s="65"/>
      <c r="Y344" s="65"/>
      <c r="Z344" s="65"/>
    </row>
    <row r="345" ht="15.75" hidden="1" customHeight="1">
      <c r="A345" s="319"/>
      <c r="B345" s="319"/>
      <c r="C345" s="319"/>
      <c r="D345" s="319"/>
      <c r="E345" s="319"/>
      <c r="F345" s="319"/>
      <c r="G345" s="319"/>
      <c r="H345" s="319"/>
      <c r="I345" s="319"/>
      <c r="J345" s="319"/>
      <c r="K345" s="319"/>
      <c r="L345" s="315"/>
      <c r="M345" s="65"/>
      <c r="N345" s="65"/>
      <c r="O345" s="65"/>
      <c r="P345" s="65"/>
      <c r="Q345" s="315"/>
      <c r="R345" s="315"/>
      <c r="S345" s="315"/>
      <c r="T345" s="315"/>
      <c r="U345" s="315"/>
      <c r="V345" s="315"/>
      <c r="W345" s="65"/>
      <c r="X345" s="65"/>
      <c r="Y345" s="65"/>
      <c r="Z345" s="65"/>
    </row>
    <row r="346" ht="15.75" hidden="1" customHeight="1">
      <c r="A346" s="319"/>
      <c r="B346" s="319"/>
      <c r="C346" s="319"/>
      <c r="D346" s="319"/>
      <c r="E346" s="319"/>
      <c r="F346" s="319"/>
      <c r="G346" s="319"/>
      <c r="H346" s="319"/>
      <c r="I346" s="319"/>
      <c r="J346" s="319"/>
      <c r="K346" s="319"/>
      <c r="L346" s="315"/>
      <c r="M346" s="65"/>
      <c r="N346" s="65"/>
      <c r="O346" s="65"/>
      <c r="P346" s="65"/>
      <c r="Q346" s="315"/>
      <c r="R346" s="315"/>
      <c r="S346" s="315"/>
      <c r="T346" s="315"/>
      <c r="U346" s="315"/>
      <c r="V346" s="315"/>
      <c r="W346" s="65"/>
      <c r="X346" s="65"/>
      <c r="Y346" s="65"/>
      <c r="Z346" s="65"/>
    </row>
    <row r="347" ht="15.75" hidden="1" customHeight="1">
      <c r="A347" s="319"/>
      <c r="B347" s="319"/>
      <c r="C347" s="319"/>
      <c r="D347" s="319"/>
      <c r="E347" s="319"/>
      <c r="F347" s="319"/>
      <c r="G347" s="319"/>
      <c r="H347" s="319"/>
      <c r="I347" s="319"/>
      <c r="J347" s="319"/>
      <c r="K347" s="319"/>
      <c r="L347" s="315"/>
      <c r="M347" s="65"/>
      <c r="N347" s="65"/>
      <c r="O347" s="65"/>
      <c r="P347" s="65"/>
      <c r="Q347" s="315"/>
      <c r="R347" s="315"/>
      <c r="S347" s="315"/>
      <c r="T347" s="315"/>
      <c r="U347" s="315"/>
      <c r="V347" s="315"/>
      <c r="W347" s="65"/>
      <c r="X347" s="65"/>
      <c r="Y347" s="65"/>
      <c r="Z347" s="65"/>
    </row>
    <row r="348" ht="15.75" hidden="1" customHeight="1">
      <c r="A348" s="319"/>
      <c r="B348" s="319"/>
      <c r="C348" s="319"/>
      <c r="D348" s="319"/>
      <c r="E348" s="319"/>
      <c r="F348" s="319"/>
      <c r="G348" s="319"/>
      <c r="H348" s="319"/>
      <c r="I348" s="319"/>
      <c r="J348" s="319"/>
      <c r="K348" s="319"/>
      <c r="L348" s="315"/>
      <c r="M348" s="65"/>
      <c r="N348" s="65"/>
      <c r="O348" s="65"/>
      <c r="P348" s="65"/>
      <c r="Q348" s="315"/>
      <c r="R348" s="315"/>
      <c r="S348" s="315"/>
      <c r="T348" s="315"/>
      <c r="U348" s="315"/>
      <c r="V348" s="315"/>
      <c r="W348" s="65"/>
      <c r="X348" s="65"/>
      <c r="Y348" s="65"/>
      <c r="Z348" s="65"/>
    </row>
    <row r="349" ht="15.75" hidden="1" customHeight="1">
      <c r="A349" s="319"/>
      <c r="B349" s="319"/>
      <c r="C349" s="319"/>
      <c r="D349" s="319"/>
      <c r="E349" s="319"/>
      <c r="F349" s="319"/>
      <c r="G349" s="319"/>
      <c r="H349" s="319"/>
      <c r="I349" s="319"/>
      <c r="J349" s="319"/>
      <c r="K349" s="319"/>
      <c r="L349" s="315"/>
      <c r="M349" s="65"/>
      <c r="N349" s="65"/>
      <c r="O349" s="65"/>
      <c r="P349" s="65"/>
      <c r="Q349" s="315"/>
      <c r="R349" s="315"/>
      <c r="S349" s="315"/>
      <c r="T349" s="315"/>
      <c r="U349" s="315"/>
      <c r="V349" s="315"/>
      <c r="W349" s="65"/>
      <c r="X349" s="65"/>
      <c r="Y349" s="65"/>
      <c r="Z349" s="65"/>
    </row>
    <row r="350" ht="15.75" hidden="1" customHeight="1">
      <c r="A350" s="319"/>
      <c r="B350" s="319"/>
      <c r="C350" s="319"/>
      <c r="D350" s="319"/>
      <c r="E350" s="319"/>
      <c r="F350" s="319"/>
      <c r="G350" s="319"/>
      <c r="H350" s="319"/>
      <c r="I350" s="319"/>
      <c r="J350" s="319"/>
      <c r="K350" s="319"/>
      <c r="L350" s="315"/>
      <c r="M350" s="65"/>
      <c r="N350" s="65"/>
      <c r="O350" s="65"/>
      <c r="P350" s="65"/>
      <c r="Q350" s="315"/>
      <c r="R350" s="315"/>
      <c r="S350" s="315"/>
      <c r="T350" s="315"/>
      <c r="U350" s="315"/>
      <c r="V350" s="315"/>
      <c r="W350" s="65"/>
      <c r="X350" s="65"/>
      <c r="Y350" s="65"/>
      <c r="Z350" s="65"/>
    </row>
    <row r="351" ht="15.75" hidden="1" customHeight="1">
      <c r="A351" s="319"/>
      <c r="B351" s="319"/>
      <c r="C351" s="319"/>
      <c r="D351" s="319"/>
      <c r="E351" s="319"/>
      <c r="F351" s="319"/>
      <c r="G351" s="319"/>
      <c r="H351" s="319"/>
      <c r="I351" s="319"/>
      <c r="J351" s="319"/>
      <c r="K351" s="319"/>
      <c r="L351" s="315"/>
      <c r="M351" s="65"/>
      <c r="N351" s="65"/>
      <c r="O351" s="65"/>
      <c r="P351" s="65"/>
      <c r="Q351" s="315"/>
      <c r="R351" s="315"/>
      <c r="S351" s="315"/>
      <c r="T351" s="315"/>
      <c r="U351" s="315"/>
      <c r="V351" s="315"/>
      <c r="W351" s="65"/>
      <c r="X351" s="65"/>
      <c r="Y351" s="65"/>
      <c r="Z351" s="65"/>
    </row>
    <row r="352" ht="15.75" hidden="1" customHeight="1">
      <c r="A352" s="319"/>
      <c r="B352" s="319"/>
      <c r="C352" s="319"/>
      <c r="D352" s="319"/>
      <c r="E352" s="319"/>
      <c r="F352" s="319"/>
      <c r="G352" s="319"/>
      <c r="H352" s="319"/>
      <c r="I352" s="319"/>
      <c r="J352" s="319"/>
      <c r="K352" s="319"/>
      <c r="L352" s="315"/>
      <c r="M352" s="65"/>
      <c r="N352" s="65"/>
      <c r="O352" s="65"/>
      <c r="P352" s="65"/>
      <c r="Q352" s="315"/>
      <c r="R352" s="315"/>
      <c r="S352" s="315"/>
      <c r="T352" s="315"/>
      <c r="U352" s="315"/>
      <c r="V352" s="315"/>
      <c r="W352" s="65"/>
      <c r="X352" s="65"/>
      <c r="Y352" s="65"/>
      <c r="Z352" s="65"/>
    </row>
    <row r="353" ht="15.75" hidden="1" customHeight="1">
      <c r="A353" s="319"/>
      <c r="B353" s="319"/>
      <c r="C353" s="319"/>
      <c r="D353" s="319"/>
      <c r="E353" s="319"/>
      <c r="F353" s="319"/>
      <c r="G353" s="319"/>
      <c r="H353" s="319"/>
      <c r="I353" s="319"/>
      <c r="J353" s="319"/>
      <c r="K353" s="319"/>
      <c r="L353" s="315"/>
      <c r="M353" s="65"/>
      <c r="N353" s="65"/>
      <c r="O353" s="65"/>
      <c r="P353" s="65"/>
      <c r="Q353" s="315"/>
      <c r="R353" s="315"/>
      <c r="S353" s="315"/>
      <c r="T353" s="315"/>
      <c r="U353" s="315"/>
      <c r="V353" s="315"/>
      <c r="W353" s="65"/>
      <c r="X353" s="65"/>
      <c r="Y353" s="65"/>
      <c r="Z353" s="65"/>
    </row>
    <row r="354" ht="15.75" hidden="1" customHeight="1">
      <c r="A354" s="319"/>
      <c r="B354" s="319"/>
      <c r="C354" s="319"/>
      <c r="D354" s="319"/>
      <c r="E354" s="319"/>
      <c r="F354" s="319"/>
      <c r="G354" s="319"/>
      <c r="H354" s="319"/>
      <c r="I354" s="319"/>
      <c r="J354" s="319"/>
      <c r="K354" s="319"/>
      <c r="L354" s="315"/>
      <c r="M354" s="65"/>
      <c r="N354" s="65"/>
      <c r="O354" s="65"/>
      <c r="P354" s="65"/>
      <c r="Q354" s="315"/>
      <c r="R354" s="315"/>
      <c r="S354" s="315"/>
      <c r="T354" s="315"/>
      <c r="U354" s="315"/>
      <c r="V354" s="315"/>
      <c r="W354" s="65"/>
      <c r="X354" s="65"/>
      <c r="Y354" s="65"/>
      <c r="Z354" s="65"/>
    </row>
    <row r="355" ht="15.75" hidden="1" customHeight="1">
      <c r="A355" s="319"/>
      <c r="B355" s="319"/>
      <c r="C355" s="319"/>
      <c r="D355" s="319"/>
      <c r="E355" s="319"/>
      <c r="F355" s="319"/>
      <c r="G355" s="319"/>
      <c r="H355" s="319"/>
      <c r="I355" s="319"/>
      <c r="J355" s="319"/>
      <c r="K355" s="319"/>
      <c r="L355" s="315"/>
      <c r="M355" s="65"/>
      <c r="N355" s="65"/>
      <c r="O355" s="65"/>
      <c r="P355" s="65"/>
      <c r="Q355" s="315"/>
      <c r="R355" s="315"/>
      <c r="S355" s="315"/>
      <c r="T355" s="315"/>
      <c r="U355" s="315"/>
      <c r="V355" s="315"/>
      <c r="W355" s="65"/>
      <c r="X355" s="65"/>
      <c r="Y355" s="65"/>
      <c r="Z355" s="65"/>
    </row>
    <row r="356" ht="15.75" hidden="1" customHeight="1">
      <c r="A356" s="319"/>
      <c r="B356" s="319"/>
      <c r="C356" s="319"/>
      <c r="D356" s="319"/>
      <c r="E356" s="319"/>
      <c r="F356" s="319"/>
      <c r="G356" s="319"/>
      <c r="H356" s="319"/>
      <c r="I356" s="319"/>
      <c r="J356" s="319"/>
      <c r="K356" s="319"/>
      <c r="L356" s="315"/>
      <c r="M356" s="65"/>
      <c r="N356" s="65"/>
      <c r="O356" s="65"/>
      <c r="P356" s="65"/>
      <c r="Q356" s="315"/>
      <c r="R356" s="315"/>
      <c r="S356" s="315"/>
      <c r="T356" s="315"/>
      <c r="U356" s="315"/>
      <c r="V356" s="315"/>
      <c r="W356" s="65"/>
      <c r="X356" s="65"/>
      <c r="Y356" s="65"/>
      <c r="Z356" s="65"/>
    </row>
    <row r="357" ht="15.75" hidden="1" customHeight="1">
      <c r="A357" s="319"/>
      <c r="B357" s="319"/>
      <c r="C357" s="319"/>
      <c r="D357" s="319"/>
      <c r="E357" s="319"/>
      <c r="F357" s="319"/>
      <c r="G357" s="319"/>
      <c r="H357" s="319"/>
      <c r="I357" s="319"/>
      <c r="J357" s="319"/>
      <c r="K357" s="319"/>
      <c r="L357" s="315"/>
      <c r="M357" s="65"/>
      <c r="N357" s="65"/>
      <c r="O357" s="65"/>
      <c r="P357" s="65"/>
      <c r="Q357" s="315"/>
      <c r="R357" s="315"/>
      <c r="S357" s="315"/>
      <c r="T357" s="315"/>
      <c r="U357" s="315"/>
      <c r="V357" s="315"/>
      <c r="W357" s="65"/>
      <c r="X357" s="65"/>
      <c r="Y357" s="65"/>
      <c r="Z357" s="65"/>
    </row>
    <row r="358" ht="15.75" hidden="1" customHeight="1">
      <c r="A358" s="319"/>
      <c r="B358" s="319"/>
      <c r="C358" s="319"/>
      <c r="D358" s="319"/>
      <c r="E358" s="319"/>
      <c r="F358" s="319"/>
      <c r="G358" s="319"/>
      <c r="H358" s="319"/>
      <c r="I358" s="319"/>
      <c r="J358" s="319"/>
      <c r="K358" s="319"/>
      <c r="L358" s="315"/>
      <c r="M358" s="65"/>
      <c r="N358" s="65"/>
      <c r="O358" s="65"/>
      <c r="P358" s="65"/>
      <c r="Q358" s="315"/>
      <c r="R358" s="315"/>
      <c r="S358" s="315"/>
      <c r="T358" s="315"/>
      <c r="U358" s="315"/>
      <c r="V358" s="315"/>
      <c r="W358" s="65"/>
      <c r="X358" s="65"/>
      <c r="Y358" s="65"/>
      <c r="Z358" s="65"/>
    </row>
    <row r="359" ht="15.75" hidden="1" customHeight="1">
      <c r="A359" s="319"/>
      <c r="B359" s="319"/>
      <c r="C359" s="319"/>
      <c r="D359" s="319"/>
      <c r="E359" s="319"/>
      <c r="F359" s="319"/>
      <c r="G359" s="319"/>
      <c r="H359" s="319"/>
      <c r="I359" s="319"/>
      <c r="J359" s="319"/>
      <c r="K359" s="319"/>
      <c r="L359" s="315"/>
      <c r="M359" s="65"/>
      <c r="N359" s="65"/>
      <c r="O359" s="65"/>
      <c r="P359" s="65"/>
      <c r="Q359" s="315"/>
      <c r="R359" s="315"/>
      <c r="S359" s="315"/>
      <c r="T359" s="315"/>
      <c r="U359" s="315"/>
      <c r="V359" s="315"/>
      <c r="W359" s="65"/>
      <c r="X359" s="65"/>
      <c r="Y359" s="65"/>
      <c r="Z359" s="65"/>
    </row>
    <row r="360" ht="15.75" hidden="1" customHeight="1">
      <c r="A360" s="319"/>
      <c r="B360" s="319"/>
      <c r="C360" s="319"/>
      <c r="D360" s="319"/>
      <c r="E360" s="319"/>
      <c r="F360" s="319"/>
      <c r="G360" s="319"/>
      <c r="H360" s="319"/>
      <c r="I360" s="319"/>
      <c r="J360" s="319"/>
      <c r="K360" s="319"/>
      <c r="L360" s="315"/>
      <c r="M360" s="65"/>
      <c r="N360" s="65"/>
      <c r="O360" s="65"/>
      <c r="P360" s="65"/>
      <c r="Q360" s="315"/>
      <c r="R360" s="315"/>
      <c r="S360" s="315"/>
      <c r="T360" s="315"/>
      <c r="U360" s="315"/>
      <c r="V360" s="315"/>
      <c r="W360" s="65"/>
      <c r="X360" s="65"/>
      <c r="Y360" s="65"/>
      <c r="Z360" s="65"/>
    </row>
    <row r="361" ht="15.75" hidden="1" customHeight="1">
      <c r="A361" s="319"/>
      <c r="B361" s="319"/>
      <c r="C361" s="319"/>
      <c r="D361" s="319"/>
      <c r="E361" s="319"/>
      <c r="F361" s="319"/>
      <c r="G361" s="319"/>
      <c r="H361" s="319"/>
      <c r="I361" s="319"/>
      <c r="J361" s="319"/>
      <c r="K361" s="319"/>
      <c r="L361" s="315"/>
      <c r="M361" s="65"/>
      <c r="N361" s="65"/>
      <c r="O361" s="65"/>
      <c r="P361" s="65"/>
      <c r="Q361" s="315"/>
      <c r="R361" s="315"/>
      <c r="S361" s="315"/>
      <c r="T361" s="315"/>
      <c r="U361" s="315"/>
      <c r="V361" s="315"/>
      <c r="W361" s="65"/>
      <c r="X361" s="65"/>
      <c r="Y361" s="65"/>
      <c r="Z361" s="65"/>
    </row>
    <row r="362" ht="15.75" hidden="1" customHeight="1">
      <c r="A362" s="319"/>
      <c r="B362" s="319"/>
      <c r="C362" s="319"/>
      <c r="D362" s="319"/>
      <c r="E362" s="319"/>
      <c r="F362" s="319"/>
      <c r="G362" s="319"/>
      <c r="H362" s="319"/>
      <c r="I362" s="319"/>
      <c r="J362" s="319"/>
      <c r="K362" s="319"/>
      <c r="L362" s="315"/>
      <c r="M362" s="65"/>
      <c r="N362" s="65"/>
      <c r="O362" s="65"/>
      <c r="P362" s="65"/>
      <c r="Q362" s="315"/>
      <c r="R362" s="315"/>
      <c r="S362" s="315"/>
      <c r="T362" s="315"/>
      <c r="U362" s="315"/>
      <c r="V362" s="315"/>
      <c r="W362" s="65"/>
      <c r="X362" s="65"/>
      <c r="Y362" s="65"/>
      <c r="Z362" s="65"/>
    </row>
    <row r="363" ht="15.75" hidden="1" customHeight="1">
      <c r="A363" s="319"/>
      <c r="B363" s="319"/>
      <c r="C363" s="319"/>
      <c r="D363" s="319"/>
      <c r="E363" s="319"/>
      <c r="F363" s="319"/>
      <c r="G363" s="319"/>
      <c r="H363" s="319"/>
      <c r="I363" s="319"/>
      <c r="J363" s="319"/>
      <c r="K363" s="319"/>
      <c r="L363" s="315"/>
      <c r="M363" s="65"/>
      <c r="N363" s="65"/>
      <c r="O363" s="65"/>
      <c r="P363" s="65"/>
      <c r="Q363" s="315"/>
      <c r="R363" s="315"/>
      <c r="S363" s="315"/>
      <c r="T363" s="315"/>
      <c r="U363" s="315"/>
      <c r="V363" s="315"/>
      <c r="W363" s="65"/>
      <c r="X363" s="65"/>
      <c r="Y363" s="65"/>
      <c r="Z363" s="65"/>
    </row>
    <row r="364" ht="15.75" hidden="1" customHeight="1">
      <c r="A364" s="319"/>
      <c r="B364" s="319"/>
      <c r="C364" s="319"/>
      <c r="D364" s="319"/>
      <c r="E364" s="319"/>
      <c r="F364" s="319"/>
      <c r="G364" s="319"/>
      <c r="H364" s="319"/>
      <c r="I364" s="319"/>
      <c r="J364" s="319"/>
      <c r="K364" s="319"/>
      <c r="L364" s="315"/>
      <c r="M364" s="65"/>
      <c r="N364" s="65"/>
      <c r="O364" s="65"/>
      <c r="P364" s="65"/>
      <c r="Q364" s="315"/>
      <c r="R364" s="315"/>
      <c r="S364" s="315"/>
      <c r="T364" s="315"/>
      <c r="U364" s="315"/>
      <c r="V364" s="315"/>
      <c r="W364" s="65"/>
      <c r="X364" s="65"/>
      <c r="Y364" s="65"/>
      <c r="Z364" s="65"/>
    </row>
    <row r="365" ht="15.75" hidden="1" customHeight="1">
      <c r="A365" s="319"/>
      <c r="B365" s="319"/>
      <c r="C365" s="319"/>
      <c r="D365" s="319"/>
      <c r="E365" s="319"/>
      <c r="F365" s="319"/>
      <c r="G365" s="319"/>
      <c r="H365" s="319"/>
      <c r="I365" s="319"/>
      <c r="J365" s="319"/>
      <c r="K365" s="319"/>
      <c r="L365" s="315"/>
      <c r="M365" s="65"/>
      <c r="N365" s="65"/>
      <c r="O365" s="65"/>
      <c r="P365" s="65"/>
      <c r="Q365" s="315"/>
      <c r="R365" s="315"/>
      <c r="S365" s="315"/>
      <c r="T365" s="315"/>
      <c r="U365" s="315"/>
      <c r="V365" s="315"/>
      <c r="W365" s="65"/>
      <c r="X365" s="65"/>
      <c r="Y365" s="65"/>
      <c r="Z365" s="65"/>
    </row>
    <row r="366" ht="15.75" hidden="1" customHeight="1">
      <c r="A366" s="319"/>
      <c r="B366" s="319"/>
      <c r="C366" s="319"/>
      <c r="D366" s="319"/>
      <c r="E366" s="319"/>
      <c r="F366" s="319"/>
      <c r="G366" s="319"/>
      <c r="H366" s="319"/>
      <c r="I366" s="319"/>
      <c r="J366" s="319"/>
      <c r="K366" s="319"/>
      <c r="L366" s="315"/>
      <c r="M366" s="65"/>
      <c r="N366" s="65"/>
      <c r="O366" s="65"/>
      <c r="P366" s="65"/>
      <c r="Q366" s="315"/>
      <c r="R366" s="315"/>
      <c r="S366" s="315"/>
      <c r="T366" s="315"/>
      <c r="U366" s="315"/>
      <c r="V366" s="315"/>
      <c r="W366" s="65"/>
      <c r="X366" s="65"/>
      <c r="Y366" s="65"/>
      <c r="Z366" s="65"/>
    </row>
    <row r="367" ht="15.75" hidden="1" customHeight="1">
      <c r="A367" s="319"/>
      <c r="B367" s="319"/>
      <c r="C367" s="319"/>
      <c r="D367" s="319"/>
      <c r="E367" s="319"/>
      <c r="F367" s="319"/>
      <c r="G367" s="319"/>
      <c r="H367" s="319"/>
      <c r="I367" s="319"/>
      <c r="J367" s="319"/>
      <c r="K367" s="319"/>
      <c r="L367" s="315"/>
      <c r="M367" s="65"/>
      <c r="N367" s="65"/>
      <c r="O367" s="65"/>
      <c r="P367" s="65"/>
      <c r="Q367" s="315"/>
      <c r="R367" s="315"/>
      <c r="S367" s="315"/>
      <c r="T367" s="315"/>
      <c r="U367" s="315"/>
      <c r="V367" s="315"/>
      <c r="W367" s="65"/>
      <c r="X367" s="65"/>
      <c r="Y367" s="65"/>
      <c r="Z367" s="65"/>
    </row>
    <row r="368" ht="15.75" hidden="1" customHeight="1">
      <c r="A368" s="319"/>
      <c r="B368" s="319"/>
      <c r="C368" s="319"/>
      <c r="D368" s="319"/>
      <c r="E368" s="319"/>
      <c r="F368" s="319"/>
      <c r="G368" s="319"/>
      <c r="H368" s="319"/>
      <c r="I368" s="319"/>
      <c r="J368" s="319"/>
      <c r="K368" s="319"/>
      <c r="L368" s="315"/>
      <c r="M368" s="65"/>
      <c r="N368" s="65"/>
      <c r="O368" s="65"/>
      <c r="P368" s="65"/>
      <c r="Q368" s="315"/>
      <c r="R368" s="315"/>
      <c r="S368" s="315"/>
      <c r="T368" s="315"/>
      <c r="U368" s="315"/>
      <c r="V368" s="315"/>
      <c r="W368" s="65"/>
      <c r="X368" s="65"/>
      <c r="Y368" s="65"/>
      <c r="Z368" s="65"/>
    </row>
    <row r="369" ht="15.75" hidden="1" customHeight="1">
      <c r="A369" s="319"/>
      <c r="B369" s="319"/>
      <c r="C369" s="319"/>
      <c r="D369" s="319"/>
      <c r="E369" s="319"/>
      <c r="F369" s="319"/>
      <c r="G369" s="319"/>
      <c r="H369" s="319"/>
      <c r="I369" s="319"/>
      <c r="J369" s="319"/>
      <c r="K369" s="319"/>
      <c r="L369" s="315"/>
      <c r="M369" s="65"/>
      <c r="N369" s="65"/>
      <c r="O369" s="65"/>
      <c r="P369" s="65"/>
      <c r="Q369" s="315"/>
      <c r="R369" s="315"/>
      <c r="S369" s="315"/>
      <c r="T369" s="315"/>
      <c r="U369" s="315"/>
      <c r="V369" s="315"/>
      <c r="W369" s="65"/>
      <c r="X369" s="65"/>
      <c r="Y369" s="65"/>
      <c r="Z369" s="65"/>
    </row>
    <row r="370" ht="15.75" hidden="1" customHeight="1">
      <c r="A370" s="319"/>
      <c r="B370" s="319"/>
      <c r="C370" s="319"/>
      <c r="D370" s="319"/>
      <c r="E370" s="319"/>
      <c r="F370" s="319"/>
      <c r="G370" s="319"/>
      <c r="H370" s="319"/>
      <c r="I370" s="319"/>
      <c r="J370" s="319"/>
      <c r="K370" s="319"/>
      <c r="L370" s="315"/>
      <c r="M370" s="65"/>
      <c r="N370" s="65"/>
      <c r="O370" s="65"/>
      <c r="P370" s="65"/>
      <c r="Q370" s="315"/>
      <c r="R370" s="315"/>
      <c r="S370" s="315"/>
      <c r="T370" s="315"/>
      <c r="U370" s="315"/>
      <c r="V370" s="315"/>
      <c r="W370" s="65"/>
      <c r="X370" s="65"/>
      <c r="Y370" s="65"/>
      <c r="Z370" s="65"/>
    </row>
    <row r="371" ht="15.75" hidden="1" customHeight="1">
      <c r="A371" s="319"/>
      <c r="B371" s="319"/>
      <c r="C371" s="319"/>
      <c r="D371" s="319"/>
      <c r="E371" s="319"/>
      <c r="F371" s="319"/>
      <c r="G371" s="319"/>
      <c r="H371" s="319"/>
      <c r="I371" s="319"/>
      <c r="J371" s="319"/>
      <c r="K371" s="319"/>
      <c r="L371" s="315"/>
      <c r="M371" s="65"/>
      <c r="N371" s="65"/>
      <c r="O371" s="65"/>
      <c r="P371" s="65"/>
      <c r="Q371" s="315"/>
      <c r="R371" s="315"/>
      <c r="S371" s="315"/>
      <c r="T371" s="315"/>
      <c r="U371" s="315"/>
      <c r="V371" s="315"/>
      <c r="W371" s="65"/>
      <c r="X371" s="65"/>
      <c r="Y371" s="65"/>
      <c r="Z371" s="65"/>
    </row>
    <row r="372" ht="15.75" hidden="1" customHeight="1">
      <c r="A372" s="319"/>
      <c r="B372" s="319"/>
      <c r="C372" s="319"/>
      <c r="D372" s="319"/>
      <c r="E372" s="319"/>
      <c r="F372" s="319"/>
      <c r="G372" s="319"/>
      <c r="H372" s="319"/>
      <c r="I372" s="319"/>
      <c r="J372" s="319"/>
      <c r="K372" s="319"/>
      <c r="L372" s="315"/>
      <c r="M372" s="65"/>
      <c r="N372" s="65"/>
      <c r="O372" s="65"/>
      <c r="P372" s="65"/>
      <c r="Q372" s="315"/>
      <c r="R372" s="315"/>
      <c r="S372" s="315"/>
      <c r="T372" s="315"/>
      <c r="U372" s="315"/>
      <c r="V372" s="315"/>
      <c r="W372" s="65"/>
      <c r="X372" s="65"/>
      <c r="Y372" s="65"/>
      <c r="Z372" s="65"/>
    </row>
    <row r="373" ht="15.75" hidden="1" customHeight="1">
      <c r="A373" s="319"/>
      <c r="B373" s="319"/>
      <c r="C373" s="319"/>
      <c r="D373" s="319"/>
      <c r="E373" s="319"/>
      <c r="F373" s="319"/>
      <c r="G373" s="319"/>
      <c r="H373" s="319"/>
      <c r="I373" s="319"/>
      <c r="J373" s="319"/>
      <c r="K373" s="319"/>
      <c r="L373" s="315"/>
      <c r="M373" s="65"/>
      <c r="N373" s="65"/>
      <c r="O373" s="65"/>
      <c r="P373" s="65"/>
      <c r="Q373" s="315"/>
      <c r="R373" s="315"/>
      <c r="S373" s="315"/>
      <c r="T373" s="315"/>
      <c r="U373" s="315"/>
      <c r="V373" s="315"/>
      <c r="W373" s="65"/>
      <c r="X373" s="65"/>
      <c r="Y373" s="65"/>
      <c r="Z373" s="65"/>
    </row>
    <row r="374" ht="15.75" hidden="1" customHeight="1">
      <c r="A374" s="319"/>
      <c r="B374" s="319"/>
      <c r="C374" s="319"/>
      <c r="D374" s="319"/>
      <c r="E374" s="319"/>
      <c r="F374" s="319"/>
      <c r="G374" s="319"/>
      <c r="H374" s="319"/>
      <c r="I374" s="319"/>
      <c r="J374" s="319"/>
      <c r="K374" s="319"/>
      <c r="L374" s="315"/>
      <c r="M374" s="65"/>
      <c r="N374" s="65"/>
      <c r="O374" s="65"/>
      <c r="P374" s="65"/>
      <c r="Q374" s="315"/>
      <c r="R374" s="315"/>
      <c r="S374" s="315"/>
      <c r="T374" s="315"/>
      <c r="U374" s="315"/>
      <c r="V374" s="315"/>
      <c r="W374" s="65"/>
      <c r="X374" s="65"/>
      <c r="Y374" s="65"/>
      <c r="Z374" s="65"/>
    </row>
    <row r="375" ht="15.75" hidden="1" customHeight="1">
      <c r="A375" s="319"/>
      <c r="B375" s="319"/>
      <c r="C375" s="319"/>
      <c r="D375" s="319"/>
      <c r="E375" s="319"/>
      <c r="F375" s="319"/>
      <c r="G375" s="319"/>
      <c r="H375" s="319"/>
      <c r="I375" s="319"/>
      <c r="J375" s="319"/>
      <c r="K375" s="319"/>
      <c r="L375" s="315"/>
      <c r="M375" s="65"/>
      <c r="N375" s="65"/>
      <c r="O375" s="65"/>
      <c r="P375" s="65"/>
      <c r="Q375" s="315"/>
      <c r="R375" s="315"/>
      <c r="S375" s="315"/>
      <c r="T375" s="315"/>
      <c r="U375" s="315"/>
      <c r="V375" s="315"/>
      <c r="W375" s="65"/>
      <c r="X375" s="65"/>
      <c r="Y375" s="65"/>
      <c r="Z375" s="65"/>
    </row>
    <row r="376" ht="15.75" hidden="1" customHeight="1">
      <c r="A376" s="319"/>
      <c r="B376" s="319"/>
      <c r="C376" s="319"/>
      <c r="D376" s="319"/>
      <c r="E376" s="319"/>
      <c r="F376" s="319"/>
      <c r="G376" s="319"/>
      <c r="H376" s="319"/>
      <c r="I376" s="319"/>
      <c r="J376" s="319"/>
      <c r="K376" s="319"/>
      <c r="L376" s="315"/>
      <c r="M376" s="65"/>
      <c r="N376" s="65"/>
      <c r="O376" s="65"/>
      <c r="P376" s="65"/>
      <c r="Q376" s="315"/>
      <c r="R376" s="315"/>
      <c r="S376" s="315"/>
      <c r="T376" s="315"/>
      <c r="U376" s="315"/>
      <c r="V376" s="315"/>
      <c r="W376" s="65"/>
      <c r="X376" s="65"/>
      <c r="Y376" s="65"/>
      <c r="Z376" s="65"/>
    </row>
    <row r="377" ht="15.75" hidden="1" customHeight="1">
      <c r="A377" s="319"/>
      <c r="B377" s="319"/>
      <c r="C377" s="319"/>
      <c r="D377" s="319"/>
      <c r="E377" s="319"/>
      <c r="F377" s="319"/>
      <c r="G377" s="319"/>
      <c r="H377" s="319"/>
      <c r="I377" s="319"/>
      <c r="J377" s="319"/>
      <c r="K377" s="319"/>
      <c r="L377" s="315"/>
      <c r="M377" s="65"/>
      <c r="N377" s="65"/>
      <c r="O377" s="65"/>
      <c r="P377" s="65"/>
      <c r="Q377" s="315"/>
      <c r="R377" s="315"/>
      <c r="S377" s="315"/>
      <c r="T377" s="315"/>
      <c r="U377" s="315"/>
      <c r="V377" s="315"/>
      <c r="W377" s="65"/>
      <c r="X377" s="65"/>
      <c r="Y377" s="65"/>
      <c r="Z377" s="65"/>
    </row>
    <row r="378" ht="15.75" hidden="1" customHeight="1">
      <c r="A378" s="319"/>
      <c r="B378" s="319"/>
      <c r="C378" s="319"/>
      <c r="D378" s="319"/>
      <c r="E378" s="319"/>
      <c r="F378" s="319"/>
      <c r="G378" s="319"/>
      <c r="H378" s="319"/>
      <c r="I378" s="319"/>
      <c r="J378" s="319"/>
      <c r="K378" s="319"/>
      <c r="L378" s="315"/>
      <c r="M378" s="65"/>
      <c r="N378" s="65"/>
      <c r="O378" s="65"/>
      <c r="P378" s="65"/>
      <c r="Q378" s="315"/>
      <c r="R378" s="315"/>
      <c r="S378" s="315"/>
      <c r="T378" s="315"/>
      <c r="U378" s="315"/>
      <c r="V378" s="315"/>
      <c r="W378" s="65"/>
      <c r="X378" s="65"/>
      <c r="Y378" s="65"/>
      <c r="Z378" s="65"/>
    </row>
    <row r="379" ht="15.75" hidden="1" customHeight="1">
      <c r="A379" s="319"/>
      <c r="B379" s="319"/>
      <c r="C379" s="319"/>
      <c r="D379" s="319"/>
      <c r="E379" s="319"/>
      <c r="F379" s="319"/>
      <c r="G379" s="319"/>
      <c r="H379" s="319"/>
      <c r="I379" s="319"/>
      <c r="J379" s="319"/>
      <c r="K379" s="319"/>
      <c r="L379" s="315"/>
      <c r="M379" s="65"/>
      <c r="N379" s="65"/>
      <c r="O379" s="65"/>
      <c r="P379" s="65"/>
      <c r="Q379" s="315"/>
      <c r="R379" s="315"/>
      <c r="S379" s="315"/>
      <c r="T379" s="315"/>
      <c r="U379" s="315"/>
      <c r="V379" s="315"/>
      <c r="W379" s="65"/>
      <c r="X379" s="65"/>
      <c r="Y379" s="65"/>
      <c r="Z379" s="65"/>
    </row>
    <row r="380" ht="15.75" hidden="1" customHeight="1">
      <c r="A380" s="319"/>
      <c r="B380" s="319"/>
      <c r="C380" s="319"/>
      <c r="D380" s="319"/>
      <c r="E380" s="319"/>
      <c r="F380" s="319"/>
      <c r="G380" s="319"/>
      <c r="H380" s="319"/>
      <c r="I380" s="319"/>
      <c r="J380" s="319"/>
      <c r="K380" s="319"/>
      <c r="L380" s="315"/>
      <c r="M380" s="65"/>
      <c r="N380" s="65"/>
      <c r="O380" s="65"/>
      <c r="P380" s="65"/>
      <c r="Q380" s="315"/>
      <c r="R380" s="315"/>
      <c r="S380" s="315"/>
      <c r="T380" s="315"/>
      <c r="U380" s="315"/>
      <c r="V380" s="315"/>
      <c r="W380" s="65"/>
      <c r="X380" s="65"/>
      <c r="Y380" s="65"/>
      <c r="Z380" s="65"/>
    </row>
    <row r="381" ht="15.75" hidden="1" customHeight="1">
      <c r="A381" s="319"/>
      <c r="B381" s="319"/>
      <c r="C381" s="319"/>
      <c r="D381" s="319"/>
      <c r="E381" s="319"/>
      <c r="F381" s="319"/>
      <c r="G381" s="319"/>
      <c r="H381" s="319"/>
      <c r="I381" s="319"/>
      <c r="J381" s="319"/>
      <c r="K381" s="319"/>
      <c r="L381" s="315"/>
      <c r="M381" s="65"/>
      <c r="N381" s="65"/>
      <c r="O381" s="65"/>
      <c r="P381" s="65"/>
      <c r="Q381" s="315"/>
      <c r="R381" s="315"/>
      <c r="S381" s="315"/>
      <c r="T381" s="315"/>
      <c r="U381" s="315"/>
      <c r="V381" s="315"/>
      <c r="W381" s="65"/>
      <c r="X381" s="65"/>
      <c r="Y381" s="65"/>
      <c r="Z381" s="65"/>
    </row>
    <row r="382" ht="15.75" hidden="1" customHeight="1">
      <c r="A382" s="319"/>
      <c r="B382" s="319"/>
      <c r="C382" s="319"/>
      <c r="D382" s="319"/>
      <c r="E382" s="319"/>
      <c r="F382" s="319"/>
      <c r="G382" s="319"/>
      <c r="H382" s="319"/>
      <c r="I382" s="319"/>
      <c r="J382" s="319"/>
      <c r="K382" s="319"/>
      <c r="L382" s="315"/>
      <c r="M382" s="65"/>
      <c r="N382" s="65"/>
      <c r="O382" s="65"/>
      <c r="P382" s="65"/>
      <c r="Q382" s="315"/>
      <c r="R382" s="315"/>
      <c r="S382" s="315"/>
      <c r="T382" s="315"/>
      <c r="U382" s="315"/>
      <c r="V382" s="315"/>
      <c r="W382" s="65"/>
      <c r="X382" s="65"/>
      <c r="Y382" s="65"/>
      <c r="Z382" s="65"/>
    </row>
    <row r="383" ht="15.75" hidden="1" customHeight="1">
      <c r="A383" s="319"/>
      <c r="B383" s="319"/>
      <c r="C383" s="319"/>
      <c r="D383" s="319"/>
      <c r="E383" s="319"/>
      <c r="F383" s="319"/>
      <c r="G383" s="319"/>
      <c r="H383" s="319"/>
      <c r="I383" s="319"/>
      <c r="J383" s="319"/>
      <c r="K383" s="319"/>
      <c r="L383" s="315"/>
      <c r="M383" s="65"/>
      <c r="N383" s="65"/>
      <c r="O383" s="65"/>
      <c r="P383" s="65"/>
      <c r="Q383" s="315"/>
      <c r="R383" s="315"/>
      <c r="S383" s="315"/>
      <c r="T383" s="315"/>
      <c r="U383" s="315"/>
      <c r="V383" s="315"/>
      <c r="W383" s="65"/>
      <c r="X383" s="65"/>
      <c r="Y383" s="65"/>
      <c r="Z383" s="65"/>
    </row>
    <row r="384" ht="15.75" hidden="1" customHeight="1">
      <c r="A384" s="319"/>
      <c r="B384" s="319"/>
      <c r="C384" s="319"/>
      <c r="D384" s="319"/>
      <c r="E384" s="319"/>
      <c r="F384" s="319"/>
      <c r="G384" s="319"/>
      <c r="H384" s="319"/>
      <c r="I384" s="319"/>
      <c r="J384" s="319"/>
      <c r="K384" s="319"/>
      <c r="L384" s="315"/>
      <c r="M384" s="65"/>
      <c r="N384" s="65"/>
      <c r="O384" s="65"/>
      <c r="P384" s="65"/>
      <c r="Q384" s="315"/>
      <c r="R384" s="315"/>
      <c r="S384" s="315"/>
      <c r="T384" s="315"/>
      <c r="U384" s="315"/>
      <c r="V384" s="315"/>
      <c r="W384" s="65"/>
      <c r="X384" s="65"/>
      <c r="Y384" s="65"/>
      <c r="Z384" s="65"/>
    </row>
    <row r="385" ht="15.75" hidden="1" customHeight="1">
      <c r="A385" s="319"/>
      <c r="B385" s="319"/>
      <c r="C385" s="319"/>
      <c r="D385" s="319"/>
      <c r="E385" s="319"/>
      <c r="F385" s="319"/>
      <c r="G385" s="319"/>
      <c r="H385" s="319"/>
      <c r="I385" s="319"/>
      <c r="J385" s="319"/>
      <c r="K385" s="319"/>
      <c r="L385" s="315"/>
      <c r="M385" s="65"/>
      <c r="N385" s="65"/>
      <c r="O385" s="65"/>
      <c r="P385" s="65"/>
      <c r="Q385" s="315"/>
      <c r="R385" s="315"/>
      <c r="S385" s="315"/>
      <c r="T385" s="315"/>
      <c r="U385" s="315"/>
      <c r="V385" s="315"/>
      <c r="W385" s="65"/>
      <c r="X385" s="65"/>
      <c r="Y385" s="65"/>
      <c r="Z385" s="65"/>
    </row>
    <row r="386" ht="15.75" hidden="1" customHeight="1">
      <c r="A386" s="319"/>
      <c r="B386" s="319"/>
      <c r="C386" s="319"/>
      <c r="D386" s="319"/>
      <c r="E386" s="319"/>
      <c r="F386" s="319"/>
      <c r="G386" s="319"/>
      <c r="H386" s="319"/>
      <c r="I386" s="319"/>
      <c r="J386" s="319"/>
      <c r="K386" s="319"/>
      <c r="L386" s="315"/>
      <c r="M386" s="65"/>
      <c r="N386" s="65"/>
      <c r="O386" s="65"/>
      <c r="P386" s="65"/>
      <c r="Q386" s="315"/>
      <c r="R386" s="315"/>
      <c r="S386" s="315"/>
      <c r="T386" s="315"/>
      <c r="U386" s="315"/>
      <c r="V386" s="315"/>
      <c r="W386" s="65"/>
      <c r="X386" s="65"/>
      <c r="Y386" s="65"/>
      <c r="Z386" s="65"/>
    </row>
    <row r="387" ht="15.75" hidden="1" customHeight="1">
      <c r="A387" s="319"/>
      <c r="B387" s="319"/>
      <c r="C387" s="319"/>
      <c r="D387" s="319"/>
      <c r="E387" s="319"/>
      <c r="F387" s="319"/>
      <c r="G387" s="319"/>
      <c r="H387" s="319"/>
      <c r="I387" s="319"/>
      <c r="J387" s="319"/>
      <c r="K387" s="319"/>
      <c r="L387" s="315"/>
      <c r="M387" s="65"/>
      <c r="N387" s="65"/>
      <c r="O387" s="65"/>
      <c r="P387" s="65"/>
      <c r="Q387" s="315"/>
      <c r="R387" s="315"/>
      <c r="S387" s="315"/>
      <c r="T387" s="315"/>
      <c r="U387" s="315"/>
      <c r="V387" s="315"/>
      <c r="W387" s="65"/>
      <c r="X387" s="65"/>
      <c r="Y387" s="65"/>
      <c r="Z387" s="65"/>
    </row>
    <row r="388" ht="15.75" hidden="1" customHeight="1">
      <c r="A388" s="319"/>
      <c r="B388" s="319"/>
      <c r="C388" s="319"/>
      <c r="D388" s="319"/>
      <c r="E388" s="319"/>
      <c r="F388" s="319"/>
      <c r="G388" s="319"/>
      <c r="H388" s="319"/>
      <c r="I388" s="319"/>
      <c r="J388" s="319"/>
      <c r="K388" s="319"/>
      <c r="L388" s="315"/>
      <c r="M388" s="65"/>
      <c r="N388" s="65"/>
      <c r="O388" s="65"/>
      <c r="P388" s="65"/>
      <c r="Q388" s="315"/>
      <c r="R388" s="315"/>
      <c r="S388" s="315"/>
      <c r="T388" s="315"/>
      <c r="U388" s="315"/>
      <c r="V388" s="315"/>
      <c r="W388" s="65"/>
      <c r="X388" s="65"/>
      <c r="Y388" s="65"/>
      <c r="Z388" s="65"/>
    </row>
    <row r="389" ht="15.75" hidden="1" customHeight="1">
      <c r="A389" s="319"/>
      <c r="B389" s="319"/>
      <c r="C389" s="319"/>
      <c r="D389" s="319"/>
      <c r="E389" s="319"/>
      <c r="F389" s="319"/>
      <c r="G389" s="319"/>
      <c r="H389" s="319"/>
      <c r="I389" s="319"/>
      <c r="J389" s="319"/>
      <c r="K389" s="319"/>
      <c r="L389" s="315"/>
      <c r="M389" s="65"/>
      <c r="N389" s="65"/>
      <c r="O389" s="65"/>
      <c r="P389" s="65"/>
      <c r="Q389" s="315"/>
      <c r="R389" s="315"/>
      <c r="S389" s="315"/>
      <c r="T389" s="315"/>
      <c r="U389" s="315"/>
      <c r="V389" s="315"/>
      <c r="W389" s="65"/>
      <c r="X389" s="65"/>
      <c r="Y389" s="65"/>
      <c r="Z389" s="65"/>
    </row>
    <row r="390" ht="15.75" hidden="1" customHeight="1">
      <c r="A390" s="319"/>
      <c r="B390" s="319"/>
      <c r="C390" s="319"/>
      <c r="D390" s="319"/>
      <c r="E390" s="319"/>
      <c r="F390" s="319"/>
      <c r="G390" s="319"/>
      <c r="H390" s="319"/>
      <c r="I390" s="319"/>
      <c r="J390" s="319"/>
      <c r="K390" s="319"/>
      <c r="L390" s="315"/>
      <c r="M390" s="65"/>
      <c r="N390" s="65"/>
      <c r="O390" s="65"/>
      <c r="P390" s="65"/>
      <c r="Q390" s="315"/>
      <c r="R390" s="315"/>
      <c r="S390" s="315"/>
      <c r="T390" s="315"/>
      <c r="U390" s="315"/>
      <c r="V390" s="315"/>
      <c r="W390" s="65"/>
      <c r="X390" s="65"/>
      <c r="Y390" s="65"/>
      <c r="Z390" s="65"/>
    </row>
    <row r="391" ht="15.75" hidden="1" customHeight="1">
      <c r="A391" s="319"/>
      <c r="B391" s="319"/>
      <c r="C391" s="319"/>
      <c r="D391" s="319"/>
      <c r="E391" s="319"/>
      <c r="F391" s="319"/>
      <c r="G391" s="319"/>
      <c r="H391" s="319"/>
      <c r="I391" s="319"/>
      <c r="J391" s="319"/>
      <c r="K391" s="319"/>
      <c r="L391" s="315"/>
      <c r="M391" s="65"/>
      <c r="N391" s="65"/>
      <c r="O391" s="65"/>
      <c r="P391" s="65"/>
      <c r="Q391" s="315"/>
      <c r="R391" s="315"/>
      <c r="S391" s="315"/>
      <c r="T391" s="315"/>
      <c r="U391" s="315"/>
      <c r="V391" s="315"/>
      <c r="W391" s="65"/>
      <c r="X391" s="65"/>
      <c r="Y391" s="65"/>
      <c r="Z391" s="65"/>
    </row>
    <row r="392" ht="15.75" hidden="1" customHeight="1">
      <c r="A392" s="319"/>
      <c r="B392" s="319"/>
      <c r="C392" s="319"/>
      <c r="D392" s="319"/>
      <c r="E392" s="319"/>
      <c r="F392" s="319"/>
      <c r="G392" s="319"/>
      <c r="H392" s="319"/>
      <c r="I392" s="319"/>
      <c r="J392" s="319"/>
      <c r="K392" s="319"/>
      <c r="L392" s="315"/>
      <c r="M392" s="65"/>
      <c r="N392" s="65"/>
      <c r="O392" s="65"/>
      <c r="P392" s="65"/>
      <c r="Q392" s="315"/>
      <c r="R392" s="315"/>
      <c r="S392" s="315"/>
      <c r="T392" s="315"/>
      <c r="U392" s="315"/>
      <c r="V392" s="315"/>
      <c r="W392" s="65"/>
      <c r="X392" s="65"/>
      <c r="Y392" s="65"/>
      <c r="Z392" s="65"/>
    </row>
    <row r="393" ht="15.75" hidden="1" customHeight="1">
      <c r="A393" s="319"/>
      <c r="B393" s="319"/>
      <c r="C393" s="319"/>
      <c r="D393" s="319"/>
      <c r="E393" s="319"/>
      <c r="F393" s="319"/>
      <c r="G393" s="319"/>
      <c r="H393" s="319"/>
      <c r="I393" s="319"/>
      <c r="J393" s="319"/>
      <c r="K393" s="319"/>
      <c r="L393" s="315"/>
      <c r="M393" s="65"/>
      <c r="N393" s="65"/>
      <c r="O393" s="65"/>
      <c r="P393" s="65"/>
      <c r="Q393" s="315"/>
      <c r="R393" s="315"/>
      <c r="S393" s="315"/>
      <c r="T393" s="315"/>
      <c r="U393" s="315"/>
      <c r="V393" s="315"/>
      <c r="W393" s="65"/>
      <c r="X393" s="65"/>
      <c r="Y393" s="65"/>
      <c r="Z393" s="65"/>
    </row>
    <row r="394" ht="15.75" hidden="1" customHeight="1">
      <c r="A394" s="319"/>
      <c r="B394" s="319"/>
      <c r="C394" s="319"/>
      <c r="D394" s="319"/>
      <c r="E394" s="319"/>
      <c r="F394" s="319"/>
      <c r="G394" s="319"/>
      <c r="H394" s="319"/>
      <c r="I394" s="319"/>
      <c r="J394" s="319"/>
      <c r="K394" s="319"/>
      <c r="L394" s="315"/>
      <c r="M394" s="65"/>
      <c r="N394" s="65"/>
      <c r="O394" s="65"/>
      <c r="P394" s="65"/>
      <c r="Q394" s="315"/>
      <c r="R394" s="315"/>
      <c r="S394" s="315"/>
      <c r="T394" s="315"/>
      <c r="U394" s="315"/>
      <c r="V394" s="315"/>
      <c r="W394" s="65"/>
      <c r="X394" s="65"/>
      <c r="Y394" s="65"/>
      <c r="Z394" s="65"/>
    </row>
    <row r="395" ht="15.75" hidden="1" customHeight="1">
      <c r="A395" s="319"/>
      <c r="B395" s="319"/>
      <c r="C395" s="319"/>
      <c r="D395" s="319"/>
      <c r="E395" s="319"/>
      <c r="F395" s="319"/>
      <c r="G395" s="319"/>
      <c r="H395" s="319"/>
      <c r="I395" s="319"/>
      <c r="J395" s="319"/>
      <c r="K395" s="319"/>
      <c r="L395" s="315"/>
      <c r="M395" s="65"/>
      <c r="N395" s="65"/>
      <c r="O395" s="65"/>
      <c r="P395" s="65"/>
      <c r="Q395" s="315"/>
      <c r="R395" s="315"/>
      <c r="S395" s="315"/>
      <c r="T395" s="315"/>
      <c r="U395" s="315"/>
      <c r="V395" s="315"/>
      <c r="W395" s="65"/>
      <c r="X395" s="65"/>
      <c r="Y395" s="65"/>
      <c r="Z395" s="65"/>
    </row>
    <row r="396" ht="15.75" hidden="1" customHeight="1">
      <c r="A396" s="319"/>
      <c r="B396" s="319"/>
      <c r="C396" s="319"/>
      <c r="D396" s="319"/>
      <c r="E396" s="319"/>
      <c r="F396" s="319"/>
      <c r="G396" s="319"/>
      <c r="H396" s="319"/>
      <c r="I396" s="319"/>
      <c r="J396" s="319"/>
      <c r="K396" s="319"/>
      <c r="L396" s="315"/>
      <c r="M396" s="65"/>
      <c r="N396" s="65"/>
      <c r="O396" s="65"/>
      <c r="P396" s="65"/>
      <c r="Q396" s="315"/>
      <c r="R396" s="315"/>
      <c r="S396" s="315"/>
      <c r="T396" s="315"/>
      <c r="U396" s="315"/>
      <c r="V396" s="315"/>
      <c r="W396" s="65"/>
      <c r="X396" s="65"/>
      <c r="Y396" s="65"/>
      <c r="Z396" s="65"/>
    </row>
    <row r="397" ht="15.75" hidden="1" customHeight="1">
      <c r="A397" s="319"/>
      <c r="B397" s="319"/>
      <c r="C397" s="319"/>
      <c r="D397" s="319"/>
      <c r="E397" s="319"/>
      <c r="F397" s="319"/>
      <c r="G397" s="319"/>
      <c r="H397" s="319"/>
      <c r="I397" s="319"/>
      <c r="J397" s="319"/>
      <c r="K397" s="319"/>
      <c r="L397" s="315"/>
      <c r="M397" s="65"/>
      <c r="N397" s="65"/>
      <c r="O397" s="65"/>
      <c r="P397" s="65"/>
      <c r="Q397" s="315"/>
      <c r="R397" s="315"/>
      <c r="S397" s="315"/>
      <c r="T397" s="315"/>
      <c r="U397" s="315"/>
      <c r="V397" s="315"/>
      <c r="W397" s="65"/>
      <c r="X397" s="65"/>
      <c r="Y397" s="65"/>
      <c r="Z397" s="65"/>
    </row>
    <row r="398" ht="15.75" hidden="1" customHeight="1">
      <c r="A398" s="319"/>
      <c r="B398" s="319"/>
      <c r="C398" s="319"/>
      <c r="D398" s="319"/>
      <c r="E398" s="319"/>
      <c r="F398" s="319"/>
      <c r="G398" s="319"/>
      <c r="H398" s="319"/>
      <c r="I398" s="319"/>
      <c r="J398" s="319"/>
      <c r="K398" s="319"/>
      <c r="L398" s="315"/>
      <c r="M398" s="65"/>
      <c r="N398" s="65"/>
      <c r="O398" s="65"/>
      <c r="P398" s="65"/>
      <c r="Q398" s="315"/>
      <c r="R398" s="315"/>
      <c r="S398" s="315"/>
      <c r="T398" s="315"/>
      <c r="U398" s="315"/>
      <c r="V398" s="315"/>
      <c r="W398" s="65"/>
      <c r="X398" s="65"/>
      <c r="Y398" s="65"/>
      <c r="Z398" s="65"/>
    </row>
    <row r="399" ht="15.75" hidden="1" customHeight="1">
      <c r="A399" s="319"/>
      <c r="B399" s="319"/>
      <c r="C399" s="319"/>
      <c r="D399" s="319"/>
      <c r="E399" s="319"/>
      <c r="F399" s="319"/>
      <c r="G399" s="319"/>
      <c r="H399" s="319"/>
      <c r="I399" s="319"/>
      <c r="J399" s="319"/>
      <c r="K399" s="319"/>
      <c r="L399" s="315"/>
      <c r="M399" s="65"/>
      <c r="N399" s="65"/>
      <c r="O399" s="65"/>
      <c r="P399" s="65"/>
      <c r="Q399" s="315"/>
      <c r="R399" s="315"/>
      <c r="S399" s="315"/>
      <c r="T399" s="315"/>
      <c r="U399" s="315"/>
      <c r="V399" s="315"/>
      <c r="W399" s="65"/>
      <c r="X399" s="65"/>
      <c r="Y399" s="65"/>
      <c r="Z399" s="65"/>
    </row>
    <row r="400" ht="15.75" hidden="1" customHeight="1">
      <c r="A400" s="319"/>
      <c r="B400" s="319"/>
      <c r="C400" s="319"/>
      <c r="D400" s="319"/>
      <c r="E400" s="319"/>
      <c r="F400" s="319"/>
      <c r="G400" s="319"/>
      <c r="H400" s="319"/>
      <c r="I400" s="319"/>
      <c r="J400" s="319"/>
      <c r="K400" s="319"/>
      <c r="L400" s="315"/>
      <c r="M400" s="65"/>
      <c r="N400" s="65"/>
      <c r="O400" s="65"/>
      <c r="P400" s="65"/>
      <c r="Q400" s="315"/>
      <c r="R400" s="315"/>
      <c r="S400" s="315"/>
      <c r="T400" s="315"/>
      <c r="U400" s="315"/>
      <c r="V400" s="315"/>
      <c r="W400" s="65"/>
      <c r="X400" s="65"/>
      <c r="Y400" s="65"/>
      <c r="Z400" s="65"/>
    </row>
    <row r="401" ht="15.75" hidden="1" customHeight="1">
      <c r="A401" s="319"/>
      <c r="B401" s="319"/>
      <c r="C401" s="319"/>
      <c r="D401" s="319"/>
      <c r="E401" s="319"/>
      <c r="F401" s="319"/>
      <c r="G401" s="319"/>
      <c r="H401" s="319"/>
      <c r="I401" s="319"/>
      <c r="J401" s="319"/>
      <c r="K401" s="319"/>
      <c r="L401" s="315"/>
      <c r="M401" s="65"/>
      <c r="N401" s="65"/>
      <c r="O401" s="65"/>
      <c r="P401" s="65"/>
      <c r="Q401" s="315"/>
      <c r="R401" s="315"/>
      <c r="S401" s="315"/>
      <c r="T401" s="315"/>
      <c r="U401" s="315"/>
      <c r="V401" s="315"/>
      <c r="W401" s="65"/>
      <c r="X401" s="65"/>
      <c r="Y401" s="65"/>
      <c r="Z401" s="65"/>
    </row>
    <row r="402" ht="15.75" hidden="1" customHeight="1">
      <c r="A402" s="319"/>
      <c r="B402" s="319"/>
      <c r="C402" s="319"/>
      <c r="D402" s="319"/>
      <c r="E402" s="319"/>
      <c r="F402" s="319"/>
      <c r="G402" s="319"/>
      <c r="H402" s="319"/>
      <c r="I402" s="319"/>
      <c r="J402" s="319"/>
      <c r="K402" s="319"/>
      <c r="L402" s="315"/>
      <c r="M402" s="65"/>
      <c r="N402" s="65"/>
      <c r="O402" s="65"/>
      <c r="P402" s="65"/>
      <c r="Q402" s="315"/>
      <c r="R402" s="315"/>
      <c r="S402" s="315"/>
      <c r="T402" s="315"/>
      <c r="U402" s="315"/>
      <c r="V402" s="315"/>
      <c r="W402" s="65"/>
      <c r="X402" s="65"/>
      <c r="Y402" s="65"/>
      <c r="Z402" s="65"/>
    </row>
    <row r="403" ht="15.75" hidden="1" customHeight="1">
      <c r="A403" s="319"/>
      <c r="B403" s="319"/>
      <c r="C403" s="319"/>
      <c r="D403" s="319"/>
      <c r="E403" s="319"/>
      <c r="F403" s="319"/>
      <c r="G403" s="319"/>
      <c r="H403" s="319"/>
      <c r="I403" s="319"/>
      <c r="J403" s="319"/>
      <c r="K403" s="319"/>
      <c r="L403" s="315"/>
      <c r="M403" s="65"/>
      <c r="N403" s="65"/>
      <c r="O403" s="65"/>
      <c r="P403" s="65"/>
      <c r="Q403" s="315"/>
      <c r="R403" s="315"/>
      <c r="S403" s="315"/>
      <c r="T403" s="315"/>
      <c r="U403" s="315"/>
      <c r="V403" s="315"/>
      <c r="W403" s="65"/>
      <c r="X403" s="65"/>
      <c r="Y403" s="65"/>
      <c r="Z403" s="65"/>
    </row>
    <row r="404" ht="15.75" hidden="1" customHeight="1">
      <c r="A404" s="319"/>
      <c r="B404" s="319"/>
      <c r="C404" s="319"/>
      <c r="D404" s="319"/>
      <c r="E404" s="319"/>
      <c r="F404" s="319"/>
      <c r="G404" s="319"/>
      <c r="H404" s="319"/>
      <c r="I404" s="319"/>
      <c r="J404" s="319"/>
      <c r="K404" s="319"/>
      <c r="L404" s="315"/>
      <c r="M404" s="65"/>
      <c r="N404" s="65"/>
      <c r="O404" s="65"/>
      <c r="P404" s="65"/>
      <c r="Q404" s="315"/>
      <c r="R404" s="315"/>
      <c r="S404" s="315"/>
      <c r="T404" s="315"/>
      <c r="U404" s="315"/>
      <c r="V404" s="315"/>
      <c r="W404" s="65"/>
      <c r="X404" s="65"/>
      <c r="Y404" s="65"/>
      <c r="Z404" s="65"/>
    </row>
    <row r="405" ht="15.75" hidden="1" customHeight="1">
      <c r="A405" s="319"/>
      <c r="B405" s="319"/>
      <c r="C405" s="319"/>
      <c r="D405" s="319"/>
      <c r="E405" s="319"/>
      <c r="F405" s="319"/>
      <c r="G405" s="319"/>
      <c r="H405" s="319"/>
      <c r="I405" s="319"/>
      <c r="J405" s="319"/>
      <c r="K405" s="319"/>
      <c r="L405" s="315"/>
      <c r="M405" s="65"/>
      <c r="N405" s="65"/>
      <c r="O405" s="65"/>
      <c r="P405" s="65"/>
      <c r="Q405" s="315"/>
      <c r="R405" s="315"/>
      <c r="S405" s="315"/>
      <c r="T405" s="315"/>
      <c r="U405" s="315"/>
      <c r="V405" s="315"/>
      <c r="W405" s="65"/>
      <c r="X405" s="65"/>
      <c r="Y405" s="65"/>
      <c r="Z405" s="65"/>
    </row>
    <row r="406" ht="15.75" hidden="1" customHeight="1">
      <c r="A406" s="319"/>
      <c r="B406" s="319"/>
      <c r="C406" s="319"/>
      <c r="D406" s="319"/>
      <c r="E406" s="319"/>
      <c r="F406" s="319"/>
      <c r="G406" s="319"/>
      <c r="H406" s="319"/>
      <c r="I406" s="319"/>
      <c r="J406" s="319"/>
      <c r="K406" s="319"/>
      <c r="L406" s="315"/>
      <c r="M406" s="65"/>
      <c r="N406" s="65"/>
      <c r="O406" s="65"/>
      <c r="P406" s="65"/>
      <c r="Q406" s="315"/>
      <c r="R406" s="315"/>
      <c r="S406" s="315"/>
      <c r="T406" s="315"/>
      <c r="U406" s="315"/>
      <c r="V406" s="315"/>
      <c r="W406" s="65"/>
      <c r="X406" s="65"/>
      <c r="Y406" s="65"/>
      <c r="Z406" s="65"/>
    </row>
    <row r="407" ht="15.75" hidden="1" customHeight="1">
      <c r="A407" s="319"/>
      <c r="B407" s="319"/>
      <c r="C407" s="319"/>
      <c r="D407" s="319"/>
      <c r="E407" s="319"/>
      <c r="F407" s="319"/>
      <c r="G407" s="319"/>
      <c r="H407" s="319"/>
      <c r="I407" s="319"/>
      <c r="J407" s="319"/>
      <c r="K407" s="319"/>
      <c r="L407" s="315"/>
      <c r="M407" s="65"/>
      <c r="N407" s="65"/>
      <c r="O407" s="65"/>
      <c r="P407" s="65"/>
      <c r="Q407" s="315"/>
      <c r="R407" s="315"/>
      <c r="S407" s="315"/>
      <c r="T407" s="315"/>
      <c r="U407" s="315"/>
      <c r="V407" s="315"/>
      <c r="W407" s="65"/>
      <c r="X407" s="65"/>
      <c r="Y407" s="65"/>
      <c r="Z407" s="65"/>
    </row>
    <row r="408" ht="15.75" hidden="1" customHeight="1">
      <c r="A408" s="319"/>
      <c r="B408" s="319"/>
      <c r="C408" s="319"/>
      <c r="D408" s="319"/>
      <c r="E408" s="319"/>
      <c r="F408" s="319"/>
      <c r="G408" s="319"/>
      <c r="H408" s="319"/>
      <c r="I408" s="319"/>
      <c r="J408" s="319"/>
      <c r="K408" s="319"/>
      <c r="L408" s="315"/>
      <c r="M408" s="65"/>
      <c r="N408" s="65"/>
      <c r="O408" s="65"/>
      <c r="P408" s="65"/>
      <c r="Q408" s="315"/>
      <c r="R408" s="315"/>
      <c r="S408" s="315"/>
      <c r="T408" s="315"/>
      <c r="U408" s="315"/>
      <c r="V408" s="315"/>
      <c r="W408" s="65"/>
      <c r="X408" s="65"/>
      <c r="Y408" s="65"/>
      <c r="Z408" s="65"/>
    </row>
    <row r="409" ht="15.75" hidden="1" customHeight="1">
      <c r="A409" s="319"/>
      <c r="B409" s="319"/>
      <c r="C409" s="319"/>
      <c r="D409" s="319"/>
      <c r="E409" s="319"/>
      <c r="F409" s="319"/>
      <c r="G409" s="319"/>
      <c r="H409" s="319"/>
      <c r="I409" s="319"/>
      <c r="J409" s="319"/>
      <c r="K409" s="319"/>
      <c r="L409" s="315"/>
      <c r="M409" s="65"/>
      <c r="N409" s="65"/>
      <c r="O409" s="65"/>
      <c r="P409" s="65"/>
      <c r="Q409" s="315"/>
      <c r="R409" s="315"/>
      <c r="S409" s="315"/>
      <c r="T409" s="315"/>
      <c r="U409" s="315"/>
      <c r="V409" s="315"/>
      <c r="W409" s="65"/>
      <c r="X409" s="65"/>
      <c r="Y409" s="65"/>
      <c r="Z409" s="65"/>
    </row>
    <row r="410" ht="15.75" hidden="1" customHeight="1">
      <c r="A410" s="319"/>
      <c r="B410" s="319"/>
      <c r="C410" s="319"/>
      <c r="D410" s="319"/>
      <c r="E410" s="319"/>
      <c r="F410" s="319"/>
      <c r="G410" s="319"/>
      <c r="H410" s="319"/>
      <c r="I410" s="319"/>
      <c r="J410" s="319"/>
      <c r="K410" s="319"/>
      <c r="L410" s="315"/>
      <c r="M410" s="65"/>
      <c r="N410" s="65"/>
      <c r="O410" s="65"/>
      <c r="P410" s="65"/>
      <c r="Q410" s="315"/>
      <c r="R410" s="315"/>
      <c r="S410" s="315"/>
      <c r="T410" s="315"/>
      <c r="U410" s="315"/>
      <c r="V410" s="315"/>
      <c r="W410" s="65"/>
      <c r="X410" s="65"/>
      <c r="Y410" s="65"/>
      <c r="Z410" s="65"/>
    </row>
    <row r="411" ht="15.75" hidden="1" customHeight="1">
      <c r="A411" s="319"/>
      <c r="B411" s="319"/>
      <c r="C411" s="319"/>
      <c r="D411" s="319"/>
      <c r="E411" s="319"/>
      <c r="F411" s="319"/>
      <c r="G411" s="319"/>
      <c r="H411" s="319"/>
      <c r="I411" s="319"/>
      <c r="J411" s="319"/>
      <c r="K411" s="319"/>
      <c r="L411" s="315"/>
      <c r="M411" s="65"/>
      <c r="N411" s="65"/>
      <c r="O411" s="65"/>
      <c r="P411" s="65"/>
      <c r="Q411" s="315"/>
      <c r="R411" s="315"/>
      <c r="S411" s="315"/>
      <c r="T411" s="315"/>
      <c r="U411" s="315"/>
      <c r="V411" s="315"/>
      <c r="W411" s="65"/>
      <c r="X411" s="65"/>
      <c r="Y411" s="65"/>
      <c r="Z411" s="65"/>
    </row>
    <row r="412" ht="15.75" hidden="1" customHeight="1">
      <c r="A412" s="319"/>
      <c r="B412" s="319"/>
      <c r="C412" s="319"/>
      <c r="D412" s="319"/>
      <c r="E412" s="319"/>
      <c r="F412" s="319"/>
      <c r="G412" s="319"/>
      <c r="H412" s="319"/>
      <c r="I412" s="319"/>
      <c r="J412" s="319"/>
      <c r="K412" s="319"/>
      <c r="L412" s="315"/>
      <c r="M412" s="65"/>
      <c r="N412" s="65"/>
      <c r="O412" s="65"/>
      <c r="P412" s="65"/>
      <c r="Q412" s="315"/>
      <c r="R412" s="315"/>
      <c r="S412" s="315"/>
      <c r="T412" s="315"/>
      <c r="U412" s="315"/>
      <c r="V412" s="315"/>
      <c r="W412" s="65"/>
      <c r="X412" s="65"/>
      <c r="Y412" s="65"/>
      <c r="Z412" s="65"/>
    </row>
    <row r="413" ht="15.75" hidden="1" customHeight="1">
      <c r="A413" s="319"/>
      <c r="B413" s="319"/>
      <c r="C413" s="319"/>
      <c r="D413" s="319"/>
      <c r="E413" s="319"/>
      <c r="F413" s="319"/>
      <c r="G413" s="319"/>
      <c r="H413" s="319"/>
      <c r="I413" s="319"/>
      <c r="J413" s="319"/>
      <c r="K413" s="319"/>
      <c r="L413" s="315"/>
      <c r="M413" s="65"/>
      <c r="N413" s="65"/>
      <c r="O413" s="65"/>
      <c r="P413" s="65"/>
      <c r="Q413" s="315"/>
      <c r="R413" s="315"/>
      <c r="S413" s="315"/>
      <c r="T413" s="315"/>
      <c r="U413" s="315"/>
      <c r="V413" s="315"/>
      <c r="W413" s="65"/>
      <c r="X413" s="65"/>
      <c r="Y413" s="65"/>
      <c r="Z413" s="65"/>
    </row>
    <row r="414" ht="15.75" hidden="1" customHeight="1">
      <c r="A414" s="319"/>
      <c r="B414" s="319"/>
      <c r="C414" s="319"/>
      <c r="D414" s="319"/>
      <c r="E414" s="319"/>
      <c r="F414" s="319"/>
      <c r="G414" s="319"/>
      <c r="H414" s="319"/>
      <c r="I414" s="319"/>
      <c r="J414" s="319"/>
      <c r="K414" s="319"/>
      <c r="L414" s="315"/>
      <c r="M414" s="65"/>
      <c r="N414" s="65"/>
      <c r="O414" s="65"/>
      <c r="P414" s="65"/>
      <c r="Q414" s="315"/>
      <c r="R414" s="315"/>
      <c r="S414" s="315"/>
      <c r="T414" s="315"/>
      <c r="U414" s="315"/>
      <c r="V414" s="315"/>
      <c r="W414" s="65"/>
      <c r="X414" s="65"/>
      <c r="Y414" s="65"/>
      <c r="Z414" s="65"/>
    </row>
    <row r="415" ht="15.75" hidden="1" customHeight="1">
      <c r="A415" s="319"/>
      <c r="B415" s="319"/>
      <c r="C415" s="319"/>
      <c r="D415" s="319"/>
      <c r="E415" s="319"/>
      <c r="F415" s="319"/>
      <c r="G415" s="319"/>
      <c r="H415" s="319"/>
      <c r="I415" s="319"/>
      <c r="J415" s="319"/>
      <c r="K415" s="319"/>
      <c r="L415" s="315"/>
      <c r="M415" s="65"/>
      <c r="N415" s="65"/>
      <c r="O415" s="65"/>
      <c r="P415" s="65"/>
      <c r="Q415" s="315"/>
      <c r="R415" s="315"/>
      <c r="S415" s="315"/>
      <c r="T415" s="315"/>
      <c r="U415" s="315"/>
      <c r="V415" s="315"/>
      <c r="W415" s="65"/>
      <c r="X415" s="65"/>
      <c r="Y415" s="65"/>
      <c r="Z415" s="65"/>
    </row>
    <row r="416" ht="15.75" hidden="1" customHeight="1">
      <c r="A416" s="319"/>
      <c r="B416" s="319"/>
      <c r="C416" s="319"/>
      <c r="D416" s="319"/>
      <c r="E416" s="319"/>
      <c r="F416" s="319"/>
      <c r="G416" s="319"/>
      <c r="H416" s="319"/>
      <c r="I416" s="319"/>
      <c r="J416" s="319"/>
      <c r="K416" s="319"/>
      <c r="L416" s="315"/>
      <c r="M416" s="65"/>
      <c r="N416" s="65"/>
      <c r="O416" s="65"/>
      <c r="P416" s="65"/>
      <c r="Q416" s="315"/>
      <c r="R416" s="315"/>
      <c r="S416" s="315"/>
      <c r="T416" s="315"/>
      <c r="U416" s="315"/>
      <c r="V416" s="315"/>
      <c r="W416" s="65"/>
      <c r="X416" s="65"/>
      <c r="Y416" s="65"/>
      <c r="Z416" s="65"/>
    </row>
    <row r="417" ht="15.75" hidden="1" customHeight="1">
      <c r="A417" s="319"/>
      <c r="B417" s="319"/>
      <c r="C417" s="319"/>
      <c r="D417" s="319"/>
      <c r="E417" s="319"/>
      <c r="F417" s="319"/>
      <c r="G417" s="319"/>
      <c r="H417" s="319"/>
      <c r="I417" s="319"/>
      <c r="J417" s="319"/>
      <c r="K417" s="319"/>
      <c r="L417" s="315"/>
      <c r="M417" s="65"/>
      <c r="N417" s="65"/>
      <c r="O417" s="65"/>
      <c r="P417" s="65"/>
      <c r="Q417" s="315"/>
      <c r="R417" s="315"/>
      <c r="S417" s="315"/>
      <c r="T417" s="315"/>
      <c r="U417" s="315"/>
      <c r="V417" s="315"/>
      <c r="W417" s="65"/>
      <c r="X417" s="65"/>
      <c r="Y417" s="65"/>
      <c r="Z417" s="65"/>
    </row>
    <row r="418" ht="15.75" hidden="1" customHeight="1">
      <c r="A418" s="319"/>
      <c r="B418" s="319"/>
      <c r="C418" s="319"/>
      <c r="D418" s="319"/>
      <c r="E418" s="319"/>
      <c r="F418" s="319"/>
      <c r="G418" s="319"/>
      <c r="H418" s="319"/>
      <c r="I418" s="319"/>
      <c r="J418" s="319"/>
      <c r="K418" s="319"/>
      <c r="L418" s="315"/>
      <c r="M418" s="65"/>
      <c r="N418" s="65"/>
      <c r="O418" s="65"/>
      <c r="P418" s="65"/>
      <c r="Q418" s="315"/>
      <c r="R418" s="315"/>
      <c r="S418" s="315"/>
      <c r="T418" s="315"/>
      <c r="U418" s="315"/>
      <c r="V418" s="315"/>
      <c r="W418" s="65"/>
      <c r="X418" s="65"/>
      <c r="Y418" s="65"/>
      <c r="Z418" s="65"/>
    </row>
    <row r="419" ht="15.75" hidden="1" customHeight="1">
      <c r="A419" s="319"/>
      <c r="B419" s="319"/>
      <c r="C419" s="319"/>
      <c r="D419" s="319"/>
      <c r="E419" s="319"/>
      <c r="F419" s="319"/>
      <c r="G419" s="319"/>
      <c r="H419" s="319"/>
      <c r="I419" s="319"/>
      <c r="J419" s="319"/>
      <c r="K419" s="319"/>
      <c r="L419" s="315"/>
      <c r="M419" s="65"/>
      <c r="N419" s="65"/>
      <c r="O419" s="65"/>
      <c r="P419" s="65"/>
      <c r="Q419" s="315"/>
      <c r="R419" s="315"/>
      <c r="S419" s="315"/>
      <c r="T419" s="315"/>
      <c r="U419" s="315"/>
      <c r="V419" s="315"/>
      <c r="W419" s="65"/>
      <c r="X419" s="65"/>
      <c r="Y419" s="65"/>
      <c r="Z419" s="65"/>
    </row>
    <row r="420" ht="15.75" hidden="1" customHeight="1">
      <c r="A420" s="319"/>
      <c r="B420" s="319"/>
      <c r="C420" s="319"/>
      <c r="D420" s="319"/>
      <c r="E420" s="319"/>
      <c r="F420" s="319"/>
      <c r="G420" s="319"/>
      <c r="H420" s="319"/>
      <c r="I420" s="319"/>
      <c r="J420" s="319"/>
      <c r="K420" s="319"/>
      <c r="L420" s="315"/>
      <c r="M420" s="65"/>
      <c r="N420" s="65"/>
      <c r="O420" s="65"/>
      <c r="P420" s="65"/>
      <c r="Q420" s="315"/>
      <c r="R420" s="315"/>
      <c r="S420" s="315"/>
      <c r="T420" s="315"/>
      <c r="U420" s="315"/>
      <c r="V420" s="315"/>
      <c r="W420" s="65"/>
      <c r="X420" s="65"/>
      <c r="Y420" s="65"/>
      <c r="Z420" s="65"/>
    </row>
    <row r="421" ht="15.75" hidden="1" customHeight="1">
      <c r="A421" s="319"/>
      <c r="B421" s="319"/>
      <c r="C421" s="319"/>
      <c r="D421" s="319"/>
      <c r="E421" s="319"/>
      <c r="F421" s="319"/>
      <c r="G421" s="319"/>
      <c r="H421" s="319"/>
      <c r="I421" s="319"/>
      <c r="J421" s="319"/>
      <c r="K421" s="319"/>
      <c r="L421" s="315"/>
      <c r="M421" s="65"/>
      <c r="N421" s="65"/>
      <c r="O421" s="65"/>
      <c r="P421" s="65"/>
      <c r="Q421" s="315"/>
      <c r="R421" s="315"/>
      <c r="S421" s="315"/>
      <c r="T421" s="315"/>
      <c r="U421" s="315"/>
      <c r="V421" s="315"/>
      <c r="W421" s="65"/>
      <c r="X421" s="65"/>
      <c r="Y421" s="65"/>
      <c r="Z421" s="65"/>
    </row>
    <row r="422" ht="15.75" hidden="1" customHeight="1">
      <c r="A422" s="319"/>
      <c r="B422" s="319"/>
      <c r="C422" s="319"/>
      <c r="D422" s="319"/>
      <c r="E422" s="319"/>
      <c r="F422" s="319"/>
      <c r="G422" s="319"/>
      <c r="H422" s="319"/>
      <c r="I422" s="319"/>
      <c r="J422" s="319"/>
      <c r="K422" s="319"/>
      <c r="L422" s="315"/>
      <c r="M422" s="65"/>
      <c r="N422" s="65"/>
      <c r="O422" s="65"/>
      <c r="P422" s="65"/>
      <c r="Q422" s="315"/>
      <c r="R422" s="315"/>
      <c r="S422" s="315"/>
      <c r="T422" s="315"/>
      <c r="U422" s="315"/>
      <c r="V422" s="315"/>
      <c r="W422" s="65"/>
      <c r="X422" s="65"/>
      <c r="Y422" s="65"/>
      <c r="Z422" s="65"/>
    </row>
    <row r="423" ht="15.75" hidden="1" customHeight="1">
      <c r="A423" s="319"/>
      <c r="B423" s="319"/>
      <c r="C423" s="319"/>
      <c r="D423" s="319"/>
      <c r="E423" s="319"/>
      <c r="F423" s="319"/>
      <c r="G423" s="319"/>
      <c r="H423" s="319"/>
      <c r="I423" s="319"/>
      <c r="J423" s="319"/>
      <c r="K423" s="319"/>
      <c r="L423" s="315"/>
      <c r="M423" s="65"/>
      <c r="N423" s="65"/>
      <c r="O423" s="65"/>
      <c r="P423" s="65"/>
      <c r="Q423" s="315"/>
      <c r="R423" s="315"/>
      <c r="S423" s="315"/>
      <c r="T423" s="315"/>
      <c r="U423" s="315"/>
      <c r="V423" s="315"/>
      <c r="W423" s="65"/>
      <c r="X423" s="65"/>
      <c r="Y423" s="65"/>
      <c r="Z423" s="65"/>
    </row>
    <row r="424" ht="15.75" hidden="1" customHeight="1">
      <c r="A424" s="319"/>
      <c r="B424" s="319"/>
      <c r="C424" s="319"/>
      <c r="D424" s="319"/>
      <c r="E424" s="319"/>
      <c r="F424" s="319"/>
      <c r="G424" s="319"/>
      <c r="H424" s="319"/>
      <c r="I424" s="319"/>
      <c r="J424" s="319"/>
      <c r="K424" s="319"/>
      <c r="L424" s="315"/>
      <c r="M424" s="65"/>
      <c r="N424" s="65"/>
      <c r="O424" s="65"/>
      <c r="P424" s="65"/>
      <c r="Q424" s="315"/>
      <c r="R424" s="315"/>
      <c r="S424" s="315"/>
      <c r="T424" s="315"/>
      <c r="U424" s="315"/>
      <c r="V424" s="315"/>
      <c r="W424" s="65"/>
      <c r="X424" s="65"/>
      <c r="Y424" s="65"/>
      <c r="Z424" s="65"/>
    </row>
    <row r="425" ht="15.75" hidden="1" customHeight="1">
      <c r="A425" s="319"/>
      <c r="B425" s="319"/>
      <c r="C425" s="319"/>
      <c r="D425" s="319"/>
      <c r="E425" s="319"/>
      <c r="F425" s="319"/>
      <c r="G425" s="319"/>
      <c r="H425" s="319"/>
      <c r="I425" s="319"/>
      <c r="J425" s="319"/>
      <c r="K425" s="319"/>
      <c r="L425" s="315"/>
      <c r="M425" s="65"/>
      <c r="N425" s="65"/>
      <c r="O425" s="65"/>
      <c r="P425" s="65"/>
      <c r="Q425" s="315"/>
      <c r="R425" s="315"/>
      <c r="S425" s="315"/>
      <c r="T425" s="315"/>
      <c r="U425" s="315"/>
      <c r="V425" s="315"/>
      <c r="W425" s="65"/>
      <c r="X425" s="65"/>
      <c r="Y425" s="65"/>
      <c r="Z425" s="65"/>
    </row>
    <row r="426" ht="15.75" hidden="1" customHeight="1">
      <c r="A426" s="319"/>
      <c r="B426" s="319"/>
      <c r="C426" s="319"/>
      <c r="D426" s="319"/>
      <c r="E426" s="319"/>
      <c r="F426" s="319"/>
      <c r="G426" s="319"/>
      <c r="H426" s="319"/>
      <c r="I426" s="319"/>
      <c r="J426" s="319"/>
      <c r="K426" s="319"/>
      <c r="L426" s="315"/>
      <c r="M426" s="65"/>
      <c r="N426" s="65"/>
      <c r="O426" s="65"/>
      <c r="P426" s="65"/>
      <c r="Q426" s="315"/>
      <c r="R426" s="315"/>
      <c r="S426" s="315"/>
      <c r="T426" s="315"/>
      <c r="U426" s="315"/>
      <c r="V426" s="315"/>
      <c r="W426" s="65"/>
      <c r="X426" s="65"/>
      <c r="Y426" s="65"/>
      <c r="Z426" s="65"/>
    </row>
    <row r="427" ht="15.75" hidden="1" customHeight="1">
      <c r="A427" s="319"/>
      <c r="B427" s="319"/>
      <c r="C427" s="319"/>
      <c r="D427" s="319"/>
      <c r="E427" s="319"/>
      <c r="F427" s="319"/>
      <c r="G427" s="319"/>
      <c r="H427" s="319"/>
      <c r="I427" s="319"/>
      <c r="J427" s="319"/>
      <c r="K427" s="319"/>
      <c r="L427" s="315"/>
      <c r="M427" s="65"/>
      <c r="N427" s="65"/>
      <c r="O427" s="65"/>
      <c r="P427" s="65"/>
      <c r="Q427" s="315"/>
      <c r="R427" s="315"/>
      <c r="S427" s="315"/>
      <c r="T427" s="315"/>
      <c r="U427" s="315"/>
      <c r="V427" s="315"/>
      <c r="W427" s="65"/>
      <c r="X427" s="65"/>
      <c r="Y427" s="65"/>
      <c r="Z427" s="65"/>
    </row>
    <row r="428" ht="15.75" hidden="1" customHeight="1">
      <c r="A428" s="319"/>
      <c r="B428" s="319"/>
      <c r="C428" s="319"/>
      <c r="D428" s="319"/>
      <c r="E428" s="319"/>
      <c r="F428" s="319"/>
      <c r="G428" s="319"/>
      <c r="H428" s="319"/>
      <c r="I428" s="319"/>
      <c r="J428" s="319"/>
      <c r="K428" s="319"/>
      <c r="L428" s="315"/>
      <c r="M428" s="65"/>
      <c r="N428" s="65"/>
      <c r="O428" s="65"/>
      <c r="P428" s="65"/>
      <c r="Q428" s="315"/>
      <c r="R428" s="315"/>
      <c r="S428" s="315"/>
      <c r="T428" s="315"/>
      <c r="U428" s="315"/>
      <c r="V428" s="315"/>
      <c r="W428" s="65"/>
      <c r="X428" s="65"/>
      <c r="Y428" s="65"/>
      <c r="Z428" s="65"/>
    </row>
    <row r="429" ht="15.75" hidden="1" customHeight="1">
      <c r="A429" s="319"/>
      <c r="B429" s="319"/>
      <c r="C429" s="319"/>
      <c r="D429" s="319"/>
      <c r="E429" s="319"/>
      <c r="F429" s="319"/>
      <c r="G429" s="319"/>
      <c r="H429" s="319"/>
      <c r="I429" s="319"/>
      <c r="J429" s="319"/>
      <c r="K429" s="319"/>
      <c r="L429" s="315"/>
      <c r="M429" s="65"/>
      <c r="N429" s="65"/>
      <c r="O429" s="65"/>
      <c r="P429" s="65"/>
      <c r="Q429" s="315"/>
      <c r="R429" s="315"/>
      <c r="S429" s="315"/>
      <c r="T429" s="315"/>
      <c r="U429" s="315"/>
      <c r="V429" s="315"/>
      <c r="W429" s="65"/>
      <c r="X429" s="65"/>
      <c r="Y429" s="65"/>
      <c r="Z429" s="65"/>
    </row>
    <row r="430" ht="15.75" hidden="1" customHeight="1">
      <c r="A430" s="319"/>
      <c r="B430" s="319"/>
      <c r="C430" s="319"/>
      <c r="D430" s="319"/>
      <c r="E430" s="319"/>
      <c r="F430" s="319"/>
      <c r="G430" s="319"/>
      <c r="H430" s="319"/>
      <c r="I430" s="319"/>
      <c r="J430" s="319"/>
      <c r="K430" s="319"/>
      <c r="L430" s="315"/>
      <c r="M430" s="65"/>
      <c r="N430" s="65"/>
      <c r="O430" s="65"/>
      <c r="P430" s="65"/>
      <c r="Q430" s="315"/>
      <c r="R430" s="315"/>
      <c r="S430" s="315"/>
      <c r="T430" s="315"/>
      <c r="U430" s="315"/>
      <c r="V430" s="315"/>
      <c r="W430" s="65"/>
      <c r="X430" s="65"/>
      <c r="Y430" s="65"/>
      <c r="Z430" s="65"/>
    </row>
    <row r="431" ht="15.75" hidden="1" customHeight="1">
      <c r="A431" s="319"/>
      <c r="B431" s="319"/>
      <c r="C431" s="319"/>
      <c r="D431" s="319"/>
      <c r="E431" s="319"/>
      <c r="F431" s="319"/>
      <c r="G431" s="319"/>
      <c r="H431" s="319"/>
      <c r="I431" s="319"/>
      <c r="J431" s="319"/>
      <c r="K431" s="319"/>
      <c r="L431" s="315"/>
      <c r="M431" s="65"/>
      <c r="N431" s="65"/>
      <c r="O431" s="65"/>
      <c r="P431" s="65"/>
      <c r="Q431" s="315"/>
      <c r="R431" s="315"/>
      <c r="S431" s="315"/>
      <c r="T431" s="315"/>
      <c r="U431" s="315"/>
      <c r="V431" s="315"/>
      <c r="W431" s="65"/>
      <c r="X431" s="65"/>
      <c r="Y431" s="65"/>
      <c r="Z431" s="65"/>
    </row>
    <row r="432" ht="15.75" hidden="1" customHeight="1">
      <c r="A432" s="319"/>
      <c r="B432" s="319"/>
      <c r="C432" s="319"/>
      <c r="D432" s="319"/>
      <c r="E432" s="319"/>
      <c r="F432" s="319"/>
      <c r="G432" s="319"/>
      <c r="H432" s="319"/>
      <c r="I432" s="319"/>
      <c r="J432" s="319"/>
      <c r="K432" s="319"/>
      <c r="L432" s="315"/>
      <c r="M432" s="65"/>
      <c r="N432" s="65"/>
      <c r="O432" s="65"/>
      <c r="P432" s="65"/>
      <c r="Q432" s="315"/>
      <c r="R432" s="315"/>
      <c r="S432" s="315"/>
      <c r="T432" s="315"/>
      <c r="U432" s="315"/>
      <c r="V432" s="315"/>
      <c r="W432" s="65"/>
      <c r="X432" s="65"/>
      <c r="Y432" s="65"/>
      <c r="Z432" s="65"/>
    </row>
    <row r="433" ht="15.75" hidden="1" customHeight="1">
      <c r="A433" s="319"/>
      <c r="B433" s="319"/>
      <c r="C433" s="319"/>
      <c r="D433" s="319"/>
      <c r="E433" s="319"/>
      <c r="F433" s="319"/>
      <c r="G433" s="319"/>
      <c r="H433" s="319"/>
      <c r="I433" s="319"/>
      <c r="J433" s="319"/>
      <c r="K433" s="319"/>
      <c r="L433" s="315"/>
      <c r="M433" s="65"/>
      <c r="N433" s="65"/>
      <c r="O433" s="65"/>
      <c r="P433" s="65"/>
      <c r="Q433" s="315"/>
      <c r="R433" s="315"/>
      <c r="S433" s="315"/>
      <c r="T433" s="315"/>
      <c r="U433" s="315"/>
      <c r="V433" s="315"/>
      <c r="W433" s="65"/>
      <c r="X433" s="65"/>
      <c r="Y433" s="65"/>
      <c r="Z433" s="65"/>
    </row>
    <row r="434" ht="15.75" hidden="1" customHeight="1">
      <c r="A434" s="319"/>
      <c r="B434" s="319"/>
      <c r="C434" s="319"/>
      <c r="D434" s="319"/>
      <c r="E434" s="319"/>
      <c r="F434" s="319"/>
      <c r="G434" s="319"/>
      <c r="H434" s="319"/>
      <c r="I434" s="319"/>
      <c r="J434" s="319"/>
      <c r="K434" s="319"/>
      <c r="L434" s="315"/>
      <c r="M434" s="65"/>
      <c r="N434" s="65"/>
      <c r="O434" s="65"/>
      <c r="P434" s="65"/>
      <c r="Q434" s="315"/>
      <c r="R434" s="315"/>
      <c r="S434" s="315"/>
      <c r="T434" s="315"/>
      <c r="U434" s="315"/>
      <c r="V434" s="315"/>
      <c r="W434" s="65"/>
      <c r="X434" s="65"/>
      <c r="Y434" s="65"/>
      <c r="Z434" s="65"/>
    </row>
    <row r="435" ht="15.75" hidden="1" customHeight="1">
      <c r="A435" s="319"/>
      <c r="B435" s="319"/>
      <c r="C435" s="319"/>
      <c r="D435" s="319"/>
      <c r="E435" s="319"/>
      <c r="F435" s="319"/>
      <c r="G435" s="319"/>
      <c r="H435" s="319"/>
      <c r="I435" s="319"/>
      <c r="J435" s="319"/>
      <c r="K435" s="319"/>
      <c r="L435" s="315"/>
      <c r="M435" s="65"/>
      <c r="N435" s="65"/>
      <c r="O435" s="65"/>
      <c r="P435" s="65"/>
      <c r="Q435" s="315"/>
      <c r="R435" s="315"/>
      <c r="S435" s="315"/>
      <c r="T435" s="315"/>
      <c r="U435" s="315"/>
      <c r="V435" s="315"/>
      <c r="W435" s="65"/>
      <c r="X435" s="65"/>
      <c r="Y435" s="65"/>
      <c r="Z435" s="65"/>
    </row>
    <row r="436" ht="15.75" hidden="1" customHeight="1">
      <c r="A436" s="319"/>
      <c r="B436" s="319"/>
      <c r="C436" s="319"/>
      <c r="D436" s="319"/>
      <c r="E436" s="319"/>
      <c r="F436" s="319"/>
      <c r="G436" s="319"/>
      <c r="H436" s="319"/>
      <c r="I436" s="319"/>
      <c r="J436" s="319"/>
      <c r="K436" s="319"/>
      <c r="L436" s="315"/>
      <c r="M436" s="65"/>
      <c r="N436" s="65"/>
      <c r="O436" s="65"/>
      <c r="P436" s="65"/>
      <c r="Q436" s="315"/>
      <c r="R436" s="315"/>
      <c r="S436" s="315"/>
      <c r="T436" s="315"/>
      <c r="U436" s="315"/>
      <c r="V436" s="315"/>
      <c r="W436" s="65"/>
      <c r="X436" s="65"/>
      <c r="Y436" s="65"/>
      <c r="Z436" s="65"/>
    </row>
    <row r="437" ht="15.75" hidden="1" customHeight="1">
      <c r="A437" s="319"/>
      <c r="B437" s="319"/>
      <c r="C437" s="319"/>
      <c r="D437" s="319"/>
      <c r="E437" s="319"/>
      <c r="F437" s="319"/>
      <c r="G437" s="319"/>
      <c r="H437" s="319"/>
      <c r="I437" s="319"/>
      <c r="J437" s="319"/>
      <c r="K437" s="319"/>
      <c r="L437" s="315"/>
      <c r="M437" s="65"/>
      <c r="N437" s="65"/>
      <c r="O437" s="65"/>
      <c r="P437" s="65"/>
      <c r="Q437" s="315"/>
      <c r="R437" s="315"/>
      <c r="S437" s="315"/>
      <c r="T437" s="315"/>
      <c r="U437" s="315"/>
      <c r="V437" s="315"/>
      <c r="W437" s="65"/>
      <c r="X437" s="65"/>
      <c r="Y437" s="65"/>
      <c r="Z437" s="65"/>
    </row>
    <row r="438" ht="15.75" hidden="1" customHeight="1">
      <c r="A438" s="319"/>
      <c r="B438" s="319"/>
      <c r="C438" s="319"/>
      <c r="D438" s="319"/>
      <c r="E438" s="319"/>
      <c r="F438" s="319"/>
      <c r="G438" s="319"/>
      <c r="H438" s="319"/>
      <c r="I438" s="319"/>
      <c r="J438" s="319"/>
      <c r="K438" s="319"/>
      <c r="L438" s="315"/>
      <c r="M438" s="65"/>
      <c r="N438" s="65"/>
      <c r="O438" s="65"/>
      <c r="P438" s="65"/>
      <c r="Q438" s="315"/>
      <c r="R438" s="315"/>
      <c r="S438" s="315"/>
      <c r="T438" s="315"/>
      <c r="U438" s="315"/>
      <c r="V438" s="315"/>
      <c r="W438" s="65"/>
      <c r="X438" s="65"/>
      <c r="Y438" s="65"/>
      <c r="Z438" s="65"/>
    </row>
    <row r="439" ht="15.75" hidden="1" customHeight="1">
      <c r="A439" s="319"/>
      <c r="B439" s="319"/>
      <c r="C439" s="319"/>
      <c r="D439" s="319"/>
      <c r="E439" s="319"/>
      <c r="F439" s="319"/>
      <c r="G439" s="319"/>
      <c r="H439" s="319"/>
      <c r="I439" s="319"/>
      <c r="J439" s="319"/>
      <c r="K439" s="319"/>
      <c r="L439" s="315"/>
      <c r="M439" s="65"/>
      <c r="N439" s="65"/>
      <c r="O439" s="65"/>
      <c r="P439" s="65"/>
      <c r="Q439" s="315"/>
      <c r="R439" s="315"/>
      <c r="S439" s="315"/>
      <c r="T439" s="315"/>
      <c r="U439" s="315"/>
      <c r="V439" s="315"/>
      <c r="W439" s="65"/>
      <c r="X439" s="65"/>
      <c r="Y439" s="65"/>
      <c r="Z439" s="65"/>
    </row>
    <row r="440" ht="15.75" hidden="1" customHeight="1">
      <c r="A440" s="319"/>
      <c r="B440" s="319"/>
      <c r="C440" s="319"/>
      <c r="D440" s="319"/>
      <c r="E440" s="319"/>
      <c r="F440" s="319"/>
      <c r="G440" s="319"/>
      <c r="H440" s="319"/>
      <c r="I440" s="319"/>
      <c r="J440" s="319"/>
      <c r="K440" s="319"/>
      <c r="L440" s="315"/>
      <c r="M440" s="65"/>
      <c r="N440" s="65"/>
      <c r="O440" s="65"/>
      <c r="P440" s="65"/>
      <c r="Q440" s="315"/>
      <c r="R440" s="315"/>
      <c r="S440" s="315"/>
      <c r="T440" s="315"/>
      <c r="U440" s="315"/>
      <c r="V440" s="315"/>
      <c r="W440" s="65"/>
      <c r="X440" s="65"/>
      <c r="Y440" s="65"/>
      <c r="Z440" s="65"/>
    </row>
    <row r="441" ht="15.75" hidden="1" customHeight="1">
      <c r="A441" s="319"/>
      <c r="B441" s="319"/>
      <c r="C441" s="319"/>
      <c r="D441" s="319"/>
      <c r="E441" s="319"/>
      <c r="F441" s="319"/>
      <c r="G441" s="319"/>
      <c r="H441" s="319"/>
      <c r="I441" s="319"/>
      <c r="J441" s="319"/>
      <c r="K441" s="319"/>
      <c r="L441" s="315"/>
      <c r="M441" s="65"/>
      <c r="N441" s="65"/>
      <c r="O441" s="65"/>
      <c r="P441" s="65"/>
      <c r="Q441" s="315"/>
      <c r="R441" s="315"/>
      <c r="S441" s="315"/>
      <c r="T441" s="315"/>
      <c r="U441" s="315"/>
      <c r="V441" s="315"/>
      <c r="W441" s="65"/>
      <c r="X441" s="65"/>
      <c r="Y441" s="65"/>
      <c r="Z441" s="65"/>
    </row>
    <row r="442" ht="15.75" hidden="1" customHeight="1">
      <c r="A442" s="319"/>
      <c r="B442" s="319"/>
      <c r="C442" s="319"/>
      <c r="D442" s="319"/>
      <c r="E442" s="319"/>
      <c r="F442" s="319"/>
      <c r="G442" s="319"/>
      <c r="H442" s="319"/>
      <c r="I442" s="319"/>
      <c r="J442" s="319"/>
      <c r="K442" s="319"/>
      <c r="L442" s="315"/>
      <c r="M442" s="65"/>
      <c r="N442" s="65"/>
      <c r="O442" s="65"/>
      <c r="P442" s="65"/>
      <c r="Q442" s="315"/>
      <c r="R442" s="315"/>
      <c r="S442" s="315"/>
      <c r="T442" s="315"/>
      <c r="U442" s="315"/>
      <c r="V442" s="315"/>
      <c r="W442" s="65"/>
      <c r="X442" s="65"/>
      <c r="Y442" s="65"/>
      <c r="Z442" s="65"/>
    </row>
    <row r="443" ht="15.75" hidden="1" customHeight="1">
      <c r="A443" s="319"/>
      <c r="B443" s="319"/>
      <c r="C443" s="319"/>
      <c r="D443" s="319"/>
      <c r="E443" s="319"/>
      <c r="F443" s="319"/>
      <c r="G443" s="319"/>
      <c r="H443" s="319"/>
      <c r="I443" s="319"/>
      <c r="J443" s="319"/>
      <c r="K443" s="319"/>
      <c r="L443" s="315"/>
      <c r="M443" s="65"/>
      <c r="N443" s="65"/>
      <c r="O443" s="65"/>
      <c r="P443" s="65"/>
      <c r="Q443" s="315"/>
      <c r="R443" s="315"/>
      <c r="S443" s="315"/>
      <c r="T443" s="315"/>
      <c r="U443" s="315"/>
      <c r="V443" s="315"/>
      <c r="W443" s="65"/>
      <c r="X443" s="65"/>
      <c r="Y443" s="65"/>
      <c r="Z443" s="65"/>
    </row>
    <row r="444" ht="15.75" hidden="1" customHeight="1">
      <c r="A444" s="319"/>
      <c r="B444" s="319"/>
      <c r="C444" s="319"/>
      <c r="D444" s="319"/>
      <c r="E444" s="319"/>
      <c r="F444" s="319"/>
      <c r="G444" s="319"/>
      <c r="H444" s="319"/>
      <c r="I444" s="319"/>
      <c r="J444" s="319"/>
      <c r="K444" s="319"/>
      <c r="L444" s="315"/>
      <c r="M444" s="65"/>
      <c r="N444" s="65"/>
      <c r="O444" s="65"/>
      <c r="P444" s="65"/>
      <c r="Q444" s="315"/>
      <c r="R444" s="315"/>
      <c r="S444" s="315"/>
      <c r="T444" s="315"/>
      <c r="U444" s="315"/>
      <c r="V444" s="315"/>
      <c r="W444" s="65"/>
      <c r="X444" s="65"/>
      <c r="Y444" s="65"/>
      <c r="Z444" s="65"/>
    </row>
    <row r="445" ht="15.75" hidden="1" customHeight="1">
      <c r="A445" s="319"/>
      <c r="B445" s="319"/>
      <c r="C445" s="319"/>
      <c r="D445" s="319"/>
      <c r="E445" s="319"/>
      <c r="F445" s="319"/>
      <c r="G445" s="319"/>
      <c r="H445" s="319"/>
      <c r="I445" s="319"/>
      <c r="J445" s="319"/>
      <c r="K445" s="319"/>
      <c r="L445" s="315"/>
      <c r="M445" s="65"/>
      <c r="N445" s="65"/>
      <c r="O445" s="65"/>
      <c r="P445" s="65"/>
      <c r="Q445" s="315"/>
      <c r="R445" s="315"/>
      <c r="S445" s="315"/>
      <c r="T445" s="315"/>
      <c r="U445" s="315"/>
      <c r="V445" s="315"/>
      <c r="W445" s="65"/>
      <c r="X445" s="65"/>
      <c r="Y445" s="65"/>
      <c r="Z445" s="65"/>
    </row>
    <row r="446" ht="15.75" hidden="1" customHeight="1">
      <c r="A446" s="319"/>
      <c r="B446" s="319"/>
      <c r="C446" s="319"/>
      <c r="D446" s="319"/>
      <c r="E446" s="319"/>
      <c r="F446" s="319"/>
      <c r="G446" s="319"/>
      <c r="H446" s="319"/>
      <c r="I446" s="319"/>
      <c r="J446" s="319"/>
      <c r="K446" s="319"/>
      <c r="L446" s="315"/>
      <c r="M446" s="65"/>
      <c r="N446" s="65"/>
      <c r="O446" s="65"/>
      <c r="P446" s="65"/>
      <c r="Q446" s="315"/>
      <c r="R446" s="315"/>
      <c r="S446" s="315"/>
      <c r="T446" s="315"/>
      <c r="U446" s="315"/>
      <c r="V446" s="315"/>
      <c r="W446" s="65"/>
      <c r="X446" s="65"/>
      <c r="Y446" s="65"/>
      <c r="Z446" s="65"/>
    </row>
    <row r="447" ht="15.75" hidden="1" customHeight="1">
      <c r="A447" s="319"/>
      <c r="B447" s="319"/>
      <c r="C447" s="319"/>
      <c r="D447" s="319"/>
      <c r="E447" s="319"/>
      <c r="F447" s="319"/>
      <c r="G447" s="319"/>
      <c r="H447" s="319"/>
      <c r="I447" s="319"/>
      <c r="J447" s="319"/>
      <c r="K447" s="319"/>
      <c r="L447" s="315"/>
      <c r="M447" s="65"/>
      <c r="N447" s="65"/>
      <c r="O447" s="65"/>
      <c r="P447" s="65"/>
      <c r="Q447" s="315"/>
      <c r="R447" s="315"/>
      <c r="S447" s="315"/>
      <c r="T447" s="315"/>
      <c r="U447" s="315"/>
      <c r="V447" s="315"/>
      <c r="W447" s="65"/>
      <c r="X447" s="65"/>
      <c r="Y447" s="65"/>
      <c r="Z447" s="65"/>
    </row>
    <row r="448" ht="15.75" hidden="1" customHeight="1">
      <c r="A448" s="319"/>
      <c r="B448" s="319"/>
      <c r="C448" s="319"/>
      <c r="D448" s="319"/>
      <c r="E448" s="319"/>
      <c r="F448" s="319"/>
      <c r="G448" s="319"/>
      <c r="H448" s="319"/>
      <c r="I448" s="319"/>
      <c r="J448" s="319"/>
      <c r="K448" s="319"/>
      <c r="L448" s="315"/>
      <c r="M448" s="65"/>
      <c r="N448" s="65"/>
      <c r="O448" s="65"/>
      <c r="P448" s="65"/>
      <c r="Q448" s="315"/>
      <c r="R448" s="315"/>
      <c r="S448" s="315"/>
      <c r="T448" s="315"/>
      <c r="U448" s="315"/>
      <c r="V448" s="315"/>
      <c r="W448" s="65"/>
      <c r="X448" s="65"/>
      <c r="Y448" s="65"/>
      <c r="Z448" s="65"/>
    </row>
    <row r="449" ht="15.75" hidden="1" customHeight="1">
      <c r="A449" s="319"/>
      <c r="B449" s="319"/>
      <c r="C449" s="319"/>
      <c r="D449" s="319"/>
      <c r="E449" s="319"/>
      <c r="F449" s="319"/>
      <c r="G449" s="319"/>
      <c r="H449" s="319"/>
      <c r="I449" s="319"/>
      <c r="J449" s="319"/>
      <c r="K449" s="319"/>
      <c r="L449" s="315"/>
      <c r="M449" s="65"/>
      <c r="N449" s="65"/>
      <c r="O449" s="65"/>
      <c r="P449" s="65"/>
      <c r="Q449" s="315"/>
      <c r="R449" s="315"/>
      <c r="S449" s="315"/>
      <c r="T449" s="315"/>
      <c r="U449" s="315"/>
      <c r="V449" s="315"/>
      <c r="W449" s="65"/>
      <c r="X449" s="65"/>
      <c r="Y449" s="65"/>
      <c r="Z449" s="65"/>
    </row>
    <row r="450" ht="15.75" hidden="1" customHeight="1">
      <c r="A450" s="319"/>
      <c r="B450" s="319"/>
      <c r="C450" s="319"/>
      <c r="D450" s="319"/>
      <c r="E450" s="319"/>
      <c r="F450" s="319"/>
      <c r="G450" s="319"/>
      <c r="H450" s="319"/>
      <c r="I450" s="319"/>
      <c r="J450" s="319"/>
      <c r="K450" s="319"/>
      <c r="L450" s="315"/>
      <c r="M450" s="65"/>
      <c r="N450" s="65"/>
      <c r="O450" s="65"/>
      <c r="P450" s="65"/>
      <c r="Q450" s="315"/>
      <c r="R450" s="315"/>
      <c r="S450" s="315"/>
      <c r="T450" s="315"/>
      <c r="U450" s="315"/>
      <c r="V450" s="315"/>
      <c r="W450" s="65"/>
      <c r="X450" s="65"/>
      <c r="Y450" s="65"/>
      <c r="Z450" s="65"/>
    </row>
    <row r="451" ht="15.75" hidden="1" customHeight="1">
      <c r="A451" s="319"/>
      <c r="B451" s="319"/>
      <c r="C451" s="319"/>
      <c r="D451" s="319"/>
      <c r="E451" s="319"/>
      <c r="F451" s="319"/>
      <c r="G451" s="319"/>
      <c r="H451" s="319"/>
      <c r="I451" s="319"/>
      <c r="J451" s="319"/>
      <c r="K451" s="319"/>
      <c r="L451" s="315"/>
      <c r="M451" s="65"/>
      <c r="N451" s="65"/>
      <c r="O451" s="65"/>
      <c r="P451" s="65"/>
      <c r="Q451" s="315"/>
      <c r="R451" s="315"/>
      <c r="S451" s="315"/>
      <c r="T451" s="315"/>
      <c r="U451" s="315"/>
      <c r="V451" s="315"/>
      <c r="W451" s="65"/>
      <c r="X451" s="65"/>
      <c r="Y451" s="65"/>
      <c r="Z451" s="65"/>
    </row>
    <row r="452" ht="15.75" hidden="1" customHeight="1">
      <c r="A452" s="319"/>
      <c r="B452" s="319"/>
      <c r="C452" s="319"/>
      <c r="D452" s="319"/>
      <c r="E452" s="319"/>
      <c r="F452" s="319"/>
      <c r="G452" s="319"/>
      <c r="H452" s="319"/>
      <c r="I452" s="319"/>
      <c r="J452" s="319"/>
      <c r="K452" s="319"/>
      <c r="L452" s="315"/>
      <c r="M452" s="65"/>
      <c r="N452" s="65"/>
      <c r="O452" s="65"/>
      <c r="P452" s="65"/>
      <c r="Q452" s="315"/>
      <c r="R452" s="315"/>
      <c r="S452" s="315"/>
      <c r="T452" s="315"/>
      <c r="U452" s="315"/>
      <c r="V452" s="315"/>
      <c r="W452" s="65"/>
      <c r="X452" s="65"/>
      <c r="Y452" s="65"/>
      <c r="Z452" s="65"/>
    </row>
    <row r="453" ht="15.75" hidden="1" customHeight="1">
      <c r="A453" s="319"/>
      <c r="B453" s="319"/>
      <c r="C453" s="319"/>
      <c r="D453" s="319"/>
      <c r="E453" s="319"/>
      <c r="F453" s="319"/>
      <c r="G453" s="319"/>
      <c r="H453" s="319"/>
      <c r="I453" s="319"/>
      <c r="J453" s="319"/>
      <c r="K453" s="319"/>
      <c r="L453" s="315"/>
      <c r="M453" s="65"/>
      <c r="N453" s="65"/>
      <c r="O453" s="65"/>
      <c r="P453" s="65"/>
      <c r="Q453" s="315"/>
      <c r="R453" s="315"/>
      <c r="S453" s="315"/>
      <c r="T453" s="315"/>
      <c r="U453" s="315"/>
      <c r="V453" s="315"/>
      <c r="W453" s="65"/>
      <c r="X453" s="65"/>
      <c r="Y453" s="65"/>
      <c r="Z453" s="65"/>
    </row>
    <row r="454" ht="15.75" hidden="1" customHeight="1">
      <c r="A454" s="319"/>
      <c r="B454" s="319"/>
      <c r="C454" s="319"/>
      <c r="D454" s="319"/>
      <c r="E454" s="319"/>
      <c r="F454" s="319"/>
      <c r="G454" s="319"/>
      <c r="H454" s="319"/>
      <c r="I454" s="319"/>
      <c r="J454" s="319"/>
      <c r="K454" s="319"/>
      <c r="L454" s="315"/>
      <c r="M454" s="65"/>
      <c r="N454" s="65"/>
      <c r="O454" s="65"/>
      <c r="P454" s="65"/>
      <c r="Q454" s="315"/>
      <c r="R454" s="315"/>
      <c r="S454" s="315"/>
      <c r="T454" s="315"/>
      <c r="U454" s="315"/>
      <c r="V454" s="315"/>
      <c r="W454" s="65"/>
      <c r="X454" s="65"/>
      <c r="Y454" s="65"/>
      <c r="Z454" s="65"/>
    </row>
    <row r="455" ht="15.75" hidden="1" customHeight="1">
      <c r="A455" s="319"/>
      <c r="B455" s="319"/>
      <c r="C455" s="319"/>
      <c r="D455" s="319"/>
      <c r="E455" s="319"/>
      <c r="F455" s="319"/>
      <c r="G455" s="319"/>
      <c r="H455" s="319"/>
      <c r="I455" s="319"/>
      <c r="J455" s="319"/>
      <c r="K455" s="319"/>
      <c r="L455" s="315"/>
      <c r="M455" s="65"/>
      <c r="N455" s="65"/>
      <c r="O455" s="65"/>
      <c r="P455" s="65"/>
      <c r="Q455" s="315"/>
      <c r="R455" s="315"/>
      <c r="S455" s="315"/>
      <c r="T455" s="315"/>
      <c r="U455" s="315"/>
      <c r="V455" s="315"/>
      <c r="W455" s="65"/>
      <c r="X455" s="65"/>
      <c r="Y455" s="65"/>
      <c r="Z455" s="65"/>
    </row>
    <row r="456" ht="15.75" hidden="1" customHeight="1">
      <c r="A456" s="319"/>
      <c r="B456" s="319"/>
      <c r="C456" s="319"/>
      <c r="D456" s="319"/>
      <c r="E456" s="319"/>
      <c r="F456" s="319"/>
      <c r="G456" s="319"/>
      <c r="H456" s="319"/>
      <c r="I456" s="319"/>
      <c r="J456" s="319"/>
      <c r="K456" s="319"/>
      <c r="L456" s="315"/>
      <c r="M456" s="65"/>
      <c r="N456" s="65"/>
      <c r="O456" s="65"/>
      <c r="P456" s="65"/>
      <c r="Q456" s="315"/>
      <c r="R456" s="315"/>
      <c r="S456" s="315"/>
      <c r="T456" s="315"/>
      <c r="U456" s="315"/>
      <c r="V456" s="315"/>
      <c r="W456" s="65"/>
      <c r="X456" s="65"/>
      <c r="Y456" s="65"/>
      <c r="Z456" s="65"/>
    </row>
    <row r="457" ht="15.75" hidden="1" customHeight="1">
      <c r="A457" s="319"/>
      <c r="B457" s="319"/>
      <c r="C457" s="319"/>
      <c r="D457" s="319"/>
      <c r="E457" s="319"/>
      <c r="F457" s="319"/>
      <c r="G457" s="319"/>
      <c r="H457" s="319"/>
      <c r="I457" s="319"/>
      <c r="J457" s="319"/>
      <c r="K457" s="319"/>
      <c r="L457" s="315"/>
      <c r="M457" s="65"/>
      <c r="N457" s="65"/>
      <c r="O457" s="65"/>
      <c r="P457" s="65"/>
      <c r="Q457" s="315"/>
      <c r="R457" s="315"/>
      <c r="S457" s="315"/>
      <c r="T457" s="315"/>
      <c r="U457" s="315"/>
      <c r="V457" s="315"/>
      <c r="W457" s="65"/>
      <c r="X457" s="65"/>
      <c r="Y457" s="65"/>
      <c r="Z457" s="65"/>
    </row>
    <row r="458" ht="15.75" hidden="1" customHeight="1">
      <c r="A458" s="319"/>
      <c r="B458" s="319"/>
      <c r="C458" s="319"/>
      <c r="D458" s="319"/>
      <c r="E458" s="319"/>
      <c r="F458" s="319"/>
      <c r="G458" s="319"/>
      <c r="H458" s="319"/>
      <c r="I458" s="319"/>
      <c r="J458" s="319"/>
      <c r="K458" s="319"/>
      <c r="L458" s="315"/>
      <c r="M458" s="65"/>
      <c r="N458" s="65"/>
      <c r="O458" s="65"/>
      <c r="P458" s="65"/>
      <c r="Q458" s="315"/>
      <c r="R458" s="315"/>
      <c r="S458" s="315"/>
      <c r="T458" s="315"/>
      <c r="U458" s="315"/>
      <c r="V458" s="315"/>
      <c r="W458" s="65"/>
      <c r="X458" s="65"/>
      <c r="Y458" s="65"/>
      <c r="Z458" s="65"/>
    </row>
    <row r="459" ht="15.75" hidden="1" customHeight="1">
      <c r="A459" s="319"/>
      <c r="B459" s="319"/>
      <c r="C459" s="319"/>
      <c r="D459" s="319"/>
      <c r="E459" s="319"/>
      <c r="F459" s="319"/>
      <c r="G459" s="319"/>
      <c r="H459" s="319"/>
      <c r="I459" s="319"/>
      <c r="J459" s="319"/>
      <c r="K459" s="319"/>
      <c r="L459" s="315"/>
      <c r="M459" s="65"/>
      <c r="N459" s="65"/>
      <c r="O459" s="65"/>
      <c r="P459" s="65"/>
      <c r="Q459" s="315"/>
      <c r="R459" s="315"/>
      <c r="S459" s="315"/>
      <c r="T459" s="315"/>
      <c r="U459" s="315"/>
      <c r="V459" s="315"/>
      <c r="W459" s="65"/>
      <c r="X459" s="65"/>
      <c r="Y459" s="65"/>
      <c r="Z459" s="65"/>
    </row>
    <row r="460" ht="15.75" hidden="1" customHeight="1">
      <c r="A460" s="319"/>
      <c r="B460" s="319"/>
      <c r="C460" s="319"/>
      <c r="D460" s="319"/>
      <c r="E460" s="319"/>
      <c r="F460" s="319"/>
      <c r="G460" s="319"/>
      <c r="H460" s="319"/>
      <c r="I460" s="319"/>
      <c r="J460" s="319"/>
      <c r="K460" s="319"/>
      <c r="L460" s="315"/>
      <c r="M460" s="65"/>
      <c r="N460" s="65"/>
      <c r="O460" s="65"/>
      <c r="P460" s="65"/>
      <c r="Q460" s="315"/>
      <c r="R460" s="315"/>
      <c r="S460" s="315"/>
      <c r="T460" s="315"/>
      <c r="U460" s="315"/>
      <c r="V460" s="315"/>
      <c r="W460" s="65"/>
      <c r="X460" s="65"/>
      <c r="Y460" s="65"/>
      <c r="Z460" s="65"/>
    </row>
    <row r="461" ht="15.75" hidden="1" customHeight="1">
      <c r="A461" s="319"/>
      <c r="B461" s="319"/>
      <c r="C461" s="319"/>
      <c r="D461" s="319"/>
      <c r="E461" s="319"/>
      <c r="F461" s="319"/>
      <c r="G461" s="319"/>
      <c r="H461" s="319"/>
      <c r="I461" s="319"/>
      <c r="J461" s="319"/>
      <c r="K461" s="319"/>
      <c r="L461" s="315"/>
      <c r="M461" s="65"/>
      <c r="N461" s="65"/>
      <c r="O461" s="65"/>
      <c r="P461" s="65"/>
      <c r="Q461" s="315"/>
      <c r="R461" s="315"/>
      <c r="S461" s="315"/>
      <c r="T461" s="315"/>
      <c r="U461" s="315"/>
      <c r="V461" s="315"/>
      <c r="W461" s="65"/>
      <c r="X461" s="65"/>
      <c r="Y461" s="65"/>
      <c r="Z461" s="65"/>
    </row>
    <row r="462" ht="15.75" hidden="1" customHeight="1">
      <c r="A462" s="319"/>
      <c r="B462" s="319"/>
      <c r="C462" s="319"/>
      <c r="D462" s="319"/>
      <c r="E462" s="319"/>
      <c r="F462" s="319"/>
      <c r="G462" s="319"/>
      <c r="H462" s="319"/>
      <c r="I462" s="319"/>
      <c r="J462" s="319"/>
      <c r="K462" s="319"/>
      <c r="L462" s="315"/>
      <c r="M462" s="65"/>
      <c r="N462" s="65"/>
      <c r="O462" s="65"/>
      <c r="P462" s="65"/>
      <c r="Q462" s="315"/>
      <c r="R462" s="315"/>
      <c r="S462" s="315"/>
      <c r="T462" s="315"/>
      <c r="U462" s="315"/>
      <c r="V462" s="315"/>
      <c r="W462" s="65"/>
      <c r="X462" s="65"/>
      <c r="Y462" s="65"/>
      <c r="Z462" s="65"/>
    </row>
    <row r="463" ht="15.75" hidden="1" customHeight="1">
      <c r="A463" s="319"/>
      <c r="B463" s="319"/>
      <c r="C463" s="319"/>
      <c r="D463" s="319"/>
      <c r="E463" s="319"/>
      <c r="F463" s="319"/>
      <c r="G463" s="319"/>
      <c r="H463" s="319"/>
      <c r="I463" s="319"/>
      <c r="J463" s="319"/>
      <c r="K463" s="319"/>
      <c r="L463" s="315"/>
      <c r="M463" s="65"/>
      <c r="N463" s="65"/>
      <c r="O463" s="65"/>
      <c r="P463" s="65"/>
      <c r="Q463" s="315"/>
      <c r="R463" s="315"/>
      <c r="S463" s="315"/>
      <c r="T463" s="315"/>
      <c r="U463" s="315"/>
      <c r="V463" s="315"/>
      <c r="W463" s="65"/>
      <c r="X463" s="65"/>
      <c r="Y463" s="65"/>
      <c r="Z463" s="65"/>
    </row>
    <row r="464" ht="15.75" hidden="1" customHeight="1">
      <c r="A464" s="319"/>
      <c r="B464" s="319"/>
      <c r="C464" s="319"/>
      <c r="D464" s="319"/>
      <c r="E464" s="319"/>
      <c r="F464" s="319"/>
      <c r="G464" s="319"/>
      <c r="H464" s="319"/>
      <c r="I464" s="319"/>
      <c r="J464" s="319"/>
      <c r="K464" s="319"/>
      <c r="L464" s="315"/>
      <c r="M464" s="65"/>
      <c r="N464" s="65"/>
      <c r="O464" s="65"/>
      <c r="P464" s="65"/>
      <c r="Q464" s="315"/>
      <c r="R464" s="315"/>
      <c r="S464" s="315"/>
      <c r="T464" s="315"/>
      <c r="U464" s="315"/>
      <c r="V464" s="315"/>
      <c r="W464" s="65"/>
      <c r="X464" s="65"/>
      <c r="Y464" s="65"/>
      <c r="Z464" s="65"/>
    </row>
    <row r="465" ht="15.75" hidden="1" customHeight="1">
      <c r="A465" s="319"/>
      <c r="B465" s="319"/>
      <c r="C465" s="319"/>
      <c r="D465" s="319"/>
      <c r="E465" s="319"/>
      <c r="F465" s="319"/>
      <c r="G465" s="319"/>
      <c r="H465" s="319"/>
      <c r="I465" s="319"/>
      <c r="J465" s="319"/>
      <c r="K465" s="319"/>
      <c r="L465" s="315"/>
      <c r="M465" s="65"/>
      <c r="N465" s="65"/>
      <c r="O465" s="65"/>
      <c r="P465" s="65"/>
      <c r="Q465" s="315"/>
      <c r="R465" s="315"/>
      <c r="S465" s="315"/>
      <c r="T465" s="315"/>
      <c r="U465" s="315"/>
      <c r="V465" s="315"/>
      <c r="W465" s="65"/>
      <c r="X465" s="65"/>
      <c r="Y465" s="65"/>
      <c r="Z465" s="65"/>
    </row>
    <row r="466" ht="15.75" hidden="1" customHeight="1">
      <c r="A466" s="319"/>
      <c r="B466" s="319"/>
      <c r="C466" s="319"/>
      <c r="D466" s="319"/>
      <c r="E466" s="319"/>
      <c r="F466" s="319"/>
      <c r="G466" s="319"/>
      <c r="H466" s="319"/>
      <c r="I466" s="319"/>
      <c r="J466" s="319"/>
      <c r="K466" s="319"/>
      <c r="L466" s="315"/>
      <c r="M466" s="65"/>
      <c r="N466" s="65"/>
      <c r="O466" s="65"/>
      <c r="P466" s="65"/>
      <c r="Q466" s="315"/>
      <c r="R466" s="315"/>
      <c r="S466" s="315"/>
      <c r="T466" s="315"/>
      <c r="U466" s="315"/>
      <c r="V466" s="315"/>
      <c r="W466" s="65"/>
      <c r="X466" s="65"/>
      <c r="Y466" s="65"/>
      <c r="Z466" s="65"/>
    </row>
    <row r="467" ht="15.75" hidden="1" customHeight="1">
      <c r="A467" s="319"/>
      <c r="B467" s="319"/>
      <c r="C467" s="319"/>
      <c r="D467" s="319"/>
      <c r="E467" s="319"/>
      <c r="F467" s="319"/>
      <c r="G467" s="319"/>
      <c r="H467" s="319"/>
      <c r="I467" s="319"/>
      <c r="J467" s="319"/>
      <c r="K467" s="319"/>
      <c r="L467" s="315"/>
      <c r="M467" s="65"/>
      <c r="N467" s="65"/>
      <c r="O467" s="65"/>
      <c r="P467" s="65"/>
      <c r="Q467" s="315"/>
      <c r="R467" s="315"/>
      <c r="S467" s="315"/>
      <c r="T467" s="315"/>
      <c r="U467" s="315"/>
      <c r="V467" s="315"/>
      <c r="W467" s="65"/>
      <c r="X467" s="65"/>
      <c r="Y467" s="65"/>
      <c r="Z467" s="65"/>
    </row>
    <row r="468" ht="15.75" hidden="1" customHeight="1">
      <c r="A468" s="319"/>
      <c r="B468" s="319"/>
      <c r="C468" s="319"/>
      <c r="D468" s="319"/>
      <c r="E468" s="319"/>
      <c r="F468" s="319"/>
      <c r="G468" s="319"/>
      <c r="H468" s="319"/>
      <c r="I468" s="319"/>
      <c r="J468" s="319"/>
      <c r="K468" s="319"/>
      <c r="L468" s="315"/>
      <c r="M468" s="65"/>
      <c r="N468" s="65"/>
      <c r="O468" s="65"/>
      <c r="P468" s="65"/>
      <c r="Q468" s="315"/>
      <c r="R468" s="315"/>
      <c r="S468" s="315"/>
      <c r="T468" s="315"/>
      <c r="U468" s="315"/>
      <c r="V468" s="315"/>
      <c r="W468" s="65"/>
      <c r="X468" s="65"/>
      <c r="Y468" s="65"/>
      <c r="Z468" s="65"/>
    </row>
    <row r="469" ht="15.75" hidden="1" customHeight="1">
      <c r="A469" s="319"/>
      <c r="B469" s="319"/>
      <c r="C469" s="319"/>
      <c r="D469" s="319"/>
      <c r="E469" s="319"/>
      <c r="F469" s="319"/>
      <c r="G469" s="319"/>
      <c r="H469" s="319"/>
      <c r="I469" s="319"/>
      <c r="J469" s="319"/>
      <c r="K469" s="319"/>
      <c r="L469" s="315"/>
      <c r="M469" s="65"/>
      <c r="N469" s="65"/>
      <c r="O469" s="65"/>
      <c r="P469" s="65"/>
      <c r="Q469" s="315"/>
      <c r="R469" s="315"/>
      <c r="S469" s="315"/>
      <c r="T469" s="315"/>
      <c r="U469" s="315"/>
      <c r="V469" s="315"/>
      <c r="W469" s="65"/>
      <c r="X469" s="65"/>
      <c r="Y469" s="65"/>
      <c r="Z469" s="65"/>
    </row>
    <row r="470" ht="15.75" hidden="1" customHeight="1">
      <c r="A470" s="319"/>
      <c r="B470" s="319"/>
      <c r="C470" s="319"/>
      <c r="D470" s="319"/>
      <c r="E470" s="319"/>
      <c r="F470" s="319"/>
      <c r="G470" s="319"/>
      <c r="H470" s="319"/>
      <c r="I470" s="319"/>
      <c r="J470" s="319"/>
      <c r="K470" s="319"/>
      <c r="L470" s="315"/>
      <c r="M470" s="65"/>
      <c r="N470" s="65"/>
      <c r="O470" s="65"/>
      <c r="P470" s="65"/>
      <c r="Q470" s="315"/>
      <c r="R470" s="315"/>
      <c r="S470" s="315"/>
      <c r="T470" s="315"/>
      <c r="U470" s="315"/>
      <c r="V470" s="315"/>
      <c r="W470" s="65"/>
      <c r="X470" s="65"/>
      <c r="Y470" s="65"/>
      <c r="Z470" s="65"/>
    </row>
    <row r="471" ht="15.75" hidden="1" customHeight="1">
      <c r="A471" s="319"/>
      <c r="B471" s="319"/>
      <c r="C471" s="319"/>
      <c r="D471" s="319"/>
      <c r="E471" s="319"/>
      <c r="F471" s="319"/>
      <c r="G471" s="319"/>
      <c r="H471" s="319"/>
      <c r="I471" s="319"/>
      <c r="J471" s="319"/>
      <c r="K471" s="319"/>
      <c r="L471" s="315"/>
      <c r="M471" s="65"/>
      <c r="N471" s="65"/>
      <c r="O471" s="65"/>
      <c r="P471" s="65"/>
      <c r="Q471" s="315"/>
      <c r="R471" s="315"/>
      <c r="S471" s="315"/>
      <c r="T471" s="315"/>
      <c r="U471" s="315"/>
      <c r="V471" s="315"/>
      <c r="W471" s="65"/>
      <c r="X471" s="65"/>
      <c r="Y471" s="65"/>
      <c r="Z471" s="65"/>
    </row>
    <row r="472" ht="15.75" hidden="1" customHeight="1">
      <c r="A472" s="319"/>
      <c r="B472" s="319"/>
      <c r="C472" s="319"/>
      <c r="D472" s="319"/>
      <c r="E472" s="319"/>
      <c r="F472" s="319"/>
      <c r="G472" s="319"/>
      <c r="H472" s="319"/>
      <c r="I472" s="319"/>
      <c r="J472" s="319"/>
      <c r="K472" s="319"/>
      <c r="L472" s="315"/>
      <c r="M472" s="65"/>
      <c r="N472" s="65"/>
      <c r="O472" s="65"/>
      <c r="P472" s="65"/>
      <c r="Q472" s="315"/>
      <c r="R472" s="315"/>
      <c r="S472" s="315"/>
      <c r="T472" s="315"/>
      <c r="U472" s="315"/>
      <c r="V472" s="315"/>
      <c r="W472" s="65"/>
      <c r="X472" s="65"/>
      <c r="Y472" s="65"/>
      <c r="Z472" s="65"/>
    </row>
    <row r="473" ht="15.75" hidden="1" customHeight="1">
      <c r="A473" s="319"/>
      <c r="B473" s="319"/>
      <c r="C473" s="319"/>
      <c r="D473" s="319"/>
      <c r="E473" s="319"/>
      <c r="F473" s="319"/>
      <c r="G473" s="319"/>
      <c r="H473" s="319"/>
      <c r="I473" s="319"/>
      <c r="J473" s="319"/>
      <c r="K473" s="319"/>
      <c r="L473" s="315"/>
      <c r="M473" s="65"/>
      <c r="N473" s="65"/>
      <c r="O473" s="65"/>
      <c r="P473" s="65"/>
      <c r="Q473" s="315"/>
      <c r="R473" s="315"/>
      <c r="S473" s="315"/>
      <c r="T473" s="315"/>
      <c r="U473" s="315"/>
      <c r="V473" s="315"/>
      <c r="W473" s="65"/>
      <c r="X473" s="65"/>
      <c r="Y473" s="65"/>
      <c r="Z473" s="65"/>
    </row>
    <row r="474" ht="15.75" hidden="1" customHeight="1">
      <c r="A474" s="319"/>
      <c r="B474" s="319"/>
      <c r="C474" s="319"/>
      <c r="D474" s="319"/>
      <c r="E474" s="319"/>
      <c r="F474" s="319"/>
      <c r="G474" s="319"/>
      <c r="H474" s="319"/>
      <c r="I474" s="319"/>
      <c r="J474" s="319"/>
      <c r="K474" s="319"/>
      <c r="L474" s="315"/>
      <c r="M474" s="65"/>
      <c r="N474" s="65"/>
      <c r="O474" s="65"/>
      <c r="P474" s="65"/>
      <c r="Q474" s="315"/>
      <c r="R474" s="315"/>
      <c r="S474" s="315"/>
      <c r="T474" s="315"/>
      <c r="U474" s="315"/>
      <c r="V474" s="315"/>
      <c r="W474" s="65"/>
      <c r="X474" s="65"/>
      <c r="Y474" s="65"/>
      <c r="Z474" s="65"/>
    </row>
    <row r="475" ht="15.75" hidden="1" customHeight="1">
      <c r="A475" s="319"/>
      <c r="B475" s="319"/>
      <c r="C475" s="319"/>
      <c r="D475" s="319"/>
      <c r="E475" s="319"/>
      <c r="F475" s="319"/>
      <c r="G475" s="319"/>
      <c r="H475" s="319"/>
      <c r="I475" s="319"/>
      <c r="J475" s="319"/>
      <c r="K475" s="319"/>
      <c r="L475" s="315"/>
      <c r="M475" s="65"/>
      <c r="N475" s="65"/>
      <c r="O475" s="65"/>
      <c r="P475" s="65"/>
      <c r="Q475" s="315"/>
      <c r="R475" s="315"/>
      <c r="S475" s="315"/>
      <c r="T475" s="315"/>
      <c r="U475" s="315"/>
      <c r="V475" s="315"/>
      <c r="W475" s="65"/>
      <c r="X475" s="65"/>
      <c r="Y475" s="65"/>
      <c r="Z475" s="65"/>
    </row>
    <row r="476" ht="15.75" hidden="1" customHeight="1">
      <c r="A476" s="319"/>
      <c r="B476" s="319"/>
      <c r="C476" s="319"/>
      <c r="D476" s="319"/>
      <c r="E476" s="319"/>
      <c r="F476" s="319"/>
      <c r="G476" s="319"/>
      <c r="H476" s="319"/>
      <c r="I476" s="319"/>
      <c r="J476" s="319"/>
      <c r="K476" s="319"/>
      <c r="L476" s="315"/>
      <c r="M476" s="65"/>
      <c r="N476" s="65"/>
      <c r="O476" s="65"/>
      <c r="P476" s="65"/>
      <c r="Q476" s="315"/>
      <c r="R476" s="315"/>
      <c r="S476" s="315"/>
      <c r="T476" s="315"/>
      <c r="U476" s="315"/>
      <c r="V476" s="315"/>
      <c r="W476" s="65"/>
      <c r="X476" s="65"/>
      <c r="Y476" s="65"/>
      <c r="Z476" s="65"/>
    </row>
    <row r="477" ht="15.75" hidden="1" customHeight="1">
      <c r="A477" s="319"/>
      <c r="B477" s="319"/>
      <c r="C477" s="319"/>
      <c r="D477" s="319"/>
      <c r="E477" s="319"/>
      <c r="F477" s="319"/>
      <c r="G477" s="319"/>
      <c r="H477" s="319"/>
      <c r="I477" s="319"/>
      <c r="J477" s="319"/>
      <c r="K477" s="319"/>
      <c r="L477" s="315"/>
      <c r="M477" s="65"/>
      <c r="N477" s="65"/>
      <c r="O477" s="65"/>
      <c r="P477" s="65"/>
      <c r="Q477" s="315"/>
      <c r="R477" s="315"/>
      <c r="S477" s="315"/>
      <c r="T477" s="315"/>
      <c r="U477" s="315"/>
      <c r="V477" s="315"/>
      <c r="W477" s="65"/>
      <c r="X477" s="65"/>
      <c r="Y477" s="65"/>
      <c r="Z477" s="65"/>
    </row>
    <row r="478" ht="15.75" hidden="1" customHeight="1">
      <c r="A478" s="319"/>
      <c r="B478" s="319"/>
      <c r="C478" s="319"/>
      <c r="D478" s="319"/>
      <c r="E478" s="319"/>
      <c r="F478" s="319"/>
      <c r="G478" s="319"/>
      <c r="H478" s="319"/>
      <c r="I478" s="319"/>
      <c r="J478" s="319"/>
      <c r="K478" s="319"/>
      <c r="L478" s="315"/>
      <c r="M478" s="65"/>
      <c r="N478" s="65"/>
      <c r="O478" s="65"/>
      <c r="P478" s="65"/>
      <c r="Q478" s="315"/>
      <c r="R478" s="315"/>
      <c r="S478" s="315"/>
      <c r="T478" s="315"/>
      <c r="U478" s="315"/>
      <c r="V478" s="315"/>
      <c r="W478" s="65"/>
      <c r="X478" s="65"/>
      <c r="Y478" s="65"/>
      <c r="Z478" s="65"/>
    </row>
    <row r="479" ht="15.75" hidden="1" customHeight="1">
      <c r="A479" s="319"/>
      <c r="B479" s="319"/>
      <c r="C479" s="319"/>
      <c r="D479" s="319"/>
      <c r="E479" s="319"/>
      <c r="F479" s="319"/>
      <c r="G479" s="319"/>
      <c r="H479" s="319"/>
      <c r="I479" s="319"/>
      <c r="J479" s="319"/>
      <c r="K479" s="319"/>
      <c r="L479" s="315"/>
      <c r="M479" s="65"/>
      <c r="N479" s="65"/>
      <c r="O479" s="65"/>
      <c r="P479" s="65"/>
      <c r="Q479" s="315"/>
      <c r="R479" s="315"/>
      <c r="S479" s="315"/>
      <c r="T479" s="315"/>
      <c r="U479" s="315"/>
      <c r="V479" s="315"/>
      <c r="W479" s="65"/>
      <c r="X479" s="65"/>
      <c r="Y479" s="65"/>
      <c r="Z479" s="65"/>
    </row>
    <row r="480" ht="15.75" hidden="1" customHeight="1">
      <c r="A480" s="319"/>
      <c r="B480" s="319"/>
      <c r="C480" s="319"/>
      <c r="D480" s="319"/>
      <c r="E480" s="319"/>
      <c r="F480" s="319"/>
      <c r="G480" s="319"/>
      <c r="H480" s="319"/>
      <c r="I480" s="319"/>
      <c r="J480" s="319"/>
      <c r="K480" s="319"/>
      <c r="L480" s="315"/>
      <c r="M480" s="65"/>
      <c r="N480" s="65"/>
      <c r="O480" s="65"/>
      <c r="P480" s="65"/>
      <c r="Q480" s="315"/>
      <c r="R480" s="315"/>
      <c r="S480" s="315"/>
      <c r="T480" s="315"/>
      <c r="U480" s="315"/>
      <c r="V480" s="315"/>
      <c r="W480" s="65"/>
      <c r="X480" s="65"/>
      <c r="Y480" s="65"/>
      <c r="Z480" s="65"/>
    </row>
    <row r="481" ht="15.75" hidden="1" customHeight="1">
      <c r="A481" s="319"/>
      <c r="B481" s="319"/>
      <c r="C481" s="319"/>
      <c r="D481" s="319"/>
      <c r="E481" s="319"/>
      <c r="F481" s="319"/>
      <c r="G481" s="319"/>
      <c r="H481" s="319"/>
      <c r="I481" s="319"/>
      <c r="J481" s="319"/>
      <c r="K481" s="319"/>
      <c r="L481" s="315"/>
      <c r="M481" s="65"/>
      <c r="N481" s="65"/>
      <c r="O481" s="65"/>
      <c r="P481" s="65"/>
      <c r="Q481" s="315"/>
      <c r="R481" s="315"/>
      <c r="S481" s="315"/>
      <c r="T481" s="315"/>
      <c r="U481" s="315"/>
      <c r="V481" s="315"/>
      <c r="W481" s="65"/>
      <c r="X481" s="65"/>
      <c r="Y481" s="65"/>
      <c r="Z481" s="65"/>
    </row>
    <row r="482" ht="15.75" hidden="1" customHeight="1">
      <c r="A482" s="319"/>
      <c r="B482" s="319"/>
      <c r="C482" s="319"/>
      <c r="D482" s="319"/>
      <c r="E482" s="319"/>
      <c r="F482" s="319"/>
      <c r="G482" s="319"/>
      <c r="H482" s="319"/>
      <c r="I482" s="319"/>
      <c r="J482" s="319"/>
      <c r="K482" s="319"/>
      <c r="L482" s="315"/>
      <c r="M482" s="65"/>
      <c r="N482" s="65"/>
      <c r="O482" s="65"/>
      <c r="P482" s="65"/>
      <c r="Q482" s="315"/>
      <c r="R482" s="315"/>
      <c r="S482" s="315"/>
      <c r="T482" s="315"/>
      <c r="U482" s="315"/>
      <c r="V482" s="315"/>
      <c r="W482" s="65"/>
      <c r="X482" s="65"/>
      <c r="Y482" s="65"/>
      <c r="Z482" s="65"/>
    </row>
    <row r="483" ht="15.75" hidden="1" customHeight="1">
      <c r="A483" s="319"/>
      <c r="B483" s="319"/>
      <c r="C483" s="319"/>
      <c r="D483" s="319"/>
      <c r="E483" s="319"/>
      <c r="F483" s="319"/>
      <c r="G483" s="319"/>
      <c r="H483" s="319"/>
      <c r="I483" s="319"/>
      <c r="J483" s="319"/>
      <c r="K483" s="319"/>
      <c r="L483" s="315"/>
      <c r="M483" s="65"/>
      <c r="N483" s="65"/>
      <c r="O483" s="65"/>
      <c r="P483" s="65"/>
      <c r="Q483" s="315"/>
      <c r="R483" s="315"/>
      <c r="S483" s="315"/>
      <c r="T483" s="315"/>
      <c r="U483" s="315"/>
      <c r="V483" s="315"/>
      <c r="W483" s="65"/>
      <c r="X483" s="65"/>
      <c r="Y483" s="65"/>
      <c r="Z483" s="65"/>
    </row>
    <row r="484" ht="15.75" hidden="1" customHeight="1">
      <c r="A484" s="319"/>
      <c r="B484" s="319"/>
      <c r="C484" s="319"/>
      <c r="D484" s="319"/>
      <c r="E484" s="319"/>
      <c r="F484" s="319"/>
      <c r="G484" s="319"/>
      <c r="H484" s="319"/>
      <c r="I484" s="319"/>
      <c r="J484" s="319"/>
      <c r="K484" s="319"/>
      <c r="L484" s="315"/>
      <c r="M484" s="65"/>
      <c r="N484" s="65"/>
      <c r="O484" s="65"/>
      <c r="P484" s="65"/>
      <c r="Q484" s="315"/>
      <c r="R484" s="315"/>
      <c r="S484" s="315"/>
      <c r="T484" s="315"/>
      <c r="U484" s="315"/>
      <c r="V484" s="315"/>
      <c r="W484" s="65"/>
      <c r="X484" s="65"/>
      <c r="Y484" s="65"/>
      <c r="Z484" s="65"/>
    </row>
    <row r="485" ht="15.75" hidden="1" customHeight="1">
      <c r="A485" s="319"/>
      <c r="B485" s="319"/>
      <c r="C485" s="319"/>
      <c r="D485" s="319"/>
      <c r="E485" s="319"/>
      <c r="F485" s="319"/>
      <c r="G485" s="319"/>
      <c r="H485" s="319"/>
      <c r="I485" s="319"/>
      <c r="J485" s="319"/>
      <c r="K485" s="319"/>
      <c r="L485" s="315"/>
      <c r="M485" s="65"/>
      <c r="N485" s="65"/>
      <c r="O485" s="65"/>
      <c r="P485" s="65"/>
      <c r="Q485" s="315"/>
      <c r="R485" s="315"/>
      <c r="S485" s="315"/>
      <c r="T485" s="315"/>
      <c r="U485" s="315"/>
      <c r="V485" s="315"/>
      <c r="W485" s="65"/>
      <c r="X485" s="65"/>
      <c r="Y485" s="65"/>
      <c r="Z485" s="65"/>
    </row>
    <row r="486" ht="15.75" hidden="1" customHeight="1">
      <c r="A486" s="319"/>
      <c r="B486" s="319"/>
      <c r="C486" s="319"/>
      <c r="D486" s="319"/>
      <c r="E486" s="319"/>
      <c r="F486" s="319"/>
      <c r="G486" s="319"/>
      <c r="H486" s="319"/>
      <c r="I486" s="319"/>
      <c r="J486" s="319"/>
      <c r="K486" s="319"/>
      <c r="L486" s="315"/>
      <c r="M486" s="65"/>
      <c r="N486" s="65"/>
      <c r="O486" s="65"/>
      <c r="P486" s="65"/>
      <c r="Q486" s="315"/>
      <c r="R486" s="315"/>
      <c r="S486" s="315"/>
      <c r="T486" s="315"/>
      <c r="U486" s="315"/>
      <c r="V486" s="315"/>
      <c r="W486" s="65"/>
      <c r="X486" s="65"/>
      <c r="Y486" s="65"/>
      <c r="Z486" s="65"/>
    </row>
    <row r="487" ht="15.75" hidden="1" customHeight="1">
      <c r="A487" s="319"/>
      <c r="B487" s="319"/>
      <c r="C487" s="319"/>
      <c r="D487" s="319"/>
      <c r="E487" s="319"/>
      <c r="F487" s="319"/>
      <c r="G487" s="319"/>
      <c r="H487" s="319"/>
      <c r="I487" s="319"/>
      <c r="J487" s="319"/>
      <c r="K487" s="319"/>
      <c r="L487" s="315"/>
      <c r="M487" s="65"/>
      <c r="N487" s="65"/>
      <c r="O487" s="65"/>
      <c r="P487" s="65"/>
      <c r="Q487" s="315"/>
      <c r="R487" s="315"/>
      <c r="S487" s="315"/>
      <c r="T487" s="315"/>
      <c r="U487" s="315"/>
      <c r="V487" s="315"/>
      <c r="W487" s="65"/>
      <c r="X487" s="65"/>
      <c r="Y487" s="65"/>
      <c r="Z487" s="65"/>
    </row>
    <row r="488" ht="15.75" hidden="1" customHeight="1">
      <c r="A488" s="319"/>
      <c r="B488" s="319"/>
      <c r="C488" s="319"/>
      <c r="D488" s="319"/>
      <c r="E488" s="319"/>
      <c r="F488" s="319"/>
      <c r="G488" s="319"/>
      <c r="H488" s="319"/>
      <c r="I488" s="319"/>
      <c r="J488" s="319"/>
      <c r="K488" s="319"/>
      <c r="L488" s="315"/>
      <c r="M488" s="65"/>
      <c r="N488" s="65"/>
      <c r="O488" s="65"/>
      <c r="P488" s="65"/>
      <c r="Q488" s="315"/>
      <c r="R488" s="315"/>
      <c r="S488" s="315"/>
      <c r="T488" s="315"/>
      <c r="U488" s="315"/>
      <c r="V488" s="315"/>
      <c r="W488" s="65"/>
      <c r="X488" s="65"/>
      <c r="Y488" s="65"/>
      <c r="Z488" s="65"/>
    </row>
    <row r="489" ht="15.75" hidden="1" customHeight="1">
      <c r="A489" s="319"/>
      <c r="B489" s="319"/>
      <c r="C489" s="319"/>
      <c r="D489" s="319"/>
      <c r="E489" s="319"/>
      <c r="F489" s="319"/>
      <c r="G489" s="319"/>
      <c r="H489" s="319"/>
      <c r="I489" s="319"/>
      <c r="J489" s="319"/>
      <c r="K489" s="319"/>
      <c r="L489" s="315"/>
      <c r="M489" s="65"/>
      <c r="N489" s="65"/>
      <c r="O489" s="65"/>
      <c r="P489" s="65"/>
      <c r="Q489" s="315"/>
      <c r="R489" s="315"/>
      <c r="S489" s="315"/>
      <c r="T489" s="315"/>
      <c r="U489" s="315"/>
      <c r="V489" s="315"/>
      <c r="W489" s="65"/>
      <c r="X489" s="65"/>
      <c r="Y489" s="65"/>
      <c r="Z489" s="65"/>
    </row>
    <row r="490" ht="15.75" hidden="1" customHeight="1">
      <c r="A490" s="319"/>
      <c r="B490" s="319"/>
      <c r="C490" s="319"/>
      <c r="D490" s="319"/>
      <c r="E490" s="319"/>
      <c r="F490" s="319"/>
      <c r="G490" s="319"/>
      <c r="H490" s="319"/>
      <c r="I490" s="319"/>
      <c r="J490" s="319"/>
      <c r="K490" s="319"/>
      <c r="L490" s="315"/>
      <c r="M490" s="65"/>
      <c r="N490" s="65"/>
      <c r="O490" s="65"/>
      <c r="P490" s="65"/>
      <c r="Q490" s="315"/>
      <c r="R490" s="315"/>
      <c r="S490" s="315"/>
      <c r="T490" s="315"/>
      <c r="U490" s="315"/>
      <c r="V490" s="315"/>
      <c r="W490" s="65"/>
      <c r="X490" s="65"/>
      <c r="Y490" s="65"/>
      <c r="Z490" s="65"/>
    </row>
    <row r="491" ht="15.75" hidden="1" customHeight="1">
      <c r="A491" s="319"/>
      <c r="B491" s="319"/>
      <c r="C491" s="319"/>
      <c r="D491" s="319"/>
      <c r="E491" s="319"/>
      <c r="F491" s="319"/>
      <c r="G491" s="319"/>
      <c r="H491" s="319"/>
      <c r="I491" s="319"/>
      <c r="J491" s="319"/>
      <c r="K491" s="319"/>
      <c r="L491" s="315"/>
      <c r="M491" s="65"/>
      <c r="N491" s="65"/>
      <c r="O491" s="65"/>
      <c r="P491" s="65"/>
      <c r="Q491" s="315"/>
      <c r="R491" s="315"/>
      <c r="S491" s="315"/>
      <c r="T491" s="315"/>
      <c r="U491" s="315"/>
      <c r="V491" s="315"/>
      <c r="W491" s="65"/>
      <c r="X491" s="65"/>
      <c r="Y491" s="65"/>
      <c r="Z491" s="65"/>
    </row>
    <row r="492" ht="15.75" hidden="1" customHeight="1">
      <c r="A492" s="319"/>
      <c r="B492" s="319"/>
      <c r="C492" s="319"/>
      <c r="D492" s="319"/>
      <c r="E492" s="319"/>
      <c r="F492" s="319"/>
      <c r="G492" s="319"/>
      <c r="H492" s="319"/>
      <c r="I492" s="319"/>
      <c r="J492" s="319"/>
      <c r="K492" s="319"/>
      <c r="L492" s="315"/>
      <c r="M492" s="65"/>
      <c r="N492" s="65"/>
      <c r="O492" s="65"/>
      <c r="P492" s="65"/>
      <c r="Q492" s="315"/>
      <c r="R492" s="315"/>
      <c r="S492" s="315"/>
      <c r="T492" s="315"/>
      <c r="U492" s="315"/>
      <c r="V492" s="315"/>
      <c r="W492" s="65"/>
      <c r="X492" s="65"/>
      <c r="Y492" s="65"/>
      <c r="Z492" s="65"/>
    </row>
    <row r="493" ht="15.75" hidden="1" customHeight="1">
      <c r="A493" s="319"/>
      <c r="B493" s="319"/>
      <c r="C493" s="319"/>
      <c r="D493" s="319"/>
      <c r="E493" s="319"/>
      <c r="F493" s="319"/>
      <c r="G493" s="319"/>
      <c r="H493" s="319"/>
      <c r="I493" s="319"/>
      <c r="J493" s="319"/>
      <c r="K493" s="319"/>
      <c r="L493" s="315"/>
      <c r="M493" s="65"/>
      <c r="N493" s="65"/>
      <c r="O493" s="65"/>
      <c r="P493" s="65"/>
      <c r="Q493" s="315"/>
      <c r="R493" s="315"/>
      <c r="S493" s="315"/>
      <c r="T493" s="315"/>
      <c r="U493" s="315"/>
      <c r="V493" s="315"/>
      <c r="W493" s="65"/>
      <c r="X493" s="65"/>
      <c r="Y493" s="65"/>
      <c r="Z493" s="65"/>
    </row>
    <row r="494" ht="15.75" hidden="1" customHeight="1">
      <c r="A494" s="319"/>
      <c r="B494" s="319"/>
      <c r="C494" s="319"/>
      <c r="D494" s="319"/>
      <c r="E494" s="319"/>
      <c r="F494" s="319"/>
      <c r="G494" s="319"/>
      <c r="H494" s="319"/>
      <c r="I494" s="319"/>
      <c r="J494" s="319"/>
      <c r="K494" s="319"/>
      <c r="L494" s="315"/>
      <c r="M494" s="65"/>
      <c r="N494" s="65"/>
      <c r="O494" s="65"/>
      <c r="P494" s="65"/>
      <c r="Q494" s="315"/>
      <c r="R494" s="315"/>
      <c r="S494" s="315"/>
      <c r="T494" s="315"/>
      <c r="U494" s="315"/>
      <c r="V494" s="315"/>
      <c r="W494" s="65"/>
      <c r="X494" s="65"/>
      <c r="Y494" s="65"/>
      <c r="Z494" s="65"/>
    </row>
    <row r="495" ht="15.75" hidden="1" customHeight="1">
      <c r="A495" s="319"/>
      <c r="B495" s="319"/>
      <c r="C495" s="319"/>
      <c r="D495" s="319"/>
      <c r="E495" s="319"/>
      <c r="F495" s="319"/>
      <c r="G495" s="319"/>
      <c r="H495" s="319"/>
      <c r="I495" s="319"/>
      <c r="J495" s="319"/>
      <c r="K495" s="319"/>
      <c r="L495" s="315"/>
      <c r="M495" s="65"/>
      <c r="N495" s="65"/>
      <c r="O495" s="65"/>
      <c r="P495" s="65"/>
      <c r="Q495" s="315"/>
      <c r="R495" s="315"/>
      <c r="S495" s="315"/>
      <c r="T495" s="315"/>
      <c r="U495" s="315"/>
      <c r="V495" s="315"/>
      <c r="W495" s="65"/>
      <c r="X495" s="65"/>
      <c r="Y495" s="65"/>
      <c r="Z495" s="65"/>
    </row>
    <row r="496" ht="15.75" hidden="1" customHeight="1">
      <c r="A496" s="319"/>
      <c r="B496" s="319"/>
      <c r="C496" s="319"/>
      <c r="D496" s="319"/>
      <c r="E496" s="319"/>
      <c r="F496" s="319"/>
      <c r="G496" s="319"/>
      <c r="H496" s="319"/>
      <c r="I496" s="319"/>
      <c r="J496" s="319"/>
      <c r="K496" s="319"/>
      <c r="L496" s="315"/>
      <c r="M496" s="65"/>
      <c r="N496" s="65"/>
      <c r="O496" s="65"/>
      <c r="P496" s="65"/>
      <c r="Q496" s="315"/>
      <c r="R496" s="315"/>
      <c r="S496" s="315"/>
      <c r="T496" s="315"/>
      <c r="U496" s="315"/>
      <c r="V496" s="315"/>
      <c r="W496" s="65"/>
      <c r="X496" s="65"/>
      <c r="Y496" s="65"/>
      <c r="Z496" s="65"/>
    </row>
    <row r="497" ht="15.75" hidden="1" customHeight="1">
      <c r="A497" s="319"/>
      <c r="B497" s="319"/>
      <c r="C497" s="319"/>
      <c r="D497" s="319"/>
      <c r="E497" s="319"/>
      <c r="F497" s="319"/>
      <c r="G497" s="319"/>
      <c r="H497" s="319"/>
      <c r="I497" s="319"/>
      <c r="J497" s="319"/>
      <c r="K497" s="319"/>
      <c r="L497" s="315"/>
      <c r="M497" s="65"/>
      <c r="N497" s="65"/>
      <c r="O497" s="65"/>
      <c r="P497" s="65"/>
      <c r="Q497" s="315"/>
      <c r="R497" s="315"/>
      <c r="S497" s="315"/>
      <c r="T497" s="315"/>
      <c r="U497" s="315"/>
      <c r="V497" s="315"/>
      <c r="W497" s="65"/>
      <c r="X497" s="65"/>
      <c r="Y497" s="65"/>
      <c r="Z497" s="65"/>
    </row>
    <row r="498" ht="15.75" hidden="1" customHeight="1">
      <c r="A498" s="319"/>
      <c r="B498" s="319"/>
      <c r="C498" s="319"/>
      <c r="D498" s="319"/>
      <c r="E498" s="319"/>
      <c r="F498" s="319"/>
      <c r="G498" s="319"/>
      <c r="H498" s="319"/>
      <c r="I498" s="319"/>
      <c r="J498" s="319"/>
      <c r="K498" s="319"/>
      <c r="L498" s="315"/>
      <c r="M498" s="65"/>
      <c r="N498" s="65"/>
      <c r="O498" s="65"/>
      <c r="P498" s="65"/>
      <c r="Q498" s="315"/>
      <c r="R498" s="315"/>
      <c r="S498" s="315"/>
      <c r="T498" s="315"/>
      <c r="U498" s="315"/>
      <c r="V498" s="315"/>
      <c r="W498" s="65"/>
      <c r="X498" s="65"/>
      <c r="Y498" s="65"/>
      <c r="Z498" s="65"/>
    </row>
    <row r="499" ht="15.75" hidden="1" customHeight="1">
      <c r="A499" s="319"/>
      <c r="B499" s="319"/>
      <c r="C499" s="319"/>
      <c r="D499" s="319"/>
      <c r="E499" s="319"/>
      <c r="F499" s="319"/>
      <c r="G499" s="319"/>
      <c r="H499" s="319"/>
      <c r="I499" s="319"/>
      <c r="J499" s="319"/>
      <c r="K499" s="319"/>
      <c r="L499" s="315"/>
      <c r="M499" s="65"/>
      <c r="N499" s="65"/>
      <c r="O499" s="65"/>
      <c r="P499" s="65"/>
      <c r="Q499" s="315"/>
      <c r="R499" s="315"/>
      <c r="S499" s="315"/>
      <c r="T499" s="315"/>
      <c r="U499" s="315"/>
      <c r="V499" s="315"/>
      <c r="W499" s="65"/>
      <c r="X499" s="65"/>
      <c r="Y499" s="65"/>
      <c r="Z499" s="65"/>
    </row>
    <row r="500" ht="15.75" hidden="1" customHeight="1">
      <c r="A500" s="319"/>
      <c r="B500" s="319"/>
      <c r="C500" s="319"/>
      <c r="D500" s="319"/>
      <c r="E500" s="319"/>
      <c r="F500" s="319"/>
      <c r="G500" s="319"/>
      <c r="H500" s="319"/>
      <c r="I500" s="319"/>
      <c r="J500" s="319"/>
      <c r="K500" s="319"/>
      <c r="L500" s="315"/>
      <c r="M500" s="65"/>
      <c r="N500" s="65"/>
      <c r="O500" s="65"/>
      <c r="P500" s="65"/>
      <c r="Q500" s="315"/>
      <c r="R500" s="315"/>
      <c r="S500" s="315"/>
      <c r="T500" s="315"/>
      <c r="U500" s="315"/>
      <c r="V500" s="315"/>
      <c r="W500" s="65"/>
      <c r="X500" s="65"/>
      <c r="Y500" s="65"/>
      <c r="Z500" s="65"/>
    </row>
    <row r="501" ht="15.75" hidden="1" customHeight="1">
      <c r="A501" s="319"/>
      <c r="B501" s="319"/>
      <c r="C501" s="319"/>
      <c r="D501" s="319"/>
      <c r="E501" s="319"/>
      <c r="F501" s="319"/>
      <c r="G501" s="319"/>
      <c r="H501" s="319"/>
      <c r="I501" s="319"/>
      <c r="J501" s="319"/>
      <c r="K501" s="319"/>
      <c r="L501" s="315"/>
      <c r="M501" s="65"/>
      <c r="N501" s="65"/>
      <c r="O501" s="65"/>
      <c r="P501" s="65"/>
      <c r="Q501" s="315"/>
      <c r="R501" s="315"/>
      <c r="S501" s="315"/>
      <c r="T501" s="315"/>
      <c r="U501" s="315"/>
      <c r="V501" s="315"/>
      <c r="W501" s="65"/>
      <c r="X501" s="65"/>
      <c r="Y501" s="65"/>
      <c r="Z501" s="65"/>
    </row>
    <row r="502" ht="15.75" hidden="1" customHeight="1">
      <c r="A502" s="319"/>
      <c r="B502" s="319"/>
      <c r="C502" s="319"/>
      <c r="D502" s="319"/>
      <c r="E502" s="319"/>
      <c r="F502" s="319"/>
      <c r="G502" s="319"/>
      <c r="H502" s="319"/>
      <c r="I502" s="319"/>
      <c r="J502" s="319"/>
      <c r="K502" s="319"/>
      <c r="L502" s="315"/>
      <c r="M502" s="65"/>
      <c r="N502" s="65"/>
      <c r="O502" s="65"/>
      <c r="P502" s="65"/>
      <c r="Q502" s="315"/>
      <c r="R502" s="315"/>
      <c r="S502" s="315"/>
      <c r="T502" s="315"/>
      <c r="U502" s="315"/>
      <c r="V502" s="315"/>
      <c r="W502" s="65"/>
      <c r="X502" s="65"/>
      <c r="Y502" s="65"/>
      <c r="Z502" s="65"/>
    </row>
    <row r="503" ht="15.75" hidden="1" customHeight="1">
      <c r="A503" s="319"/>
      <c r="B503" s="319"/>
      <c r="C503" s="319"/>
      <c r="D503" s="319"/>
      <c r="E503" s="319"/>
      <c r="F503" s="319"/>
      <c r="G503" s="319"/>
      <c r="H503" s="319"/>
      <c r="I503" s="319"/>
      <c r="J503" s="319"/>
      <c r="K503" s="319"/>
      <c r="L503" s="315"/>
      <c r="M503" s="65"/>
      <c r="N503" s="65"/>
      <c r="O503" s="65"/>
      <c r="P503" s="65"/>
      <c r="Q503" s="315"/>
      <c r="R503" s="315"/>
      <c r="S503" s="315"/>
      <c r="T503" s="315"/>
      <c r="U503" s="315"/>
      <c r="V503" s="315"/>
      <c r="W503" s="65"/>
      <c r="X503" s="65"/>
      <c r="Y503" s="65"/>
      <c r="Z503" s="65"/>
    </row>
    <row r="504" ht="15.75" hidden="1" customHeight="1">
      <c r="A504" s="319"/>
      <c r="B504" s="319"/>
      <c r="C504" s="319"/>
      <c r="D504" s="319"/>
      <c r="E504" s="319"/>
      <c r="F504" s="319"/>
      <c r="G504" s="319"/>
      <c r="H504" s="319"/>
      <c r="I504" s="319"/>
      <c r="J504" s="319"/>
      <c r="K504" s="319"/>
      <c r="L504" s="315"/>
      <c r="M504" s="65"/>
      <c r="N504" s="65"/>
      <c r="O504" s="65"/>
      <c r="P504" s="65"/>
      <c r="Q504" s="315"/>
      <c r="R504" s="315"/>
      <c r="S504" s="315"/>
      <c r="T504" s="315"/>
      <c r="U504" s="315"/>
      <c r="V504" s="315"/>
      <c r="W504" s="65"/>
      <c r="X504" s="65"/>
      <c r="Y504" s="65"/>
      <c r="Z504" s="65"/>
    </row>
    <row r="505" ht="15.75" hidden="1" customHeight="1">
      <c r="A505" s="319"/>
      <c r="B505" s="319"/>
      <c r="C505" s="319"/>
      <c r="D505" s="319"/>
      <c r="E505" s="319"/>
      <c r="F505" s="319"/>
      <c r="G505" s="319"/>
      <c r="H505" s="319"/>
      <c r="I505" s="319"/>
      <c r="J505" s="319"/>
      <c r="K505" s="319"/>
      <c r="L505" s="315"/>
      <c r="M505" s="65"/>
      <c r="N505" s="65"/>
      <c r="O505" s="65"/>
      <c r="P505" s="65"/>
      <c r="Q505" s="315"/>
      <c r="R505" s="315"/>
      <c r="S505" s="315"/>
      <c r="T505" s="315"/>
      <c r="U505" s="315"/>
      <c r="V505" s="315"/>
      <c r="W505" s="65"/>
      <c r="X505" s="65"/>
      <c r="Y505" s="65"/>
      <c r="Z505" s="65"/>
    </row>
    <row r="506" ht="15.75" hidden="1" customHeight="1">
      <c r="A506" s="319"/>
      <c r="B506" s="319"/>
      <c r="C506" s="319"/>
      <c r="D506" s="319"/>
      <c r="E506" s="319"/>
      <c r="F506" s="319"/>
      <c r="G506" s="319"/>
      <c r="H506" s="319"/>
      <c r="I506" s="319"/>
      <c r="J506" s="319"/>
      <c r="K506" s="319"/>
      <c r="L506" s="315"/>
      <c r="M506" s="65"/>
      <c r="N506" s="65"/>
      <c r="O506" s="65"/>
      <c r="P506" s="65"/>
      <c r="Q506" s="315"/>
      <c r="R506" s="315"/>
      <c r="S506" s="315"/>
      <c r="T506" s="315"/>
      <c r="U506" s="315"/>
      <c r="V506" s="315"/>
      <c r="W506" s="65"/>
      <c r="X506" s="65"/>
      <c r="Y506" s="65"/>
      <c r="Z506" s="65"/>
    </row>
    <row r="507" ht="15.75" hidden="1" customHeight="1">
      <c r="A507" s="319"/>
      <c r="B507" s="319"/>
      <c r="C507" s="319"/>
      <c r="D507" s="319"/>
      <c r="E507" s="319"/>
      <c r="F507" s="319"/>
      <c r="G507" s="319"/>
      <c r="H507" s="319"/>
      <c r="I507" s="319"/>
      <c r="J507" s="319"/>
      <c r="K507" s="319"/>
      <c r="L507" s="315"/>
      <c r="M507" s="65"/>
      <c r="N507" s="65"/>
      <c r="O507" s="65"/>
      <c r="P507" s="65"/>
      <c r="Q507" s="315"/>
      <c r="R507" s="315"/>
      <c r="S507" s="315"/>
      <c r="T507" s="315"/>
      <c r="U507" s="315"/>
      <c r="V507" s="315"/>
      <c r="W507" s="65"/>
      <c r="X507" s="65"/>
      <c r="Y507" s="65"/>
      <c r="Z507" s="65"/>
    </row>
    <row r="508" ht="15.75" hidden="1" customHeight="1">
      <c r="A508" s="319"/>
      <c r="B508" s="319"/>
      <c r="C508" s="319"/>
      <c r="D508" s="319"/>
      <c r="E508" s="319"/>
      <c r="F508" s="319"/>
      <c r="G508" s="319"/>
      <c r="H508" s="319"/>
      <c r="I508" s="319"/>
      <c r="J508" s="319"/>
      <c r="K508" s="319"/>
      <c r="L508" s="315"/>
      <c r="M508" s="65"/>
      <c r="N508" s="65"/>
      <c r="O508" s="65"/>
      <c r="P508" s="65"/>
      <c r="Q508" s="315"/>
      <c r="R508" s="315"/>
      <c r="S508" s="315"/>
      <c r="T508" s="315"/>
      <c r="U508" s="315"/>
      <c r="V508" s="315"/>
      <c r="W508" s="65"/>
      <c r="X508" s="65"/>
      <c r="Y508" s="65"/>
      <c r="Z508" s="65"/>
    </row>
    <row r="509" ht="15.75" hidden="1" customHeight="1">
      <c r="A509" s="319"/>
      <c r="B509" s="319"/>
      <c r="C509" s="319"/>
      <c r="D509" s="319"/>
      <c r="E509" s="319"/>
      <c r="F509" s="319"/>
      <c r="G509" s="319"/>
      <c r="H509" s="319"/>
      <c r="I509" s="319"/>
      <c r="J509" s="319"/>
      <c r="K509" s="319"/>
      <c r="L509" s="315"/>
      <c r="M509" s="65"/>
      <c r="N509" s="65"/>
      <c r="O509" s="65"/>
      <c r="P509" s="65"/>
      <c r="Q509" s="315"/>
      <c r="R509" s="315"/>
      <c r="S509" s="315"/>
      <c r="T509" s="315"/>
      <c r="U509" s="315"/>
      <c r="V509" s="315"/>
      <c r="W509" s="65"/>
      <c r="X509" s="65"/>
      <c r="Y509" s="65"/>
      <c r="Z509" s="65"/>
    </row>
    <row r="510" ht="15.75" hidden="1" customHeight="1">
      <c r="A510" s="319"/>
      <c r="B510" s="319"/>
      <c r="C510" s="319"/>
      <c r="D510" s="319"/>
      <c r="E510" s="319"/>
      <c r="F510" s="319"/>
      <c r="G510" s="319"/>
      <c r="H510" s="319"/>
      <c r="I510" s="319"/>
      <c r="J510" s="319"/>
      <c r="K510" s="319"/>
      <c r="L510" s="315"/>
      <c r="M510" s="65"/>
      <c r="N510" s="65"/>
      <c r="O510" s="65"/>
      <c r="P510" s="65"/>
      <c r="Q510" s="315"/>
      <c r="R510" s="315"/>
      <c r="S510" s="315"/>
      <c r="T510" s="315"/>
      <c r="U510" s="315"/>
      <c r="V510" s="315"/>
      <c r="W510" s="65"/>
      <c r="X510" s="65"/>
      <c r="Y510" s="65"/>
      <c r="Z510" s="65"/>
    </row>
    <row r="511" ht="15.75" hidden="1" customHeight="1">
      <c r="A511" s="319"/>
      <c r="B511" s="319"/>
      <c r="C511" s="319"/>
      <c r="D511" s="319"/>
      <c r="E511" s="319"/>
      <c r="F511" s="319"/>
      <c r="G511" s="319"/>
      <c r="H511" s="319"/>
      <c r="I511" s="319"/>
      <c r="J511" s="319"/>
      <c r="K511" s="319"/>
      <c r="L511" s="315"/>
      <c r="M511" s="65"/>
      <c r="N511" s="65"/>
      <c r="O511" s="65"/>
      <c r="P511" s="65"/>
      <c r="Q511" s="315"/>
      <c r="R511" s="315"/>
      <c r="S511" s="315"/>
      <c r="T511" s="315"/>
      <c r="U511" s="315"/>
      <c r="V511" s="315"/>
      <c r="W511" s="65"/>
      <c r="X511" s="65"/>
      <c r="Y511" s="65"/>
      <c r="Z511" s="65"/>
    </row>
    <row r="512" ht="15.75" hidden="1" customHeight="1">
      <c r="A512" s="319"/>
      <c r="B512" s="319"/>
      <c r="C512" s="319"/>
      <c r="D512" s="319"/>
      <c r="E512" s="319"/>
      <c r="F512" s="319"/>
      <c r="G512" s="319"/>
      <c r="H512" s="319"/>
      <c r="I512" s="319"/>
      <c r="J512" s="319"/>
      <c r="K512" s="319"/>
      <c r="L512" s="315"/>
      <c r="M512" s="65"/>
      <c r="N512" s="65"/>
      <c r="O512" s="65"/>
      <c r="P512" s="65"/>
      <c r="Q512" s="315"/>
      <c r="R512" s="315"/>
      <c r="S512" s="315"/>
      <c r="T512" s="315"/>
      <c r="U512" s="315"/>
      <c r="V512" s="315"/>
      <c r="W512" s="65"/>
      <c r="X512" s="65"/>
      <c r="Y512" s="65"/>
      <c r="Z512" s="65"/>
    </row>
    <row r="513" ht="15.75" hidden="1" customHeight="1">
      <c r="A513" s="319"/>
      <c r="B513" s="319"/>
      <c r="C513" s="319"/>
      <c r="D513" s="319"/>
      <c r="E513" s="319"/>
      <c r="F513" s="319"/>
      <c r="G513" s="319"/>
      <c r="H513" s="319"/>
      <c r="I513" s="319"/>
      <c r="J513" s="319"/>
      <c r="K513" s="319"/>
      <c r="L513" s="315"/>
      <c r="M513" s="65"/>
      <c r="N513" s="65"/>
      <c r="O513" s="65"/>
      <c r="P513" s="65"/>
      <c r="Q513" s="315"/>
      <c r="R513" s="315"/>
      <c r="S513" s="315"/>
      <c r="T513" s="315"/>
      <c r="U513" s="315"/>
      <c r="V513" s="315"/>
      <c r="W513" s="65"/>
      <c r="X513" s="65"/>
      <c r="Y513" s="65"/>
      <c r="Z513" s="65"/>
    </row>
    <row r="514" ht="15.75" hidden="1" customHeight="1">
      <c r="A514" s="319"/>
      <c r="B514" s="319"/>
      <c r="C514" s="319"/>
      <c r="D514" s="319"/>
      <c r="E514" s="319"/>
      <c r="F514" s="319"/>
      <c r="G514" s="319"/>
      <c r="H514" s="319"/>
      <c r="I514" s="319"/>
      <c r="J514" s="319"/>
      <c r="K514" s="319"/>
      <c r="L514" s="315"/>
      <c r="M514" s="65"/>
      <c r="N514" s="65"/>
      <c r="O514" s="65"/>
      <c r="P514" s="65"/>
      <c r="Q514" s="315"/>
      <c r="R514" s="315"/>
      <c r="S514" s="315"/>
      <c r="T514" s="315"/>
      <c r="U514" s="315"/>
      <c r="V514" s="315"/>
      <c r="W514" s="65"/>
      <c r="X514" s="65"/>
      <c r="Y514" s="65"/>
      <c r="Z514" s="65"/>
    </row>
    <row r="515" ht="15.75" hidden="1" customHeight="1">
      <c r="A515" s="319"/>
      <c r="B515" s="319"/>
      <c r="C515" s="319"/>
      <c r="D515" s="319"/>
      <c r="E515" s="319"/>
      <c r="F515" s="319"/>
      <c r="G515" s="319"/>
      <c r="H515" s="319"/>
      <c r="I515" s="319"/>
      <c r="J515" s="319"/>
      <c r="K515" s="319"/>
      <c r="L515" s="315"/>
      <c r="M515" s="65"/>
      <c r="N515" s="65"/>
      <c r="O515" s="65"/>
      <c r="P515" s="65"/>
      <c r="Q515" s="315"/>
      <c r="R515" s="315"/>
      <c r="S515" s="315"/>
      <c r="T515" s="315"/>
      <c r="U515" s="315"/>
      <c r="V515" s="315"/>
      <c r="W515" s="65"/>
      <c r="X515" s="65"/>
      <c r="Y515" s="65"/>
      <c r="Z515" s="65"/>
    </row>
    <row r="516" ht="15.75" hidden="1" customHeight="1">
      <c r="A516" s="319"/>
      <c r="B516" s="319"/>
      <c r="C516" s="319"/>
      <c r="D516" s="319"/>
      <c r="E516" s="319"/>
      <c r="F516" s="319"/>
      <c r="G516" s="319"/>
      <c r="H516" s="319"/>
      <c r="I516" s="319"/>
      <c r="J516" s="319"/>
      <c r="K516" s="319"/>
      <c r="L516" s="315"/>
      <c r="M516" s="65"/>
      <c r="N516" s="65"/>
      <c r="O516" s="65"/>
      <c r="P516" s="65"/>
      <c r="Q516" s="315"/>
      <c r="R516" s="315"/>
      <c r="S516" s="315"/>
      <c r="T516" s="315"/>
      <c r="U516" s="315"/>
      <c r="V516" s="315"/>
      <c r="W516" s="65"/>
      <c r="X516" s="65"/>
      <c r="Y516" s="65"/>
      <c r="Z516" s="65"/>
    </row>
    <row r="517" ht="15.75" hidden="1" customHeight="1">
      <c r="A517" s="319"/>
      <c r="B517" s="319"/>
      <c r="C517" s="319"/>
      <c r="D517" s="319"/>
      <c r="E517" s="319"/>
      <c r="F517" s="319"/>
      <c r="G517" s="319"/>
      <c r="H517" s="319"/>
      <c r="I517" s="319"/>
      <c r="J517" s="319"/>
      <c r="K517" s="319"/>
      <c r="L517" s="315"/>
      <c r="M517" s="65"/>
      <c r="N517" s="65"/>
      <c r="O517" s="65"/>
      <c r="P517" s="65"/>
      <c r="Q517" s="315"/>
      <c r="R517" s="315"/>
      <c r="S517" s="315"/>
      <c r="T517" s="315"/>
      <c r="U517" s="315"/>
      <c r="V517" s="315"/>
      <c r="W517" s="65"/>
      <c r="X517" s="65"/>
      <c r="Y517" s="65"/>
      <c r="Z517" s="65"/>
    </row>
    <row r="518" ht="15.75" hidden="1" customHeight="1">
      <c r="A518" s="319"/>
      <c r="B518" s="319"/>
      <c r="C518" s="319"/>
      <c r="D518" s="319"/>
      <c r="E518" s="319"/>
      <c r="F518" s="319"/>
      <c r="G518" s="319"/>
      <c r="H518" s="319"/>
      <c r="I518" s="319"/>
      <c r="J518" s="319"/>
      <c r="K518" s="319"/>
      <c r="L518" s="315"/>
      <c r="M518" s="65"/>
      <c r="N518" s="65"/>
      <c r="O518" s="65"/>
      <c r="P518" s="65"/>
      <c r="Q518" s="315"/>
      <c r="R518" s="315"/>
      <c r="S518" s="315"/>
      <c r="T518" s="315"/>
      <c r="U518" s="315"/>
      <c r="V518" s="315"/>
      <c r="W518" s="65"/>
      <c r="X518" s="65"/>
      <c r="Y518" s="65"/>
      <c r="Z518" s="65"/>
    </row>
    <row r="519" ht="15.75" hidden="1" customHeight="1">
      <c r="A519" s="319"/>
      <c r="B519" s="319"/>
      <c r="C519" s="319"/>
      <c r="D519" s="319"/>
      <c r="E519" s="319"/>
      <c r="F519" s="319"/>
      <c r="G519" s="319"/>
      <c r="H519" s="319"/>
      <c r="I519" s="319"/>
      <c r="J519" s="319"/>
      <c r="K519" s="319"/>
      <c r="L519" s="315"/>
      <c r="M519" s="65"/>
      <c r="N519" s="65"/>
      <c r="O519" s="65"/>
      <c r="P519" s="65"/>
      <c r="Q519" s="315"/>
      <c r="R519" s="315"/>
      <c r="S519" s="315"/>
      <c r="T519" s="315"/>
      <c r="U519" s="315"/>
      <c r="V519" s="315"/>
      <c r="W519" s="65"/>
      <c r="X519" s="65"/>
      <c r="Y519" s="65"/>
      <c r="Z519" s="65"/>
    </row>
    <row r="520" ht="15.75" hidden="1" customHeight="1">
      <c r="A520" s="319"/>
      <c r="B520" s="319"/>
      <c r="C520" s="319"/>
      <c r="D520" s="319"/>
      <c r="E520" s="319"/>
      <c r="F520" s="319"/>
      <c r="G520" s="319"/>
      <c r="H520" s="319"/>
      <c r="I520" s="319"/>
      <c r="J520" s="319"/>
      <c r="K520" s="319"/>
      <c r="L520" s="315"/>
      <c r="M520" s="65"/>
      <c r="N520" s="65"/>
      <c r="O520" s="65"/>
      <c r="P520" s="65"/>
      <c r="Q520" s="315"/>
      <c r="R520" s="315"/>
      <c r="S520" s="315"/>
      <c r="T520" s="315"/>
      <c r="U520" s="315"/>
      <c r="V520" s="315"/>
      <c r="W520" s="65"/>
      <c r="X520" s="65"/>
      <c r="Y520" s="65"/>
      <c r="Z520" s="65"/>
    </row>
    <row r="521" ht="15.75" hidden="1" customHeight="1">
      <c r="A521" s="319"/>
      <c r="B521" s="319"/>
      <c r="C521" s="319"/>
      <c r="D521" s="319"/>
      <c r="E521" s="319"/>
      <c r="F521" s="319"/>
      <c r="G521" s="319"/>
      <c r="H521" s="319"/>
      <c r="I521" s="319"/>
      <c r="J521" s="319"/>
      <c r="K521" s="319"/>
      <c r="L521" s="315"/>
      <c r="M521" s="65"/>
      <c r="N521" s="65"/>
      <c r="O521" s="65"/>
      <c r="P521" s="65"/>
      <c r="Q521" s="315"/>
      <c r="R521" s="315"/>
      <c r="S521" s="315"/>
      <c r="T521" s="315"/>
      <c r="U521" s="315"/>
      <c r="V521" s="315"/>
      <c r="W521" s="65"/>
      <c r="X521" s="65"/>
      <c r="Y521" s="65"/>
      <c r="Z521" s="65"/>
    </row>
    <row r="522" ht="15.75" hidden="1" customHeight="1">
      <c r="A522" s="319"/>
      <c r="B522" s="319"/>
      <c r="C522" s="319"/>
      <c r="D522" s="319"/>
      <c r="E522" s="319"/>
      <c r="F522" s="319"/>
      <c r="G522" s="319"/>
      <c r="H522" s="319"/>
      <c r="I522" s="319"/>
      <c r="J522" s="319"/>
      <c r="K522" s="319"/>
      <c r="L522" s="315"/>
      <c r="M522" s="65"/>
      <c r="N522" s="65"/>
      <c r="O522" s="65"/>
      <c r="P522" s="65"/>
      <c r="Q522" s="315"/>
      <c r="R522" s="315"/>
      <c r="S522" s="315"/>
      <c r="T522" s="315"/>
      <c r="U522" s="315"/>
      <c r="V522" s="315"/>
      <c r="W522" s="65"/>
      <c r="X522" s="65"/>
      <c r="Y522" s="65"/>
      <c r="Z522" s="65"/>
    </row>
    <row r="523" ht="15.75" hidden="1" customHeight="1">
      <c r="A523" s="319"/>
      <c r="B523" s="319"/>
      <c r="C523" s="319"/>
      <c r="D523" s="319"/>
      <c r="E523" s="319"/>
      <c r="F523" s="319"/>
      <c r="G523" s="319"/>
      <c r="H523" s="319"/>
      <c r="I523" s="319"/>
      <c r="J523" s="319"/>
      <c r="K523" s="319"/>
      <c r="L523" s="315"/>
      <c r="M523" s="65"/>
      <c r="N523" s="65"/>
      <c r="O523" s="65"/>
      <c r="P523" s="65"/>
      <c r="Q523" s="315"/>
      <c r="R523" s="315"/>
      <c r="S523" s="315"/>
      <c r="T523" s="315"/>
      <c r="U523" s="315"/>
      <c r="V523" s="315"/>
      <c r="W523" s="65"/>
      <c r="X523" s="65"/>
      <c r="Y523" s="65"/>
      <c r="Z523" s="65"/>
    </row>
    <row r="524" ht="15.75" hidden="1" customHeight="1">
      <c r="A524" s="319"/>
      <c r="B524" s="319"/>
      <c r="C524" s="319"/>
      <c r="D524" s="319"/>
      <c r="E524" s="319"/>
      <c r="F524" s="319"/>
      <c r="G524" s="319"/>
      <c r="H524" s="319"/>
      <c r="I524" s="319"/>
      <c r="J524" s="319"/>
      <c r="K524" s="319"/>
      <c r="L524" s="315"/>
      <c r="M524" s="65"/>
      <c r="N524" s="65"/>
      <c r="O524" s="65"/>
      <c r="P524" s="65"/>
      <c r="Q524" s="315"/>
      <c r="R524" s="315"/>
      <c r="S524" s="315"/>
      <c r="T524" s="315"/>
      <c r="U524" s="315"/>
      <c r="V524" s="315"/>
      <c r="W524" s="65"/>
      <c r="X524" s="65"/>
      <c r="Y524" s="65"/>
      <c r="Z524" s="65"/>
    </row>
    <row r="525" ht="15.75" hidden="1" customHeight="1">
      <c r="A525" s="319"/>
      <c r="B525" s="319"/>
      <c r="C525" s="319"/>
      <c r="D525" s="319"/>
      <c r="E525" s="319"/>
      <c r="F525" s="319"/>
      <c r="G525" s="319"/>
      <c r="H525" s="319"/>
      <c r="I525" s="319"/>
      <c r="J525" s="319"/>
      <c r="K525" s="319"/>
      <c r="L525" s="315"/>
      <c r="M525" s="65"/>
      <c r="N525" s="65"/>
      <c r="O525" s="65"/>
      <c r="P525" s="65"/>
      <c r="Q525" s="315"/>
      <c r="R525" s="315"/>
      <c r="S525" s="315"/>
      <c r="T525" s="315"/>
      <c r="U525" s="315"/>
      <c r="V525" s="315"/>
      <c r="W525" s="65"/>
      <c r="X525" s="65"/>
      <c r="Y525" s="65"/>
      <c r="Z525" s="65"/>
    </row>
    <row r="526" ht="15.75" hidden="1" customHeight="1">
      <c r="A526" s="319"/>
      <c r="B526" s="319"/>
      <c r="C526" s="319"/>
      <c r="D526" s="319"/>
      <c r="E526" s="319"/>
      <c r="F526" s="319"/>
      <c r="G526" s="319"/>
      <c r="H526" s="319"/>
      <c r="I526" s="319"/>
      <c r="J526" s="319"/>
      <c r="K526" s="319"/>
      <c r="L526" s="315"/>
      <c r="M526" s="65"/>
      <c r="N526" s="65"/>
      <c r="O526" s="65"/>
      <c r="P526" s="65"/>
      <c r="Q526" s="315"/>
      <c r="R526" s="315"/>
      <c r="S526" s="315"/>
      <c r="T526" s="315"/>
      <c r="U526" s="315"/>
      <c r="V526" s="315"/>
      <c r="W526" s="65"/>
      <c r="X526" s="65"/>
      <c r="Y526" s="65"/>
      <c r="Z526" s="65"/>
    </row>
    <row r="527" ht="15.75" hidden="1" customHeight="1">
      <c r="A527" s="319"/>
      <c r="B527" s="319"/>
      <c r="C527" s="319"/>
      <c r="D527" s="319"/>
      <c r="E527" s="319"/>
      <c r="F527" s="319"/>
      <c r="G527" s="319"/>
      <c r="H527" s="319"/>
      <c r="I527" s="319"/>
      <c r="J527" s="319"/>
      <c r="K527" s="319"/>
      <c r="L527" s="315"/>
      <c r="M527" s="65"/>
      <c r="N527" s="65"/>
      <c r="O527" s="65"/>
      <c r="P527" s="65"/>
      <c r="Q527" s="315"/>
      <c r="R527" s="315"/>
      <c r="S527" s="315"/>
      <c r="T527" s="315"/>
      <c r="U527" s="315"/>
      <c r="V527" s="315"/>
      <c r="W527" s="65"/>
      <c r="X527" s="65"/>
      <c r="Y527" s="65"/>
      <c r="Z527" s="65"/>
    </row>
    <row r="528" ht="15.75" hidden="1" customHeight="1">
      <c r="A528" s="319"/>
      <c r="B528" s="319"/>
      <c r="C528" s="319"/>
      <c r="D528" s="319"/>
      <c r="E528" s="319"/>
      <c r="F528" s="319"/>
      <c r="G528" s="319"/>
      <c r="H528" s="319"/>
      <c r="I528" s="319"/>
      <c r="J528" s="319"/>
      <c r="K528" s="319"/>
      <c r="L528" s="315"/>
      <c r="M528" s="65"/>
      <c r="N528" s="65"/>
      <c r="O528" s="65"/>
      <c r="P528" s="65"/>
      <c r="Q528" s="315"/>
      <c r="R528" s="315"/>
      <c r="S528" s="315"/>
      <c r="T528" s="315"/>
      <c r="U528" s="315"/>
      <c r="V528" s="315"/>
      <c r="W528" s="65"/>
      <c r="X528" s="65"/>
      <c r="Y528" s="65"/>
      <c r="Z528" s="65"/>
    </row>
    <row r="529" ht="15.75" hidden="1" customHeight="1">
      <c r="A529" s="319"/>
      <c r="B529" s="319"/>
      <c r="C529" s="319"/>
      <c r="D529" s="319"/>
      <c r="E529" s="319"/>
      <c r="F529" s="319"/>
      <c r="G529" s="319"/>
      <c r="H529" s="319"/>
      <c r="I529" s="319"/>
      <c r="J529" s="319"/>
      <c r="K529" s="319"/>
      <c r="L529" s="315"/>
      <c r="M529" s="65"/>
      <c r="N529" s="65"/>
      <c r="O529" s="65"/>
      <c r="P529" s="65"/>
      <c r="Q529" s="315"/>
      <c r="R529" s="315"/>
      <c r="S529" s="315"/>
      <c r="T529" s="315"/>
      <c r="U529" s="315"/>
      <c r="V529" s="315"/>
      <c r="W529" s="65"/>
      <c r="X529" s="65"/>
      <c r="Y529" s="65"/>
      <c r="Z529" s="65"/>
    </row>
    <row r="530" ht="15.75" hidden="1" customHeight="1">
      <c r="A530" s="319"/>
      <c r="B530" s="319"/>
      <c r="C530" s="319"/>
      <c r="D530" s="319"/>
      <c r="E530" s="319"/>
      <c r="F530" s="319"/>
      <c r="G530" s="319"/>
      <c r="H530" s="319"/>
      <c r="I530" s="319"/>
      <c r="J530" s="319"/>
      <c r="K530" s="319"/>
      <c r="L530" s="315"/>
      <c r="M530" s="65"/>
      <c r="N530" s="65"/>
      <c r="O530" s="65"/>
      <c r="P530" s="65"/>
      <c r="Q530" s="315"/>
      <c r="R530" s="315"/>
      <c r="S530" s="315"/>
      <c r="T530" s="315"/>
      <c r="U530" s="315"/>
      <c r="V530" s="315"/>
      <c r="W530" s="65"/>
      <c r="X530" s="65"/>
      <c r="Y530" s="65"/>
      <c r="Z530" s="65"/>
    </row>
    <row r="531" ht="15.75" hidden="1" customHeight="1">
      <c r="A531" s="319"/>
      <c r="B531" s="319"/>
      <c r="C531" s="319"/>
      <c r="D531" s="319"/>
      <c r="E531" s="319"/>
      <c r="F531" s="319"/>
      <c r="G531" s="319"/>
      <c r="H531" s="319"/>
      <c r="I531" s="319"/>
      <c r="J531" s="319"/>
      <c r="K531" s="319"/>
      <c r="L531" s="315"/>
      <c r="M531" s="65"/>
      <c r="N531" s="65"/>
      <c r="O531" s="65"/>
      <c r="P531" s="65"/>
      <c r="Q531" s="315"/>
      <c r="R531" s="315"/>
      <c r="S531" s="315"/>
      <c r="T531" s="315"/>
      <c r="U531" s="315"/>
      <c r="V531" s="315"/>
      <c r="W531" s="65"/>
      <c r="X531" s="65"/>
      <c r="Y531" s="65"/>
      <c r="Z531" s="65"/>
    </row>
    <row r="532" ht="15.75" hidden="1" customHeight="1">
      <c r="A532" s="319"/>
      <c r="B532" s="319"/>
      <c r="C532" s="319"/>
      <c r="D532" s="319"/>
      <c r="E532" s="319"/>
      <c r="F532" s="319"/>
      <c r="G532" s="319"/>
      <c r="H532" s="319"/>
      <c r="I532" s="319"/>
      <c r="J532" s="319"/>
      <c r="K532" s="319"/>
      <c r="L532" s="315"/>
      <c r="M532" s="65"/>
      <c r="N532" s="65"/>
      <c r="O532" s="65"/>
      <c r="P532" s="65"/>
      <c r="Q532" s="315"/>
      <c r="R532" s="315"/>
      <c r="S532" s="315"/>
      <c r="T532" s="315"/>
      <c r="U532" s="315"/>
      <c r="V532" s="315"/>
      <c r="W532" s="65"/>
      <c r="X532" s="65"/>
      <c r="Y532" s="65"/>
      <c r="Z532" s="65"/>
    </row>
    <row r="533" ht="15.75" hidden="1" customHeight="1">
      <c r="A533" s="319"/>
      <c r="B533" s="319"/>
      <c r="C533" s="319"/>
      <c r="D533" s="319"/>
      <c r="E533" s="319"/>
      <c r="F533" s="319"/>
      <c r="G533" s="319"/>
      <c r="H533" s="319"/>
      <c r="I533" s="319"/>
      <c r="J533" s="319"/>
      <c r="K533" s="319"/>
      <c r="L533" s="315"/>
      <c r="M533" s="65"/>
      <c r="N533" s="65"/>
      <c r="O533" s="65"/>
      <c r="P533" s="65"/>
      <c r="Q533" s="315"/>
      <c r="R533" s="315"/>
      <c r="S533" s="315"/>
      <c r="T533" s="315"/>
      <c r="U533" s="315"/>
      <c r="V533" s="315"/>
      <c r="W533" s="65"/>
      <c r="X533" s="65"/>
      <c r="Y533" s="65"/>
      <c r="Z533" s="65"/>
    </row>
    <row r="534" ht="15.75" hidden="1" customHeight="1">
      <c r="A534" s="319"/>
      <c r="B534" s="319"/>
      <c r="C534" s="319"/>
      <c r="D534" s="319"/>
      <c r="E534" s="319"/>
      <c r="F534" s="319"/>
      <c r="G534" s="319"/>
      <c r="H534" s="319"/>
      <c r="I534" s="319"/>
      <c r="J534" s="319"/>
      <c r="K534" s="319"/>
      <c r="L534" s="315"/>
      <c r="M534" s="65"/>
      <c r="N534" s="65"/>
      <c r="O534" s="65"/>
      <c r="P534" s="65"/>
      <c r="Q534" s="315"/>
      <c r="R534" s="315"/>
      <c r="S534" s="315"/>
      <c r="T534" s="315"/>
      <c r="U534" s="315"/>
      <c r="V534" s="315"/>
      <c r="W534" s="65"/>
      <c r="X534" s="65"/>
      <c r="Y534" s="65"/>
      <c r="Z534" s="65"/>
    </row>
    <row r="535" ht="15.75" hidden="1" customHeight="1">
      <c r="A535" s="319"/>
      <c r="B535" s="319"/>
      <c r="C535" s="319"/>
      <c r="D535" s="319"/>
      <c r="E535" s="319"/>
      <c r="F535" s="319"/>
      <c r="G535" s="319"/>
      <c r="H535" s="319"/>
      <c r="I535" s="319"/>
      <c r="J535" s="319"/>
      <c r="K535" s="319"/>
      <c r="L535" s="315"/>
      <c r="M535" s="65"/>
      <c r="N535" s="65"/>
      <c r="O535" s="65"/>
      <c r="P535" s="65"/>
      <c r="Q535" s="315"/>
      <c r="R535" s="315"/>
      <c r="S535" s="315"/>
      <c r="T535" s="315"/>
      <c r="U535" s="315"/>
      <c r="V535" s="315"/>
      <c r="W535" s="65"/>
      <c r="X535" s="65"/>
      <c r="Y535" s="65"/>
      <c r="Z535" s="65"/>
    </row>
    <row r="536" ht="15.75" hidden="1" customHeight="1">
      <c r="A536" s="319"/>
      <c r="B536" s="319"/>
      <c r="C536" s="319"/>
      <c r="D536" s="319"/>
      <c r="E536" s="319"/>
      <c r="F536" s="319"/>
      <c r="G536" s="319"/>
      <c r="H536" s="319"/>
      <c r="I536" s="319"/>
      <c r="J536" s="319"/>
      <c r="K536" s="319"/>
      <c r="L536" s="315"/>
      <c r="M536" s="65"/>
      <c r="N536" s="65"/>
      <c r="O536" s="65"/>
      <c r="P536" s="65"/>
      <c r="Q536" s="315"/>
      <c r="R536" s="315"/>
      <c r="S536" s="315"/>
      <c r="T536" s="315"/>
      <c r="U536" s="315"/>
      <c r="V536" s="315"/>
      <c r="W536" s="65"/>
      <c r="X536" s="65"/>
      <c r="Y536" s="65"/>
      <c r="Z536" s="65"/>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autoFilter ref="$A$2:$V$333"/>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2024-11-11T16:57:18Z</dcterms:created>
  <dc:creator>BJ Hollowell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0x01010074D872F97966D74188195EB9403F400A</vt:lpwstr>
  </property>
  <property fmtid="{D5CDD505-2E9C-101B-9397-08002B2CF9AE}" pid="3" name="MediaServiceImageTags">
    <vt:lpwstr/>
  </property>
</Properties>
</file>