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Юлия\Desktop\portfolio-master\"/>
    </mc:Choice>
  </mc:AlternateContent>
  <xr:revisionPtr revIDLastSave="0" documentId="13_ncr:1_{5344A661-46E9-4652-9DD9-F7D1D4E06A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бщая" sheetId="1" r:id="rId1"/>
    <sheet name="ТП 1" sheetId="3" r:id="rId2"/>
    <sheet name="ТП 2" sheetId="6" r:id="rId3"/>
    <sheet name="ТП 3" sheetId="7" r:id="rId4"/>
    <sheet name="ТП 4" sheetId="8" r:id="rId5"/>
    <sheet name="ТП 5" sheetId="9" r:id="rId6"/>
    <sheet name="7" sheetId="10" state="hidden" r:id="rId7"/>
    <sheet name="8" sheetId="11" state="hidden" r:id="rId8"/>
    <sheet name="9" sheetId="12" state="hidden" r:id="rId9"/>
    <sheet name="технич." sheetId="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9" i="8"/>
  <c r="H10" i="1"/>
  <c r="H9" i="1"/>
  <c r="H8" i="1"/>
  <c r="H7" i="1"/>
  <c r="I22" i="1" l="1"/>
  <c r="M6" i="1"/>
  <c r="P6" i="1"/>
  <c r="Q6" i="1" s="1"/>
  <c r="S6" i="1"/>
  <c r="V6" i="1"/>
  <c r="W6" i="1" s="1"/>
  <c r="Y6" i="1"/>
  <c r="AB6" i="1"/>
  <c r="AC6" i="1" s="1"/>
  <c r="AE6" i="1"/>
  <c r="AH6" i="1"/>
  <c r="AI6" i="1" s="1"/>
  <c r="AK6" i="1"/>
  <c r="AN6" i="1"/>
  <c r="AO6" i="1" s="1"/>
  <c r="M7" i="1"/>
  <c r="P7" i="1"/>
  <c r="Q7" i="1" s="1"/>
  <c r="S7" i="1"/>
  <c r="V7" i="1"/>
  <c r="W7" i="1" s="1"/>
  <c r="Y7" i="1"/>
  <c r="AB7" i="1"/>
  <c r="AC7" i="1" s="1"/>
  <c r="AE7" i="1"/>
  <c r="AH7" i="1"/>
  <c r="AI7" i="1" s="1"/>
  <c r="AK7" i="1"/>
  <c r="AN7" i="1"/>
  <c r="AO7" i="1" s="1"/>
  <c r="M8" i="1"/>
  <c r="P8" i="1"/>
  <c r="Q8" i="1" s="1"/>
  <c r="S8" i="1"/>
  <c r="V8" i="1"/>
  <c r="W8" i="1" s="1"/>
  <c r="Y8" i="1"/>
  <c r="AB8" i="1"/>
  <c r="AC8" i="1" s="1"/>
  <c r="AE8" i="1"/>
  <c r="AH8" i="1"/>
  <c r="AI8" i="1" s="1"/>
  <c r="AK8" i="1"/>
  <c r="AN8" i="1"/>
  <c r="AO8" i="1" s="1"/>
  <c r="M9" i="1"/>
  <c r="P9" i="1"/>
  <c r="Q9" i="1" s="1"/>
  <c r="S9" i="1"/>
  <c r="V9" i="1"/>
  <c r="W9" i="1" s="1"/>
  <c r="Y9" i="1"/>
  <c r="AB9" i="1"/>
  <c r="AC9" i="1" s="1"/>
  <c r="AE9" i="1"/>
  <c r="AH9" i="1"/>
  <c r="AI9" i="1" s="1"/>
  <c r="AK9" i="1"/>
  <c r="AN9" i="1"/>
  <c r="AO9" i="1" s="1"/>
  <c r="M10" i="1"/>
  <c r="P10" i="1"/>
  <c r="Q10" i="1" s="1"/>
  <c r="S10" i="1"/>
  <c r="V10" i="1"/>
  <c r="W10" i="1" s="1"/>
  <c r="Y10" i="1"/>
  <c r="AB10" i="1"/>
  <c r="AC10" i="1" s="1"/>
  <c r="AE10" i="1"/>
  <c r="AH10" i="1"/>
  <c r="AI10" i="1" s="1"/>
  <c r="AK10" i="1"/>
  <c r="AN10" i="1"/>
  <c r="AO10" i="1" s="1"/>
  <c r="J22" i="1"/>
  <c r="K18" i="1"/>
  <c r="K19" i="1"/>
  <c r="K20" i="1"/>
  <c r="K21" i="1"/>
  <c r="K9" i="1" l="1"/>
  <c r="K7" i="1"/>
  <c r="K10" i="1"/>
  <c r="K8" i="1"/>
  <c r="K6" i="1"/>
  <c r="K22" i="1"/>
  <c r="E12" i="9"/>
  <c r="D12" i="9"/>
  <c r="E11" i="9"/>
  <c r="D11" i="9"/>
  <c r="E12" i="8"/>
  <c r="F12" i="8" s="1"/>
  <c r="D12" i="8"/>
  <c r="E11" i="8"/>
  <c r="F11" i="8" s="1"/>
  <c r="D11" i="8"/>
  <c r="E12" i="7"/>
  <c r="D12" i="7"/>
  <c r="E11" i="7"/>
  <c r="D11" i="7"/>
  <c r="E12" i="6"/>
  <c r="D12" i="6"/>
  <c r="E11" i="6"/>
  <c r="D11" i="6"/>
  <c r="E12" i="3"/>
  <c r="D12" i="3"/>
  <c r="E11" i="3"/>
  <c r="D11" i="3"/>
  <c r="AD12" i="1"/>
  <c r="AJ12" i="1"/>
  <c r="F12" i="9" l="1"/>
  <c r="F11" i="9"/>
  <c r="F12" i="7"/>
  <c r="F11" i="7"/>
  <c r="F12" i="6"/>
  <c r="F11" i="6"/>
  <c r="F11" i="3"/>
  <c r="E10" i="3"/>
  <c r="E10" i="6"/>
  <c r="E10" i="7"/>
  <c r="E10" i="8"/>
  <c r="E10" i="9"/>
  <c r="F11" i="1"/>
  <c r="E12" i="1" l="1"/>
  <c r="H12" i="1" l="1"/>
  <c r="I11" i="1"/>
  <c r="J11" i="1"/>
  <c r="G12" i="1"/>
  <c r="C12" i="1"/>
  <c r="B12" i="1"/>
  <c r="AE12" i="1" l="1"/>
  <c r="AK12" i="1"/>
  <c r="E10" i="11"/>
  <c r="E10" i="12"/>
  <c r="E9" i="12"/>
  <c r="D10" i="12"/>
  <c r="D9" i="12"/>
  <c r="E8" i="12"/>
  <c r="D8" i="12"/>
  <c r="E7" i="12"/>
  <c r="D7" i="12"/>
  <c r="E6" i="12"/>
  <c r="D6" i="12"/>
  <c r="D10" i="11"/>
  <c r="E9" i="11"/>
  <c r="D9" i="11"/>
  <c r="E8" i="11"/>
  <c r="D8" i="11"/>
  <c r="E7" i="11"/>
  <c r="D7" i="11"/>
  <c r="E6" i="11"/>
  <c r="D6" i="11"/>
  <c r="E10" i="10"/>
  <c r="D10" i="10"/>
  <c r="E9" i="10"/>
  <c r="D9" i="10"/>
  <c r="E8" i="10"/>
  <c r="D8" i="10"/>
  <c r="E7" i="10"/>
  <c r="D7" i="10"/>
  <c r="E6" i="10"/>
  <c r="D6" i="10"/>
  <c r="D10" i="9"/>
  <c r="E9" i="9"/>
  <c r="D9" i="9"/>
  <c r="E8" i="9"/>
  <c r="D8" i="9"/>
  <c r="E7" i="9"/>
  <c r="D7" i="9"/>
  <c r="E6" i="9"/>
  <c r="D6" i="9"/>
  <c r="D10" i="8"/>
  <c r="F10" i="8" s="1"/>
  <c r="D9" i="8"/>
  <c r="F9" i="8" s="1"/>
  <c r="E8" i="8"/>
  <c r="D8" i="8"/>
  <c r="E7" i="8"/>
  <c r="D7" i="8"/>
  <c r="E6" i="8"/>
  <c r="D6" i="8"/>
  <c r="D10" i="7"/>
  <c r="E9" i="7"/>
  <c r="D9" i="7"/>
  <c r="E8" i="7"/>
  <c r="D8" i="7"/>
  <c r="E7" i="7"/>
  <c r="D7" i="7"/>
  <c r="E6" i="7"/>
  <c r="D6" i="7"/>
  <c r="D10" i="6"/>
  <c r="F10" i="6" s="1"/>
  <c r="E9" i="6"/>
  <c r="D9" i="6"/>
  <c r="E8" i="6"/>
  <c r="D8" i="6"/>
  <c r="E7" i="6"/>
  <c r="D7" i="6"/>
  <c r="E6" i="6"/>
  <c r="D6" i="6"/>
  <c r="E12" i="12"/>
  <c r="D12" i="12"/>
  <c r="E12" i="11"/>
  <c r="D12" i="11"/>
  <c r="D2" i="12"/>
  <c r="D2" i="11"/>
  <c r="D2" i="9"/>
  <c r="E12" i="10"/>
  <c r="D12" i="10"/>
  <c r="D2" i="10"/>
  <c r="E13" i="9"/>
  <c r="D13" i="9"/>
  <c r="E13" i="8"/>
  <c r="F13" i="8" s="1"/>
  <c r="D13" i="8"/>
  <c r="D2" i="8"/>
  <c r="E13" i="7"/>
  <c r="D13" i="7"/>
  <c r="D2" i="7"/>
  <c r="E13" i="6"/>
  <c r="D13" i="6"/>
  <c r="D2" i="6"/>
  <c r="E4" i="12"/>
  <c r="D4" i="12"/>
  <c r="E4" i="11"/>
  <c r="D4" i="11"/>
  <c r="E4" i="10"/>
  <c r="D4" i="10"/>
  <c r="E4" i="9"/>
  <c r="D4" i="9"/>
  <c r="D4" i="8"/>
  <c r="F4" i="8" s="1"/>
  <c r="E4" i="7"/>
  <c r="D4" i="7"/>
  <c r="E4" i="6"/>
  <c r="D4" i="6"/>
  <c r="F16" i="12"/>
  <c r="E16" i="12"/>
  <c r="G11" i="12"/>
  <c r="F11" i="12"/>
  <c r="B4" i="12"/>
  <c r="C2" i="12"/>
  <c r="F16" i="11"/>
  <c r="E16" i="11"/>
  <c r="G11" i="11"/>
  <c r="F11" i="11"/>
  <c r="B4" i="11"/>
  <c r="C2" i="11"/>
  <c r="F16" i="10"/>
  <c r="E16" i="10"/>
  <c r="G11" i="10"/>
  <c r="F11" i="10"/>
  <c r="B4" i="10"/>
  <c r="C2" i="10"/>
  <c r="F17" i="9"/>
  <c r="E17" i="9"/>
  <c r="B4" i="9"/>
  <c r="C2" i="9"/>
  <c r="F17" i="8"/>
  <c r="E17" i="8"/>
  <c r="B4" i="8"/>
  <c r="C2" i="8"/>
  <c r="F17" i="7"/>
  <c r="E17" i="7"/>
  <c r="B4" i="7"/>
  <c r="C2" i="7"/>
  <c r="F17" i="6"/>
  <c r="E17" i="6"/>
  <c r="B4" i="6"/>
  <c r="C2" i="6"/>
  <c r="E13" i="3"/>
  <c r="D13" i="3"/>
  <c r="D10" i="3"/>
  <c r="F10" i="3" s="1"/>
  <c r="E9" i="3"/>
  <c r="D9" i="3"/>
  <c r="E8" i="3"/>
  <c r="D8" i="3"/>
  <c r="E7" i="3"/>
  <c r="D7" i="3"/>
  <c r="E6" i="3"/>
  <c r="D6" i="3"/>
  <c r="E5" i="3"/>
  <c r="D5" i="3"/>
  <c r="E4" i="3"/>
  <c r="D4" i="3"/>
  <c r="F17" i="3"/>
  <c r="E17" i="3"/>
  <c r="C2" i="3"/>
  <c r="B4" i="3"/>
  <c r="D2" i="3"/>
  <c r="I7" i="1"/>
  <c r="D17" i="6" s="1"/>
  <c r="I8" i="1"/>
  <c r="D17" i="7" s="1"/>
  <c r="I9" i="1"/>
  <c r="D17" i="8" s="1"/>
  <c r="I10" i="1"/>
  <c r="D17" i="9" s="1"/>
  <c r="D16" i="10"/>
  <c r="D16" i="11"/>
  <c r="D16" i="12"/>
  <c r="I6" i="1"/>
  <c r="D17" i="3" s="1"/>
  <c r="G10" i="11"/>
  <c r="G9" i="11"/>
  <c r="G8" i="11"/>
  <c r="G7" i="11"/>
  <c r="G10" i="10"/>
  <c r="G9" i="10"/>
  <c r="G8" i="10"/>
  <c r="G7" i="10"/>
  <c r="G6" i="10"/>
  <c r="AM12" i="1"/>
  <c r="AN14" i="1" s="1"/>
  <c r="AL12" i="1"/>
  <c r="AN15" i="1" s="1"/>
  <c r="G10" i="12"/>
  <c r="AG12" i="1"/>
  <c r="AH14" i="1" s="1"/>
  <c r="AF12" i="1"/>
  <c r="AG3" i="1" s="1"/>
  <c r="G9" i="12"/>
  <c r="G9" i="9"/>
  <c r="G9" i="8"/>
  <c r="G9" i="7"/>
  <c r="AA12" i="1"/>
  <c r="Z12" i="1"/>
  <c r="AB15" i="1" s="1"/>
  <c r="X12" i="1"/>
  <c r="G8" i="12"/>
  <c r="G8" i="9"/>
  <c r="G8" i="7"/>
  <c r="G8" i="3"/>
  <c r="U12" i="1"/>
  <c r="V14" i="1" s="1"/>
  <c r="T12" i="1"/>
  <c r="V15" i="1" s="1"/>
  <c r="R12" i="1"/>
  <c r="G7" i="12"/>
  <c r="G7" i="9"/>
  <c r="G7" i="7"/>
  <c r="F12" i="3"/>
  <c r="O12" i="1"/>
  <c r="N12" i="1"/>
  <c r="L12" i="1"/>
  <c r="M12" i="1" s="1"/>
  <c r="H3" i="1"/>
  <c r="G6" i="9"/>
  <c r="J10" i="1"/>
  <c r="F10" i="1"/>
  <c r="D10" i="1"/>
  <c r="J9" i="1"/>
  <c r="F9" i="1"/>
  <c r="D9" i="1"/>
  <c r="J8" i="1"/>
  <c r="F8" i="1"/>
  <c r="D8" i="1"/>
  <c r="J7" i="1"/>
  <c r="F7" i="1"/>
  <c r="D7" i="1"/>
  <c r="J6" i="1"/>
  <c r="F6" i="1"/>
  <c r="D6" i="1"/>
  <c r="B3" i="1"/>
  <c r="G16" i="11" s="1"/>
  <c r="C1" i="1"/>
  <c r="F7" i="8" l="1"/>
  <c r="F8" i="8"/>
  <c r="G7" i="8"/>
  <c r="G8" i="8"/>
  <c r="F7" i="3"/>
  <c r="F8" i="3"/>
  <c r="F9" i="3"/>
  <c r="F13" i="6"/>
  <c r="F7" i="6"/>
  <c r="F8" i="6"/>
  <c r="F9" i="6"/>
  <c r="F13" i="3"/>
  <c r="AI12" i="1"/>
  <c r="G7" i="6"/>
  <c r="G6" i="6"/>
  <c r="C17" i="3"/>
  <c r="C17" i="6"/>
  <c r="C17" i="8"/>
  <c r="C17" i="9"/>
  <c r="C17" i="7"/>
  <c r="F12" i="11"/>
  <c r="F9" i="7"/>
  <c r="F9" i="11"/>
  <c r="F13" i="7"/>
  <c r="F7" i="7"/>
  <c r="F7" i="9"/>
  <c r="F9" i="9"/>
  <c r="F7" i="11"/>
  <c r="G6" i="12"/>
  <c r="G6" i="11"/>
  <c r="O3" i="1"/>
  <c r="B16" i="12"/>
  <c r="G17" i="6"/>
  <c r="G17" i="7"/>
  <c r="G16" i="10"/>
  <c r="G16" i="12"/>
  <c r="G17" i="3"/>
  <c r="G17" i="8"/>
  <c r="G17" i="9"/>
  <c r="G6" i="8"/>
  <c r="G6" i="7"/>
  <c r="B17" i="6"/>
  <c r="F4" i="7"/>
  <c r="B17" i="8"/>
  <c r="F4" i="9"/>
  <c r="F10" i="9"/>
  <c r="F12" i="1"/>
  <c r="F4" i="3"/>
  <c r="B17" i="3"/>
  <c r="F4" i="6"/>
  <c r="F4" i="12"/>
  <c r="U3" i="1"/>
  <c r="AB13" i="1"/>
  <c r="F6" i="7"/>
  <c r="F8" i="7"/>
  <c r="F10" i="7"/>
  <c r="F6" i="9"/>
  <c r="F8" i="9"/>
  <c r="B16" i="10"/>
  <c r="F6" i="11"/>
  <c r="F8" i="11"/>
  <c r="F10" i="11"/>
  <c r="G7" i="3"/>
  <c r="G6" i="3"/>
  <c r="S12" i="1"/>
  <c r="Y12" i="1"/>
  <c r="V13" i="1"/>
  <c r="AH15" i="1"/>
  <c r="F6" i="6"/>
  <c r="B17" i="7"/>
  <c r="F6" i="8"/>
  <c r="B17" i="9"/>
  <c r="F4" i="10"/>
  <c r="F6" i="10"/>
  <c r="F7" i="10"/>
  <c r="F8" i="10"/>
  <c r="F9" i="10"/>
  <c r="F10" i="10"/>
  <c r="F12" i="10"/>
  <c r="F4" i="11"/>
  <c r="B16" i="11"/>
  <c r="F6" i="12"/>
  <c r="F7" i="12"/>
  <c r="F8" i="12"/>
  <c r="F9" i="12"/>
  <c r="F10" i="12"/>
  <c r="F12" i="12"/>
  <c r="C16" i="12"/>
  <c r="C16" i="11"/>
  <c r="C16" i="10"/>
  <c r="F13" i="9"/>
  <c r="G10" i="3"/>
  <c r="G9" i="3"/>
  <c r="F6" i="3"/>
  <c r="AB14" i="1"/>
  <c r="AN13" i="1"/>
  <c r="AH13" i="1"/>
  <c r="AA3" i="1"/>
  <c r="AM3" i="1"/>
  <c r="J12" i="1"/>
  <c r="I12" i="1"/>
  <c r="I13" i="1" s="1"/>
  <c r="D12" i="1"/>
  <c r="P13" i="1"/>
  <c r="I14" i="1"/>
  <c r="AN12" i="1"/>
  <c r="AH12" i="1"/>
  <c r="AB12" i="1"/>
  <c r="V12" i="1"/>
  <c r="P14" i="1"/>
  <c r="I15" i="1"/>
  <c r="P15" i="1"/>
  <c r="P12" i="1"/>
  <c r="D13" i="1"/>
  <c r="AC12" i="1" l="1"/>
  <c r="W12" i="1"/>
  <c r="G9" i="6"/>
  <c r="G8" i="6"/>
  <c r="G10" i="9"/>
  <c r="G14" i="9" s="1"/>
  <c r="G10" i="8"/>
  <c r="G14" i="8" s="1"/>
  <c r="AO12" i="1"/>
  <c r="G10" i="7"/>
  <c r="G14" i="7" s="1"/>
  <c r="G10" i="6"/>
  <c r="Q12" i="1"/>
  <c r="G14" i="3"/>
  <c r="G13" i="10"/>
  <c r="G13" i="11"/>
  <c r="G13" i="12"/>
  <c r="G14" i="6" l="1"/>
  <c r="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Юлия</author>
  </authors>
  <commentList>
    <comment ref="G3" authorId="0" shapeId="0" xr:uid="{F64B2645-0DF9-472F-9796-FF5F8F72D683}">
      <text>
        <r>
          <rPr>
            <b/>
            <sz val="9"/>
            <color indexed="81"/>
            <rFont val="Tahoma"/>
            <family val="2"/>
            <charset val="204"/>
          </rPr>
          <t>Юлия:</t>
        </r>
        <r>
          <rPr>
            <sz val="9"/>
            <color indexed="81"/>
            <rFont val="Tahoma"/>
            <family val="2"/>
            <charset val="204"/>
          </rPr>
          <t xml:space="preserve">
План, поставленный директором на команду</t>
        </r>
      </text>
    </comment>
    <comment ref="H3" authorId="0" shapeId="0" xr:uid="{8FF0DF1F-FC50-4697-ADFC-795BAA83F98D}">
      <text>
        <r>
          <rPr>
            <b/>
            <sz val="9"/>
            <color indexed="81"/>
            <rFont val="Tahoma"/>
            <family val="2"/>
            <charset val="204"/>
          </rPr>
          <t>Юлия:</t>
        </r>
        <r>
          <rPr>
            <sz val="9"/>
            <color indexed="81"/>
            <rFont val="Tahoma"/>
            <family val="2"/>
            <charset val="204"/>
          </rPr>
          <t xml:space="preserve">
Ячейки для руководителя (запас по выполнению плана - ТП получают цифры  плана немного выше)</t>
        </r>
      </text>
    </comment>
    <comment ref="B4" authorId="0" shapeId="0" xr:uid="{C416AEE6-E32B-4479-A29F-37FF709B70C9}">
      <text>
        <r>
          <rPr>
            <b/>
            <sz val="9"/>
            <color indexed="81"/>
            <rFont val="Tahoma"/>
            <family val="2"/>
            <charset val="204"/>
          </rPr>
          <t>Юлия:</t>
        </r>
        <r>
          <rPr>
            <sz val="9"/>
            <color indexed="81"/>
            <rFont val="Tahoma"/>
            <family val="2"/>
            <charset val="204"/>
          </rPr>
          <t xml:space="preserve">
Торговые точки</t>
        </r>
      </text>
    </comment>
    <comment ref="E6" authorId="0" shapeId="0" xr:uid="{B2FFAB25-ACDE-4150-ACB1-F6151C6A51CA}">
      <text>
        <r>
          <rPr>
            <b/>
            <sz val="9"/>
            <color indexed="81"/>
            <rFont val="Tahoma"/>
            <family val="2"/>
            <charset val="204"/>
          </rPr>
          <t>Юлия:</t>
        </r>
        <r>
          <rPr>
            <sz val="9"/>
            <color indexed="81"/>
            <rFont val="Tahoma"/>
            <family val="2"/>
            <charset val="204"/>
          </rPr>
          <t xml:space="preserve">
зеленым выделены продажи более 2 млн</t>
        </r>
      </text>
    </comment>
    <comment ref="H7" authorId="0" shapeId="0" xr:uid="{CA60579C-FA1F-478B-BFED-6307DB8243E6}">
      <text>
        <r>
          <rPr>
            <b/>
            <sz val="9"/>
            <color indexed="81"/>
            <rFont val="Tahoma"/>
            <family val="2"/>
            <charset val="204"/>
          </rPr>
          <t>Юлия:</t>
        </r>
        <r>
          <rPr>
            <sz val="9"/>
            <color indexed="81"/>
            <rFont val="Tahoma"/>
            <family val="2"/>
            <charset val="204"/>
          </rPr>
          <t xml:space="preserve">
Из продаж ТП вычитаются покупки, которые сеть сделала напрямую</t>
        </r>
      </text>
    </comment>
    <comment ref="G12" authorId="0" shapeId="0" xr:uid="{B15609A6-4AA8-4290-98D1-CAA4C2BA0EB3}">
      <text>
        <r>
          <rPr>
            <b/>
            <sz val="9"/>
            <color indexed="81"/>
            <rFont val="Tahoma"/>
            <family val="2"/>
            <charset val="204"/>
          </rPr>
          <t>Юлия:</t>
        </r>
        <r>
          <rPr>
            <sz val="9"/>
            <color indexed="81"/>
            <rFont val="Tahoma"/>
            <family val="2"/>
            <charset val="204"/>
          </rPr>
          <t xml:space="preserve">
Сумма планов торговых представителей</t>
        </r>
      </text>
    </comment>
    <comment ref="I17" authorId="0" shapeId="0" xr:uid="{08B99762-2C84-4FDA-A197-5DE488B69494}">
      <text>
        <r>
          <rPr>
            <b/>
            <sz val="9"/>
            <color indexed="81"/>
            <rFont val="Tahoma"/>
            <family val="2"/>
            <charset val="204"/>
          </rPr>
          <t>Юлия:</t>
        </r>
        <r>
          <rPr>
            <sz val="9"/>
            <color indexed="81"/>
            <rFont val="Tahoma"/>
            <family val="2"/>
            <charset val="204"/>
          </rPr>
          <t xml:space="preserve">
продажи сети, НЕ через торгового представителя</t>
        </r>
      </text>
    </comment>
    <comment ref="M17" authorId="0" shapeId="0" xr:uid="{E6632CEC-4600-430F-822B-D67CD6D240C9}">
      <text>
        <r>
          <rPr>
            <b/>
            <sz val="9"/>
            <color indexed="81"/>
            <rFont val="Tahoma"/>
            <family val="2"/>
            <charset val="204"/>
          </rPr>
          <t>Юлия:</t>
        </r>
        <r>
          <rPr>
            <sz val="9"/>
            <color indexed="81"/>
            <rFont val="Tahoma"/>
            <family val="2"/>
            <charset val="204"/>
          </rPr>
          <t xml:space="preserve">
ТТ - торговая точка</t>
        </r>
      </text>
    </comment>
  </commentList>
</comments>
</file>

<file path=xl/sharedStrings.xml><?xml version="1.0" encoding="utf-8"?>
<sst xmlns="http://schemas.openxmlformats.org/spreadsheetml/2006/main" count="279" uniqueCount="78">
  <si>
    <t>Число рабочих дней</t>
  </si>
  <si>
    <t>Прошло дней</t>
  </si>
  <si>
    <t>можно скрывать в начале</t>
  </si>
  <si>
    <t>Прошло дней, %</t>
  </si>
  <si>
    <t xml:space="preserve"> периода</t>
  </si>
  <si>
    <t>ТП\Поставщик</t>
  </si>
  <si>
    <t>Выполнение
 АКБ</t>
  </si>
  <si>
    <t>факт пред периода</t>
  </si>
  <si>
    <t>Прирост к пред.</t>
  </si>
  <si>
    <t>ОБЩАЯ СУММА ОТГРУЗКИ</t>
  </si>
  <si>
    <t>прогноз выполнения</t>
  </si>
  <si>
    <t>Выполнение</t>
  </si>
  <si>
    <t>ПРЕМИЯ</t>
  </si>
  <si>
    <t>ТТ</t>
  </si>
  <si>
    <t>план</t>
  </si>
  <si>
    <t>факт</t>
  </si>
  <si>
    <t>%</t>
  </si>
  <si>
    <t>руб.</t>
  </si>
  <si>
    <t>шт</t>
  </si>
  <si>
    <t>ИТОГО по команде</t>
  </si>
  <si>
    <t>прогноз выполнения плана,%</t>
  </si>
  <si>
    <t>Средняя отгрузка в день</t>
  </si>
  <si>
    <t>По плану в день</t>
  </si>
  <si>
    <t>от (вкл-но)</t>
  </si>
  <si>
    <t>значение</t>
  </si>
  <si>
    <t>дата</t>
  </si>
  <si>
    <t>Наименование группы</t>
  </si>
  <si>
    <t>План</t>
  </si>
  <si>
    <t>Факт</t>
  </si>
  <si>
    <t>Общий План</t>
  </si>
  <si>
    <t>Дней в периоде</t>
  </si>
  <si>
    <t>Задача 1</t>
  </si>
  <si>
    <t>Задача 2</t>
  </si>
  <si>
    <t>Задача 3</t>
  </si>
  <si>
    <t>Задача 4</t>
  </si>
  <si>
    <t>Задача 5</t>
  </si>
  <si>
    <t>дефицит точек, шт</t>
  </si>
  <si>
    <t>Новые ТТ точки</t>
  </si>
  <si>
    <t>Задача 6</t>
  </si>
  <si>
    <t>Выполнение, %</t>
  </si>
  <si>
    <t>Общая сумма премии</t>
  </si>
  <si>
    <t>Прошло дней,
%</t>
  </si>
  <si>
    <t>сколько необходимо грузить в день для выполнения плана
руб.</t>
  </si>
  <si>
    <t>средняя отгрузка в день
руб.</t>
  </si>
  <si>
    <t>Прогноз выполнения плана
руб.</t>
  </si>
  <si>
    <t>Доля 
от факт.кол-ва ТТ</t>
  </si>
  <si>
    <t>общ сум отгр 1С</t>
  </si>
  <si>
    <t>Задачи классика</t>
  </si>
  <si>
    <t>Задачи для ТП (план &gt; 2 млн)</t>
  </si>
  <si>
    <t xml:space="preserve"> </t>
  </si>
  <si>
    <t>план по ТТ - это факт пред.периода+5%</t>
  </si>
  <si>
    <t>Торг.представитель 1</t>
  </si>
  <si>
    <t>Торг.представитель 2</t>
  </si>
  <si>
    <t>Торг.представитель 3</t>
  </si>
  <si>
    <t>Торг.представитель 4</t>
  </si>
  <si>
    <t>Торг.представитель 5</t>
  </si>
  <si>
    <t xml:space="preserve">СКЛАД покупателя Х (закупает напрямую) </t>
  </si>
  <si>
    <t>Торг.пр-ль 2</t>
  </si>
  <si>
    <t>Торг.пр-ль 3</t>
  </si>
  <si>
    <t>Торг.пр-ль 4</t>
  </si>
  <si>
    <t>Торг.пр-ль 5</t>
  </si>
  <si>
    <t>Сумма</t>
  </si>
  <si>
    <t>Активная клиентская база</t>
  </si>
  <si>
    <t>Кортракт 1</t>
  </si>
  <si>
    <t>Кортракт 2</t>
  </si>
  <si>
    <t>Кортракт 3</t>
  </si>
  <si>
    <t>Кортракт 4</t>
  </si>
  <si>
    <t>Кортракт 5</t>
  </si>
  <si>
    <t>Особая торговая сеть</t>
  </si>
  <si>
    <t>план на сеть</t>
  </si>
  <si>
    <t>факт на сеть</t>
  </si>
  <si>
    <t>Кол-во ТТ</t>
  </si>
  <si>
    <t>Факт ТТ</t>
  </si>
  <si>
    <t>Контракт 1</t>
  </si>
  <si>
    <t>Контракт 2</t>
  </si>
  <si>
    <t>Контракт 3</t>
  </si>
  <si>
    <t>Контракт 4</t>
  </si>
  <si>
    <t>Контракт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</si>
</sst>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₽&quot;_-;\-* #,##0.00\ &quot;₽&quot;_-;_-* &quot;-&quot;??\ &quot;₽&quot;_-;_-@_-"/>
    <numFmt numFmtId="164" formatCode="#,##0.0"/>
    <numFmt numFmtId="165" formatCode="#,##0_ ;\-#,##0\ "/>
    <numFmt numFmtId="166" formatCode="_-* #,##0&quot;р.&quot;_-;\-* #,##0&quot;р.&quot;_-;_-* &quot;-&quot;??&quot;р.&quot;_-;_-@_-"/>
    <numFmt numFmtId="167" formatCode="0.0"/>
    <numFmt numFmtId="168" formatCode="mmmm\ yy"/>
    <numFmt numFmtId="172" formatCode="[$-FC19]dd\ mmmm\ yyyy\ \г\.;@"/>
    <numFmt numFmtId="173" formatCode="_-* #,##0\ &quot;₽&quot;_-;\-* #,##0\ &quot;₽&quot;_-;_-* &quot;-&quot;??\ &quot;₽&quot;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rgb="FF222222"/>
      <name val="Arial"/>
      <family val="2"/>
      <charset val="204"/>
    </font>
    <font>
      <sz val="11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0"/>
      <name val="Arial"/>
      <family val="2"/>
      <charset val="204"/>
    </font>
    <font>
      <b/>
      <sz val="11"/>
      <color theme="1" tint="0.499984740745262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FFFF00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6B4C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F9F6F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</cellStyleXfs>
  <cellXfs count="188">
    <xf numFmtId="0" fontId="0" fillId="0" borderId="0" xfId="0"/>
    <xf numFmtId="0" fontId="0" fillId="0" borderId="1" xfId="0" applyBorder="1" applyProtection="1">
      <protection hidden="1"/>
    </xf>
    <xf numFmtId="0" fontId="0" fillId="2" borderId="2" xfId="0" applyFill="1" applyBorder="1" applyProtection="1">
      <protection hidden="1"/>
    </xf>
    <xf numFmtId="14" fontId="3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vertical="center"/>
      <protection hidden="1"/>
    </xf>
    <xf numFmtId="9" fontId="3" fillId="0" borderId="3" xfId="2" applyFont="1" applyBorder="1" applyProtection="1">
      <protection hidden="1"/>
    </xf>
    <xf numFmtId="3" fontId="4" fillId="3" borderId="4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 applyProtection="1">
      <alignment horizontal="center" vertical="center"/>
      <protection hidden="1"/>
    </xf>
    <xf numFmtId="0" fontId="2" fillId="5" borderId="4" xfId="0" applyFont="1" applyFill="1" applyBorder="1" applyAlignment="1" applyProtection="1">
      <alignment horizontal="center" vertical="center" wrapText="1"/>
      <protection hidden="1"/>
    </xf>
    <xf numFmtId="0" fontId="3" fillId="7" borderId="4" xfId="0" applyFont="1" applyFill="1" applyBorder="1" applyAlignment="1" applyProtection="1">
      <alignment horizontal="center" vertical="center" wrapText="1"/>
      <protection hidden="1"/>
    </xf>
    <xf numFmtId="0" fontId="2" fillId="5" borderId="4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locked="0" hidden="1"/>
    </xf>
    <xf numFmtId="9" fontId="0" fillId="0" borderId="4" xfId="2" applyFont="1" applyFill="1" applyBorder="1" applyAlignment="1" applyProtection="1">
      <alignment horizontal="center" vertical="center"/>
      <protection hidden="1"/>
    </xf>
    <xf numFmtId="3" fontId="0" fillId="0" borderId="4" xfId="0" applyNumberFormat="1" applyBorder="1"/>
    <xf numFmtId="9" fontId="0" fillId="0" borderId="4" xfId="2" applyFont="1" applyBorder="1" applyAlignment="1" applyProtection="1">
      <alignment horizontal="center" vertical="center"/>
      <protection locked="0"/>
    </xf>
    <xf numFmtId="3" fontId="0" fillId="9" borderId="4" xfId="0" applyNumberFormat="1" applyFill="1" applyBorder="1"/>
    <xf numFmtId="3" fontId="0" fillId="0" borderId="4" xfId="0" applyNumberFormat="1" applyBorder="1" applyAlignment="1" applyProtection="1">
      <alignment horizontal="center" vertical="center"/>
      <protection locked="0"/>
    </xf>
    <xf numFmtId="9" fontId="3" fillId="0" borderId="4" xfId="2" applyFont="1" applyFill="1" applyBorder="1" applyAlignment="1" applyProtection="1">
      <alignment horizontal="center" vertical="center"/>
      <protection hidden="1"/>
    </xf>
    <xf numFmtId="9" fontId="3" fillId="10" borderId="4" xfId="2" applyFont="1" applyFill="1" applyBorder="1" applyAlignment="1" applyProtection="1">
      <alignment horizontal="center" vertical="center"/>
      <protection locked="0" hidden="1"/>
    </xf>
    <xf numFmtId="3" fontId="0" fillId="9" borderId="4" xfId="0" applyNumberFormat="1" applyFill="1" applyBorder="1" applyAlignment="1" applyProtection="1">
      <alignment horizontal="center"/>
      <protection hidden="1"/>
    </xf>
    <xf numFmtId="0" fontId="3" fillId="12" borderId="4" xfId="0" applyFont="1" applyFill="1" applyBorder="1" applyProtection="1">
      <protection hidden="1"/>
    </xf>
    <xf numFmtId="0" fontId="3" fillId="12" borderId="4" xfId="0" applyFont="1" applyFill="1" applyBorder="1" applyAlignment="1" applyProtection="1">
      <alignment horizontal="center" vertical="center"/>
      <protection hidden="1"/>
    </xf>
    <xf numFmtId="9" fontId="3" fillId="12" borderId="4" xfId="2" applyFont="1" applyFill="1" applyBorder="1" applyAlignment="1" applyProtection="1">
      <alignment horizontal="center" vertical="center"/>
      <protection hidden="1"/>
    </xf>
    <xf numFmtId="3" fontId="3" fillId="12" borderId="4" xfId="0" applyNumberFormat="1" applyFont="1" applyFill="1" applyBorder="1" applyAlignment="1" applyProtection="1">
      <alignment horizontal="right" vertical="center"/>
      <protection hidden="1"/>
    </xf>
    <xf numFmtId="9" fontId="3" fillId="12" borderId="4" xfId="2" applyFont="1" applyFill="1" applyBorder="1" applyAlignment="1" applyProtection="1">
      <alignment horizontal="center" vertical="center"/>
      <protection locked="0"/>
    </xf>
    <xf numFmtId="3" fontId="3" fillId="12" borderId="4" xfId="0" applyNumberFormat="1" applyFont="1" applyFill="1" applyBorder="1" applyProtection="1">
      <protection hidden="1"/>
    </xf>
    <xf numFmtId="3" fontId="3" fillId="12" borderId="5" xfId="0" applyNumberFormat="1" applyFont="1" applyFill="1" applyBorder="1" applyAlignment="1" applyProtection="1">
      <alignment horizontal="center" vertical="center"/>
      <protection locked="0"/>
    </xf>
    <xf numFmtId="3" fontId="3" fillId="12" borderId="4" xfId="0" applyNumberFormat="1" applyFont="1" applyFill="1" applyBorder="1" applyAlignment="1" applyProtection="1">
      <alignment horizontal="center" vertical="center"/>
      <protection hidden="1"/>
    </xf>
    <xf numFmtId="3" fontId="3" fillId="12" borderId="4" xfId="0" applyNumberFormat="1" applyFont="1" applyFill="1" applyBorder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7" fontId="2" fillId="13" borderId="4" xfId="0" applyNumberFormat="1" applyFont="1" applyFill="1" applyBorder="1" applyAlignment="1" applyProtection="1">
      <alignment horizontal="left" vertical="center" wrapText="1"/>
      <protection hidden="1"/>
    </xf>
    <xf numFmtId="9" fontId="0" fillId="14" borderId="4" xfId="2" applyFont="1" applyFill="1" applyBorder="1"/>
    <xf numFmtId="166" fontId="0" fillId="14" borderId="4" xfId="1" applyNumberFormat="1" applyFont="1" applyFill="1" applyBorder="1"/>
    <xf numFmtId="0" fontId="5" fillId="7" borderId="4" xfId="0" applyFont="1" applyFill="1" applyBorder="1" applyAlignment="1" applyProtection="1">
      <alignment horizontal="center" vertical="center" wrapText="1"/>
      <protection hidden="1"/>
    </xf>
    <xf numFmtId="0" fontId="0" fillId="16" borderId="0" xfId="0" applyFill="1" applyProtection="1">
      <protection hidden="1"/>
    </xf>
    <xf numFmtId="3" fontId="3" fillId="0" borderId="4" xfId="0" applyNumberFormat="1" applyFont="1" applyBorder="1" applyAlignment="1" applyProtection="1">
      <alignment horizontal="center" vertical="center"/>
      <protection locked="0" hidden="1"/>
    </xf>
    <xf numFmtId="0" fontId="2" fillId="13" borderId="1" xfId="0" applyFont="1" applyFill="1" applyBorder="1" applyAlignment="1" applyProtection="1">
      <alignment vertical="center"/>
      <protection hidden="1"/>
    </xf>
    <xf numFmtId="0" fontId="2" fillId="13" borderId="6" xfId="0" applyFont="1" applyFill="1" applyBorder="1" applyAlignment="1" applyProtection="1">
      <alignment vertical="center"/>
      <protection hidden="1"/>
    </xf>
    <xf numFmtId="0" fontId="2" fillId="13" borderId="7" xfId="0" applyFont="1" applyFill="1" applyBorder="1" applyAlignment="1" applyProtection="1">
      <alignment vertical="center"/>
      <protection hidden="1"/>
    </xf>
    <xf numFmtId="0" fontId="2" fillId="13" borderId="4" xfId="0" applyFont="1" applyFill="1" applyBorder="1" applyAlignment="1" applyProtection="1">
      <alignment vertical="center"/>
      <protection hidden="1"/>
    </xf>
    <xf numFmtId="9" fontId="3" fillId="12" borderId="4" xfId="2" applyFont="1" applyFill="1" applyBorder="1" applyAlignment="1" applyProtection="1">
      <alignment horizontal="center" vertical="center"/>
      <protection locked="0" hidden="1"/>
    </xf>
    <xf numFmtId="0" fontId="9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15" fillId="18" borderId="4" xfId="0" applyFont="1" applyFill="1" applyBorder="1" applyAlignment="1" applyProtection="1">
      <alignment horizontal="center" vertical="center" wrapText="1"/>
      <protection hidden="1"/>
    </xf>
    <xf numFmtId="0" fontId="15" fillId="19" borderId="4" xfId="0" applyFont="1" applyFill="1" applyBorder="1" applyAlignment="1" applyProtection="1">
      <alignment horizontal="center" vertical="center" wrapText="1"/>
      <protection hidden="1"/>
    </xf>
    <xf numFmtId="0" fontId="10" fillId="21" borderId="4" xfId="0" applyFont="1" applyFill="1" applyBorder="1" applyAlignment="1" applyProtection="1">
      <alignment horizontal="center" vertical="center" wrapText="1"/>
      <protection hidden="1"/>
    </xf>
    <xf numFmtId="1" fontId="10" fillId="21" borderId="4" xfId="0" applyNumberFormat="1" applyFont="1" applyFill="1" applyBorder="1" applyAlignment="1" applyProtection="1">
      <alignment horizontal="center" vertical="center"/>
      <protection hidden="1"/>
    </xf>
    <xf numFmtId="2" fontId="10" fillId="21" borderId="4" xfId="0" applyNumberFormat="1" applyFont="1" applyFill="1" applyBorder="1" applyAlignment="1" applyProtection="1">
      <alignment horizontal="center" vertical="center" wrapText="1"/>
      <protection hidden="1"/>
    </xf>
    <xf numFmtId="3" fontId="13" fillId="12" borderId="4" xfId="0" applyNumberFormat="1" applyFont="1" applyFill="1" applyBorder="1" applyAlignment="1" applyProtection="1">
      <alignment horizontal="center" vertical="center"/>
      <protection hidden="1"/>
    </xf>
    <xf numFmtId="9" fontId="10" fillId="11" borderId="4" xfId="2" applyFont="1" applyFill="1" applyBorder="1" applyAlignment="1" applyProtection="1">
      <alignment horizontal="center" vertical="center"/>
      <protection hidden="1"/>
    </xf>
    <xf numFmtId="9" fontId="10" fillId="0" borderId="4" xfId="2" applyFont="1" applyFill="1" applyBorder="1" applyAlignment="1" applyProtection="1">
      <alignment horizontal="center" vertical="center"/>
      <protection hidden="1"/>
    </xf>
    <xf numFmtId="3" fontId="10" fillId="2" borderId="4" xfId="0" applyNumberFormat="1" applyFont="1" applyFill="1" applyBorder="1" applyAlignment="1" applyProtection="1">
      <alignment horizontal="center" vertical="center"/>
      <protection hidden="1"/>
    </xf>
    <xf numFmtId="3" fontId="10" fillId="0" borderId="4" xfId="0" applyNumberFormat="1" applyFont="1" applyBorder="1" applyAlignment="1" applyProtection="1">
      <alignment horizontal="center" vertical="center"/>
      <protection hidden="1"/>
    </xf>
    <xf numFmtId="3" fontId="10" fillId="15" borderId="4" xfId="0" applyNumberFormat="1" applyFont="1" applyFill="1" applyBorder="1" applyAlignment="1" applyProtection="1">
      <alignment horizontal="center" vertical="center"/>
      <protection hidden="1"/>
    </xf>
    <xf numFmtId="3" fontId="10" fillId="12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4" xfId="0" applyFont="1" applyBorder="1" applyAlignment="1" applyProtection="1">
      <alignment horizontal="center" vertical="center" wrapText="1"/>
      <protection hidden="1"/>
    </xf>
    <xf numFmtId="9" fontId="10" fillId="21" borderId="4" xfId="2" applyFont="1" applyFill="1" applyBorder="1" applyAlignment="1" applyProtection="1">
      <alignment horizontal="center" vertical="center"/>
      <protection hidden="1"/>
    </xf>
    <xf numFmtId="168" fontId="12" fillId="0" borderId="4" xfId="0" applyNumberFormat="1" applyFont="1" applyBorder="1" applyAlignment="1" applyProtection="1">
      <alignment horizontal="center" vertical="center"/>
      <protection hidden="1"/>
    </xf>
    <xf numFmtId="172" fontId="12" fillId="0" borderId="4" xfId="0" applyNumberFormat="1" applyFont="1" applyBorder="1" applyAlignment="1" applyProtection="1">
      <alignment horizontal="center" vertical="center"/>
      <protection hidden="1"/>
    </xf>
    <xf numFmtId="3" fontId="9" fillId="0" borderId="4" xfId="0" applyNumberFormat="1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173" fontId="10" fillId="11" borderId="4" xfId="1" applyNumberFormat="1" applyFont="1" applyFill="1" applyBorder="1" applyAlignment="1" applyProtection="1">
      <alignment vertical="center"/>
      <protection hidden="1"/>
    </xf>
    <xf numFmtId="2" fontId="10" fillId="11" borderId="4" xfId="1" applyNumberFormat="1" applyFont="1" applyFill="1" applyBorder="1" applyAlignment="1" applyProtection="1">
      <alignment vertical="center"/>
      <protection hidden="1"/>
    </xf>
    <xf numFmtId="44" fontId="10" fillId="0" borderId="4" xfId="1" applyFont="1" applyFill="1" applyBorder="1" applyAlignment="1" applyProtection="1">
      <alignment vertical="center"/>
      <protection hidden="1"/>
    </xf>
    <xf numFmtId="173" fontId="10" fillId="12" borderId="4" xfId="1" applyNumberFormat="1" applyFont="1" applyFill="1" applyBorder="1" applyAlignment="1" applyProtection="1">
      <alignment vertical="center"/>
      <protection hidden="1"/>
    </xf>
    <xf numFmtId="166" fontId="2" fillId="16" borderId="4" xfId="1" applyNumberFormat="1" applyFont="1" applyFill="1" applyBorder="1" applyAlignment="1" applyProtection="1">
      <alignment horizontal="center" vertical="center"/>
      <protection hidden="1"/>
    </xf>
    <xf numFmtId="165" fontId="2" fillId="16" borderId="4" xfId="1" applyNumberFormat="1" applyFont="1" applyFill="1" applyBorder="1" applyAlignment="1" applyProtection="1">
      <alignment horizontal="center" vertical="center"/>
      <protection hidden="1"/>
    </xf>
    <xf numFmtId="1" fontId="2" fillId="16" borderId="4" xfId="0" applyNumberFormat="1" applyFont="1" applyFill="1" applyBorder="1" applyAlignment="1" applyProtection="1">
      <alignment horizontal="center" vertical="center"/>
      <protection hidden="1"/>
    </xf>
    <xf numFmtId="0" fontId="0" fillId="23" borderId="0" xfId="0" applyFill="1" applyProtection="1">
      <protection hidden="1"/>
    </xf>
    <xf numFmtId="3" fontId="0" fillId="23" borderId="0" xfId="0" applyNumberFormat="1" applyFill="1" applyProtection="1">
      <protection hidden="1"/>
    </xf>
    <xf numFmtId="0" fontId="0" fillId="23" borderId="0" xfId="0" applyFill="1" applyAlignment="1" applyProtection="1">
      <alignment horizontal="center"/>
      <protection hidden="1"/>
    </xf>
    <xf numFmtId="0" fontId="0" fillId="23" borderId="0" xfId="0" applyFill="1" applyAlignment="1" applyProtection="1">
      <alignment vertical="center"/>
      <protection hidden="1"/>
    </xf>
    <xf numFmtId="0" fontId="0" fillId="16" borderId="0" xfId="0" applyFill="1" applyAlignment="1" applyProtection="1">
      <alignment vertical="center"/>
      <protection hidden="1"/>
    </xf>
    <xf numFmtId="3" fontId="0" fillId="0" borderId="4" xfId="0" applyNumberFormat="1" applyBorder="1" applyAlignment="1">
      <alignment vertical="center"/>
    </xf>
    <xf numFmtId="0" fontId="0" fillId="11" borderId="0" xfId="0" applyFill="1" applyProtection="1">
      <protection hidden="1"/>
    </xf>
    <xf numFmtId="3" fontId="0" fillId="11" borderId="0" xfId="0" applyNumberFormat="1" applyFill="1" applyProtection="1">
      <protection hidden="1"/>
    </xf>
    <xf numFmtId="0" fontId="0" fillId="11" borderId="0" xfId="0" applyFill="1" applyAlignment="1" applyProtection="1">
      <alignment horizontal="center"/>
      <protection hidden="1"/>
    </xf>
    <xf numFmtId="3" fontId="0" fillId="11" borderId="4" xfId="0" applyNumberFormat="1" applyFill="1" applyBorder="1" applyAlignment="1" applyProtection="1">
      <alignment horizontal="center" vertical="center"/>
      <protection hidden="1"/>
    </xf>
    <xf numFmtId="0" fontId="0" fillId="11" borderId="0" xfId="0" applyFill="1" applyAlignment="1" applyProtection="1">
      <alignment vertical="center"/>
      <protection hidden="1"/>
    </xf>
    <xf numFmtId="1" fontId="0" fillId="11" borderId="0" xfId="0" applyNumberFormat="1" applyFill="1" applyProtection="1">
      <protection hidden="1"/>
    </xf>
    <xf numFmtId="14" fontId="3" fillId="11" borderId="0" xfId="0" applyNumberFormat="1" applyFont="1" applyFill="1" applyProtection="1">
      <protection hidden="1"/>
    </xf>
    <xf numFmtId="14" fontId="3" fillId="11" borderId="0" xfId="0" applyNumberFormat="1" applyFont="1" applyFill="1" applyAlignment="1" applyProtection="1">
      <alignment vertical="center"/>
      <protection hidden="1"/>
    </xf>
    <xf numFmtId="164" fontId="3" fillId="11" borderId="0" xfId="0" applyNumberFormat="1" applyFont="1" applyFill="1" applyAlignment="1" applyProtection="1">
      <alignment horizontal="center" vertical="center"/>
      <protection hidden="1"/>
    </xf>
    <xf numFmtId="0" fontId="0" fillId="11" borderId="0" xfId="0" applyFill="1" applyAlignment="1" applyProtection="1">
      <alignment horizontal="center" vertical="center"/>
      <protection hidden="1"/>
    </xf>
    <xf numFmtId="167" fontId="0" fillId="11" borderId="0" xfId="0" applyNumberFormat="1" applyFill="1" applyAlignment="1" applyProtection="1">
      <alignment vertical="center"/>
      <protection hidden="1"/>
    </xf>
    <xf numFmtId="0" fontId="0" fillId="11" borderId="10" xfId="0" applyFill="1" applyBorder="1" applyProtection="1">
      <protection hidden="1"/>
    </xf>
    <xf numFmtId="0" fontId="0" fillId="11" borderId="10" xfId="0" applyFill="1" applyBorder="1" applyAlignment="1" applyProtection="1">
      <alignment vertical="center"/>
      <protection hidden="1"/>
    </xf>
    <xf numFmtId="167" fontId="0" fillId="11" borderId="10" xfId="0" applyNumberFormat="1" applyFill="1" applyBorder="1" applyProtection="1">
      <protection hidden="1"/>
    </xf>
    <xf numFmtId="4" fontId="0" fillId="11" borderId="10" xfId="0" applyNumberFormat="1" applyFill="1" applyBorder="1" applyProtection="1">
      <protection hidden="1"/>
    </xf>
    <xf numFmtId="167" fontId="0" fillId="11" borderId="10" xfId="0" applyNumberFormat="1" applyFill="1" applyBorder="1" applyAlignment="1" applyProtection="1">
      <alignment horizontal="left" vertical="center" wrapText="1"/>
      <protection hidden="1"/>
    </xf>
    <xf numFmtId="9" fontId="0" fillId="11" borderId="10" xfId="2" applyFont="1" applyFill="1" applyBorder="1" applyAlignment="1" applyProtection="1">
      <alignment horizontal="center" vertical="center"/>
      <protection locked="0"/>
    </xf>
    <xf numFmtId="0" fontId="0" fillId="16" borderId="10" xfId="0" applyFill="1" applyBorder="1" applyProtection="1">
      <protection hidden="1"/>
    </xf>
    <xf numFmtId="0" fontId="0" fillId="23" borderId="10" xfId="0" applyFill="1" applyBorder="1" applyProtection="1">
      <protection hidden="1"/>
    </xf>
    <xf numFmtId="0" fontId="0" fillId="23" borderId="10" xfId="0" applyFill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20" borderId="4" xfId="0" applyFill="1" applyBorder="1" applyAlignment="1" applyProtection="1">
      <alignment horizontal="center" vertical="center"/>
      <protection hidden="1"/>
    </xf>
    <xf numFmtId="167" fontId="0" fillId="20" borderId="4" xfId="0" applyNumberFormat="1" applyFill="1" applyBorder="1" applyAlignment="1" applyProtection="1">
      <alignment horizontal="center" vertical="center"/>
      <protection hidden="1"/>
    </xf>
    <xf numFmtId="0" fontId="0" fillId="20" borderId="4" xfId="0" applyFill="1" applyBorder="1" applyProtection="1">
      <protection hidden="1"/>
    </xf>
    <xf numFmtId="3" fontId="0" fillId="0" borderId="5" xfId="0" applyNumberFormat="1" applyBorder="1" applyAlignment="1" applyProtection="1">
      <alignment horizontal="center" vertical="center"/>
      <protection locked="0"/>
    </xf>
    <xf numFmtId="0" fontId="2" fillId="24" borderId="4" xfId="0" applyFont="1" applyFill="1" applyBorder="1" applyAlignment="1">
      <alignment horizontal="center" vertical="center"/>
    </xf>
    <xf numFmtId="0" fontId="3" fillId="0" borderId="0" xfId="0" applyFont="1"/>
    <xf numFmtId="0" fontId="16" fillId="20" borderId="4" xfId="0" applyFont="1" applyFill="1" applyBorder="1" applyAlignment="1" applyProtection="1">
      <alignment horizontal="center" vertical="center" wrapText="1"/>
      <protection hidden="1"/>
    </xf>
    <xf numFmtId="0" fontId="0" fillId="25" borderId="0" xfId="0" applyFill="1" applyProtection="1">
      <protection hidden="1"/>
    </xf>
    <xf numFmtId="0" fontId="0" fillId="25" borderId="0" xfId="0" applyFill="1" applyAlignment="1" applyProtection="1">
      <alignment vertical="center"/>
      <protection hidden="1"/>
    </xf>
    <xf numFmtId="0" fontId="0" fillId="25" borderId="0" xfId="0" applyFill="1" applyAlignment="1" applyProtection="1">
      <alignment horizontal="center"/>
      <protection hidden="1"/>
    </xf>
    <xf numFmtId="3" fontId="0" fillId="21" borderId="4" xfId="0" applyNumberFormat="1" applyFill="1" applyBorder="1" applyProtection="1">
      <protection hidden="1"/>
    </xf>
    <xf numFmtId="0" fontId="0" fillId="21" borderId="4" xfId="0" applyFill="1" applyBorder="1" applyProtection="1">
      <protection hidden="1"/>
    </xf>
    <xf numFmtId="0" fontId="0" fillId="21" borderId="4" xfId="0" applyFill="1" applyBorder="1" applyAlignment="1" applyProtection="1">
      <alignment vertical="center"/>
      <protection hidden="1"/>
    </xf>
    <xf numFmtId="3" fontId="0" fillId="26" borderId="4" xfId="0" applyNumberFormat="1" applyFill="1" applyBorder="1"/>
    <xf numFmtId="3" fontId="0" fillId="11" borderId="4" xfId="0" applyNumberFormat="1" applyFill="1" applyBorder="1"/>
    <xf numFmtId="0" fontId="0" fillId="9" borderId="1" xfId="0" applyFill="1" applyBorder="1" applyProtection="1">
      <protection hidden="1"/>
    </xf>
    <xf numFmtId="9" fontId="0" fillId="22" borderId="1" xfId="2" applyFont="1" applyFill="1" applyBorder="1" applyAlignment="1" applyProtection="1">
      <alignment horizontal="center" vertical="center"/>
      <protection hidden="1"/>
    </xf>
    <xf numFmtId="3" fontId="10" fillId="27" borderId="4" xfId="0" applyNumberFormat="1" applyFont="1" applyFill="1" applyBorder="1" applyAlignment="1" applyProtection="1">
      <alignment horizontal="center" vertical="center"/>
      <protection hidden="1"/>
    </xf>
    <xf numFmtId="9" fontId="10" fillId="27" borderId="4" xfId="2" applyFont="1" applyFill="1" applyBorder="1" applyAlignment="1" applyProtection="1">
      <alignment horizontal="center" vertical="center"/>
      <protection hidden="1"/>
    </xf>
    <xf numFmtId="3" fontId="10" fillId="23" borderId="4" xfId="0" applyNumberFormat="1" applyFont="1" applyFill="1" applyBorder="1" applyAlignment="1" applyProtection="1">
      <alignment horizontal="center" vertical="center"/>
      <protection hidden="1"/>
    </xf>
    <xf numFmtId="9" fontId="10" fillId="23" borderId="4" xfId="2" applyFont="1" applyFill="1" applyBorder="1" applyAlignment="1" applyProtection="1">
      <alignment horizontal="center" vertical="center"/>
      <protection hidden="1"/>
    </xf>
    <xf numFmtId="0" fontId="0" fillId="15" borderId="2" xfId="0" applyFill="1" applyBorder="1" applyProtection="1">
      <protection locked="0" hidden="1"/>
    </xf>
    <xf numFmtId="164" fontId="18" fillId="11" borderId="0" xfId="0" applyNumberFormat="1" applyFont="1" applyFill="1" applyAlignment="1" applyProtection="1">
      <alignment horizontal="center" vertical="center"/>
      <protection hidden="1"/>
    </xf>
    <xf numFmtId="0" fontId="19" fillId="11" borderId="0" xfId="0" applyFont="1" applyFill="1" applyAlignment="1" applyProtection="1">
      <alignment vertical="center"/>
      <protection hidden="1"/>
    </xf>
    <xf numFmtId="0" fontId="19" fillId="0" borderId="4" xfId="0" applyFont="1" applyBorder="1" applyAlignment="1" applyProtection="1">
      <alignment horizontal="center" vertical="center" wrapText="1"/>
      <protection hidden="1"/>
    </xf>
    <xf numFmtId="0" fontId="19" fillId="0" borderId="4" xfId="0" applyFont="1" applyBorder="1" applyAlignment="1" applyProtection="1">
      <alignment horizontal="center" vertical="center"/>
      <protection hidden="1"/>
    </xf>
    <xf numFmtId="167" fontId="19" fillId="11" borderId="0" xfId="0" applyNumberFormat="1" applyFont="1" applyFill="1" applyAlignment="1" applyProtection="1">
      <alignment vertical="center"/>
      <protection hidden="1"/>
    </xf>
    <xf numFmtId="0" fontId="19" fillId="16" borderId="0" xfId="0" applyFont="1" applyFill="1" applyAlignment="1" applyProtection="1">
      <alignment vertical="center"/>
      <protection hidden="1"/>
    </xf>
    <xf numFmtId="0" fontId="19" fillId="23" borderId="0" xfId="0" applyFont="1" applyFill="1" applyAlignment="1" applyProtection="1">
      <alignment vertical="center"/>
      <protection hidden="1"/>
    </xf>
    <xf numFmtId="0" fontId="17" fillId="13" borderId="6" xfId="0" applyFont="1" applyFill="1" applyBorder="1" applyAlignment="1" applyProtection="1">
      <alignment vertical="center"/>
      <protection hidden="1"/>
    </xf>
    <xf numFmtId="0" fontId="17" fillId="13" borderId="7" xfId="0" applyFont="1" applyFill="1" applyBorder="1" applyAlignment="1" applyProtection="1">
      <alignment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0" fillId="14" borderId="1" xfId="0" applyFill="1" applyBorder="1" applyProtection="1">
      <protection hidden="1"/>
    </xf>
    <xf numFmtId="3" fontId="0" fillId="28" borderId="4" xfId="0" applyNumberFormat="1" applyFill="1" applyBorder="1"/>
    <xf numFmtId="9" fontId="20" fillId="0" borderId="4" xfId="2" applyFont="1" applyFill="1" applyBorder="1" applyAlignment="1" applyProtection="1">
      <alignment horizontal="center" vertical="center"/>
      <protection hidden="1"/>
    </xf>
    <xf numFmtId="172" fontId="22" fillId="0" borderId="4" xfId="0" applyNumberFormat="1" applyFont="1" applyBorder="1" applyAlignment="1" applyProtection="1">
      <alignment horizontal="center" vertical="center"/>
      <protection hidden="1"/>
    </xf>
    <xf numFmtId="164" fontId="23" fillId="11" borderId="0" xfId="0" applyNumberFormat="1" applyFont="1" applyFill="1" applyAlignment="1" applyProtection="1">
      <alignment horizontal="center" vertical="center" wrapText="1"/>
      <protection hidden="1"/>
    </xf>
    <xf numFmtId="3" fontId="0" fillId="11" borderId="0" xfId="0" applyNumberFormat="1" applyFill="1" applyAlignment="1">
      <alignment horizontal="center" vertical="center"/>
    </xf>
    <xf numFmtId="3" fontId="21" fillId="11" borderId="0" xfId="0" applyNumberFormat="1" applyFont="1" applyFill="1" applyAlignment="1">
      <alignment horizontal="center" vertical="center"/>
    </xf>
    <xf numFmtId="3" fontId="0" fillId="0" borderId="0" xfId="0" applyNumberFormat="1" applyAlignment="1" applyProtection="1">
      <alignment vertical="center"/>
      <protection hidden="1"/>
    </xf>
    <xf numFmtId="0" fontId="6" fillId="13" borderId="1" xfId="0" applyFont="1" applyFill="1" applyBorder="1" applyAlignment="1" applyProtection="1">
      <alignment vertical="center"/>
      <protection hidden="1"/>
    </xf>
    <xf numFmtId="0" fontId="6" fillId="13" borderId="7" xfId="0" applyFont="1" applyFill="1" applyBorder="1" applyAlignment="1" applyProtection="1">
      <alignment vertical="center"/>
      <protection hidden="1"/>
    </xf>
    <xf numFmtId="0" fontId="3" fillId="7" borderId="4" xfId="0" applyFont="1" applyFill="1" applyBorder="1" applyAlignment="1" applyProtection="1">
      <alignment horizontal="center" vertical="center" wrapText="1"/>
      <protection hidden="1"/>
    </xf>
    <xf numFmtId="0" fontId="2" fillId="13" borderId="1" xfId="0" applyFont="1" applyFill="1" applyBorder="1" applyAlignment="1" applyProtection="1">
      <alignment vertical="center"/>
      <protection hidden="1"/>
    </xf>
    <xf numFmtId="0" fontId="2" fillId="13" borderId="6" xfId="0" applyFont="1" applyFill="1" applyBorder="1" applyAlignment="1" applyProtection="1">
      <alignment vertical="center"/>
      <protection hidden="1"/>
    </xf>
    <xf numFmtId="0" fontId="2" fillId="13" borderId="7" xfId="0" applyFont="1" applyFill="1" applyBorder="1" applyAlignment="1" applyProtection="1">
      <alignment vertical="center"/>
      <protection hidden="1"/>
    </xf>
    <xf numFmtId="165" fontId="2" fillId="22" borderId="1" xfId="1" applyNumberFormat="1" applyFont="1" applyFill="1" applyBorder="1" applyAlignment="1" applyProtection="1">
      <alignment horizontal="center" vertical="center"/>
      <protection hidden="1"/>
    </xf>
    <xf numFmtId="165" fontId="2" fillId="22" borderId="6" xfId="1" applyNumberFormat="1" applyFont="1" applyFill="1" applyBorder="1" applyAlignment="1" applyProtection="1">
      <alignment horizontal="center" vertical="center"/>
      <protection hidden="1"/>
    </xf>
    <xf numFmtId="165" fontId="2" fillId="22" borderId="7" xfId="1" applyNumberFormat="1" applyFont="1" applyFill="1" applyBorder="1" applyAlignment="1" applyProtection="1">
      <alignment horizontal="center" vertical="center"/>
      <protection hidden="1"/>
    </xf>
    <xf numFmtId="0" fontId="17" fillId="13" borderId="1" xfId="0" applyFont="1" applyFill="1" applyBorder="1" applyAlignment="1" applyProtection="1">
      <alignment vertical="center"/>
      <protection hidden="1"/>
    </xf>
    <xf numFmtId="0" fontId="17" fillId="13" borderId="7" xfId="0" applyFont="1" applyFill="1" applyBorder="1" applyAlignment="1" applyProtection="1">
      <alignment vertical="center"/>
      <protection hidden="1"/>
    </xf>
    <xf numFmtId="0" fontId="17" fillId="13" borderId="6" xfId="0" applyFont="1" applyFill="1" applyBorder="1" applyAlignment="1" applyProtection="1">
      <alignment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6" fillId="17" borderId="5" xfId="0" applyFont="1" applyFill="1" applyBorder="1" applyAlignment="1" applyProtection="1">
      <alignment horizontal="center" vertical="center" textRotation="90" wrapText="1"/>
      <protection hidden="1"/>
    </xf>
    <xf numFmtId="0" fontId="6" fillId="17" borderId="8" xfId="0" applyFont="1" applyFill="1" applyBorder="1" applyAlignment="1" applyProtection="1">
      <alignment horizontal="center" vertical="center" textRotation="90" wrapText="1"/>
      <protection hidden="1"/>
    </xf>
    <xf numFmtId="0" fontId="7" fillId="16" borderId="5" xfId="0" applyFont="1" applyFill="1" applyBorder="1" applyAlignment="1" applyProtection="1">
      <alignment horizontal="center" vertical="center" textRotation="90" wrapText="1"/>
      <protection hidden="1"/>
    </xf>
    <xf numFmtId="0" fontId="7" fillId="16" borderId="8" xfId="0" applyFont="1" applyFill="1" applyBorder="1" applyAlignment="1" applyProtection="1">
      <alignment horizontal="center" vertical="center" textRotation="90" wrapText="1"/>
      <protection hidden="1"/>
    </xf>
    <xf numFmtId="0" fontId="3" fillId="7" borderId="1" xfId="0" applyFont="1" applyFill="1" applyBorder="1" applyAlignment="1" applyProtection="1">
      <alignment horizontal="center" vertical="center"/>
      <protection hidden="1"/>
    </xf>
    <xf numFmtId="0" fontId="3" fillId="7" borderId="7" xfId="0" applyFont="1" applyFill="1" applyBorder="1" applyAlignment="1" applyProtection="1">
      <alignment horizontal="center" vertical="center"/>
      <protection hidden="1"/>
    </xf>
    <xf numFmtId="0" fontId="6" fillId="17" borderId="4" xfId="0" applyFont="1" applyFill="1" applyBorder="1" applyAlignment="1" applyProtection="1">
      <alignment horizontal="center" vertical="center" textRotation="90" wrapText="1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4" borderId="8" xfId="0" applyFont="1" applyFill="1" applyBorder="1" applyAlignment="1" applyProtection="1">
      <alignment horizontal="center" vertical="center"/>
      <protection hidden="1"/>
    </xf>
    <xf numFmtId="0" fontId="2" fillId="6" borderId="5" xfId="0" applyFont="1" applyFill="1" applyBorder="1" applyAlignment="1" applyProtection="1">
      <alignment horizontal="center" vertical="center" wrapText="1"/>
      <protection hidden="1"/>
    </xf>
    <xf numFmtId="0" fontId="2" fillId="6" borderId="8" xfId="0" applyFont="1" applyFill="1" applyBorder="1" applyAlignment="1" applyProtection="1">
      <alignment horizontal="center" vertical="center" wrapText="1"/>
      <protection hidden="1"/>
    </xf>
    <xf numFmtId="0" fontId="2" fillId="16" borderId="4" xfId="0" applyFont="1" applyFill="1" applyBorder="1" applyAlignment="1" applyProtection="1">
      <alignment horizontal="center" vertical="center" textRotation="90" wrapText="1"/>
      <protection hidden="1"/>
    </xf>
    <xf numFmtId="0" fontId="11" fillId="27" borderId="1" xfId="0" applyFont="1" applyFill="1" applyBorder="1" applyAlignment="1" applyProtection="1">
      <alignment horizontal="center" vertical="center" wrapText="1"/>
      <protection hidden="1"/>
    </xf>
    <xf numFmtId="0" fontId="11" fillId="27" borderId="7" xfId="0" applyFont="1" applyFill="1" applyBorder="1" applyAlignment="1" applyProtection="1">
      <alignment horizontal="center" vertical="center" wrapText="1"/>
      <protection hidden="1"/>
    </xf>
    <xf numFmtId="0" fontId="14" fillId="18" borderId="4" xfId="0" applyFont="1" applyFill="1" applyBorder="1" applyAlignment="1" applyProtection="1">
      <alignment horizontal="right" vertical="center" wrapText="1"/>
      <protection hidden="1"/>
    </xf>
    <xf numFmtId="0" fontId="9" fillId="22" borderId="0" xfId="0" applyFont="1" applyFill="1" applyProtection="1">
      <protection hidden="1"/>
    </xf>
    <xf numFmtId="0" fontId="9" fillId="22" borderId="11" xfId="0" applyFont="1" applyFill="1" applyBorder="1" applyProtection="1">
      <protection hidden="1"/>
    </xf>
    <xf numFmtId="0" fontId="9" fillId="22" borderId="9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 wrapText="1"/>
      <protection hidden="1"/>
    </xf>
    <xf numFmtId="0" fontId="11" fillId="12" borderId="4" xfId="0" applyFont="1" applyFill="1" applyBorder="1" applyAlignment="1" applyProtection="1">
      <alignment horizontal="center" vertical="center" wrapText="1"/>
      <protection hidden="1"/>
    </xf>
    <xf numFmtId="0" fontId="11" fillId="21" borderId="4" xfId="0" applyFont="1" applyFill="1" applyBorder="1" applyAlignment="1" applyProtection="1">
      <alignment horizontal="center" vertical="center" wrapText="1"/>
      <protection hidden="1"/>
    </xf>
    <xf numFmtId="0" fontId="15" fillId="18" borderId="4" xfId="0" applyFont="1" applyFill="1" applyBorder="1" applyAlignment="1" applyProtection="1">
      <alignment horizontal="center" vertical="center" wrapText="1"/>
      <protection hidden="1"/>
    </xf>
    <xf numFmtId="4" fontId="10" fillId="20" borderId="4" xfId="0" applyNumberFormat="1" applyFont="1" applyFill="1" applyBorder="1" applyAlignment="1" applyProtection="1">
      <alignment horizontal="center" vertical="center"/>
      <protection hidden="1"/>
    </xf>
    <xf numFmtId="0" fontId="11" fillId="23" borderId="1" xfId="0" applyFont="1" applyFill="1" applyBorder="1" applyAlignment="1" applyProtection="1">
      <alignment horizontal="center" vertical="center" wrapText="1"/>
      <protection hidden="1"/>
    </xf>
    <xf numFmtId="0" fontId="11" fillId="23" borderId="7" xfId="0" applyFont="1" applyFill="1" applyBorder="1" applyAlignment="1" applyProtection="1">
      <alignment horizontal="center" vertical="center" wrapText="1"/>
      <protection hidden="1"/>
    </xf>
    <xf numFmtId="0" fontId="11" fillId="0" borderId="4" xfId="0" applyFont="1" applyBorder="1" applyAlignment="1" applyProtection="1">
      <alignment horizontal="center" vertical="center" wrapText="1"/>
      <protection hidden="1"/>
    </xf>
    <xf numFmtId="0" fontId="2" fillId="5" borderId="4" xfId="0" applyFont="1" applyFill="1" applyBorder="1" applyAlignment="1" applyProtection="1">
      <alignment horizontal="center" vertical="center" wrapText="1"/>
      <protection hidden="1"/>
    </xf>
    <xf numFmtId="0" fontId="0" fillId="20" borderId="4" xfId="0" applyFill="1" applyBorder="1" applyAlignment="1" applyProtection="1">
      <alignment horizontal="center" vertical="center" wrapText="1"/>
      <protection hidden="1"/>
    </xf>
    <xf numFmtId="0" fontId="0" fillId="11" borderId="10" xfId="0" applyFill="1" applyBorder="1" applyAlignment="1" applyProtection="1">
      <alignment horizontal="center" vertical="center"/>
      <protection hidden="1"/>
    </xf>
    <xf numFmtId="0" fontId="25" fillId="20" borderId="4" xfId="0" applyFont="1" applyFill="1" applyBorder="1" applyAlignment="1" applyProtection="1">
      <alignment horizontal="center" vertical="center" wrapText="1"/>
      <protection hidden="1"/>
    </xf>
    <xf numFmtId="3" fontId="0" fillId="0" borderId="4" xfId="0" applyNumberFormat="1" applyBorder="1" applyAlignment="1" applyProtection="1">
      <alignment vertical="center"/>
      <protection hidden="1"/>
    </xf>
    <xf numFmtId="0" fontId="28" fillId="20" borderId="4" xfId="0" applyFont="1" applyFill="1" applyBorder="1" applyAlignment="1" applyProtection="1">
      <alignment horizontal="center" vertical="center" wrapText="1"/>
      <protection hidden="1"/>
    </xf>
  </cellXfs>
  <cellStyles count="5">
    <cellStyle name="Денежный" xfId="1" builtinId="4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Процентный" xfId="2" builtinId="5"/>
  </cellStyles>
  <dxfs count="50">
    <dxf>
      <font>
        <b/>
        <i val="0"/>
        <color rgb="FFC00000"/>
      </font>
    </dxf>
    <dxf>
      <font>
        <b/>
        <i val="0"/>
        <color rgb="FF008000"/>
      </font>
    </dxf>
    <dxf>
      <font>
        <b/>
        <i val="0"/>
        <color rgb="FFC00000"/>
      </font>
    </dxf>
    <dxf>
      <font>
        <b/>
        <i val="0"/>
        <color rgb="FF008000"/>
      </font>
    </dxf>
    <dxf>
      <font>
        <b/>
        <i val="0"/>
        <color rgb="FFC00000"/>
      </font>
    </dxf>
    <dxf>
      <font>
        <b/>
        <i val="0"/>
        <color rgb="FF008000"/>
      </font>
    </dxf>
    <dxf>
      <fill>
        <patternFill>
          <bgColor rgb="FFFFAB97"/>
        </patternFill>
      </fill>
    </dxf>
    <dxf>
      <font>
        <b/>
        <i val="0"/>
        <color rgb="FFC00000"/>
      </font>
    </dxf>
    <dxf>
      <font>
        <b/>
        <i val="0"/>
        <color rgb="FF008000"/>
      </font>
    </dxf>
    <dxf>
      <font>
        <b/>
        <i val="0"/>
        <color rgb="FF006600"/>
      </font>
    </dxf>
    <dxf>
      <font>
        <b/>
        <i val="0"/>
        <color rgb="FF006600"/>
      </font>
    </dxf>
    <dxf>
      <fill>
        <patternFill>
          <bgColor rgb="FFFFAB97"/>
        </patternFill>
      </fill>
    </dxf>
    <dxf>
      <font>
        <b/>
        <i val="0"/>
        <color rgb="FFC00000"/>
      </font>
    </dxf>
    <dxf>
      <font>
        <b/>
        <i val="0"/>
        <color rgb="FF008000"/>
      </font>
    </dxf>
    <dxf>
      <font>
        <b/>
        <i val="0"/>
        <color rgb="FF006600"/>
      </font>
    </dxf>
    <dxf>
      <font>
        <b/>
        <i val="0"/>
        <color rgb="FF006600"/>
      </font>
    </dxf>
    <dxf>
      <fill>
        <patternFill>
          <bgColor rgb="FFFFAB97"/>
        </patternFill>
      </fill>
    </dxf>
    <dxf>
      <font>
        <b/>
        <i val="0"/>
        <color rgb="FFC00000"/>
      </font>
    </dxf>
    <dxf>
      <font>
        <b/>
        <i val="0"/>
        <color rgb="FF008000"/>
      </font>
    </dxf>
    <dxf>
      <font>
        <b/>
        <i val="0"/>
        <color rgb="FF006600"/>
      </font>
    </dxf>
    <dxf>
      <font>
        <b/>
        <i val="0"/>
        <color rgb="FF006600"/>
      </font>
    </dxf>
    <dxf>
      <fill>
        <patternFill>
          <bgColor rgb="FFFFAB97"/>
        </patternFill>
      </fill>
    </dxf>
    <dxf>
      <font>
        <b/>
        <i val="0"/>
        <color rgb="FFC00000"/>
      </font>
    </dxf>
    <dxf>
      <font>
        <b/>
        <i val="0"/>
        <color rgb="FF008000"/>
      </font>
    </dxf>
    <dxf>
      <font>
        <b/>
        <i val="0"/>
        <color rgb="FF006600"/>
      </font>
    </dxf>
    <dxf>
      <font>
        <b/>
        <i val="0"/>
        <color rgb="FF006600"/>
      </font>
    </dxf>
    <dxf>
      <fill>
        <patternFill>
          <bgColor rgb="FFFFAB97"/>
        </patternFill>
      </fill>
    </dxf>
    <dxf>
      <font>
        <b/>
        <i val="0"/>
        <color rgb="FFC00000"/>
      </font>
    </dxf>
    <dxf>
      <font>
        <b/>
        <i val="0"/>
        <color rgb="FF008000"/>
      </font>
    </dxf>
    <dxf>
      <font>
        <b/>
        <i val="0"/>
        <color rgb="FF006600"/>
      </font>
    </dxf>
    <dxf>
      <font>
        <b/>
        <i val="0"/>
        <color rgb="FF006600"/>
      </font>
    </dxf>
    <dxf>
      <font>
        <b/>
        <i val="0"/>
        <color rgb="FFC00000"/>
      </font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6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b/>
        <i val="0"/>
        <color rgb="FFC00000"/>
      </font>
    </dxf>
    <dxf>
      <font>
        <b/>
        <i val="0"/>
        <color rgb="FF006600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</dxf>
    <dxf>
      <font>
        <b/>
        <i val="0"/>
        <color rgb="FF006600"/>
      </font>
      <numFmt numFmtId="3" formatCode="#,##0"/>
      <fill>
        <patternFill patternType="none">
          <bgColor auto="1"/>
        </patternFill>
      </fill>
    </dxf>
    <dxf>
      <font>
        <b/>
        <i val="0"/>
        <color rgb="FFC00000"/>
      </font>
      <numFmt numFmtId="3" formatCode="#,##0"/>
      <fill>
        <patternFill patternType="none">
          <bgColor auto="1"/>
        </patternFill>
      </fill>
    </dxf>
    <dxf>
      <font>
        <b/>
        <i val="0"/>
        <color rgb="FF006600"/>
      </font>
      <fill>
        <patternFill patternType="none">
          <bgColor auto="1"/>
        </patternFill>
      </fill>
    </dxf>
    <dxf>
      <font>
        <b/>
        <i val="0"/>
        <color rgb="FF006100"/>
      </font>
      <numFmt numFmtId="3" formatCode="#,##0"/>
      <fill>
        <patternFill>
          <bgColor rgb="FFC6EFCE"/>
        </patternFill>
      </fill>
    </dxf>
    <dxf>
      <font>
        <b/>
        <i val="0"/>
        <color rgb="FF9C0006"/>
      </font>
      <numFmt numFmtId="3" formatCode="#,##0"/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6600"/>
      </font>
    </dxf>
    <dxf>
      <font>
        <b/>
        <i val="0"/>
        <color rgb="FFC0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E6B4CD"/>
      <color rgb="FFCF9F6F"/>
      <color rgb="FF006600"/>
      <color rgb="FF008000"/>
      <color rgb="FF7CDE7C"/>
      <color rgb="FF99FFCC"/>
      <color rgb="FF993366"/>
      <color rgb="FF66FFCC"/>
      <color rgb="FFFFFF66"/>
      <color rgb="FF8E0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&#1070;&#1083;&#1080;&#1103;\Downloads\1%20&#1088;&#1072;&#1073;&#1086;&#1095;&#1080;&#1081;%20&#1055;&#1083;&#1072;&#1085;%20&#1084;&#1072;&#1088;&#1090;-&#1072;&#1087;&#1088;&#1077;&#1083;&#1100;%20&#1073;&#1086;&#1083;&#1074;&#1072;&#1085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пределение"/>
      <sheetName val="Розница"/>
      <sheetName val="Ошурко"/>
      <sheetName val="Зиборова"/>
      <sheetName val="Ключевский"/>
      <sheetName val="Сорова"/>
      <sheetName val="Тихонов"/>
      <sheetName val="Закревский"/>
      <sheetName val="Погосянц"/>
      <sheetName val="Носова"/>
      <sheetName val="Мамаков"/>
      <sheetName val="Контракты"/>
      <sheetName val="АКБ "/>
      <sheetName val="Оборот"/>
      <sheetName val="Прогноз "/>
      <sheetName val="ЗП СВ"/>
      <sheetName val="СВ GM"/>
      <sheetName val="ЗП ТП"/>
      <sheetName val="Для расчета ЗП ТП"/>
      <sheetName val="Ретро торговые"/>
      <sheetName val="планы"/>
      <sheetName val="март-апрель 2023"/>
      <sheetName val="Врублевская"/>
      <sheetName val="премия технич"/>
      <sheetName val="Дмитриева"/>
      <sheetName val="тп2"/>
      <sheetName val="тп3"/>
      <sheetName val="тп4"/>
      <sheetName val="Кудрово"/>
      <sheetName val="Теплая Юля"/>
      <sheetName val="Карасева О"/>
      <sheetName val="Феклист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61"/>
  <sheetViews>
    <sheetView tabSelected="1" zoomScale="91" zoomScaleNormal="9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1" sqref="C11"/>
    </sheetView>
  </sheetViews>
  <sheetFormatPr defaultColWidth="9.109375" defaultRowHeight="14.4" x14ac:dyDescent="0.3"/>
  <cols>
    <col min="1" max="1" width="24" style="4" customWidth="1"/>
    <col min="2" max="2" width="8.5546875" style="4" customWidth="1"/>
    <col min="3" max="3" width="11" style="4" customWidth="1"/>
    <col min="4" max="4" width="9" style="4" customWidth="1"/>
    <col min="5" max="5" width="12.6640625" style="6" customWidth="1"/>
    <col min="6" max="6" width="10.5546875" style="4" customWidth="1"/>
    <col min="7" max="7" width="15.109375" style="4" customWidth="1"/>
    <col min="8" max="8" width="13" style="5" customWidth="1"/>
    <col min="9" max="9" width="12.44140625" style="4" customWidth="1"/>
    <col min="10" max="10" width="10.88671875" style="4" customWidth="1"/>
    <col min="11" max="11" width="11.33203125" style="4" customWidth="1"/>
    <col min="12" max="12" width="6.109375" style="4" customWidth="1"/>
    <col min="13" max="13" width="8.33203125" style="4" customWidth="1"/>
    <col min="14" max="14" width="9.109375" style="5" customWidth="1"/>
    <col min="15" max="15" width="8.5546875" style="5" customWidth="1"/>
    <col min="16" max="16" width="11" style="4" customWidth="1"/>
    <col min="17" max="17" width="10.109375" style="4" customWidth="1"/>
    <col min="18" max="18" width="6.33203125" style="4" customWidth="1"/>
    <col min="19" max="19" width="9.109375" style="4" customWidth="1"/>
    <col min="20" max="21" width="9.6640625" style="4" customWidth="1"/>
    <col min="22" max="22" width="9.5546875" style="4" bestFit="1" customWidth="1"/>
    <col min="23" max="23" width="9.88671875" style="4" customWidth="1"/>
    <col min="24" max="24" width="6.33203125" style="4" customWidth="1"/>
    <col min="25" max="25" width="9.109375" style="4" customWidth="1"/>
    <col min="26" max="26" width="10.6640625" style="4" customWidth="1"/>
    <col min="27" max="27" width="9.44140625" style="4" customWidth="1"/>
    <col min="28" max="28" width="9.109375" style="4" customWidth="1"/>
    <col min="29" max="29" width="9.88671875" style="4" customWidth="1"/>
    <col min="30" max="31" width="9.109375" style="4" customWidth="1"/>
    <col min="32" max="32" width="11" style="4" customWidth="1"/>
    <col min="33" max="33" width="9.88671875" style="4" customWidth="1"/>
    <col min="34" max="34" width="9.109375" style="4" customWidth="1"/>
    <col min="35" max="35" width="10" style="4" customWidth="1"/>
    <col min="36" max="37" width="9.109375" style="4"/>
    <col min="38" max="38" width="11.88671875" style="4" customWidth="1"/>
    <col min="39" max="39" width="10.33203125" style="4" customWidth="1"/>
    <col min="40" max="40" width="9.5546875" style="4" bestFit="1" customWidth="1"/>
    <col min="41" max="41" width="10.33203125" style="4" customWidth="1"/>
    <col min="42" max="16384" width="9.109375" style="4"/>
  </cols>
  <sheetData>
    <row r="1" spans="1:41" ht="15" thickBot="1" x14ac:dyDescent="0.35">
      <c r="A1" s="1" t="s">
        <v>0</v>
      </c>
      <c r="B1" s="2">
        <v>23</v>
      </c>
      <c r="C1" s="3">
        <f ca="1">TODAY()</f>
        <v>45322</v>
      </c>
      <c r="D1" s="84"/>
      <c r="E1" s="85"/>
      <c r="F1" s="78"/>
      <c r="G1" s="78"/>
      <c r="H1" s="80"/>
      <c r="I1" s="78"/>
      <c r="J1" s="78"/>
      <c r="K1" s="38"/>
      <c r="L1" s="72"/>
      <c r="M1" s="72"/>
      <c r="N1" s="74"/>
      <c r="O1" s="74"/>
      <c r="P1" s="72"/>
      <c r="Q1" s="38"/>
      <c r="R1" s="78"/>
      <c r="S1" s="78"/>
      <c r="T1" s="80"/>
      <c r="U1" s="80"/>
      <c r="V1" s="78"/>
      <c r="W1" s="38"/>
      <c r="X1" s="72"/>
      <c r="Y1" s="72"/>
      <c r="Z1" s="74"/>
      <c r="AA1" s="74"/>
      <c r="AB1" s="72"/>
      <c r="AC1" s="38"/>
      <c r="AD1" s="78"/>
      <c r="AE1" s="78"/>
      <c r="AF1" s="80"/>
      <c r="AG1" s="80"/>
      <c r="AH1" s="78"/>
      <c r="AI1" s="38"/>
      <c r="AJ1" s="72"/>
      <c r="AK1" s="72"/>
      <c r="AL1" s="74"/>
      <c r="AM1" s="74"/>
      <c r="AN1" s="72"/>
      <c r="AO1" s="38"/>
    </row>
    <row r="2" spans="1:41" ht="15" thickBot="1" x14ac:dyDescent="0.35">
      <c r="A2" s="1" t="s">
        <v>1</v>
      </c>
      <c r="B2" s="120">
        <v>20</v>
      </c>
      <c r="C2" s="78"/>
      <c r="D2" s="78"/>
      <c r="E2" s="82" t="s">
        <v>2</v>
      </c>
      <c r="F2" s="78"/>
      <c r="G2" s="78"/>
      <c r="H2" s="80"/>
      <c r="I2" s="78"/>
      <c r="J2" s="78"/>
      <c r="K2" s="38"/>
      <c r="L2" s="72"/>
      <c r="M2" s="72"/>
      <c r="N2" s="74"/>
      <c r="O2" s="74"/>
      <c r="P2" s="72"/>
      <c r="Q2" s="38"/>
      <c r="R2" s="78"/>
      <c r="S2" s="78"/>
      <c r="T2" s="80"/>
      <c r="U2" s="80"/>
      <c r="V2" s="78"/>
      <c r="W2" s="38"/>
      <c r="X2" s="72"/>
      <c r="Y2" s="72"/>
      <c r="Z2" s="74"/>
      <c r="AA2" s="74"/>
      <c r="AB2" s="72"/>
      <c r="AC2" s="38"/>
      <c r="AD2" s="78"/>
      <c r="AE2" s="78"/>
      <c r="AF2" s="80"/>
      <c r="AG2" s="80"/>
      <c r="AH2" s="78"/>
      <c r="AI2" s="38"/>
      <c r="AJ2" s="72"/>
      <c r="AK2" s="72"/>
      <c r="AL2" s="74"/>
      <c r="AM2" s="74"/>
      <c r="AN2" s="72"/>
      <c r="AO2" s="38"/>
    </row>
    <row r="3" spans="1:41" x14ac:dyDescent="0.3">
      <c r="A3" s="4" t="s">
        <v>3</v>
      </c>
      <c r="B3" s="7">
        <f>B2/B1</f>
        <v>0.86956521739130432</v>
      </c>
      <c r="C3" s="83"/>
      <c r="D3" s="83"/>
      <c r="E3" s="82" t="s">
        <v>4</v>
      </c>
      <c r="F3" s="79"/>
      <c r="G3" s="8">
        <v>11400000</v>
      </c>
      <c r="H3" s="9">
        <f>G12-G3</f>
        <v>750000</v>
      </c>
      <c r="I3" s="79"/>
      <c r="J3" s="78"/>
      <c r="K3" s="38"/>
      <c r="L3" s="73"/>
      <c r="M3" s="73"/>
      <c r="N3" s="8">
        <v>130000</v>
      </c>
      <c r="O3" s="9">
        <f>N12-N3</f>
        <v>25000</v>
      </c>
      <c r="P3" s="72"/>
      <c r="Q3" s="38"/>
      <c r="R3" s="79"/>
      <c r="S3" s="79"/>
      <c r="T3" s="8">
        <v>420000</v>
      </c>
      <c r="U3" s="81">
        <f>T12-T3</f>
        <v>15000</v>
      </c>
      <c r="V3" s="78"/>
      <c r="W3" s="38"/>
      <c r="X3" s="73"/>
      <c r="Y3" s="73"/>
      <c r="Z3" s="8">
        <v>125000</v>
      </c>
      <c r="AA3" s="9">
        <f>Z12-Z3</f>
        <v>25000</v>
      </c>
      <c r="AB3" s="72"/>
      <c r="AC3" s="38"/>
      <c r="AD3" s="79"/>
      <c r="AE3" s="79"/>
      <c r="AF3" s="8">
        <v>700000</v>
      </c>
      <c r="AG3" s="9">
        <f>AF12-AF3</f>
        <v>20000</v>
      </c>
      <c r="AH3" s="78"/>
      <c r="AI3" s="38"/>
      <c r="AJ3" s="73"/>
      <c r="AK3" s="73"/>
      <c r="AL3" s="8">
        <v>1500000</v>
      </c>
      <c r="AM3" s="9">
        <f>AL12-AL3</f>
        <v>40000</v>
      </c>
      <c r="AN3" s="72"/>
      <c r="AO3" s="38"/>
    </row>
    <row r="4" spans="1:41" ht="55.2" x14ac:dyDescent="0.3">
      <c r="A4" s="159" t="s">
        <v>5</v>
      </c>
      <c r="B4" s="182" t="s">
        <v>62</v>
      </c>
      <c r="C4" s="182"/>
      <c r="D4" s="10" t="s">
        <v>6</v>
      </c>
      <c r="E4" s="161" t="s">
        <v>7</v>
      </c>
      <c r="F4" s="161" t="s">
        <v>8</v>
      </c>
      <c r="G4" s="141" t="s">
        <v>9</v>
      </c>
      <c r="H4" s="141"/>
      <c r="I4" s="11" t="s">
        <v>10</v>
      </c>
      <c r="J4" s="152" t="s">
        <v>11</v>
      </c>
      <c r="K4" s="154" t="s">
        <v>12</v>
      </c>
      <c r="L4" s="11" t="s">
        <v>13</v>
      </c>
      <c r="M4" s="37" t="s">
        <v>45</v>
      </c>
      <c r="N4" s="156" t="s">
        <v>63</v>
      </c>
      <c r="O4" s="157"/>
      <c r="P4" s="158" t="s">
        <v>11</v>
      </c>
      <c r="Q4" s="163" t="s">
        <v>12</v>
      </c>
      <c r="R4" s="11" t="s">
        <v>13</v>
      </c>
      <c r="S4" s="37" t="s">
        <v>45</v>
      </c>
      <c r="T4" s="151" t="s">
        <v>64</v>
      </c>
      <c r="U4" s="151"/>
      <c r="V4" s="158" t="s">
        <v>11</v>
      </c>
      <c r="W4" s="163" t="s">
        <v>12</v>
      </c>
      <c r="X4" s="11" t="s">
        <v>13</v>
      </c>
      <c r="Y4" s="37" t="s">
        <v>45</v>
      </c>
      <c r="Z4" s="151" t="s">
        <v>65</v>
      </c>
      <c r="AA4" s="151"/>
      <c r="AB4" s="158" t="s">
        <v>11</v>
      </c>
      <c r="AC4" s="163" t="s">
        <v>12</v>
      </c>
      <c r="AD4" s="11" t="s">
        <v>13</v>
      </c>
      <c r="AE4" s="37" t="s">
        <v>45</v>
      </c>
      <c r="AF4" s="151" t="s">
        <v>66</v>
      </c>
      <c r="AG4" s="151"/>
      <c r="AH4" s="158" t="s">
        <v>11</v>
      </c>
      <c r="AI4" s="163" t="s">
        <v>12</v>
      </c>
      <c r="AJ4" s="11" t="s">
        <v>13</v>
      </c>
      <c r="AK4" s="37" t="s">
        <v>45</v>
      </c>
      <c r="AL4" s="151" t="s">
        <v>67</v>
      </c>
      <c r="AM4" s="151"/>
      <c r="AN4" s="158" t="s">
        <v>11</v>
      </c>
      <c r="AO4" s="163" t="s">
        <v>12</v>
      </c>
    </row>
    <row r="5" spans="1:41" x14ac:dyDescent="0.3">
      <c r="A5" s="160"/>
      <c r="B5" s="12" t="s">
        <v>14</v>
      </c>
      <c r="C5" s="12" t="s">
        <v>15</v>
      </c>
      <c r="D5" s="12" t="s">
        <v>16</v>
      </c>
      <c r="E5" s="162"/>
      <c r="F5" s="162"/>
      <c r="G5" s="11" t="s">
        <v>14</v>
      </c>
      <c r="H5" s="11" t="s">
        <v>15</v>
      </c>
      <c r="I5" s="11" t="s">
        <v>17</v>
      </c>
      <c r="J5" s="153"/>
      <c r="K5" s="155"/>
      <c r="L5" s="11" t="s">
        <v>18</v>
      </c>
      <c r="M5" s="11" t="s">
        <v>16</v>
      </c>
      <c r="N5" s="11" t="s">
        <v>14</v>
      </c>
      <c r="O5" s="11" t="s">
        <v>15</v>
      </c>
      <c r="P5" s="158"/>
      <c r="Q5" s="163"/>
      <c r="R5" s="11" t="s">
        <v>18</v>
      </c>
      <c r="S5" s="11" t="s">
        <v>16</v>
      </c>
      <c r="T5" s="11" t="s">
        <v>14</v>
      </c>
      <c r="U5" s="11" t="s">
        <v>15</v>
      </c>
      <c r="V5" s="158"/>
      <c r="W5" s="163"/>
      <c r="X5" s="11" t="s">
        <v>18</v>
      </c>
      <c r="Y5" s="11" t="s">
        <v>16</v>
      </c>
      <c r="Z5" s="11" t="s">
        <v>14</v>
      </c>
      <c r="AA5" s="11" t="s">
        <v>15</v>
      </c>
      <c r="AB5" s="158"/>
      <c r="AC5" s="163"/>
      <c r="AD5" s="11" t="s">
        <v>18</v>
      </c>
      <c r="AE5" s="11" t="s">
        <v>16</v>
      </c>
      <c r="AF5" s="11" t="s">
        <v>14</v>
      </c>
      <c r="AG5" s="11" t="s">
        <v>15</v>
      </c>
      <c r="AH5" s="158"/>
      <c r="AI5" s="163"/>
      <c r="AJ5" s="11" t="s">
        <v>18</v>
      </c>
      <c r="AK5" s="11" t="s">
        <v>16</v>
      </c>
      <c r="AL5" s="11">
        <v>15000</v>
      </c>
      <c r="AM5" s="11" t="s">
        <v>15</v>
      </c>
      <c r="AN5" s="158"/>
      <c r="AO5" s="163"/>
    </row>
    <row r="6" spans="1:41" x14ac:dyDescent="0.3">
      <c r="A6" s="131" t="s">
        <v>51</v>
      </c>
      <c r="B6" s="13">
        <v>120</v>
      </c>
      <c r="C6" s="14">
        <v>89</v>
      </c>
      <c r="D6" s="15">
        <f>C6/B6</f>
        <v>0.7416666666666667</v>
      </c>
      <c r="E6" s="132">
        <v>2247871.2599999998</v>
      </c>
      <c r="F6" s="17">
        <f t="shared" ref="F6:F12" si="0">(H6-E6)/H6</f>
        <v>-0.15039470829068566</v>
      </c>
      <c r="G6" s="18">
        <v>2500000</v>
      </c>
      <c r="H6" s="186">
        <v>1954000</v>
      </c>
      <c r="I6" s="19">
        <f>H6/$B$2*$B$1</f>
        <v>2247100</v>
      </c>
      <c r="J6" s="20">
        <f t="shared" ref="J6:J12" si="1">H6/G6</f>
        <v>0.78159999999999996</v>
      </c>
      <c r="K6" s="70">
        <f>Q6+W6+AC6+AI6+AO6</f>
        <v>5000</v>
      </c>
      <c r="L6" s="39">
        <v>15</v>
      </c>
      <c r="M6" s="21">
        <f>L6/$C$6</f>
        <v>0.16853932584269662</v>
      </c>
      <c r="N6" s="22">
        <v>20000</v>
      </c>
      <c r="O6" s="186">
        <v>17539.09</v>
      </c>
      <c r="P6" s="20">
        <f>O6/N6</f>
        <v>0.87695449999999997</v>
      </c>
      <c r="Q6" s="69">
        <f>VLOOKUP(P6,технич.!$A$3:$B$7,2,1)</f>
        <v>2000</v>
      </c>
      <c r="R6" s="39">
        <v>21</v>
      </c>
      <c r="S6" s="21">
        <f>R6/C6</f>
        <v>0.23595505617977527</v>
      </c>
      <c r="T6" s="22">
        <v>60000</v>
      </c>
      <c r="U6" s="186">
        <v>58000</v>
      </c>
      <c r="V6" s="20">
        <f>U6/T6</f>
        <v>0.96666666666666667</v>
      </c>
      <c r="W6" s="69">
        <f>VLOOKUP(V6,технич.!$A$11:$B$15,2,1)</f>
        <v>2000</v>
      </c>
      <c r="X6" s="39">
        <v>16</v>
      </c>
      <c r="Y6" s="21">
        <f>X6/C6</f>
        <v>0.1797752808988764</v>
      </c>
      <c r="Z6" s="22">
        <v>25000</v>
      </c>
      <c r="AA6" s="186">
        <v>12413.28</v>
      </c>
      <c r="AB6" s="20">
        <f>AA6/Z6</f>
        <v>0.49653120000000001</v>
      </c>
      <c r="AC6" s="69">
        <f>VLOOKUP(AB6,технич.!$A$3:$B$7,2,1)</f>
        <v>0</v>
      </c>
      <c r="AD6" s="39">
        <v>33</v>
      </c>
      <c r="AE6" s="21">
        <f>AD6/$C$6</f>
        <v>0.3707865168539326</v>
      </c>
      <c r="AF6" s="22">
        <v>115000</v>
      </c>
      <c r="AG6" s="186">
        <v>82392.91</v>
      </c>
      <c r="AH6" s="20">
        <f>AG6/AF6</f>
        <v>0.71646008695652175</v>
      </c>
      <c r="AI6" s="69">
        <f>VLOOKUP(AH6,технич.!$A$3:$B$7,2,1)</f>
        <v>1000</v>
      </c>
      <c r="AJ6" s="39">
        <v>20</v>
      </c>
      <c r="AK6" s="21">
        <f>AJ6/$C$6</f>
        <v>0.2247191011235955</v>
      </c>
      <c r="AL6" s="22">
        <v>120000</v>
      </c>
      <c r="AM6" s="186">
        <v>75414.289999999994</v>
      </c>
      <c r="AN6" s="20">
        <f>AM6/AL6</f>
        <v>0.62845241666666662</v>
      </c>
      <c r="AO6" s="69">
        <f>VLOOKUP(AN6,технич.!$A$3:$B$7,2,1)</f>
        <v>0</v>
      </c>
    </row>
    <row r="7" spans="1:41" ht="16.2" customHeight="1" x14ac:dyDescent="0.3">
      <c r="A7" s="131" t="s">
        <v>52</v>
      </c>
      <c r="B7" s="13">
        <v>105</v>
      </c>
      <c r="C7" s="14">
        <v>60</v>
      </c>
      <c r="D7" s="15">
        <f t="shared" ref="D7:D12" si="2">C7/B7</f>
        <v>0.5714285714285714</v>
      </c>
      <c r="E7" s="132">
        <v>2730965.37</v>
      </c>
      <c r="F7" s="17">
        <f t="shared" si="0"/>
        <v>-7.7362988929889709E-3</v>
      </c>
      <c r="G7" s="18">
        <v>2900000</v>
      </c>
      <c r="H7" s="112">
        <f>J18-I18</f>
        <v>2710000</v>
      </c>
      <c r="I7" s="19">
        <f t="shared" ref="I7:I11" si="3">H7/$B$2*$B$1</f>
        <v>3116500</v>
      </c>
      <c r="J7" s="20">
        <f t="shared" si="1"/>
        <v>0.93448275862068964</v>
      </c>
      <c r="K7" s="70">
        <f>Q7+W7+AC7+AI7+AO7</f>
        <v>1000</v>
      </c>
      <c r="L7" s="39">
        <v>10</v>
      </c>
      <c r="M7" s="21">
        <f>L7/C7</f>
        <v>0.16666666666666666</v>
      </c>
      <c r="N7" s="22">
        <v>35000</v>
      </c>
      <c r="O7" s="186">
        <v>11687.48</v>
      </c>
      <c r="P7" s="20">
        <f t="shared" ref="P7:P10" si="4">O7/N7</f>
        <v>0.333928</v>
      </c>
      <c r="Q7" s="69">
        <f>VLOOKUP(P7,технич.!$A$11:$B$15,2,1)</f>
        <v>0</v>
      </c>
      <c r="R7" s="39">
        <v>21</v>
      </c>
      <c r="S7" s="21">
        <f>R7/C7</f>
        <v>0.35</v>
      </c>
      <c r="T7" s="22">
        <v>130000</v>
      </c>
      <c r="U7" s="186">
        <v>100000</v>
      </c>
      <c r="V7" s="20">
        <f t="shared" ref="V7:V10" si="5">U7/T7</f>
        <v>0.76923076923076927</v>
      </c>
      <c r="W7" s="69">
        <f>VLOOKUP(V7,технич.!A11:B15,2,1)</f>
        <v>1000</v>
      </c>
      <c r="X7" s="39">
        <v>7</v>
      </c>
      <c r="Y7" s="21">
        <f>X7/C7</f>
        <v>0.11666666666666667</v>
      </c>
      <c r="Z7" s="22">
        <v>35000</v>
      </c>
      <c r="AA7" s="186">
        <v>5849.66</v>
      </c>
      <c r="AB7" s="20">
        <f t="shared" ref="AB7:AB10" si="6">AA7/Z7</f>
        <v>0.16713314285714284</v>
      </c>
      <c r="AC7" s="69">
        <f>VLOOKUP(AB7,технич.!A11:B15,2,1)</f>
        <v>0</v>
      </c>
      <c r="AD7" s="39">
        <v>15</v>
      </c>
      <c r="AE7" s="21">
        <f t="shared" ref="AE7:AE10" si="7">AD7/$C$6</f>
        <v>0.16853932584269662</v>
      </c>
      <c r="AF7" s="22">
        <v>130000</v>
      </c>
      <c r="AG7" s="186">
        <v>43493.9</v>
      </c>
      <c r="AH7" s="20">
        <f t="shared" ref="AH7:AH10" si="8">AG7/AF7</f>
        <v>0.33456846153846154</v>
      </c>
      <c r="AI7" s="69">
        <f>VLOOKUP(AH7,технич.!A11:B15,2,1)</f>
        <v>0</v>
      </c>
      <c r="AJ7" s="39">
        <v>21</v>
      </c>
      <c r="AK7" s="21">
        <f t="shared" ref="AK7:AK10" si="9">AJ7/$C$6</f>
        <v>0.23595505617977527</v>
      </c>
      <c r="AL7" s="22">
        <v>480000</v>
      </c>
      <c r="AM7" s="186">
        <v>155970.92000000001</v>
      </c>
      <c r="AN7" s="20">
        <f t="shared" ref="AN7:AN10" si="10">AM7/AL7</f>
        <v>0.3249394166666667</v>
      </c>
      <c r="AO7" s="69">
        <f>VLOOKUP(AN7,технич.!$A$11:$B$15,2,1)</f>
        <v>0</v>
      </c>
    </row>
    <row r="8" spans="1:41" ht="15.75" customHeight="1" x14ac:dyDescent="0.3">
      <c r="A8" s="131" t="s">
        <v>53</v>
      </c>
      <c r="B8" s="13">
        <v>105</v>
      </c>
      <c r="C8" s="14">
        <v>88</v>
      </c>
      <c r="D8" s="15">
        <f t="shared" si="2"/>
        <v>0.83809523809523812</v>
      </c>
      <c r="E8" s="16">
        <v>1889906.98</v>
      </c>
      <c r="F8" s="17">
        <f t="shared" si="0"/>
        <v>-7.0162502831257065E-2</v>
      </c>
      <c r="G8" s="18">
        <v>2000000</v>
      </c>
      <c r="H8" s="112">
        <f>J19-I19</f>
        <v>1766000</v>
      </c>
      <c r="I8" s="19">
        <f t="shared" si="3"/>
        <v>2030900</v>
      </c>
      <c r="J8" s="20">
        <f t="shared" si="1"/>
        <v>0.88300000000000001</v>
      </c>
      <c r="K8" s="70">
        <f>Q8+W8+AC8+AI8+AO8</f>
        <v>12000</v>
      </c>
      <c r="L8" s="39">
        <v>23</v>
      </c>
      <c r="M8" s="21">
        <f>L8/C8</f>
        <v>0.26136363636363635</v>
      </c>
      <c r="N8" s="22">
        <v>30000</v>
      </c>
      <c r="O8" s="186">
        <v>27783.65</v>
      </c>
      <c r="P8" s="20">
        <f t="shared" si="4"/>
        <v>0.92612166666666673</v>
      </c>
      <c r="Q8" s="69">
        <f>VLOOKUP(P8,технич.!$A$3:$B$7,2,1)</f>
        <v>3000</v>
      </c>
      <c r="R8" s="39">
        <v>32</v>
      </c>
      <c r="S8" s="21">
        <f>R8/C8</f>
        <v>0.36363636363636365</v>
      </c>
      <c r="T8" s="22">
        <v>55000</v>
      </c>
      <c r="U8" s="186">
        <v>55000</v>
      </c>
      <c r="V8" s="20">
        <f t="shared" si="5"/>
        <v>1</v>
      </c>
      <c r="W8" s="69">
        <f>VLOOKUP(V8,технич.!$A$3:$B$7,2,1)</f>
        <v>4000</v>
      </c>
      <c r="X8" s="39">
        <v>24</v>
      </c>
      <c r="Y8" s="21">
        <f>X8/C8</f>
        <v>0.27272727272727271</v>
      </c>
      <c r="Z8" s="22">
        <v>20000</v>
      </c>
      <c r="AA8" s="186">
        <v>18000</v>
      </c>
      <c r="AB8" s="20">
        <f t="shared" si="6"/>
        <v>0.9</v>
      </c>
      <c r="AC8" s="69">
        <f>VLOOKUP(AB8,технич.!$A$3:$B$7,2,1)</f>
        <v>3000</v>
      </c>
      <c r="AD8" s="39">
        <v>53</v>
      </c>
      <c r="AE8" s="21">
        <f t="shared" si="7"/>
        <v>0.5955056179775281</v>
      </c>
      <c r="AF8" s="22">
        <v>155000</v>
      </c>
      <c r="AG8" s="186">
        <v>129488.02</v>
      </c>
      <c r="AH8" s="20">
        <f t="shared" si="8"/>
        <v>0.83540658064516127</v>
      </c>
      <c r="AI8" s="69">
        <f>VLOOKUP(AH8,технич.!$A$3:$B$7,2,1)</f>
        <v>2000</v>
      </c>
      <c r="AJ8" s="39">
        <v>39</v>
      </c>
      <c r="AK8" s="21">
        <f t="shared" si="9"/>
        <v>0.43820224719101125</v>
      </c>
      <c r="AL8" s="22">
        <v>400000</v>
      </c>
      <c r="AM8" s="186">
        <v>193405.22</v>
      </c>
      <c r="AN8" s="20">
        <f t="shared" si="10"/>
        <v>0.48351305</v>
      </c>
      <c r="AO8" s="69">
        <f>VLOOKUP(AN8,технич.!$A$3:$B$7,2,1)</f>
        <v>0</v>
      </c>
    </row>
    <row r="9" spans="1:41" ht="15.75" customHeight="1" x14ac:dyDescent="0.3">
      <c r="A9" s="131" t="s">
        <v>54</v>
      </c>
      <c r="B9" s="13">
        <v>90</v>
      </c>
      <c r="C9" s="14">
        <v>69</v>
      </c>
      <c r="D9" s="15">
        <f t="shared" si="2"/>
        <v>0.76666666666666672</v>
      </c>
      <c r="E9" s="132">
        <v>2146793.02</v>
      </c>
      <c r="F9" s="17">
        <f t="shared" si="0"/>
        <v>-32.543640937500001</v>
      </c>
      <c r="G9" s="18">
        <v>2300000</v>
      </c>
      <c r="H9" s="112">
        <f>J20-I20</f>
        <v>64000</v>
      </c>
      <c r="I9" s="19">
        <f t="shared" si="3"/>
        <v>73600</v>
      </c>
      <c r="J9" s="20">
        <f t="shared" si="1"/>
        <v>2.782608695652174E-2</v>
      </c>
      <c r="K9" s="70">
        <f>Q9+W9+AC9+AI9+AO9</f>
        <v>4000</v>
      </c>
      <c r="L9" s="39">
        <v>15</v>
      </c>
      <c r="M9" s="21">
        <f>L9/C9</f>
        <v>0.21739130434782608</v>
      </c>
      <c r="N9" s="22">
        <v>20000</v>
      </c>
      <c r="O9" s="186">
        <v>16281.61</v>
      </c>
      <c r="P9" s="20">
        <f t="shared" si="4"/>
        <v>0.81408049999999998</v>
      </c>
      <c r="Q9" s="69">
        <f>VLOOKUP(P9,технич.!$A$3:$B$7,2,1)</f>
        <v>2000</v>
      </c>
      <c r="R9" s="39">
        <v>22</v>
      </c>
      <c r="S9" s="21">
        <f>R9/C9</f>
        <v>0.3188405797101449</v>
      </c>
      <c r="T9" s="22">
        <v>110000</v>
      </c>
      <c r="U9" s="186">
        <v>120000</v>
      </c>
      <c r="V9" s="20">
        <f t="shared" si="5"/>
        <v>1.0909090909090908</v>
      </c>
      <c r="W9" s="69">
        <f>VLOOKUP(V9,технич.!$A$11:$B$15,2,1)</f>
        <v>2000</v>
      </c>
      <c r="X9" s="39">
        <v>25</v>
      </c>
      <c r="Y9" s="21">
        <f>X9/C9</f>
        <v>0.36231884057971014</v>
      </c>
      <c r="Z9" s="22">
        <v>30000</v>
      </c>
      <c r="AA9" s="186">
        <v>12702.17</v>
      </c>
      <c r="AB9" s="20">
        <f t="shared" si="6"/>
        <v>0.42340566666666668</v>
      </c>
      <c r="AC9" s="69">
        <f>VLOOKUP(AB9,технич.!$A$11:$B$15,2,1)</f>
        <v>0</v>
      </c>
      <c r="AD9" s="39">
        <v>33</v>
      </c>
      <c r="AE9" s="21">
        <f t="shared" si="7"/>
        <v>0.3707865168539326</v>
      </c>
      <c r="AF9" s="22">
        <v>135000</v>
      </c>
      <c r="AG9" s="186">
        <v>72498.91</v>
      </c>
      <c r="AH9" s="20">
        <f t="shared" si="8"/>
        <v>0.53702896296296299</v>
      </c>
      <c r="AI9" s="69">
        <f>VLOOKUP(AH9,технич.!$A$3:$B$7,2,1)</f>
        <v>0</v>
      </c>
      <c r="AJ9" s="39">
        <v>25</v>
      </c>
      <c r="AK9" s="21">
        <f t="shared" si="9"/>
        <v>0.2808988764044944</v>
      </c>
      <c r="AL9" s="22">
        <v>380000</v>
      </c>
      <c r="AM9" s="186">
        <v>228859.02</v>
      </c>
      <c r="AN9" s="20">
        <f t="shared" si="10"/>
        <v>0.6022605789473684</v>
      </c>
      <c r="AO9" s="69">
        <f>VLOOKUP(AN9,технич.!$A$3:$B$7,2,1)</f>
        <v>0</v>
      </c>
    </row>
    <row r="10" spans="1:41" x14ac:dyDescent="0.3">
      <c r="A10" s="131" t="s">
        <v>55</v>
      </c>
      <c r="B10" s="13">
        <v>119</v>
      </c>
      <c r="C10" s="14">
        <v>94</v>
      </c>
      <c r="D10" s="15">
        <f t="shared" si="2"/>
        <v>0.78991596638655459</v>
      </c>
      <c r="E10" s="16">
        <v>1471978.1500000001</v>
      </c>
      <c r="F10" s="17">
        <f t="shared" si="0"/>
        <v>-0.56593420212765977</v>
      </c>
      <c r="G10" s="18">
        <v>1600000</v>
      </c>
      <c r="H10" s="112">
        <f>J21-I21</f>
        <v>940000</v>
      </c>
      <c r="I10" s="19">
        <f t="shared" si="3"/>
        <v>1081000</v>
      </c>
      <c r="J10" s="20">
        <f t="shared" si="1"/>
        <v>0.58750000000000002</v>
      </c>
      <c r="K10" s="70">
        <f>Q10+W10+AC10+AI10+AO10</f>
        <v>10000</v>
      </c>
      <c r="L10" s="39">
        <v>34</v>
      </c>
      <c r="M10" s="21">
        <f>L10/C10</f>
        <v>0.36170212765957449</v>
      </c>
      <c r="N10" s="22">
        <v>50000</v>
      </c>
      <c r="O10" s="186">
        <v>48411.43</v>
      </c>
      <c r="P10" s="20">
        <f t="shared" si="4"/>
        <v>0.96822859999999999</v>
      </c>
      <c r="Q10" s="69">
        <f>VLOOKUP(P10,технич.!$A$3:$B$7,2,1)</f>
        <v>3000</v>
      </c>
      <c r="R10" s="39">
        <v>29</v>
      </c>
      <c r="S10" s="21">
        <f>R10/C10</f>
        <v>0.30851063829787234</v>
      </c>
      <c r="T10" s="22">
        <v>80000</v>
      </c>
      <c r="U10" s="186">
        <v>64717.7</v>
      </c>
      <c r="V10" s="20">
        <f t="shared" si="5"/>
        <v>0.80897124999999992</v>
      </c>
      <c r="W10" s="69">
        <f>VLOOKUP(V10,технич.!$A$3:$B$7,2,1)</f>
        <v>2000</v>
      </c>
      <c r="X10" s="39">
        <v>33</v>
      </c>
      <c r="Y10" s="21">
        <f>X10/C10</f>
        <v>0.35106382978723405</v>
      </c>
      <c r="Z10" s="22">
        <v>40000</v>
      </c>
      <c r="AA10" s="186">
        <v>26116.05</v>
      </c>
      <c r="AB10" s="20">
        <f t="shared" si="6"/>
        <v>0.65290124999999999</v>
      </c>
      <c r="AC10" s="69">
        <f>VLOOKUP(AB10,технич.!$A$3:$B$7,2,1)</f>
        <v>0</v>
      </c>
      <c r="AD10" s="39">
        <v>58</v>
      </c>
      <c r="AE10" s="21">
        <f t="shared" si="7"/>
        <v>0.651685393258427</v>
      </c>
      <c r="AF10" s="22">
        <v>185000</v>
      </c>
      <c r="AG10" s="186">
        <v>171317.9</v>
      </c>
      <c r="AH10" s="20">
        <f t="shared" si="8"/>
        <v>0.92604270270270272</v>
      </c>
      <c r="AI10" s="69">
        <f>VLOOKUP(AH10,технич.!$A$3:$B$7,2,1)</f>
        <v>3000</v>
      </c>
      <c r="AJ10" s="39">
        <v>39</v>
      </c>
      <c r="AK10" s="21">
        <f t="shared" si="9"/>
        <v>0.43820224719101125</v>
      </c>
      <c r="AL10" s="22">
        <v>160000</v>
      </c>
      <c r="AM10" s="186">
        <v>141786.09</v>
      </c>
      <c r="AN10" s="20">
        <f t="shared" si="10"/>
        <v>0.88616306249999999</v>
      </c>
      <c r="AO10" s="69">
        <f>VLOOKUP(AN10,технич.!$A$3:$B$7,2,1)</f>
        <v>2000</v>
      </c>
    </row>
    <row r="11" spans="1:41" x14ac:dyDescent="0.3">
      <c r="A11" s="114" t="s">
        <v>56</v>
      </c>
      <c r="B11" s="13">
        <v>1</v>
      </c>
      <c r="C11" s="14"/>
      <c r="D11" s="115"/>
      <c r="E11" s="16">
        <v>399604.81</v>
      </c>
      <c r="F11" s="17">
        <f t="shared" si="0"/>
        <v>0.57395800615599812</v>
      </c>
      <c r="G11" s="113">
        <v>850000</v>
      </c>
      <c r="H11" s="186">
        <v>937947</v>
      </c>
      <c r="I11" s="102">
        <f t="shared" si="3"/>
        <v>1078639.05</v>
      </c>
      <c r="J11" s="20">
        <f t="shared" si="1"/>
        <v>1.1034670588235294</v>
      </c>
      <c r="K11" s="145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7"/>
    </row>
    <row r="12" spans="1:41" s="32" customFormat="1" x14ac:dyDescent="0.3">
      <c r="A12" s="23" t="s">
        <v>19</v>
      </c>
      <c r="B12" s="24">
        <f>SUM(B6:B11)</f>
        <v>540</v>
      </c>
      <c r="C12" s="24">
        <f>SUM(C6:C11)</f>
        <v>400</v>
      </c>
      <c r="D12" s="25">
        <f t="shared" si="2"/>
        <v>0.7407407407407407</v>
      </c>
      <c r="E12" s="26">
        <f>SUM(E6:E11)</f>
        <v>10887119.59</v>
      </c>
      <c r="F12" s="27">
        <f t="shared" si="0"/>
        <v>-0.30042863267051256</v>
      </c>
      <c r="G12" s="28">
        <f>SUM(G6:G11)</f>
        <v>12150000</v>
      </c>
      <c r="H12" s="28">
        <f>SUM(H6:H11)</f>
        <v>8371947</v>
      </c>
      <c r="I12" s="29">
        <f>H12/B2*B1</f>
        <v>9627739.0499999989</v>
      </c>
      <c r="J12" s="25">
        <f t="shared" si="1"/>
        <v>0.68904913580246918</v>
      </c>
      <c r="K12" s="71">
        <f>Q12+W12+AC12+AI12+AO12</f>
        <v>32000</v>
      </c>
      <c r="L12" s="30">
        <f>SUM(L6:L10)</f>
        <v>97</v>
      </c>
      <c r="M12" s="25">
        <f>L12/$C$12</f>
        <v>0.24249999999999999</v>
      </c>
      <c r="N12" s="31">
        <f>SUM(N6:N10)</f>
        <v>155000</v>
      </c>
      <c r="O12" s="31">
        <f>SUM(O6:O10)</f>
        <v>121703.26000000001</v>
      </c>
      <c r="P12" s="25">
        <f>O12/N12</f>
        <v>0.78518232258064524</v>
      </c>
      <c r="Q12" s="69">
        <f>SUM(Q6:Q10)</f>
        <v>10000</v>
      </c>
      <c r="R12" s="30">
        <f>SUM(R6:R10)</f>
        <v>125</v>
      </c>
      <c r="S12" s="44">
        <f>R12/C12</f>
        <v>0.3125</v>
      </c>
      <c r="T12" s="31">
        <f>SUM(T6:T10)</f>
        <v>435000</v>
      </c>
      <c r="U12" s="31">
        <f>SUM(U6:U10)</f>
        <v>397717.7</v>
      </c>
      <c r="V12" s="25">
        <f>U12/T12</f>
        <v>0.91429356321839084</v>
      </c>
      <c r="W12" s="69">
        <f>SUM(W6:W10)</f>
        <v>11000</v>
      </c>
      <c r="X12" s="30">
        <f>SUM(X6:X10)</f>
        <v>105</v>
      </c>
      <c r="Y12" s="44">
        <f>X12/C12</f>
        <v>0.26250000000000001</v>
      </c>
      <c r="Z12" s="31">
        <f>SUM(Z6:Z10)</f>
        <v>150000</v>
      </c>
      <c r="AA12" s="31">
        <f>SUM(AA6:AA10)</f>
        <v>75081.16</v>
      </c>
      <c r="AB12" s="25">
        <f>AA12/Z12</f>
        <v>0.50054106666666665</v>
      </c>
      <c r="AC12" s="69">
        <f>SUM(AC6:AC10)</f>
        <v>3000</v>
      </c>
      <c r="AD12" s="30">
        <f>SUM(AD6:AD10)</f>
        <v>192</v>
      </c>
      <c r="AE12" s="25">
        <f>AD12/$C$12</f>
        <v>0.48</v>
      </c>
      <c r="AF12" s="31">
        <f>SUM(AF6:AF10)</f>
        <v>720000</v>
      </c>
      <c r="AG12" s="31">
        <f>SUM(AG6:AG10)</f>
        <v>499191.64</v>
      </c>
      <c r="AH12" s="25">
        <f>AG12/AF12</f>
        <v>0.69332172222222221</v>
      </c>
      <c r="AI12" s="69">
        <f>SUM(AI6:AI10)</f>
        <v>6000</v>
      </c>
      <c r="AJ12" s="30">
        <f>SUM(AJ6:AJ10)</f>
        <v>144</v>
      </c>
      <c r="AK12" s="25">
        <f>AJ12/$C$12</f>
        <v>0.36</v>
      </c>
      <c r="AL12" s="31">
        <f>SUM(AL6:AL10)</f>
        <v>1540000</v>
      </c>
      <c r="AM12" s="31">
        <f>SUM(AM6:AM10)</f>
        <v>795435.54</v>
      </c>
      <c r="AN12" s="25">
        <f>AM12/AL12</f>
        <v>0.51651658441558446</v>
      </c>
      <c r="AO12" s="69">
        <f>SUM(AO6:AO10)</f>
        <v>2000</v>
      </c>
    </row>
    <row r="13" spans="1:41" s="130" customFormat="1" ht="30" customHeight="1" x14ac:dyDescent="0.3">
      <c r="A13" s="121"/>
      <c r="B13" s="122"/>
      <c r="C13" s="123" t="s">
        <v>36</v>
      </c>
      <c r="D13" s="124">
        <f>C12-B12</f>
        <v>-140</v>
      </c>
      <c r="E13" s="122"/>
      <c r="F13" s="125"/>
      <c r="G13" s="139" t="s">
        <v>20</v>
      </c>
      <c r="H13" s="140"/>
      <c r="I13" s="20">
        <f>I12/G12</f>
        <v>0.79240650617283936</v>
      </c>
      <c r="J13" s="122"/>
      <c r="K13" s="126"/>
      <c r="L13" s="127"/>
      <c r="M13" s="127"/>
      <c r="N13" s="148" t="s">
        <v>20</v>
      </c>
      <c r="O13" s="149"/>
      <c r="P13" s="133">
        <f>(O12/B2*B1)/N12</f>
        <v>0.90295967096774199</v>
      </c>
      <c r="Q13" s="126"/>
      <c r="R13" s="122"/>
      <c r="S13" s="40" t="s">
        <v>20</v>
      </c>
      <c r="T13" s="128"/>
      <c r="U13" s="129"/>
      <c r="V13" s="133">
        <f>(U12/B2*B1)/T12</f>
        <v>1.0514375977011494</v>
      </c>
      <c r="W13" s="126"/>
      <c r="X13" s="127"/>
      <c r="Y13" s="148" t="s">
        <v>20</v>
      </c>
      <c r="Z13" s="150"/>
      <c r="AA13" s="149"/>
      <c r="AB13" s="133">
        <f>(AA12/B2*B1)/Z12</f>
        <v>0.57562222666666674</v>
      </c>
      <c r="AC13" s="126"/>
      <c r="AD13" s="122"/>
      <c r="AE13" s="148" t="s">
        <v>20</v>
      </c>
      <c r="AF13" s="150"/>
      <c r="AG13" s="149"/>
      <c r="AH13" s="133">
        <f>(AG12/B2*B1)/AF12</f>
        <v>0.79731998055555564</v>
      </c>
      <c r="AI13" s="126"/>
      <c r="AJ13" s="127"/>
      <c r="AK13" s="148" t="s">
        <v>20</v>
      </c>
      <c r="AL13" s="150"/>
      <c r="AM13" s="149"/>
      <c r="AN13" s="133">
        <f>(AM12/B2*B1)/AL12</f>
        <v>0.5939940720779221</v>
      </c>
      <c r="AO13" s="126"/>
    </row>
    <row r="14" spans="1:41" s="6" customFormat="1" ht="15" customHeight="1" x14ac:dyDescent="0.3">
      <c r="A14" s="86"/>
      <c r="B14" s="82"/>
      <c r="C14" s="87"/>
      <c r="D14" s="87"/>
      <c r="E14" s="82"/>
      <c r="F14" s="88"/>
      <c r="G14" s="142" t="s">
        <v>21</v>
      </c>
      <c r="H14" s="144"/>
      <c r="I14" s="77">
        <f>H12/B2</f>
        <v>418597.35</v>
      </c>
      <c r="J14" s="82"/>
      <c r="K14" s="76"/>
      <c r="L14" s="75"/>
      <c r="M14" s="75"/>
      <c r="N14" s="142" t="s">
        <v>21</v>
      </c>
      <c r="O14" s="144"/>
      <c r="P14" s="77">
        <f>O12/B2</f>
        <v>6085.1630000000005</v>
      </c>
      <c r="Q14" s="76"/>
      <c r="R14" s="82"/>
      <c r="S14" s="40" t="s">
        <v>21</v>
      </c>
      <c r="T14" s="41"/>
      <c r="U14" s="42"/>
      <c r="V14" s="77">
        <f>U12/B2</f>
        <v>19885.885000000002</v>
      </c>
      <c r="W14" s="76"/>
      <c r="X14" s="75"/>
      <c r="Y14" s="142" t="s">
        <v>21</v>
      </c>
      <c r="Z14" s="143"/>
      <c r="AA14" s="144"/>
      <c r="AB14" s="77">
        <f>AA12/B2</f>
        <v>3754.058</v>
      </c>
      <c r="AC14" s="76"/>
      <c r="AD14" s="82"/>
      <c r="AE14" s="142" t="s">
        <v>21</v>
      </c>
      <c r="AF14" s="143"/>
      <c r="AG14" s="144"/>
      <c r="AH14" s="77">
        <f>AG12/B2</f>
        <v>24959.582000000002</v>
      </c>
      <c r="AI14" s="76"/>
      <c r="AJ14" s="75"/>
      <c r="AK14" s="142" t="s">
        <v>21</v>
      </c>
      <c r="AL14" s="143"/>
      <c r="AM14" s="144"/>
      <c r="AN14" s="77">
        <f>AM12/B2</f>
        <v>39771.777000000002</v>
      </c>
      <c r="AO14" s="76"/>
    </row>
    <row r="15" spans="1:41" s="6" customFormat="1" ht="15" customHeight="1" x14ac:dyDescent="0.3">
      <c r="A15" s="86"/>
      <c r="B15" s="82"/>
      <c r="C15" s="87"/>
      <c r="D15" s="87"/>
      <c r="E15" s="82"/>
      <c r="F15" s="88"/>
      <c r="G15" s="142" t="s">
        <v>22</v>
      </c>
      <c r="H15" s="144"/>
      <c r="I15" s="77">
        <f>G12/B1</f>
        <v>528260.86956521741</v>
      </c>
      <c r="J15" s="82"/>
      <c r="K15" s="76"/>
      <c r="L15" s="75"/>
      <c r="M15" s="75"/>
      <c r="N15" s="43" t="s">
        <v>22</v>
      </c>
      <c r="O15" s="34"/>
      <c r="P15" s="77">
        <f>N12/B1</f>
        <v>6739.130434782609</v>
      </c>
      <c r="Q15" s="76"/>
      <c r="R15" s="82"/>
      <c r="S15" s="142" t="s">
        <v>22</v>
      </c>
      <c r="T15" s="143"/>
      <c r="U15" s="144"/>
      <c r="V15" s="77">
        <f>T12/B1</f>
        <v>18913.043478260868</v>
      </c>
      <c r="W15" s="76"/>
      <c r="X15" s="75"/>
      <c r="Y15" s="142" t="s">
        <v>22</v>
      </c>
      <c r="Z15" s="143"/>
      <c r="AA15" s="144"/>
      <c r="AB15" s="77">
        <f>Z12/B1</f>
        <v>6521.739130434783</v>
      </c>
      <c r="AC15" s="76"/>
      <c r="AD15" s="82"/>
      <c r="AE15" s="142" t="s">
        <v>22</v>
      </c>
      <c r="AF15" s="143"/>
      <c r="AG15" s="144"/>
      <c r="AH15" s="77">
        <f>AF12/B1</f>
        <v>31304.347826086956</v>
      </c>
      <c r="AI15" s="76"/>
      <c r="AJ15" s="75"/>
      <c r="AK15" s="142" t="s">
        <v>22</v>
      </c>
      <c r="AL15" s="143"/>
      <c r="AM15" s="144"/>
      <c r="AN15" s="77">
        <f>AL12/B1</f>
        <v>66956.521739130432</v>
      </c>
      <c r="AO15" s="76"/>
    </row>
    <row r="16" spans="1:41" s="98" customFormat="1" ht="15" customHeight="1" x14ac:dyDescent="0.3">
      <c r="A16" s="86"/>
      <c r="B16" s="89"/>
      <c r="C16" s="184"/>
      <c r="D16" s="184"/>
      <c r="E16" s="90"/>
      <c r="F16" s="91"/>
      <c r="G16" s="92"/>
      <c r="H16" s="93"/>
      <c r="I16" s="94"/>
      <c r="J16" s="89"/>
      <c r="K16" s="95"/>
      <c r="L16" s="96"/>
      <c r="M16" s="96"/>
      <c r="N16" s="97"/>
      <c r="O16" s="97"/>
      <c r="P16" s="96"/>
      <c r="Q16" s="95"/>
      <c r="R16" s="89"/>
      <c r="S16" s="89"/>
      <c r="T16" s="89"/>
      <c r="U16" s="89"/>
      <c r="V16" s="89"/>
      <c r="W16" s="95"/>
      <c r="X16" s="96"/>
      <c r="Y16" s="96"/>
      <c r="Z16" s="96"/>
      <c r="AA16" s="96"/>
      <c r="AB16" s="96"/>
      <c r="AC16" s="95"/>
      <c r="AD16" s="89"/>
      <c r="AE16" s="89"/>
      <c r="AF16" s="89"/>
      <c r="AG16" s="89"/>
      <c r="AH16" s="89"/>
      <c r="AI16" s="95"/>
      <c r="AJ16" s="96"/>
      <c r="AK16" s="96"/>
      <c r="AL16" s="96"/>
      <c r="AM16" s="96"/>
      <c r="AN16" s="96"/>
      <c r="AO16" s="95"/>
    </row>
    <row r="17" spans="1:41" ht="35.25" customHeight="1" x14ac:dyDescent="0.3">
      <c r="A17" s="135" t="s">
        <v>50</v>
      </c>
      <c r="B17" s="108" t="s">
        <v>49</v>
      </c>
      <c r="C17" s="108"/>
      <c r="D17" s="108"/>
      <c r="E17" s="108"/>
      <c r="F17" s="108"/>
      <c r="G17" s="183" t="s">
        <v>68</v>
      </c>
      <c r="H17" s="99" t="s">
        <v>69</v>
      </c>
      <c r="I17" s="100" t="s">
        <v>70</v>
      </c>
      <c r="J17" s="105" t="s">
        <v>46</v>
      </c>
      <c r="K17" s="185" t="s">
        <v>10</v>
      </c>
      <c r="L17" s="187" t="s">
        <v>71</v>
      </c>
      <c r="M17" s="99" t="s">
        <v>72</v>
      </c>
      <c r="N17" s="107"/>
      <c r="O17" s="108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</row>
    <row r="18" spans="1:41" ht="15" customHeight="1" x14ac:dyDescent="0.3">
      <c r="A18" s="136"/>
      <c r="B18" s="108" t="s">
        <v>49</v>
      </c>
      <c r="C18" s="108"/>
      <c r="D18" s="108"/>
      <c r="E18" s="108"/>
      <c r="F18" s="108"/>
      <c r="G18" s="101" t="s">
        <v>57</v>
      </c>
      <c r="H18" s="109"/>
      <c r="I18" s="186">
        <v>90000</v>
      </c>
      <c r="J18" s="186">
        <v>2800000</v>
      </c>
      <c r="K18" s="109">
        <f>I18/$B$2*$B$1</f>
        <v>103500</v>
      </c>
      <c r="L18" s="110">
        <v>3</v>
      </c>
      <c r="M18" s="111">
        <v>4</v>
      </c>
      <c r="N18" s="107"/>
      <c r="O18" s="108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</row>
    <row r="19" spans="1:41" x14ac:dyDescent="0.3">
      <c r="A19" s="136"/>
      <c r="B19" s="108" t="s">
        <v>49</v>
      </c>
      <c r="C19" s="108"/>
      <c r="D19" s="108"/>
      <c r="E19" s="108"/>
      <c r="F19" s="108"/>
      <c r="G19" s="101" t="s">
        <v>58</v>
      </c>
      <c r="H19" s="109"/>
      <c r="I19" s="186">
        <v>124000</v>
      </c>
      <c r="J19" s="186">
        <v>1890000</v>
      </c>
      <c r="K19" s="109">
        <f t="shared" ref="K19:K21" si="11">I19/$B$2*$B$1</f>
        <v>142600</v>
      </c>
      <c r="L19" s="110">
        <v>6</v>
      </c>
      <c r="M19" s="111">
        <v>6</v>
      </c>
      <c r="N19" s="107"/>
      <c r="O19" s="108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</row>
    <row r="20" spans="1:41" x14ac:dyDescent="0.3">
      <c r="A20" s="136"/>
      <c r="B20" s="108" t="s">
        <v>49</v>
      </c>
      <c r="C20" s="108"/>
      <c r="D20" s="108"/>
      <c r="E20" s="108"/>
      <c r="F20" s="108"/>
      <c r="G20" s="101" t="s">
        <v>59</v>
      </c>
      <c r="H20" s="109"/>
      <c r="I20" s="186">
        <v>66000</v>
      </c>
      <c r="J20" s="186">
        <v>130000</v>
      </c>
      <c r="K20" s="109">
        <f t="shared" si="11"/>
        <v>75900</v>
      </c>
      <c r="L20" s="110">
        <v>5</v>
      </c>
      <c r="M20" s="111">
        <v>4</v>
      </c>
      <c r="N20" s="107"/>
      <c r="O20" s="108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</row>
    <row r="21" spans="1:41" x14ac:dyDescent="0.3">
      <c r="A21" s="136"/>
      <c r="B21" s="108" t="s">
        <v>49</v>
      </c>
      <c r="C21" s="108"/>
      <c r="D21" s="108"/>
      <c r="E21" s="108"/>
      <c r="F21" s="108"/>
      <c r="G21" s="101" t="s">
        <v>60</v>
      </c>
      <c r="H21" s="109"/>
      <c r="I21" s="186">
        <v>660000</v>
      </c>
      <c r="J21" s="186">
        <v>1600000</v>
      </c>
      <c r="K21" s="109">
        <f t="shared" si="11"/>
        <v>759000</v>
      </c>
      <c r="L21" s="110">
        <v>30</v>
      </c>
      <c r="M21" s="111">
        <v>28</v>
      </c>
      <c r="N21" s="107"/>
      <c r="O21" s="108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</row>
    <row r="22" spans="1:41" x14ac:dyDescent="0.3">
      <c r="A22" s="136"/>
      <c r="B22" s="108" t="s">
        <v>49</v>
      </c>
      <c r="C22" s="108"/>
      <c r="D22" s="108"/>
      <c r="E22" s="108"/>
      <c r="F22" s="108"/>
      <c r="G22" s="110" t="s">
        <v>61</v>
      </c>
      <c r="H22" s="109"/>
      <c r="I22" s="109">
        <f>SUM(I18:I21)</f>
        <v>940000</v>
      </c>
      <c r="J22" s="109">
        <f>SUM(J18:J21)</f>
        <v>6420000</v>
      </c>
      <c r="K22" s="109">
        <f>SUM(K18:K21)</f>
        <v>1081000</v>
      </c>
      <c r="L22" s="110"/>
      <c r="M22" s="111"/>
      <c r="N22" s="107"/>
      <c r="O22" s="108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</row>
    <row r="23" spans="1:41" x14ac:dyDescent="0.3">
      <c r="A23" s="136"/>
      <c r="B23" s="108"/>
      <c r="C23" s="108"/>
      <c r="D23" s="108"/>
      <c r="E23" s="108"/>
      <c r="F23" s="108"/>
      <c r="G23" s="107"/>
      <c r="H23" s="107"/>
      <c r="I23" s="107"/>
      <c r="J23" s="107"/>
      <c r="K23" s="107"/>
      <c r="L23" s="107"/>
      <c r="M23" s="107"/>
      <c r="N23" s="107"/>
      <c r="O23" s="108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</row>
    <row r="24" spans="1:41" x14ac:dyDescent="0.3">
      <c r="A24" s="136"/>
      <c r="B24" s="108"/>
      <c r="C24" s="108"/>
      <c r="D24" s="108"/>
      <c r="E24" s="108"/>
      <c r="F24" s="108"/>
      <c r="G24" s="107"/>
      <c r="H24" s="107"/>
      <c r="I24" s="107"/>
      <c r="J24" s="107"/>
      <c r="K24" s="107"/>
      <c r="L24" s="107"/>
      <c r="M24" s="107"/>
      <c r="N24" s="107"/>
      <c r="O24" s="108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</row>
    <row r="25" spans="1:41" ht="18" x14ac:dyDescent="0.3">
      <c r="A25" s="137"/>
      <c r="F25" s="6"/>
      <c r="G25" s="6"/>
      <c r="H25" s="6"/>
      <c r="I25" s="138"/>
      <c r="J25" s="6"/>
      <c r="K25" s="6"/>
      <c r="L25" s="6"/>
      <c r="M25" s="6"/>
      <c r="N25" s="6"/>
    </row>
    <row r="26" spans="1:41" x14ac:dyDescent="0.3">
      <c r="A26" s="86"/>
      <c r="F26" s="6"/>
      <c r="G26" s="6"/>
      <c r="H26" s="6"/>
      <c r="I26" s="6"/>
      <c r="J26" s="6"/>
      <c r="K26" s="6"/>
      <c r="L26" s="6"/>
      <c r="M26" s="6"/>
      <c r="N26" s="6"/>
    </row>
    <row r="27" spans="1:41" x14ac:dyDescent="0.3">
      <c r="A27" s="86"/>
      <c r="F27" s="6"/>
      <c r="G27" s="6"/>
      <c r="H27" s="6"/>
      <c r="I27" s="6"/>
      <c r="J27" s="6"/>
      <c r="K27" s="6"/>
      <c r="L27" s="6"/>
      <c r="M27" s="6"/>
      <c r="N27" s="6"/>
    </row>
    <row r="28" spans="1:41" x14ac:dyDescent="0.3">
      <c r="A28" s="86"/>
      <c r="F28" s="6"/>
      <c r="G28" s="6"/>
      <c r="H28" s="6"/>
      <c r="I28" s="6"/>
      <c r="J28" s="6"/>
      <c r="K28" s="6"/>
      <c r="L28" s="6"/>
      <c r="M28" s="6"/>
      <c r="N28" s="6"/>
    </row>
    <row r="29" spans="1:41" x14ac:dyDescent="0.3">
      <c r="A29" s="33"/>
      <c r="F29" s="6"/>
      <c r="G29" s="6"/>
      <c r="H29" s="6"/>
      <c r="I29" s="6"/>
      <c r="J29" s="6"/>
      <c r="K29" s="6"/>
      <c r="L29" s="6"/>
      <c r="M29" s="6"/>
      <c r="N29" s="6"/>
    </row>
    <row r="30" spans="1:41" x14ac:dyDescent="0.3">
      <c r="A30" s="33"/>
      <c r="F30" s="6"/>
      <c r="G30" s="6"/>
      <c r="H30" s="6"/>
      <c r="I30" s="6"/>
      <c r="J30" s="6"/>
      <c r="K30" s="6"/>
      <c r="L30" s="6"/>
      <c r="M30" s="6"/>
      <c r="N30" s="6"/>
    </row>
    <row r="31" spans="1:41" x14ac:dyDescent="0.3">
      <c r="A31" s="33"/>
      <c r="F31" s="6"/>
      <c r="G31" s="6"/>
      <c r="H31" s="6"/>
      <c r="I31" s="6"/>
      <c r="J31" s="6"/>
      <c r="K31" s="6"/>
      <c r="L31" s="6"/>
      <c r="M31" s="6"/>
      <c r="N31" s="6"/>
    </row>
    <row r="32" spans="1:41" x14ac:dyDescent="0.3">
      <c r="A32" s="33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3">
      <c r="A33" s="33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3">
      <c r="A34" s="33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3">
      <c r="A35" s="33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3">
      <c r="A36" s="33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3">
      <c r="A37" s="33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3">
      <c r="A38" s="33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3">
      <c r="A39" s="33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3">
      <c r="A40" s="33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3">
      <c r="A41" s="33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3">
      <c r="A42" s="33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3">
      <c r="A43" s="33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3">
      <c r="A44" s="33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3">
      <c r="A45" s="33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3">
      <c r="A46" s="33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33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3">
      <c r="A48" s="33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3">
      <c r="A49" s="33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33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3">
      <c r="A51" s="33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3">
      <c r="A52" s="33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3">
      <c r="A53" s="33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3">
      <c r="A54" s="33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3">
      <c r="A55" s="33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3">
      <c r="A56" s="33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3">
      <c r="A57" s="33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3">
      <c r="A58" s="33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3">
      <c r="A59" s="33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3">
      <c r="A60" s="33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3">
      <c r="A61" s="33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3">
      <c r="A62" s="33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3">
      <c r="A63" s="33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3">
      <c r="A64" s="33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3">
      <c r="A65" s="33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3">
      <c r="A66" s="33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3">
      <c r="A67" s="33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3">
      <c r="A68" s="33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3">
      <c r="A69" s="33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3">
      <c r="A70" s="33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3">
      <c r="A71" s="33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3">
      <c r="A72" s="33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3">
      <c r="A73" s="33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3">
      <c r="A74" s="33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3">
      <c r="A75" s="33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3">
      <c r="A76" s="33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3">
      <c r="A77" s="33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3">
      <c r="A78" s="33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3">
      <c r="A79" s="33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3">
      <c r="A80" s="33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3">
      <c r="A81" s="33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3">
      <c r="A82" s="33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3">
      <c r="A83" s="33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3">
      <c r="A84" s="33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3">
      <c r="A85" s="33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3">
      <c r="A86" s="33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3">
      <c r="A87" s="33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3">
      <c r="A88" s="33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3">
      <c r="A89" s="33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3">
      <c r="A90" s="33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3">
      <c r="A91" s="33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3">
      <c r="A92" s="33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3">
      <c r="A93" s="33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3">
      <c r="A94" s="33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3">
      <c r="A95" s="33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3">
      <c r="A96" s="33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3">
      <c r="A97" s="33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3">
      <c r="A98" s="33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3">
      <c r="A99" s="33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3">
      <c r="A100" s="33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3">
      <c r="A101" s="33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3">
      <c r="A102" s="33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3">
      <c r="A103" s="33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3">
      <c r="A104" s="33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3">
      <c r="A105" s="33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3">
      <c r="A106" s="33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3">
      <c r="A107" s="33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3">
      <c r="A108" s="33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3">
      <c r="A109" s="33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3">
      <c r="A110" s="33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3">
      <c r="A111" s="33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3">
      <c r="A112" s="33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3">
      <c r="A113" s="33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3">
      <c r="A114" s="33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3">
      <c r="A115" s="33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3">
      <c r="A116" s="33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3">
      <c r="A117" s="33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3">
      <c r="A118" s="33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3">
      <c r="A119" s="33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3">
      <c r="A120" s="33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3">
      <c r="A121" s="33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3">
      <c r="A122" s="33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3">
      <c r="A123" s="33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3">
      <c r="A124" s="33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3">
      <c r="A125" s="33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3">
      <c r="A126" s="33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3">
      <c r="A127" s="33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3">
      <c r="A128" s="33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3">
      <c r="A129" s="33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3">
      <c r="A130" s="33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3">
      <c r="A131" s="33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3">
      <c r="A132" s="33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3">
      <c r="A133" s="33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3">
      <c r="A134" s="33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3">
      <c r="A135" s="33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3">
      <c r="A136" s="33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3">
      <c r="A137" s="33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3">
      <c r="A138" s="33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3">
      <c r="A139" s="33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3">
      <c r="A140" s="33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3">
      <c r="A141" s="33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3">
      <c r="A142" s="33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3">
      <c r="A143" s="33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3">
      <c r="A144" s="33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3">
      <c r="A145" s="33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3">
      <c r="A146" s="33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3">
      <c r="A147" s="33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3">
      <c r="A148" s="33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3">
      <c r="A149" s="33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3">
      <c r="A150" s="33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3">
      <c r="A151" s="33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3">
      <c r="A152" s="33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3">
      <c r="A153" s="33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3">
      <c r="A154" s="33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3">
      <c r="A155" s="33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3">
      <c r="A156" s="33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3">
      <c r="A157" s="33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3">
      <c r="A158" s="33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3">
      <c r="A159" s="33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3">
      <c r="A160" s="33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3">
      <c r="A161" s="33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3">
      <c r="A162" s="33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3">
      <c r="A163" s="33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3">
      <c r="A164" s="33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3">
      <c r="A165" s="33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3">
      <c r="A166" s="33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3">
      <c r="A167" s="33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3">
      <c r="A168" s="33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3">
      <c r="A169" s="33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3">
      <c r="A170" s="33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3">
      <c r="A171" s="33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3">
      <c r="A172" s="33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3">
      <c r="A173" s="33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3">
      <c r="A174" s="33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3">
      <c r="A175" s="33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3">
      <c r="A176" s="33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3">
      <c r="A177" s="33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3">
      <c r="A178" s="33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3">
      <c r="A179" s="33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3">
      <c r="A180" s="33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3">
      <c r="A181" s="33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3">
      <c r="A182" s="33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3">
      <c r="A183" s="33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3">
      <c r="A184" s="33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3">
      <c r="A185" s="33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3">
      <c r="A186" s="33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3">
      <c r="A187" s="33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3">
      <c r="A188" s="33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3">
      <c r="A189" s="33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3">
      <c r="A190" s="33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3">
      <c r="A191" s="33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3">
      <c r="A192" s="33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3">
      <c r="A193" s="33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3">
      <c r="A194" s="33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3">
      <c r="A195" s="33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3">
      <c r="A196" s="33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3">
      <c r="A197" s="33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3">
      <c r="A198" s="33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3">
      <c r="A199" s="33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3">
      <c r="A200" s="33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3">
      <c r="A201" s="33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3">
      <c r="A202" s="33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3">
      <c r="A203" s="33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3">
      <c r="A204" s="33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3">
      <c r="A205" s="33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3">
      <c r="A206" s="33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3">
      <c r="A207" s="33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3">
      <c r="A208" s="33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3">
      <c r="A209" s="33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3">
      <c r="A210" s="33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3">
      <c r="A211" s="33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3">
      <c r="A212" s="33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3">
      <c r="A213" s="33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3">
      <c r="A214" s="33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3">
      <c r="A215" s="33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3">
      <c r="A216" s="33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3">
      <c r="A217" s="33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3">
      <c r="A218" s="33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3">
      <c r="A219" s="33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3">
      <c r="A220" s="33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3">
      <c r="A221" s="33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3">
      <c r="A222" s="33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3">
      <c r="A223" s="33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3">
      <c r="A224" s="33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3">
      <c r="A225" s="33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3">
      <c r="A226" s="33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3">
      <c r="A227" s="33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3">
      <c r="A228" s="33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3">
      <c r="A229" s="33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3">
      <c r="A230" s="33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3">
      <c r="A231" s="33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3">
      <c r="A232" s="33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3">
      <c r="A233" s="33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3">
      <c r="A234" s="33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3">
      <c r="A235" s="33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3">
      <c r="A236" s="33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3">
      <c r="A237" s="33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3">
      <c r="A238" s="33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3">
      <c r="A239" s="33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3">
      <c r="A240" s="33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3">
      <c r="A241" s="33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3">
      <c r="A242" s="33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3">
      <c r="A243" s="33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3">
      <c r="A244" s="33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3">
      <c r="A245" s="33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3">
      <c r="A246" s="33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3">
      <c r="A247" s="33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3">
      <c r="A248" s="33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3">
      <c r="A249" s="33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3">
      <c r="A250" s="33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3">
      <c r="A251" s="33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3">
      <c r="A252" s="33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3">
      <c r="A253" s="33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3">
      <c r="A254" s="33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3">
      <c r="A255" s="33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0.75" customHeight="1" x14ac:dyDescent="0.3">
      <c r="A256" s="33"/>
      <c r="F256" s="6"/>
      <c r="G256" s="6"/>
      <c r="H256" s="6"/>
      <c r="I256" s="6"/>
      <c r="J256" s="6"/>
      <c r="K256" s="6"/>
      <c r="L256" s="6"/>
      <c r="M256" s="6"/>
      <c r="N256" s="6"/>
    </row>
    <row r="257" spans="6:14" x14ac:dyDescent="0.3">
      <c r="F257" s="6"/>
      <c r="G257" s="6"/>
      <c r="H257" s="6"/>
      <c r="I257" s="6"/>
      <c r="J257" s="6"/>
      <c r="K257" s="6"/>
      <c r="L257" s="6"/>
      <c r="M257" s="6"/>
      <c r="N257" s="6"/>
    </row>
    <row r="258" spans="6:14" x14ac:dyDescent="0.3">
      <c r="F258" s="6"/>
      <c r="G258" s="6"/>
      <c r="H258" s="6"/>
      <c r="I258" s="6"/>
      <c r="J258" s="6"/>
      <c r="K258" s="6"/>
      <c r="L258" s="6"/>
      <c r="M258" s="6"/>
      <c r="N258" s="6"/>
    </row>
    <row r="259" spans="6:14" x14ac:dyDescent="0.3">
      <c r="F259" s="6"/>
      <c r="G259" s="6"/>
      <c r="H259" s="6"/>
      <c r="I259" s="6"/>
      <c r="J259" s="6"/>
      <c r="K259" s="6"/>
      <c r="L259" s="6"/>
      <c r="M259" s="6"/>
      <c r="N259" s="6"/>
    </row>
    <row r="260" spans="6:14" x14ac:dyDescent="0.3">
      <c r="F260" s="6"/>
      <c r="G260" s="6"/>
      <c r="H260" s="6"/>
      <c r="I260" s="6"/>
      <c r="J260" s="6"/>
      <c r="K260" s="6"/>
      <c r="L260" s="6"/>
      <c r="M260" s="6"/>
      <c r="N260" s="6"/>
    </row>
    <row r="261" spans="6:14" x14ac:dyDescent="0.3">
      <c r="F261" s="6"/>
      <c r="G261" s="6"/>
      <c r="H261" s="6"/>
      <c r="I261" s="6"/>
      <c r="J261" s="6"/>
      <c r="K261" s="6"/>
      <c r="L261" s="6"/>
      <c r="M261" s="6"/>
      <c r="N261" s="6"/>
    </row>
  </sheetData>
  <mergeCells count="38">
    <mergeCell ref="A4:A5"/>
    <mergeCell ref="B4:C4"/>
    <mergeCell ref="E4:E5"/>
    <mergeCell ref="F4:F5"/>
    <mergeCell ref="AO4:AO5"/>
    <mergeCell ref="AH4:AH5"/>
    <mergeCell ref="AL4:AM4"/>
    <mergeCell ref="AN4:AN5"/>
    <mergeCell ref="Q4:Q5"/>
    <mergeCell ref="W4:W5"/>
    <mergeCell ref="AC4:AC5"/>
    <mergeCell ref="AI4:AI5"/>
    <mergeCell ref="T4:U4"/>
    <mergeCell ref="V4:V5"/>
    <mergeCell ref="Z4:AA4"/>
    <mergeCell ref="AB4:AB5"/>
    <mergeCell ref="Y14:AA14"/>
    <mergeCell ref="AF4:AG4"/>
    <mergeCell ref="J4:J5"/>
    <mergeCell ref="K4:K5"/>
    <mergeCell ref="N4:O4"/>
    <mergeCell ref="P4:P5"/>
    <mergeCell ref="G13:H13"/>
    <mergeCell ref="G4:H4"/>
    <mergeCell ref="AK15:AM15"/>
    <mergeCell ref="AE15:AG15"/>
    <mergeCell ref="S15:U15"/>
    <mergeCell ref="K11:AO11"/>
    <mergeCell ref="G15:H15"/>
    <mergeCell ref="N13:O13"/>
    <mergeCell ref="AK13:AM13"/>
    <mergeCell ref="AE13:AG13"/>
    <mergeCell ref="N14:O14"/>
    <mergeCell ref="G14:H14"/>
    <mergeCell ref="AK14:AM14"/>
    <mergeCell ref="AE14:AG14"/>
    <mergeCell ref="Y13:AA13"/>
    <mergeCell ref="Y15:AA15"/>
  </mergeCells>
  <phoneticPr fontId="24" type="noConversion"/>
  <conditionalFormatting sqref="A13:A17">
    <cfRule type="cellIs" dxfId="49" priority="1" stopIfTrue="1" operator="equal">
      <formula>0</formula>
    </cfRule>
    <cfRule type="cellIs" dxfId="48" priority="2" stopIfTrue="1" operator="equal">
      <formula>0</formula>
    </cfRule>
  </conditionalFormatting>
  <conditionalFormatting sqref="D6:D11">
    <cfRule type="expression" dxfId="47" priority="63">
      <formula>D6&lt;$B$3</formula>
    </cfRule>
    <cfRule type="expression" dxfId="46" priority="64">
      <formula>D6&gt;=$B$3</formula>
    </cfRule>
  </conditionalFormatting>
  <conditionalFormatting sqref="D12">
    <cfRule type="expression" dxfId="45" priority="62">
      <formula>$D$12&lt;$B$3</formula>
    </cfRule>
  </conditionalFormatting>
  <conditionalFormatting sqref="F3 H3:I3 L3:M3 O3 R3:S3 U3 X3:Y3 AA3 AD3:AE3 AG3 AJ3:AK3 AM3">
    <cfRule type="cellIs" dxfId="44" priority="76" operator="lessThan">
      <formula>0</formula>
    </cfRule>
    <cfRule type="cellIs" dxfId="43" priority="77" operator="greaterThan">
      <formula>1</formula>
    </cfRule>
  </conditionalFormatting>
  <conditionalFormatting sqref="F6:F11">
    <cfRule type="cellIs" dxfId="42" priority="61" operator="greaterThan">
      <formula>0</formula>
    </cfRule>
  </conditionalFormatting>
  <conditionalFormatting sqref="I6:I11">
    <cfRule type="expression" dxfId="41" priority="68">
      <formula>I6&lt;G6</formula>
    </cfRule>
    <cfRule type="expression" dxfId="40" priority="69">
      <formula>I6&gt;=G6</formula>
    </cfRule>
  </conditionalFormatting>
  <conditionalFormatting sqref="I12">
    <cfRule type="expression" dxfId="39" priority="65">
      <formula>$I$12&lt;$G$12</formula>
    </cfRule>
  </conditionalFormatting>
  <conditionalFormatting sqref="J6:J11 I13 P13 V13 AB13 AH13 AN13">
    <cfRule type="expression" dxfId="38" priority="59">
      <formula>I6&lt;$B$3</formula>
    </cfRule>
    <cfRule type="expression" dxfId="37" priority="60">
      <formula>I6&gt;=$B$3</formula>
    </cfRule>
  </conditionalFormatting>
  <conditionalFormatting sqref="J12">
    <cfRule type="expression" dxfId="36" priority="56">
      <formula>$J$12&lt;$B$3</formula>
    </cfRule>
  </conditionalFormatting>
  <conditionalFormatting sqref="L6:M10 R6:S10 X6:Y10 AD6:AD10 AJ6:AJ10 S12 Y12 A26:A256">
    <cfRule type="cellIs" dxfId="35" priority="100" stopIfTrue="1" operator="equal">
      <formula>0</formula>
    </cfRule>
    <cfRule type="cellIs" dxfId="34" priority="101" stopIfTrue="1" operator="equal">
      <formula>0</formula>
    </cfRule>
  </conditionalFormatting>
  <conditionalFormatting sqref="P6:P10 V6:V10 AB6:AB10 AH6:AH10 AN6:AN10">
    <cfRule type="expression" dxfId="33" priority="57">
      <formula>P6&gt;=$B$3</formula>
    </cfRule>
    <cfRule type="expression" dxfId="32" priority="58">
      <formula>P6&lt;$B$3</formula>
    </cfRule>
  </conditionalFormatting>
  <conditionalFormatting sqref="P12 V12 AB12 AH12 AN12">
    <cfRule type="expression" dxfId="31" priority="55">
      <formula>$P$12&lt;$B$3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5"/>
  <sheetViews>
    <sheetView workbookViewId="0">
      <selection activeCell="D1" sqref="D1:J1048576"/>
    </sheetView>
  </sheetViews>
  <sheetFormatPr defaultRowHeight="14.4" x14ac:dyDescent="0.3"/>
  <cols>
    <col min="1" max="1" width="13.44140625" customWidth="1"/>
    <col min="2" max="2" width="13.5546875" customWidth="1"/>
  </cols>
  <sheetData>
    <row r="1" spans="1:2" x14ac:dyDescent="0.3">
      <c r="A1" t="s">
        <v>47</v>
      </c>
      <c r="B1" t="s">
        <v>16</v>
      </c>
    </row>
    <row r="2" spans="1:2" ht="25.5" customHeight="1" x14ac:dyDescent="0.3">
      <c r="A2" s="103" t="s">
        <v>23</v>
      </c>
      <c r="B2" s="103" t="s">
        <v>24</v>
      </c>
    </row>
    <row r="3" spans="1:2" x14ac:dyDescent="0.3">
      <c r="A3" s="35">
        <v>0</v>
      </c>
      <c r="B3" s="36">
        <v>0</v>
      </c>
    </row>
    <row r="4" spans="1:2" x14ac:dyDescent="0.3">
      <c r="A4" s="35">
        <v>0.7</v>
      </c>
      <c r="B4" s="36">
        <v>1000</v>
      </c>
    </row>
    <row r="5" spans="1:2" x14ac:dyDescent="0.3">
      <c r="A5" s="35">
        <v>0.8</v>
      </c>
      <c r="B5" s="36">
        <v>2000</v>
      </c>
    </row>
    <row r="6" spans="1:2" x14ac:dyDescent="0.3">
      <c r="A6" s="35">
        <v>0.9</v>
      </c>
      <c r="B6" s="36">
        <v>3000</v>
      </c>
    </row>
    <row r="7" spans="1:2" x14ac:dyDescent="0.3">
      <c r="A7" s="35">
        <v>1</v>
      </c>
      <c r="B7" s="36">
        <v>4000</v>
      </c>
    </row>
    <row r="9" spans="1:2" x14ac:dyDescent="0.3">
      <c r="A9" s="104" t="s">
        <v>48</v>
      </c>
    </row>
    <row r="10" spans="1:2" x14ac:dyDescent="0.3">
      <c r="A10" s="103" t="s">
        <v>23</v>
      </c>
      <c r="B10" s="103" t="s">
        <v>24</v>
      </c>
    </row>
    <row r="11" spans="1:2" x14ac:dyDescent="0.3">
      <c r="A11" s="35">
        <v>0</v>
      </c>
      <c r="B11" s="36">
        <v>0</v>
      </c>
    </row>
    <row r="12" spans="1:2" x14ac:dyDescent="0.3">
      <c r="A12" s="35">
        <v>0.7</v>
      </c>
      <c r="B12" s="36">
        <v>1000</v>
      </c>
    </row>
    <row r="13" spans="1:2" x14ac:dyDescent="0.3">
      <c r="A13" s="35">
        <v>0.8</v>
      </c>
      <c r="B13" s="36">
        <v>2000</v>
      </c>
    </row>
    <row r="14" spans="1:2" x14ac:dyDescent="0.3">
      <c r="A14" s="35">
        <v>0.9</v>
      </c>
      <c r="B14" s="36">
        <v>2000</v>
      </c>
    </row>
    <row r="15" spans="1:2" x14ac:dyDescent="0.3">
      <c r="A15" s="35">
        <v>1</v>
      </c>
      <c r="B15" s="36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6" sqref="B6:C10"/>
    </sheetView>
  </sheetViews>
  <sheetFormatPr defaultColWidth="9.109375" defaultRowHeight="13.8" x14ac:dyDescent="0.25"/>
  <cols>
    <col min="1" max="1" width="6.33203125" style="45" customWidth="1"/>
    <col min="2" max="2" width="23.33203125" style="45" customWidth="1"/>
    <col min="3" max="3" width="24.88671875" style="45" customWidth="1"/>
    <col min="4" max="4" width="16.109375" style="45" customWidth="1"/>
    <col min="5" max="5" width="14.5546875" style="45" customWidth="1"/>
    <col min="6" max="6" width="18.109375" style="45" customWidth="1"/>
    <col min="7" max="7" width="14.88671875" style="45" customWidth="1"/>
    <col min="8" max="8" width="6.33203125" style="45" customWidth="1"/>
    <col min="9" max="16384" width="9.109375" style="45"/>
  </cols>
  <sheetData>
    <row r="1" spans="1:8" ht="27" customHeight="1" x14ac:dyDescent="0.25">
      <c r="A1" s="167"/>
      <c r="B1" s="167"/>
      <c r="C1" s="167"/>
      <c r="D1" s="167"/>
      <c r="E1" s="167"/>
      <c r="F1" s="167"/>
      <c r="G1" s="167"/>
      <c r="H1" s="167"/>
    </row>
    <row r="2" spans="1:8" ht="15" customHeight="1" x14ac:dyDescent="0.25">
      <c r="A2" s="169"/>
      <c r="B2" s="61" t="s">
        <v>25</v>
      </c>
      <c r="C2" s="134">
        <f ca="1">TODAY()</f>
        <v>45322</v>
      </c>
      <c r="D2" s="178" t="str">
        <f>общая!A6</f>
        <v>Торг.представитель 1</v>
      </c>
      <c r="E2" s="178"/>
      <c r="F2" s="178"/>
      <c r="G2" s="178"/>
      <c r="H2" s="168"/>
    </row>
    <row r="3" spans="1:8" ht="21.75" customHeight="1" x14ac:dyDescent="0.25">
      <c r="A3" s="169"/>
      <c r="B3" s="177" t="s">
        <v>26</v>
      </c>
      <c r="C3" s="177"/>
      <c r="D3" s="47" t="s">
        <v>27</v>
      </c>
      <c r="E3" s="47" t="s">
        <v>28</v>
      </c>
      <c r="F3" s="47" t="s">
        <v>39</v>
      </c>
      <c r="G3" s="47" t="s">
        <v>12</v>
      </c>
      <c r="H3" s="168"/>
    </row>
    <row r="4" spans="1:8" x14ac:dyDescent="0.25">
      <c r="A4" s="169"/>
      <c r="B4" s="176" t="str">
        <f>общая!B4:C4</f>
        <v>Активная клиентская база</v>
      </c>
      <c r="C4" s="176"/>
      <c r="D4" s="49">
        <f>общая!B6</f>
        <v>120</v>
      </c>
      <c r="E4" s="49">
        <f>общая!C6</f>
        <v>89</v>
      </c>
      <c r="F4" s="60">
        <f>E4/D4</f>
        <v>0.7416666666666667</v>
      </c>
      <c r="G4" s="51"/>
      <c r="H4" s="168"/>
    </row>
    <row r="5" spans="1:8" hidden="1" x14ac:dyDescent="0.25">
      <c r="A5" s="169"/>
      <c r="B5" s="176" t="s">
        <v>37</v>
      </c>
      <c r="C5" s="176"/>
      <c r="D5" s="49" t="e">
        <f>общая!#REF!</f>
        <v>#REF!</v>
      </c>
      <c r="E5" s="49" t="e">
        <f>общая!#REF!</f>
        <v>#REF!</v>
      </c>
      <c r="F5" s="50"/>
      <c r="G5" s="51"/>
      <c r="H5" s="168"/>
    </row>
    <row r="6" spans="1:8" x14ac:dyDescent="0.25">
      <c r="A6" s="169"/>
      <c r="B6" s="173" t="s">
        <v>73</v>
      </c>
      <c r="C6" s="174"/>
      <c r="D6" s="55">
        <f>общая!N6</f>
        <v>20000</v>
      </c>
      <c r="E6" s="56">
        <f>общая!O6</f>
        <v>17539.09</v>
      </c>
      <c r="F6" s="54">
        <f>E6/D6</f>
        <v>0.87695449999999997</v>
      </c>
      <c r="G6" s="65">
        <f>общая!Q6</f>
        <v>2000</v>
      </c>
      <c r="H6" s="168"/>
    </row>
    <row r="7" spans="1:8" x14ac:dyDescent="0.25">
      <c r="A7" s="169"/>
      <c r="B7" s="173" t="s">
        <v>74</v>
      </c>
      <c r="C7" s="174"/>
      <c r="D7" s="55">
        <f>общая!T6</f>
        <v>60000</v>
      </c>
      <c r="E7" s="56">
        <f>общая!U6</f>
        <v>58000</v>
      </c>
      <c r="F7" s="54">
        <f t="shared" ref="F7:F13" si="0">E7/D7</f>
        <v>0.96666666666666667</v>
      </c>
      <c r="G7" s="65">
        <f>общая!W6</f>
        <v>2000</v>
      </c>
      <c r="H7" s="168"/>
    </row>
    <row r="8" spans="1:8" x14ac:dyDescent="0.25">
      <c r="A8" s="169"/>
      <c r="B8" s="173" t="s">
        <v>75</v>
      </c>
      <c r="C8" s="174"/>
      <c r="D8" s="55">
        <f>общая!Z6</f>
        <v>25000</v>
      </c>
      <c r="E8" s="56">
        <f>общая!AA6</f>
        <v>12413.28</v>
      </c>
      <c r="F8" s="54">
        <f t="shared" si="0"/>
        <v>0.49653120000000001</v>
      </c>
      <c r="G8" s="65">
        <f>общая!AC6</f>
        <v>0</v>
      </c>
      <c r="H8" s="168"/>
    </row>
    <row r="9" spans="1:8" x14ac:dyDescent="0.25">
      <c r="A9" s="169"/>
      <c r="B9" s="173" t="s">
        <v>76</v>
      </c>
      <c r="C9" s="174"/>
      <c r="D9" s="55">
        <f>общая!AF6</f>
        <v>115000</v>
      </c>
      <c r="E9" s="56">
        <f>общая!AG6</f>
        <v>82392.91</v>
      </c>
      <c r="F9" s="54">
        <f t="shared" si="0"/>
        <v>0.71646008695652175</v>
      </c>
      <c r="G9" s="65">
        <f>общая!AI6</f>
        <v>1000</v>
      </c>
      <c r="H9" s="168"/>
    </row>
    <row r="10" spans="1:8" x14ac:dyDescent="0.25">
      <c r="A10" s="169"/>
      <c r="B10" s="173" t="s">
        <v>77</v>
      </c>
      <c r="C10" s="174"/>
      <c r="D10" s="55">
        <f>общая!AL6</f>
        <v>120000</v>
      </c>
      <c r="E10" s="56">
        <f>общая!AM6</f>
        <v>75414.289999999994</v>
      </c>
      <c r="F10" s="54">
        <f t="shared" si="0"/>
        <v>0.62845241666666662</v>
      </c>
      <c r="G10" s="65">
        <f>общая!AO6</f>
        <v>0</v>
      </c>
      <c r="H10" s="168"/>
    </row>
    <row r="11" spans="1:8" hidden="1" x14ac:dyDescent="0.25">
      <c r="A11" s="169"/>
      <c r="B11" s="164"/>
      <c r="C11" s="165"/>
      <c r="D11" s="116" t="e">
        <f>общая!#REF!</f>
        <v>#REF!</v>
      </c>
      <c r="E11" s="116">
        <f>общая!AD6</f>
        <v>33</v>
      </c>
      <c r="F11" s="117" t="e">
        <f t="shared" si="0"/>
        <v>#REF!</v>
      </c>
      <c r="G11" s="65"/>
      <c r="H11" s="168"/>
    </row>
    <row r="12" spans="1:8" ht="15" hidden="1" customHeight="1" x14ac:dyDescent="0.25">
      <c r="A12" s="169"/>
      <c r="B12" s="179"/>
      <c r="C12" s="180"/>
      <c r="D12" s="118" t="e">
        <f>общая!#REF!</f>
        <v>#REF!</v>
      </c>
      <c r="E12" s="118">
        <f>общая!AJ6</f>
        <v>20</v>
      </c>
      <c r="F12" s="119" t="e">
        <f t="shared" si="0"/>
        <v>#REF!</v>
      </c>
      <c r="G12" s="66"/>
      <c r="H12" s="168"/>
    </row>
    <row r="13" spans="1:8" x14ac:dyDescent="0.25">
      <c r="A13" s="169"/>
      <c r="B13" s="175" t="s">
        <v>29</v>
      </c>
      <c r="C13" s="175"/>
      <c r="D13" s="52">
        <f>общая!G6</f>
        <v>2500000</v>
      </c>
      <c r="E13" s="58">
        <f>общая!H6</f>
        <v>1954000</v>
      </c>
      <c r="F13" s="54">
        <f t="shared" si="0"/>
        <v>0.78159999999999996</v>
      </c>
      <c r="G13" s="67"/>
      <c r="H13" s="168"/>
    </row>
    <row r="14" spans="1:8" x14ac:dyDescent="0.25">
      <c r="A14" s="169"/>
      <c r="B14" s="166" t="s">
        <v>40</v>
      </c>
      <c r="C14" s="166"/>
      <c r="D14" s="166"/>
      <c r="E14" s="166"/>
      <c r="F14" s="166"/>
      <c r="G14" s="68">
        <f>SUM(G6:G10)</f>
        <v>5000</v>
      </c>
      <c r="H14" s="168"/>
    </row>
    <row r="15" spans="1:8" ht="15" customHeight="1" x14ac:dyDescent="0.25">
      <c r="A15" s="169"/>
      <c r="B15" s="170"/>
      <c r="C15" s="171"/>
      <c r="D15" s="171"/>
      <c r="E15" s="171"/>
      <c r="F15" s="171"/>
      <c r="G15" s="172"/>
      <c r="H15" s="168"/>
    </row>
    <row r="16" spans="1:8" ht="62.25" customHeight="1" x14ac:dyDescent="0.25">
      <c r="A16" s="169"/>
      <c r="B16" s="47" t="s">
        <v>42</v>
      </c>
      <c r="C16" s="47" t="s">
        <v>43</v>
      </c>
      <c r="D16" s="47" t="s">
        <v>44</v>
      </c>
      <c r="E16" s="48" t="s">
        <v>30</v>
      </c>
      <c r="F16" s="48" t="s">
        <v>1</v>
      </c>
      <c r="G16" s="48" t="s">
        <v>41</v>
      </c>
      <c r="H16" s="168"/>
    </row>
    <row r="17" spans="1:8" x14ac:dyDescent="0.25">
      <c r="A17" s="169"/>
      <c r="B17" s="63">
        <f>(D13-E13)/(E17-F17)</f>
        <v>182000</v>
      </c>
      <c r="C17" s="63">
        <f>D13/E17</f>
        <v>108695.65217391304</v>
      </c>
      <c r="D17" s="63">
        <f>общая!I6</f>
        <v>2247100</v>
      </c>
      <c r="E17" s="64">
        <f>общая!B1</f>
        <v>23</v>
      </c>
      <c r="F17" s="64">
        <f>общая!B2</f>
        <v>20</v>
      </c>
      <c r="G17" s="54">
        <f>общая!B3</f>
        <v>0.86956521739130432</v>
      </c>
      <c r="H17" s="168"/>
    </row>
    <row r="18" spans="1:8" ht="27" customHeight="1" x14ac:dyDescent="0.25">
      <c r="A18" s="167"/>
      <c r="B18" s="167"/>
      <c r="C18" s="167"/>
      <c r="D18" s="167"/>
      <c r="E18" s="167"/>
      <c r="F18" s="167"/>
      <c r="G18" s="167"/>
      <c r="H18" s="167"/>
    </row>
    <row r="19" spans="1:8" x14ac:dyDescent="0.25">
      <c r="E19" s="46"/>
      <c r="F19" s="46"/>
      <c r="G19" s="46"/>
    </row>
    <row r="20" spans="1:8" x14ac:dyDescent="0.25">
      <c r="E20" s="46"/>
      <c r="F20" s="46"/>
      <c r="G20" s="46"/>
    </row>
    <row r="21" spans="1:8" x14ac:dyDescent="0.25">
      <c r="E21" s="46"/>
      <c r="F21" s="46"/>
      <c r="G21" s="46"/>
    </row>
  </sheetData>
  <mergeCells count="18">
    <mergeCell ref="D2:G2"/>
    <mergeCell ref="B12:C12"/>
    <mergeCell ref="B11:C11"/>
    <mergeCell ref="B14:F14"/>
    <mergeCell ref="A1:H1"/>
    <mergeCell ref="A18:H18"/>
    <mergeCell ref="H2:H17"/>
    <mergeCell ref="A2:A17"/>
    <mergeCell ref="B15:G15"/>
    <mergeCell ref="B7:C7"/>
    <mergeCell ref="B8:C8"/>
    <mergeCell ref="B9:C9"/>
    <mergeCell ref="B10:C10"/>
    <mergeCell ref="B13:C13"/>
    <mergeCell ref="B5:C5"/>
    <mergeCell ref="B4:C4"/>
    <mergeCell ref="B6:C6"/>
    <mergeCell ref="B3:C3"/>
  </mergeCells>
  <conditionalFormatting sqref="F4">
    <cfRule type="cellIs" dxfId="30" priority="2" operator="greaterThanOrEqual">
      <formula>$G$17</formula>
    </cfRule>
  </conditionalFormatting>
  <conditionalFormatting sqref="F6:F13">
    <cfRule type="cellIs" dxfId="29" priority="1" operator="greaterThanOrEqual">
      <formula>$G$17</formula>
    </cfRule>
    <cfRule type="cellIs" dxfId="28" priority="4" operator="greaterThanOrEqual">
      <formula>1</formula>
    </cfRule>
    <cfRule type="cellIs" dxfId="27" priority="5" operator="lessThan">
      <formula>0.9</formula>
    </cfRule>
  </conditionalFormatting>
  <conditionalFormatting sqref="G6:G11">
    <cfRule type="cellIs" dxfId="26" priority="3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B6" sqref="B6:C10"/>
    </sheetView>
  </sheetViews>
  <sheetFormatPr defaultColWidth="9.109375" defaultRowHeight="13.8" x14ac:dyDescent="0.25"/>
  <cols>
    <col min="1" max="1" width="6.33203125" style="45" customWidth="1"/>
    <col min="2" max="2" width="23.33203125" style="45" customWidth="1"/>
    <col min="3" max="3" width="24.88671875" style="45" customWidth="1"/>
    <col min="4" max="4" width="22" style="45" customWidth="1"/>
    <col min="5" max="6" width="17.6640625" style="45" customWidth="1"/>
    <col min="7" max="7" width="15.44140625" style="45" customWidth="1"/>
    <col min="8" max="8" width="6.5546875" style="45" customWidth="1"/>
    <col min="9" max="16384" width="9.109375" style="45"/>
  </cols>
  <sheetData>
    <row r="1" spans="1:8" ht="27" customHeight="1" x14ac:dyDescent="0.25">
      <c r="A1" s="167"/>
      <c r="B1" s="167"/>
      <c r="C1" s="167"/>
      <c r="D1" s="167"/>
      <c r="E1" s="167"/>
      <c r="F1" s="167"/>
      <c r="G1" s="167"/>
      <c r="H1" s="167"/>
    </row>
    <row r="2" spans="1:8" ht="15" customHeight="1" x14ac:dyDescent="0.25">
      <c r="A2" s="169"/>
      <c r="B2" s="61" t="s">
        <v>25</v>
      </c>
      <c r="C2" s="134">
        <f ca="1">TODAY()</f>
        <v>45322</v>
      </c>
      <c r="D2" s="178" t="str">
        <f>общая!A7</f>
        <v>Торг.представитель 2</v>
      </c>
      <c r="E2" s="178"/>
      <c r="F2" s="178"/>
      <c r="G2" s="178"/>
      <c r="H2" s="168"/>
    </row>
    <row r="3" spans="1:8" x14ac:dyDescent="0.25">
      <c r="A3" s="169"/>
      <c r="B3" s="177" t="s">
        <v>26</v>
      </c>
      <c r="C3" s="177"/>
      <c r="D3" s="47" t="s">
        <v>27</v>
      </c>
      <c r="E3" s="47" t="s">
        <v>28</v>
      </c>
      <c r="F3" s="47" t="s">
        <v>39</v>
      </c>
      <c r="G3" s="47" t="s">
        <v>12</v>
      </c>
      <c r="H3" s="168"/>
    </row>
    <row r="4" spans="1:8" x14ac:dyDescent="0.25">
      <c r="A4" s="169"/>
      <c r="B4" s="176" t="str">
        <f>общая!B4:C4</f>
        <v>Активная клиентская база</v>
      </c>
      <c r="C4" s="176"/>
      <c r="D4" s="49">
        <f>общая!B7</f>
        <v>105</v>
      </c>
      <c r="E4" s="49">
        <f>общая!C7</f>
        <v>60</v>
      </c>
      <c r="F4" s="60">
        <f>E4/D4</f>
        <v>0.5714285714285714</v>
      </c>
      <c r="G4" s="51"/>
      <c r="H4" s="168"/>
    </row>
    <row r="5" spans="1:8" hidden="1" x14ac:dyDescent="0.25">
      <c r="A5" s="169"/>
      <c r="B5" s="176" t="s">
        <v>37</v>
      </c>
      <c r="C5" s="176"/>
      <c r="D5" s="49"/>
      <c r="E5" s="49"/>
      <c r="F5" s="50"/>
      <c r="G5" s="51"/>
      <c r="H5" s="168"/>
    </row>
    <row r="6" spans="1:8" x14ac:dyDescent="0.25">
      <c r="A6" s="169"/>
      <c r="B6" s="173" t="s">
        <v>73</v>
      </c>
      <c r="C6" s="174"/>
      <c r="D6" s="55">
        <f>общая!N7</f>
        <v>35000</v>
      </c>
      <c r="E6" s="56">
        <f>общая!O7</f>
        <v>11687.48</v>
      </c>
      <c r="F6" s="54">
        <f>E6/D6</f>
        <v>0.333928</v>
      </c>
      <c r="G6" s="65">
        <f>общая!Q7</f>
        <v>0</v>
      </c>
      <c r="H6" s="168"/>
    </row>
    <row r="7" spans="1:8" x14ac:dyDescent="0.25">
      <c r="A7" s="169"/>
      <c r="B7" s="173" t="s">
        <v>74</v>
      </c>
      <c r="C7" s="174"/>
      <c r="D7" s="55">
        <f>общая!T7</f>
        <v>130000</v>
      </c>
      <c r="E7" s="56">
        <f>общая!U7</f>
        <v>100000</v>
      </c>
      <c r="F7" s="54">
        <f t="shared" ref="F7:F13" si="0">E7/D7</f>
        <v>0.76923076923076927</v>
      </c>
      <c r="G7" s="65">
        <f>общая!W7</f>
        <v>1000</v>
      </c>
      <c r="H7" s="168"/>
    </row>
    <row r="8" spans="1:8" x14ac:dyDescent="0.25">
      <c r="A8" s="169"/>
      <c r="B8" s="173" t="s">
        <v>75</v>
      </c>
      <c r="C8" s="174"/>
      <c r="D8" s="55">
        <f>общая!Z7</f>
        <v>35000</v>
      </c>
      <c r="E8" s="56">
        <f>общая!AA7</f>
        <v>5849.66</v>
      </c>
      <c r="F8" s="54">
        <f t="shared" si="0"/>
        <v>0.16713314285714284</v>
      </c>
      <c r="G8" s="65">
        <f>общая!AC7</f>
        <v>0</v>
      </c>
      <c r="H8" s="168"/>
    </row>
    <row r="9" spans="1:8" x14ac:dyDescent="0.25">
      <c r="A9" s="169"/>
      <c r="B9" s="173" t="s">
        <v>76</v>
      </c>
      <c r="C9" s="174"/>
      <c r="D9" s="55">
        <f>общая!AF7</f>
        <v>130000</v>
      </c>
      <c r="E9" s="56">
        <f>общая!AG7</f>
        <v>43493.9</v>
      </c>
      <c r="F9" s="54">
        <f t="shared" si="0"/>
        <v>0.33456846153846154</v>
      </c>
      <c r="G9" s="65">
        <f>общая!AI7</f>
        <v>0</v>
      </c>
      <c r="H9" s="168"/>
    </row>
    <row r="10" spans="1:8" x14ac:dyDescent="0.25">
      <c r="A10" s="169"/>
      <c r="B10" s="173" t="s">
        <v>77</v>
      </c>
      <c r="C10" s="174"/>
      <c r="D10" s="55">
        <f>общая!AL7</f>
        <v>480000</v>
      </c>
      <c r="E10" s="56">
        <f>общая!AM7</f>
        <v>155970.92000000001</v>
      </c>
      <c r="F10" s="54">
        <f t="shared" si="0"/>
        <v>0.3249394166666667</v>
      </c>
      <c r="G10" s="65">
        <f>общая!AO7</f>
        <v>0</v>
      </c>
      <c r="H10" s="168"/>
    </row>
    <row r="11" spans="1:8" hidden="1" x14ac:dyDescent="0.25">
      <c r="A11" s="169"/>
      <c r="B11" s="164"/>
      <c r="C11" s="165"/>
      <c r="D11" s="116" t="e">
        <f>общая!#REF!</f>
        <v>#REF!</v>
      </c>
      <c r="E11" s="116">
        <f>общая!AD7</f>
        <v>15</v>
      </c>
      <c r="F11" s="117" t="e">
        <f t="shared" si="0"/>
        <v>#REF!</v>
      </c>
      <c r="G11" s="65"/>
      <c r="H11" s="168"/>
    </row>
    <row r="12" spans="1:8" ht="15" hidden="1" customHeight="1" x14ac:dyDescent="0.25">
      <c r="A12" s="169"/>
      <c r="B12" s="179"/>
      <c r="C12" s="180"/>
      <c r="D12" s="118" t="e">
        <f>общая!#REF!</f>
        <v>#REF!</v>
      </c>
      <c r="E12" s="118">
        <f>общая!AJ7</f>
        <v>21</v>
      </c>
      <c r="F12" s="119" t="e">
        <f t="shared" si="0"/>
        <v>#REF!</v>
      </c>
      <c r="G12" s="66"/>
      <c r="H12" s="168"/>
    </row>
    <row r="13" spans="1:8" x14ac:dyDescent="0.25">
      <c r="A13" s="169"/>
      <c r="B13" s="175" t="s">
        <v>29</v>
      </c>
      <c r="C13" s="175"/>
      <c r="D13" s="52">
        <f>общая!G7</f>
        <v>2900000</v>
      </c>
      <c r="E13" s="58">
        <f>общая!H7</f>
        <v>2710000</v>
      </c>
      <c r="F13" s="54">
        <f t="shared" si="0"/>
        <v>0.93448275862068964</v>
      </c>
      <c r="G13" s="67"/>
      <c r="H13" s="168"/>
    </row>
    <row r="14" spans="1:8" x14ac:dyDescent="0.25">
      <c r="A14" s="169"/>
      <c r="B14" s="166" t="s">
        <v>40</v>
      </c>
      <c r="C14" s="166"/>
      <c r="D14" s="166"/>
      <c r="E14" s="166"/>
      <c r="F14" s="166"/>
      <c r="G14" s="68">
        <f>SUM(G6:G10)</f>
        <v>1000</v>
      </c>
      <c r="H14" s="168"/>
    </row>
    <row r="15" spans="1:8" ht="15" customHeight="1" x14ac:dyDescent="0.25">
      <c r="A15" s="169"/>
      <c r="B15" s="170"/>
      <c r="C15" s="171"/>
      <c r="D15" s="171"/>
      <c r="E15" s="171"/>
      <c r="F15" s="171"/>
      <c r="G15" s="172"/>
      <c r="H15" s="168"/>
    </row>
    <row r="16" spans="1:8" ht="62.25" customHeight="1" x14ac:dyDescent="0.25">
      <c r="A16" s="169"/>
      <c r="B16" s="47" t="s">
        <v>42</v>
      </c>
      <c r="C16" s="47" t="s">
        <v>43</v>
      </c>
      <c r="D16" s="47" t="s">
        <v>44</v>
      </c>
      <c r="E16" s="48" t="s">
        <v>30</v>
      </c>
      <c r="F16" s="48" t="s">
        <v>1</v>
      </c>
      <c r="G16" s="48" t="s">
        <v>41</v>
      </c>
      <c r="H16" s="168"/>
    </row>
    <row r="17" spans="1:8" x14ac:dyDescent="0.25">
      <c r="A17" s="169"/>
      <c r="B17" s="63">
        <f>(D13-E13)/(E17-F17)</f>
        <v>63333.333333333336</v>
      </c>
      <c r="C17" s="63">
        <f>D13/E17</f>
        <v>126086.95652173914</v>
      </c>
      <c r="D17" s="63">
        <f>общая!I7</f>
        <v>3116500</v>
      </c>
      <c r="E17" s="64">
        <f>общая!B1</f>
        <v>23</v>
      </c>
      <c r="F17" s="64">
        <f>общая!B2</f>
        <v>20</v>
      </c>
      <c r="G17" s="54">
        <f>общая!B3</f>
        <v>0.86956521739130432</v>
      </c>
      <c r="H17" s="168"/>
    </row>
    <row r="18" spans="1:8" ht="27" customHeight="1" x14ac:dyDescent="0.25">
      <c r="A18" s="167"/>
      <c r="B18" s="167"/>
      <c r="C18" s="167"/>
      <c r="D18" s="167"/>
      <c r="E18" s="167"/>
      <c r="F18" s="167"/>
      <c r="G18" s="167"/>
      <c r="H18" s="167"/>
    </row>
    <row r="19" spans="1:8" x14ac:dyDescent="0.25">
      <c r="E19" s="46"/>
      <c r="F19" s="46"/>
      <c r="G19" s="46"/>
    </row>
    <row r="20" spans="1:8" x14ac:dyDescent="0.25">
      <c r="E20" s="46"/>
      <c r="F20" s="46"/>
      <c r="G20" s="46"/>
    </row>
    <row r="21" spans="1:8" x14ac:dyDescent="0.25">
      <c r="E21" s="46"/>
      <c r="F21" s="46"/>
      <c r="G21" s="46"/>
    </row>
  </sheetData>
  <mergeCells count="18">
    <mergeCell ref="B15:G15"/>
    <mergeCell ref="B12:C12"/>
    <mergeCell ref="B11:C11"/>
    <mergeCell ref="A18:H18"/>
    <mergeCell ref="A1:H1"/>
    <mergeCell ref="A2:A17"/>
    <mergeCell ref="D2:G2"/>
    <mergeCell ref="H2:H17"/>
    <mergeCell ref="B3:C3"/>
    <mergeCell ref="B4:C4"/>
    <mergeCell ref="B5:C5"/>
    <mergeCell ref="B6:C6"/>
    <mergeCell ref="B7:C7"/>
    <mergeCell ref="B8:C8"/>
    <mergeCell ref="B9:C9"/>
    <mergeCell ref="B10:C10"/>
    <mergeCell ref="B13:C13"/>
    <mergeCell ref="B14:F14"/>
  </mergeCells>
  <conditionalFormatting sqref="F4">
    <cfRule type="cellIs" dxfId="25" priority="2" operator="greaterThanOrEqual">
      <formula>$G$17</formula>
    </cfRule>
  </conditionalFormatting>
  <conditionalFormatting sqref="F6:F13">
    <cfRule type="cellIs" dxfId="24" priority="1" operator="greaterThanOrEqual">
      <formula>$G$17</formula>
    </cfRule>
    <cfRule type="cellIs" dxfId="23" priority="3" operator="greaterThanOrEqual">
      <formula>1</formula>
    </cfRule>
    <cfRule type="cellIs" dxfId="22" priority="4" operator="lessThan">
      <formula>0.9</formula>
    </cfRule>
  </conditionalFormatting>
  <conditionalFormatting sqref="G6:G11">
    <cfRule type="cellIs" dxfId="21" priority="7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activeCell="B6" sqref="B6:C10"/>
    </sheetView>
  </sheetViews>
  <sheetFormatPr defaultColWidth="9.109375" defaultRowHeight="13.8" x14ac:dyDescent="0.25"/>
  <cols>
    <col min="1" max="1" width="6.33203125" style="45" customWidth="1"/>
    <col min="2" max="2" width="23.33203125" style="45" customWidth="1"/>
    <col min="3" max="3" width="24.88671875" style="45" customWidth="1"/>
    <col min="4" max="4" width="15.88671875" style="45" customWidth="1"/>
    <col min="5" max="5" width="16.109375" style="45" customWidth="1"/>
    <col min="6" max="6" width="20.33203125" style="45" customWidth="1"/>
    <col min="7" max="7" width="15.5546875" style="45" customWidth="1"/>
    <col min="8" max="8" width="6.33203125" style="45" customWidth="1"/>
    <col min="9" max="16384" width="9.109375" style="45"/>
  </cols>
  <sheetData>
    <row r="1" spans="1:8" ht="27" customHeight="1" x14ac:dyDescent="0.25">
      <c r="A1" s="167"/>
      <c r="B1" s="167"/>
      <c r="C1" s="167"/>
      <c r="D1" s="167"/>
      <c r="E1" s="167"/>
      <c r="F1" s="167"/>
      <c r="G1" s="167"/>
      <c r="H1" s="167"/>
    </row>
    <row r="2" spans="1:8" ht="15" customHeight="1" x14ac:dyDescent="0.25">
      <c r="A2" s="169"/>
      <c r="B2" s="61" t="s">
        <v>25</v>
      </c>
      <c r="C2" s="134">
        <f ca="1">TODAY()</f>
        <v>45322</v>
      </c>
      <c r="D2" s="178" t="str">
        <f>общая!A8</f>
        <v>Торг.представитель 3</v>
      </c>
      <c r="E2" s="178"/>
      <c r="F2" s="178"/>
      <c r="G2" s="178"/>
      <c r="H2" s="168"/>
    </row>
    <row r="3" spans="1:8" x14ac:dyDescent="0.25">
      <c r="A3" s="169"/>
      <c r="B3" s="177" t="s">
        <v>26</v>
      </c>
      <c r="C3" s="177"/>
      <c r="D3" s="47" t="s">
        <v>27</v>
      </c>
      <c r="E3" s="47" t="s">
        <v>28</v>
      </c>
      <c r="F3" s="47" t="s">
        <v>39</v>
      </c>
      <c r="G3" s="47" t="s">
        <v>12</v>
      </c>
      <c r="H3" s="168"/>
    </row>
    <row r="4" spans="1:8" x14ac:dyDescent="0.25">
      <c r="A4" s="169"/>
      <c r="B4" s="176" t="str">
        <f>общая!B4:C4</f>
        <v>Активная клиентская база</v>
      </c>
      <c r="C4" s="176"/>
      <c r="D4" s="49">
        <f>общая!B8</f>
        <v>105</v>
      </c>
      <c r="E4" s="49">
        <f>общая!C8</f>
        <v>88</v>
      </c>
      <c r="F4" s="60">
        <f>E4/D4</f>
        <v>0.83809523809523812</v>
      </c>
      <c r="G4" s="51"/>
      <c r="H4" s="168"/>
    </row>
    <row r="5" spans="1:8" hidden="1" x14ac:dyDescent="0.25">
      <c r="A5" s="169"/>
      <c r="B5" s="176" t="s">
        <v>37</v>
      </c>
      <c r="C5" s="176"/>
      <c r="D5" s="49"/>
      <c r="E5" s="49"/>
      <c r="F5" s="50"/>
      <c r="G5" s="51"/>
      <c r="H5" s="168"/>
    </row>
    <row r="6" spans="1:8" x14ac:dyDescent="0.25">
      <c r="A6" s="169"/>
      <c r="B6" s="173" t="s">
        <v>73</v>
      </c>
      <c r="C6" s="174"/>
      <c r="D6" s="55">
        <f>общая!N8</f>
        <v>30000</v>
      </c>
      <c r="E6" s="56">
        <f>общая!O8</f>
        <v>27783.65</v>
      </c>
      <c r="F6" s="54">
        <f>E6/D6</f>
        <v>0.92612166666666673</v>
      </c>
      <c r="G6" s="65">
        <f>общая!Q8</f>
        <v>3000</v>
      </c>
      <c r="H6" s="168"/>
    </row>
    <row r="7" spans="1:8" x14ac:dyDescent="0.25">
      <c r="A7" s="169"/>
      <c r="B7" s="173" t="s">
        <v>74</v>
      </c>
      <c r="C7" s="174"/>
      <c r="D7" s="55">
        <f>общая!T8</f>
        <v>55000</v>
      </c>
      <c r="E7" s="56">
        <f>общая!U8</f>
        <v>55000</v>
      </c>
      <c r="F7" s="54">
        <f t="shared" ref="F7:F13" si="0">E7/D7</f>
        <v>1</v>
      </c>
      <c r="G7" s="65">
        <f>общая!W8</f>
        <v>4000</v>
      </c>
      <c r="H7" s="168"/>
    </row>
    <row r="8" spans="1:8" x14ac:dyDescent="0.25">
      <c r="A8" s="169"/>
      <c r="B8" s="173" t="s">
        <v>75</v>
      </c>
      <c r="C8" s="174"/>
      <c r="D8" s="55">
        <f>общая!Z8</f>
        <v>20000</v>
      </c>
      <c r="E8" s="56">
        <f>общая!AA8</f>
        <v>18000</v>
      </c>
      <c r="F8" s="54">
        <f t="shared" si="0"/>
        <v>0.9</v>
      </c>
      <c r="G8" s="65">
        <f>общая!AC8</f>
        <v>3000</v>
      </c>
      <c r="H8" s="168"/>
    </row>
    <row r="9" spans="1:8" x14ac:dyDescent="0.25">
      <c r="A9" s="169"/>
      <c r="B9" s="173" t="s">
        <v>76</v>
      </c>
      <c r="C9" s="174"/>
      <c r="D9" s="55">
        <f>общая!AF8</f>
        <v>155000</v>
      </c>
      <c r="E9" s="56">
        <f>общая!AG8</f>
        <v>129488.02</v>
      </c>
      <c r="F9" s="54">
        <f t="shared" si="0"/>
        <v>0.83540658064516127</v>
      </c>
      <c r="G9" s="65">
        <f>общая!AI8</f>
        <v>2000</v>
      </c>
      <c r="H9" s="168"/>
    </row>
    <row r="10" spans="1:8" x14ac:dyDescent="0.25">
      <c r="A10" s="169"/>
      <c r="B10" s="173" t="s">
        <v>77</v>
      </c>
      <c r="C10" s="174"/>
      <c r="D10" s="55">
        <f>общая!AL8</f>
        <v>400000</v>
      </c>
      <c r="E10" s="56">
        <f>общая!AM8</f>
        <v>193405.22</v>
      </c>
      <c r="F10" s="54">
        <f t="shared" si="0"/>
        <v>0.48351305</v>
      </c>
      <c r="G10" s="65">
        <f>общая!AO8</f>
        <v>0</v>
      </c>
      <c r="H10" s="168"/>
    </row>
    <row r="11" spans="1:8" hidden="1" x14ac:dyDescent="0.25">
      <c r="A11" s="169"/>
      <c r="B11" s="164"/>
      <c r="C11" s="165"/>
      <c r="D11" s="116" t="e">
        <f>общая!#REF!</f>
        <v>#REF!</v>
      </c>
      <c r="E11" s="116">
        <f>общая!AD8</f>
        <v>53</v>
      </c>
      <c r="F11" s="117" t="e">
        <f t="shared" si="0"/>
        <v>#REF!</v>
      </c>
      <c r="G11" s="65"/>
      <c r="H11" s="168"/>
    </row>
    <row r="12" spans="1:8" ht="15" hidden="1" customHeight="1" x14ac:dyDescent="0.25">
      <c r="A12" s="169"/>
      <c r="B12" s="179"/>
      <c r="C12" s="180"/>
      <c r="D12" s="118" t="e">
        <f>общая!#REF!</f>
        <v>#REF!</v>
      </c>
      <c r="E12" s="118">
        <f>общая!AJ8</f>
        <v>39</v>
      </c>
      <c r="F12" s="119" t="e">
        <f t="shared" si="0"/>
        <v>#REF!</v>
      </c>
      <c r="G12" s="66"/>
      <c r="H12" s="168"/>
    </row>
    <row r="13" spans="1:8" x14ac:dyDescent="0.25">
      <c r="A13" s="169"/>
      <c r="B13" s="175" t="s">
        <v>29</v>
      </c>
      <c r="C13" s="175"/>
      <c r="D13" s="52">
        <f>общая!G8</f>
        <v>2000000</v>
      </c>
      <c r="E13" s="58">
        <f>общая!H8</f>
        <v>1766000</v>
      </c>
      <c r="F13" s="54">
        <f t="shared" si="0"/>
        <v>0.88300000000000001</v>
      </c>
      <c r="G13" s="67"/>
      <c r="H13" s="168"/>
    </row>
    <row r="14" spans="1:8" x14ac:dyDescent="0.25">
      <c r="A14" s="169"/>
      <c r="B14" s="166" t="s">
        <v>40</v>
      </c>
      <c r="C14" s="166"/>
      <c r="D14" s="166"/>
      <c r="E14" s="166"/>
      <c r="F14" s="166"/>
      <c r="G14" s="68">
        <f>SUM(G6:G10)</f>
        <v>12000</v>
      </c>
      <c r="H14" s="168"/>
    </row>
    <row r="15" spans="1:8" ht="15" customHeight="1" x14ac:dyDescent="0.25">
      <c r="A15" s="169"/>
      <c r="B15" s="170"/>
      <c r="C15" s="171"/>
      <c r="D15" s="171"/>
      <c r="E15" s="171"/>
      <c r="F15" s="171"/>
      <c r="G15" s="172"/>
      <c r="H15" s="168"/>
    </row>
    <row r="16" spans="1:8" ht="62.25" customHeight="1" x14ac:dyDescent="0.25">
      <c r="A16" s="169"/>
      <c r="B16" s="47" t="s">
        <v>42</v>
      </c>
      <c r="C16" s="47" t="s">
        <v>43</v>
      </c>
      <c r="D16" s="47" t="s">
        <v>44</v>
      </c>
      <c r="E16" s="48" t="s">
        <v>30</v>
      </c>
      <c r="F16" s="48" t="s">
        <v>1</v>
      </c>
      <c r="G16" s="48" t="s">
        <v>41</v>
      </c>
      <c r="H16" s="168"/>
    </row>
    <row r="17" spans="1:8" x14ac:dyDescent="0.25">
      <c r="A17" s="169"/>
      <c r="B17" s="63">
        <f>(D13-E13)/(E17-F17)</f>
        <v>78000</v>
      </c>
      <c r="C17" s="63">
        <f>D13/E17</f>
        <v>86956.521739130432</v>
      </c>
      <c r="D17" s="63">
        <f>общая!I8</f>
        <v>2030900</v>
      </c>
      <c r="E17" s="64">
        <f>общая!B1</f>
        <v>23</v>
      </c>
      <c r="F17" s="64">
        <f>общая!B2</f>
        <v>20</v>
      </c>
      <c r="G17" s="54">
        <f>общая!B3</f>
        <v>0.86956521739130432</v>
      </c>
      <c r="H17" s="168"/>
    </row>
    <row r="18" spans="1:8" ht="27" customHeight="1" x14ac:dyDescent="0.25">
      <c r="A18" s="167"/>
      <c r="B18" s="167"/>
      <c r="C18" s="167"/>
      <c r="D18" s="167"/>
      <c r="E18" s="167"/>
      <c r="F18" s="167"/>
      <c r="G18" s="167"/>
      <c r="H18" s="167"/>
    </row>
    <row r="19" spans="1:8" x14ac:dyDescent="0.25">
      <c r="E19" s="46"/>
      <c r="F19" s="46"/>
      <c r="G19" s="46"/>
    </row>
    <row r="20" spans="1:8" x14ac:dyDescent="0.25">
      <c r="E20" s="46"/>
      <c r="F20" s="46"/>
      <c r="G20" s="46"/>
    </row>
    <row r="21" spans="1:8" x14ac:dyDescent="0.25">
      <c r="E21" s="46"/>
      <c r="F21" s="46"/>
      <c r="G21" s="46"/>
    </row>
  </sheetData>
  <mergeCells count="18">
    <mergeCell ref="B15:G15"/>
    <mergeCell ref="B12:C12"/>
    <mergeCell ref="B11:C11"/>
    <mergeCell ref="A18:H18"/>
    <mergeCell ref="A1:H1"/>
    <mergeCell ref="A2:A17"/>
    <mergeCell ref="D2:G2"/>
    <mergeCell ref="H2:H17"/>
    <mergeCell ref="B3:C3"/>
    <mergeCell ref="B4:C4"/>
    <mergeCell ref="B5:C5"/>
    <mergeCell ref="B6:C6"/>
    <mergeCell ref="B7:C7"/>
    <mergeCell ref="B8:C8"/>
    <mergeCell ref="B9:C9"/>
    <mergeCell ref="B10:C10"/>
    <mergeCell ref="B13:C13"/>
    <mergeCell ref="B14:F14"/>
  </mergeCells>
  <conditionalFormatting sqref="F4">
    <cfRule type="cellIs" dxfId="20" priority="2" operator="greaterThanOrEqual">
      <formula>$G$17</formula>
    </cfRule>
  </conditionalFormatting>
  <conditionalFormatting sqref="F6:F13">
    <cfRule type="cellIs" dxfId="19" priority="1" operator="greaterThanOrEqual">
      <formula>$G$17</formula>
    </cfRule>
    <cfRule type="cellIs" dxfId="18" priority="3" operator="greaterThanOrEqual">
      <formula>1</formula>
    </cfRule>
    <cfRule type="cellIs" dxfId="17" priority="4" operator="lessThan">
      <formula>0.9</formula>
    </cfRule>
  </conditionalFormatting>
  <conditionalFormatting sqref="G6:G11">
    <cfRule type="cellIs" dxfId="16" priority="9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activeCell="B6" sqref="B6:C10"/>
    </sheetView>
  </sheetViews>
  <sheetFormatPr defaultColWidth="9.109375" defaultRowHeight="13.8" x14ac:dyDescent="0.25"/>
  <cols>
    <col min="1" max="1" width="6.33203125" style="45" customWidth="1"/>
    <col min="2" max="2" width="23.33203125" style="45" customWidth="1"/>
    <col min="3" max="3" width="24.88671875" style="45" customWidth="1"/>
    <col min="4" max="4" width="19.109375" style="45" customWidth="1"/>
    <col min="5" max="5" width="14.6640625" style="45" customWidth="1"/>
    <col min="6" max="6" width="15.109375" style="45" customWidth="1"/>
    <col min="7" max="7" width="12.6640625" style="45" customWidth="1"/>
    <col min="8" max="8" width="6.33203125" style="45" customWidth="1"/>
    <col min="9" max="16384" width="9.109375" style="45"/>
  </cols>
  <sheetData>
    <row r="1" spans="1:8" ht="27" customHeight="1" x14ac:dyDescent="0.25">
      <c r="A1" s="167"/>
      <c r="B1" s="167"/>
      <c r="C1" s="167"/>
      <c r="D1" s="167"/>
      <c r="E1" s="167"/>
      <c r="F1" s="167"/>
      <c r="G1" s="167"/>
      <c r="H1" s="167"/>
    </row>
    <row r="2" spans="1:8" ht="15" customHeight="1" x14ac:dyDescent="0.25">
      <c r="A2" s="169"/>
      <c r="B2" s="61" t="s">
        <v>25</v>
      </c>
      <c r="C2" s="134">
        <f ca="1">TODAY()</f>
        <v>45322</v>
      </c>
      <c r="D2" s="178" t="str">
        <f>общая!A9</f>
        <v>Торг.представитель 4</v>
      </c>
      <c r="E2" s="178"/>
      <c r="F2" s="178"/>
      <c r="G2" s="178"/>
      <c r="H2" s="168"/>
    </row>
    <row r="3" spans="1:8" ht="27.6" x14ac:dyDescent="0.25">
      <c r="A3" s="169"/>
      <c r="B3" s="177" t="s">
        <v>26</v>
      </c>
      <c r="C3" s="177"/>
      <c r="D3" s="47" t="s">
        <v>27</v>
      </c>
      <c r="E3" s="47" t="s">
        <v>28</v>
      </c>
      <c r="F3" s="47" t="s">
        <v>39</v>
      </c>
      <c r="G3" s="47" t="s">
        <v>12</v>
      </c>
      <c r="H3" s="168"/>
    </row>
    <row r="4" spans="1:8" x14ac:dyDescent="0.25">
      <c r="A4" s="169"/>
      <c r="B4" s="176" t="str">
        <f>общая!B4:C4</f>
        <v>Активная клиентская база</v>
      </c>
      <c r="C4" s="176"/>
      <c r="D4" s="49">
        <f>общая!B9</f>
        <v>90</v>
      </c>
      <c r="E4" s="49">
        <f>общая!C9</f>
        <v>69</v>
      </c>
      <c r="F4" s="60">
        <f>E4/D4</f>
        <v>0.76666666666666672</v>
      </c>
      <c r="G4" s="51"/>
      <c r="H4" s="168"/>
    </row>
    <row r="5" spans="1:8" hidden="1" x14ac:dyDescent="0.25">
      <c r="A5" s="169"/>
      <c r="B5" s="176" t="s">
        <v>37</v>
      </c>
      <c r="C5" s="176"/>
      <c r="D5" s="49"/>
      <c r="E5" s="49"/>
      <c r="F5" s="50"/>
      <c r="G5" s="51"/>
      <c r="H5" s="168"/>
    </row>
    <row r="6" spans="1:8" x14ac:dyDescent="0.25">
      <c r="A6" s="169"/>
      <c r="B6" s="173" t="s">
        <v>73</v>
      </c>
      <c r="C6" s="174"/>
      <c r="D6" s="55">
        <f>общая!N9</f>
        <v>20000</v>
      </c>
      <c r="E6" s="56">
        <f>общая!O9</f>
        <v>16281.61</v>
      </c>
      <c r="F6" s="54">
        <f>E6/D6</f>
        <v>0.81408049999999998</v>
      </c>
      <c r="G6" s="65">
        <f>общая!Q9</f>
        <v>2000</v>
      </c>
      <c r="H6" s="168"/>
    </row>
    <row r="7" spans="1:8" x14ac:dyDescent="0.25">
      <c r="A7" s="169"/>
      <c r="B7" s="173" t="s">
        <v>74</v>
      </c>
      <c r="C7" s="174"/>
      <c r="D7" s="55">
        <f>общая!T9</f>
        <v>110000</v>
      </c>
      <c r="E7" s="56">
        <f>общая!U9</f>
        <v>120000</v>
      </c>
      <c r="F7" s="54">
        <f t="shared" ref="F7:F13" si="0">E7/D7</f>
        <v>1.0909090909090908</v>
      </c>
      <c r="G7" s="65">
        <f>общая!W9</f>
        <v>2000</v>
      </c>
      <c r="H7" s="168"/>
    </row>
    <row r="8" spans="1:8" x14ac:dyDescent="0.25">
      <c r="A8" s="169"/>
      <c r="B8" s="173" t="s">
        <v>75</v>
      </c>
      <c r="C8" s="174"/>
      <c r="D8" s="55">
        <f>общая!Z9</f>
        <v>30000</v>
      </c>
      <c r="E8" s="56">
        <f>общая!AA9</f>
        <v>12702.17</v>
      </c>
      <c r="F8" s="54">
        <f t="shared" si="0"/>
        <v>0.42340566666666668</v>
      </c>
      <c r="G8" s="65">
        <f>общая!AC9</f>
        <v>0</v>
      </c>
      <c r="H8" s="168"/>
    </row>
    <row r="9" spans="1:8" x14ac:dyDescent="0.25">
      <c r="A9" s="169"/>
      <c r="B9" s="173" t="s">
        <v>76</v>
      </c>
      <c r="C9" s="174"/>
      <c r="D9" s="55">
        <f>общая!AF9</f>
        <v>135000</v>
      </c>
      <c r="E9" s="56">
        <f>общая!AG9</f>
        <v>72498.91</v>
      </c>
      <c r="F9" s="54">
        <f t="shared" si="0"/>
        <v>0.53702896296296299</v>
      </c>
      <c r="G9" s="65">
        <f>общая!AI9</f>
        <v>0</v>
      </c>
      <c r="H9" s="168"/>
    </row>
    <row r="10" spans="1:8" x14ac:dyDescent="0.25">
      <c r="A10" s="169"/>
      <c r="B10" s="173" t="s">
        <v>77</v>
      </c>
      <c r="C10" s="174"/>
      <c r="D10" s="55">
        <f>общая!AL9</f>
        <v>380000</v>
      </c>
      <c r="E10" s="56">
        <f>общая!AM9</f>
        <v>228859.02</v>
      </c>
      <c r="F10" s="54">
        <f t="shared" si="0"/>
        <v>0.6022605789473684</v>
      </c>
      <c r="G10" s="65">
        <f>общая!AO9</f>
        <v>0</v>
      </c>
      <c r="H10" s="168"/>
    </row>
    <row r="11" spans="1:8" hidden="1" x14ac:dyDescent="0.25">
      <c r="A11" s="169"/>
      <c r="B11" s="164"/>
      <c r="C11" s="165"/>
      <c r="D11" s="116" t="e">
        <f>общая!#REF!</f>
        <v>#REF!</v>
      </c>
      <c r="E11" s="116">
        <f>общая!AD9</f>
        <v>33</v>
      </c>
      <c r="F11" s="117" t="e">
        <f t="shared" si="0"/>
        <v>#REF!</v>
      </c>
      <c r="G11" s="65"/>
      <c r="H11" s="168"/>
    </row>
    <row r="12" spans="1:8" ht="15" hidden="1" customHeight="1" x14ac:dyDescent="0.25">
      <c r="A12" s="169"/>
      <c r="B12" s="179"/>
      <c r="C12" s="180"/>
      <c r="D12" s="118" t="e">
        <f>общая!#REF!</f>
        <v>#REF!</v>
      </c>
      <c r="E12" s="118">
        <f>общая!AJ9</f>
        <v>25</v>
      </c>
      <c r="F12" s="119" t="e">
        <f t="shared" si="0"/>
        <v>#REF!</v>
      </c>
      <c r="G12" s="66"/>
      <c r="H12" s="168"/>
    </row>
    <row r="13" spans="1:8" x14ac:dyDescent="0.25">
      <c r="A13" s="169"/>
      <c r="B13" s="175" t="s">
        <v>29</v>
      </c>
      <c r="C13" s="175"/>
      <c r="D13" s="52">
        <f>общая!G9</f>
        <v>2300000</v>
      </c>
      <c r="E13" s="58">
        <f>общая!H9</f>
        <v>64000</v>
      </c>
      <c r="F13" s="54">
        <f t="shared" si="0"/>
        <v>2.782608695652174E-2</v>
      </c>
      <c r="G13" s="67"/>
      <c r="H13" s="168"/>
    </row>
    <row r="14" spans="1:8" x14ac:dyDescent="0.25">
      <c r="A14" s="169"/>
      <c r="B14" s="166" t="s">
        <v>40</v>
      </c>
      <c r="C14" s="166"/>
      <c r="D14" s="166"/>
      <c r="E14" s="166"/>
      <c r="F14" s="166"/>
      <c r="G14" s="68">
        <f>SUM(G6:G10)</f>
        <v>4000</v>
      </c>
      <c r="H14" s="168"/>
    </row>
    <row r="15" spans="1:8" ht="15" customHeight="1" x14ac:dyDescent="0.25">
      <c r="A15" s="169"/>
      <c r="B15" s="170"/>
      <c r="C15" s="171"/>
      <c r="D15" s="171"/>
      <c r="E15" s="171"/>
      <c r="F15" s="171"/>
      <c r="G15" s="172"/>
      <c r="H15" s="168"/>
    </row>
    <row r="16" spans="1:8" ht="62.25" customHeight="1" x14ac:dyDescent="0.25">
      <c r="A16" s="169"/>
      <c r="B16" s="47" t="s">
        <v>42</v>
      </c>
      <c r="C16" s="47" t="s">
        <v>43</v>
      </c>
      <c r="D16" s="47" t="s">
        <v>44</v>
      </c>
      <c r="E16" s="48" t="s">
        <v>30</v>
      </c>
      <c r="F16" s="48" t="s">
        <v>1</v>
      </c>
      <c r="G16" s="48" t="s">
        <v>41</v>
      </c>
      <c r="H16" s="168"/>
    </row>
    <row r="17" spans="1:8" x14ac:dyDescent="0.25">
      <c r="A17" s="169"/>
      <c r="B17" s="63">
        <f>(D13-E13)/(E17-F17)</f>
        <v>745333.33333333337</v>
      </c>
      <c r="C17" s="63">
        <f>D13/E17</f>
        <v>100000</v>
      </c>
      <c r="D17" s="63">
        <f>общая!I9</f>
        <v>73600</v>
      </c>
      <c r="E17" s="64">
        <f>общая!B1</f>
        <v>23</v>
      </c>
      <c r="F17" s="64">
        <f>общая!B2</f>
        <v>20</v>
      </c>
      <c r="G17" s="54">
        <f>общая!B3</f>
        <v>0.86956521739130432</v>
      </c>
      <c r="H17" s="168"/>
    </row>
    <row r="18" spans="1:8" ht="27" customHeight="1" x14ac:dyDescent="0.25">
      <c r="A18" s="167"/>
      <c r="B18" s="167"/>
      <c r="C18" s="167"/>
      <c r="D18" s="167"/>
      <c r="E18" s="167"/>
      <c r="F18" s="167"/>
      <c r="G18" s="167"/>
      <c r="H18" s="167"/>
    </row>
    <row r="19" spans="1:8" x14ac:dyDescent="0.25">
      <c r="E19" s="46"/>
      <c r="F19" s="46"/>
      <c r="G19" s="46"/>
    </row>
    <row r="20" spans="1:8" x14ac:dyDescent="0.25">
      <c r="E20" s="46"/>
      <c r="F20" s="46"/>
      <c r="G20" s="46"/>
    </row>
    <row r="21" spans="1:8" x14ac:dyDescent="0.25">
      <c r="E21" s="46"/>
      <c r="F21" s="46"/>
      <c r="G21" s="46"/>
    </row>
  </sheetData>
  <mergeCells count="18">
    <mergeCell ref="B15:G15"/>
    <mergeCell ref="B12:C12"/>
    <mergeCell ref="B11:C11"/>
    <mergeCell ref="A18:H18"/>
    <mergeCell ref="A1:H1"/>
    <mergeCell ref="A2:A17"/>
    <mergeCell ref="D2:G2"/>
    <mergeCell ref="H2:H17"/>
    <mergeCell ref="B3:C3"/>
    <mergeCell ref="B4:C4"/>
    <mergeCell ref="B5:C5"/>
    <mergeCell ref="B6:C6"/>
    <mergeCell ref="B7:C7"/>
    <mergeCell ref="B8:C8"/>
    <mergeCell ref="B9:C9"/>
    <mergeCell ref="B10:C10"/>
    <mergeCell ref="B13:C13"/>
    <mergeCell ref="B14:F14"/>
  </mergeCells>
  <conditionalFormatting sqref="F4">
    <cfRule type="cellIs" dxfId="15" priority="2" operator="greaterThanOrEqual">
      <formula>$G$17</formula>
    </cfRule>
  </conditionalFormatting>
  <conditionalFormatting sqref="F6:F13">
    <cfRule type="cellIs" dxfId="14" priority="1" operator="greaterThanOrEqual">
      <formula>$G$17</formula>
    </cfRule>
    <cfRule type="cellIs" dxfId="13" priority="3" operator="greaterThanOrEqual">
      <formula>1</formula>
    </cfRule>
    <cfRule type="cellIs" dxfId="12" priority="4" operator="lessThan">
      <formula>0.9</formula>
    </cfRule>
  </conditionalFormatting>
  <conditionalFormatting sqref="G6:G11">
    <cfRule type="cellIs" dxfId="11" priority="13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workbookViewId="0">
      <selection activeCell="B6" sqref="B6:C10"/>
    </sheetView>
  </sheetViews>
  <sheetFormatPr defaultColWidth="9.109375" defaultRowHeight="13.8" x14ac:dyDescent="0.25"/>
  <cols>
    <col min="1" max="1" width="6.33203125" style="45" customWidth="1"/>
    <col min="2" max="2" width="23.33203125" style="45" customWidth="1"/>
    <col min="3" max="3" width="24.88671875" style="45" customWidth="1"/>
    <col min="4" max="4" width="17.44140625" style="45" customWidth="1"/>
    <col min="5" max="5" width="17.5546875" style="45" customWidth="1"/>
    <col min="6" max="6" width="18.33203125" style="45" customWidth="1"/>
    <col min="7" max="7" width="13.44140625" style="45" customWidth="1"/>
    <col min="8" max="8" width="6.33203125" style="45" customWidth="1"/>
    <col min="9" max="16384" width="9.109375" style="45"/>
  </cols>
  <sheetData>
    <row r="1" spans="1:8" ht="27" customHeight="1" x14ac:dyDescent="0.25">
      <c r="A1" s="167"/>
      <c r="B1" s="167"/>
      <c r="C1" s="167"/>
      <c r="D1" s="167"/>
      <c r="E1" s="167"/>
      <c r="F1" s="167"/>
      <c r="G1" s="167"/>
      <c r="H1" s="167"/>
    </row>
    <row r="2" spans="1:8" ht="15" customHeight="1" x14ac:dyDescent="0.25">
      <c r="A2" s="169"/>
      <c r="B2" s="61" t="s">
        <v>25</v>
      </c>
      <c r="C2" s="134">
        <f ca="1">TODAY()</f>
        <v>45322</v>
      </c>
      <c r="D2" s="178" t="str">
        <f>общая!A10</f>
        <v>Торг.представитель 5</v>
      </c>
      <c r="E2" s="178"/>
      <c r="F2" s="178"/>
      <c r="G2" s="178"/>
      <c r="H2" s="168"/>
    </row>
    <row r="3" spans="1:8" x14ac:dyDescent="0.25">
      <c r="A3" s="169"/>
      <c r="B3" s="177" t="s">
        <v>26</v>
      </c>
      <c r="C3" s="177"/>
      <c r="D3" s="47" t="s">
        <v>27</v>
      </c>
      <c r="E3" s="47" t="s">
        <v>28</v>
      </c>
      <c r="F3" s="47" t="s">
        <v>39</v>
      </c>
      <c r="G3" s="47" t="s">
        <v>12</v>
      </c>
      <c r="H3" s="168"/>
    </row>
    <row r="4" spans="1:8" x14ac:dyDescent="0.25">
      <c r="A4" s="169"/>
      <c r="B4" s="176" t="str">
        <f>общая!B4:C4</f>
        <v>Активная клиентская база</v>
      </c>
      <c r="C4" s="176"/>
      <c r="D4" s="49">
        <f>общая!B10</f>
        <v>119</v>
      </c>
      <c r="E4" s="49">
        <f>общая!C10</f>
        <v>94</v>
      </c>
      <c r="F4" s="60">
        <f>E4/D4</f>
        <v>0.78991596638655459</v>
      </c>
      <c r="G4" s="51"/>
      <c r="H4" s="168"/>
    </row>
    <row r="5" spans="1:8" hidden="1" x14ac:dyDescent="0.25">
      <c r="A5" s="169"/>
      <c r="B5" s="176" t="s">
        <v>37</v>
      </c>
      <c r="C5" s="176"/>
      <c r="D5" s="49"/>
      <c r="E5" s="49"/>
      <c r="F5" s="50"/>
      <c r="G5" s="51"/>
      <c r="H5" s="168"/>
    </row>
    <row r="6" spans="1:8" x14ac:dyDescent="0.25">
      <c r="A6" s="169"/>
      <c r="B6" s="173" t="s">
        <v>73</v>
      </c>
      <c r="C6" s="174"/>
      <c r="D6" s="55">
        <f>общая!N10</f>
        <v>50000</v>
      </c>
      <c r="E6" s="56">
        <f>общая!O10</f>
        <v>48411.43</v>
      </c>
      <c r="F6" s="54">
        <f>E6/D6</f>
        <v>0.96822859999999999</v>
      </c>
      <c r="G6" s="65">
        <f>общая!Q10</f>
        <v>3000</v>
      </c>
      <c r="H6" s="168"/>
    </row>
    <row r="7" spans="1:8" x14ac:dyDescent="0.25">
      <c r="A7" s="169"/>
      <c r="B7" s="173" t="s">
        <v>74</v>
      </c>
      <c r="C7" s="174"/>
      <c r="D7" s="55">
        <f>общая!T10</f>
        <v>80000</v>
      </c>
      <c r="E7" s="56">
        <f>общая!U10</f>
        <v>64717.7</v>
      </c>
      <c r="F7" s="54">
        <f t="shared" ref="F7:F13" si="0">E7/D7</f>
        <v>0.80897124999999992</v>
      </c>
      <c r="G7" s="65">
        <f>общая!W10</f>
        <v>2000</v>
      </c>
      <c r="H7" s="168"/>
    </row>
    <row r="8" spans="1:8" x14ac:dyDescent="0.25">
      <c r="A8" s="169"/>
      <c r="B8" s="173" t="s">
        <v>75</v>
      </c>
      <c r="C8" s="174"/>
      <c r="D8" s="55">
        <f>общая!Z10</f>
        <v>40000</v>
      </c>
      <c r="E8" s="56">
        <f>общая!AA10</f>
        <v>26116.05</v>
      </c>
      <c r="F8" s="54">
        <f t="shared" si="0"/>
        <v>0.65290124999999999</v>
      </c>
      <c r="G8" s="65">
        <f>общая!AC10</f>
        <v>0</v>
      </c>
      <c r="H8" s="168"/>
    </row>
    <row r="9" spans="1:8" x14ac:dyDescent="0.25">
      <c r="A9" s="169"/>
      <c r="B9" s="173" t="s">
        <v>76</v>
      </c>
      <c r="C9" s="174"/>
      <c r="D9" s="55">
        <f>общая!AF10</f>
        <v>185000</v>
      </c>
      <c r="E9" s="56">
        <f>общая!AG10</f>
        <v>171317.9</v>
      </c>
      <c r="F9" s="54">
        <f t="shared" si="0"/>
        <v>0.92604270270270272</v>
      </c>
      <c r="G9" s="65">
        <f>общая!AI10</f>
        <v>3000</v>
      </c>
      <c r="H9" s="168"/>
    </row>
    <row r="10" spans="1:8" x14ac:dyDescent="0.25">
      <c r="A10" s="169"/>
      <c r="B10" s="173" t="s">
        <v>77</v>
      </c>
      <c r="C10" s="174"/>
      <c r="D10" s="55">
        <f>общая!AL10</f>
        <v>160000</v>
      </c>
      <c r="E10" s="56">
        <f>общая!AM10</f>
        <v>141786.09</v>
      </c>
      <c r="F10" s="54">
        <f t="shared" si="0"/>
        <v>0.88616306249999999</v>
      </c>
      <c r="G10" s="65">
        <f>общая!AO10</f>
        <v>2000</v>
      </c>
      <c r="H10" s="168"/>
    </row>
    <row r="11" spans="1:8" hidden="1" x14ac:dyDescent="0.25">
      <c r="A11" s="169"/>
      <c r="B11" s="164"/>
      <c r="C11" s="165"/>
      <c r="D11" s="116" t="e">
        <f>общая!#REF!</f>
        <v>#REF!</v>
      </c>
      <c r="E11" s="116">
        <f>общая!AD9</f>
        <v>33</v>
      </c>
      <c r="F11" s="117" t="e">
        <f t="shared" si="0"/>
        <v>#REF!</v>
      </c>
      <c r="G11" s="65"/>
      <c r="H11" s="168"/>
    </row>
    <row r="12" spans="1:8" ht="15" hidden="1" customHeight="1" x14ac:dyDescent="0.25">
      <c r="A12" s="169"/>
      <c r="B12" s="179"/>
      <c r="C12" s="180"/>
      <c r="D12" s="118" t="e">
        <f>общая!#REF!</f>
        <v>#REF!</v>
      </c>
      <c r="E12" s="118">
        <f>общая!AJ10</f>
        <v>39</v>
      </c>
      <c r="F12" s="119" t="e">
        <f t="shared" si="0"/>
        <v>#REF!</v>
      </c>
      <c r="G12" s="66"/>
      <c r="H12" s="168"/>
    </row>
    <row r="13" spans="1:8" x14ac:dyDescent="0.25">
      <c r="A13" s="169"/>
      <c r="B13" s="175" t="s">
        <v>29</v>
      </c>
      <c r="C13" s="175"/>
      <c r="D13" s="52">
        <f>общая!G10</f>
        <v>1600000</v>
      </c>
      <c r="E13" s="58">
        <f>общая!H10</f>
        <v>940000</v>
      </c>
      <c r="F13" s="54">
        <f t="shared" si="0"/>
        <v>0.58750000000000002</v>
      </c>
      <c r="G13" s="67"/>
      <c r="H13" s="168"/>
    </row>
    <row r="14" spans="1:8" x14ac:dyDescent="0.25">
      <c r="A14" s="169"/>
      <c r="B14" s="166" t="s">
        <v>40</v>
      </c>
      <c r="C14" s="166"/>
      <c r="D14" s="166"/>
      <c r="E14" s="166"/>
      <c r="F14" s="166"/>
      <c r="G14" s="68">
        <f>SUM(G6:G10)</f>
        <v>10000</v>
      </c>
      <c r="H14" s="168"/>
    </row>
    <row r="15" spans="1:8" ht="15" customHeight="1" x14ac:dyDescent="0.25">
      <c r="A15" s="169"/>
      <c r="B15" s="170"/>
      <c r="C15" s="171"/>
      <c r="D15" s="171"/>
      <c r="E15" s="171"/>
      <c r="F15" s="171"/>
      <c r="G15" s="172"/>
      <c r="H15" s="168"/>
    </row>
    <row r="16" spans="1:8" ht="62.25" customHeight="1" x14ac:dyDescent="0.25">
      <c r="A16" s="169"/>
      <c r="B16" s="47" t="s">
        <v>42</v>
      </c>
      <c r="C16" s="47" t="s">
        <v>43</v>
      </c>
      <c r="D16" s="47" t="s">
        <v>44</v>
      </c>
      <c r="E16" s="48" t="s">
        <v>30</v>
      </c>
      <c r="F16" s="48" t="s">
        <v>1</v>
      </c>
      <c r="G16" s="48" t="s">
        <v>41</v>
      </c>
      <c r="H16" s="168"/>
    </row>
    <row r="17" spans="1:8" x14ac:dyDescent="0.25">
      <c r="A17" s="169"/>
      <c r="B17" s="63">
        <f>(D13-E13)/(E17-F17)</f>
        <v>220000</v>
      </c>
      <c r="C17" s="63">
        <f>D13/E17</f>
        <v>69565.217391304352</v>
      </c>
      <c r="D17" s="63">
        <f>общая!I10</f>
        <v>1081000</v>
      </c>
      <c r="E17" s="64">
        <f>общая!B1</f>
        <v>23</v>
      </c>
      <c r="F17" s="64">
        <f>общая!B2</f>
        <v>20</v>
      </c>
      <c r="G17" s="54">
        <f>общая!B3</f>
        <v>0.86956521739130432</v>
      </c>
      <c r="H17" s="168"/>
    </row>
    <row r="18" spans="1:8" ht="27" customHeight="1" x14ac:dyDescent="0.25">
      <c r="A18" s="167"/>
      <c r="B18" s="167"/>
      <c r="C18" s="167"/>
      <c r="D18" s="167"/>
      <c r="E18" s="167"/>
      <c r="F18" s="167"/>
      <c r="G18" s="167"/>
      <c r="H18" s="167"/>
    </row>
    <row r="19" spans="1:8" x14ac:dyDescent="0.25">
      <c r="E19" s="46"/>
      <c r="F19" s="46"/>
      <c r="G19" s="46"/>
    </row>
    <row r="20" spans="1:8" x14ac:dyDescent="0.25">
      <c r="E20" s="46"/>
      <c r="F20" s="46"/>
      <c r="G20" s="46"/>
    </row>
    <row r="21" spans="1:8" x14ac:dyDescent="0.25">
      <c r="E21" s="46"/>
      <c r="F21" s="46"/>
      <c r="G21" s="46"/>
    </row>
  </sheetData>
  <mergeCells count="18">
    <mergeCell ref="B15:G15"/>
    <mergeCell ref="B12:C12"/>
    <mergeCell ref="B11:C11"/>
    <mergeCell ref="A18:H18"/>
    <mergeCell ref="A1:H1"/>
    <mergeCell ref="A2:A17"/>
    <mergeCell ref="D2:G2"/>
    <mergeCell ref="H2:H17"/>
    <mergeCell ref="B3:C3"/>
    <mergeCell ref="B4:C4"/>
    <mergeCell ref="B5:C5"/>
    <mergeCell ref="B6:C6"/>
    <mergeCell ref="B7:C7"/>
    <mergeCell ref="B8:C8"/>
    <mergeCell ref="B9:C9"/>
    <mergeCell ref="B10:C10"/>
    <mergeCell ref="B13:C13"/>
    <mergeCell ref="B14:F14"/>
  </mergeCells>
  <phoneticPr fontId="24" type="noConversion"/>
  <conditionalFormatting sqref="F4">
    <cfRule type="cellIs" dxfId="10" priority="2" operator="greaterThanOrEqual">
      <formula>$G$17</formula>
    </cfRule>
  </conditionalFormatting>
  <conditionalFormatting sqref="F6:F13">
    <cfRule type="cellIs" dxfId="9" priority="1" operator="greaterThanOrEqual">
      <formula>$G$17</formula>
    </cfRule>
    <cfRule type="cellIs" dxfId="8" priority="3" operator="greaterThanOrEqual">
      <formula>1</formula>
    </cfRule>
    <cfRule type="cellIs" dxfId="7" priority="4" operator="lessThan">
      <formula>0.9</formula>
    </cfRule>
  </conditionalFormatting>
  <conditionalFormatting sqref="G6:G11">
    <cfRule type="cellIs" dxfId="6" priority="17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workbookViewId="0">
      <selection activeCell="D16" sqref="D16"/>
    </sheetView>
  </sheetViews>
  <sheetFormatPr defaultColWidth="9.109375" defaultRowHeight="13.8" x14ac:dyDescent="0.25"/>
  <cols>
    <col min="1" max="1" width="6.33203125" style="45" customWidth="1"/>
    <col min="2" max="2" width="23.33203125" style="45" customWidth="1"/>
    <col min="3" max="3" width="18" style="45" customWidth="1"/>
    <col min="4" max="4" width="19" style="45" customWidth="1"/>
    <col min="5" max="5" width="17.109375" style="45" customWidth="1"/>
    <col min="6" max="6" width="14.5546875" style="45" customWidth="1"/>
    <col min="7" max="7" width="14.33203125" style="45" customWidth="1"/>
    <col min="8" max="8" width="6.33203125" style="45" customWidth="1"/>
    <col min="9" max="16384" width="9.109375" style="45"/>
  </cols>
  <sheetData>
    <row r="1" spans="1:8" ht="27" customHeight="1" x14ac:dyDescent="0.25">
      <c r="A1" s="167"/>
      <c r="B1" s="167"/>
      <c r="C1" s="167"/>
      <c r="D1" s="167"/>
      <c r="E1" s="167"/>
      <c r="F1" s="167"/>
      <c r="G1" s="167"/>
      <c r="H1" s="167"/>
    </row>
    <row r="2" spans="1:8" ht="15" customHeight="1" x14ac:dyDescent="0.25">
      <c r="A2" s="169"/>
      <c r="B2" s="61" t="s">
        <v>25</v>
      </c>
      <c r="C2" s="62">
        <f ca="1">TODAY()</f>
        <v>45322</v>
      </c>
      <c r="D2" s="178" t="e">
        <f>общая!#REF!</f>
        <v>#REF!</v>
      </c>
      <c r="E2" s="178"/>
      <c r="F2" s="178"/>
      <c r="G2" s="178"/>
      <c r="H2" s="168"/>
    </row>
    <row r="3" spans="1:8" ht="27.6" x14ac:dyDescent="0.25">
      <c r="A3" s="169"/>
      <c r="B3" s="177" t="s">
        <v>26</v>
      </c>
      <c r="C3" s="177"/>
      <c r="D3" s="47" t="s">
        <v>27</v>
      </c>
      <c r="E3" s="47" t="s">
        <v>28</v>
      </c>
      <c r="F3" s="47" t="s">
        <v>39</v>
      </c>
      <c r="G3" s="47" t="s">
        <v>12</v>
      </c>
      <c r="H3" s="168"/>
    </row>
    <row r="4" spans="1:8" x14ac:dyDescent="0.25">
      <c r="A4" s="169"/>
      <c r="B4" s="176" t="str">
        <f>общая!B4:C4</f>
        <v>Активная клиентская база</v>
      </c>
      <c r="C4" s="176"/>
      <c r="D4" s="49" t="e">
        <f>общая!#REF!</f>
        <v>#REF!</v>
      </c>
      <c r="E4" s="49" t="e">
        <f>общая!#REF!</f>
        <v>#REF!</v>
      </c>
      <c r="F4" s="60" t="e">
        <f>E4/D4</f>
        <v>#REF!</v>
      </c>
      <c r="G4" s="51"/>
      <c r="H4" s="168"/>
    </row>
    <row r="5" spans="1:8" x14ac:dyDescent="0.25">
      <c r="A5" s="169"/>
      <c r="B5" s="176" t="s">
        <v>37</v>
      </c>
      <c r="C5" s="176"/>
      <c r="D5" s="49"/>
      <c r="E5" s="49"/>
      <c r="F5" s="50"/>
      <c r="G5" s="51"/>
      <c r="H5" s="168"/>
    </row>
    <row r="6" spans="1:8" x14ac:dyDescent="0.25">
      <c r="A6" s="169"/>
      <c r="B6" s="181" t="s">
        <v>31</v>
      </c>
      <c r="C6" s="181"/>
      <c r="D6" s="55" t="e">
        <f>общая!#REF!</f>
        <v>#REF!</v>
      </c>
      <c r="E6" s="56" t="e">
        <f>общая!#REF!</f>
        <v>#REF!</v>
      </c>
      <c r="F6" s="53" t="e">
        <f>E6/D6</f>
        <v>#REF!</v>
      </c>
      <c r="G6" s="65" t="e">
        <f>общая!#REF!</f>
        <v>#REF!</v>
      </c>
      <c r="H6" s="168"/>
    </row>
    <row r="7" spans="1:8" x14ac:dyDescent="0.25">
      <c r="A7" s="169"/>
      <c r="B7" s="181" t="s">
        <v>32</v>
      </c>
      <c r="C7" s="181"/>
      <c r="D7" s="55" t="e">
        <f>общая!#REF!</f>
        <v>#REF!</v>
      </c>
      <c r="E7" s="56" t="e">
        <f>общая!#REF!</f>
        <v>#REF!</v>
      </c>
      <c r="F7" s="53" t="e">
        <f t="shared" ref="F7:F12" si="0">E7/D7</f>
        <v>#REF!</v>
      </c>
      <c r="G7" s="65" t="e">
        <f>общая!#REF!</f>
        <v>#REF!</v>
      </c>
      <c r="H7" s="168"/>
    </row>
    <row r="8" spans="1:8" x14ac:dyDescent="0.25">
      <c r="A8" s="169"/>
      <c r="B8" s="181" t="s">
        <v>33</v>
      </c>
      <c r="C8" s="181"/>
      <c r="D8" s="55" t="e">
        <f>общая!#REF!</f>
        <v>#REF!</v>
      </c>
      <c r="E8" s="56" t="e">
        <f>общая!#REF!</f>
        <v>#REF!</v>
      </c>
      <c r="F8" s="53" t="e">
        <f t="shared" si="0"/>
        <v>#REF!</v>
      </c>
      <c r="G8" s="65" t="e">
        <f>общая!#REF!</f>
        <v>#REF!</v>
      </c>
      <c r="H8" s="168"/>
    </row>
    <row r="9" spans="1:8" x14ac:dyDescent="0.25">
      <c r="A9" s="169"/>
      <c r="B9" s="181" t="s">
        <v>34</v>
      </c>
      <c r="C9" s="181"/>
      <c r="D9" s="55" t="e">
        <f>общая!#REF!</f>
        <v>#REF!</v>
      </c>
      <c r="E9" s="56" t="e">
        <f>общая!#REF!</f>
        <v>#REF!</v>
      </c>
      <c r="F9" s="53" t="e">
        <f t="shared" si="0"/>
        <v>#REF!</v>
      </c>
      <c r="G9" s="65" t="e">
        <f>общая!#REF!</f>
        <v>#REF!</v>
      </c>
      <c r="H9" s="168"/>
    </row>
    <row r="10" spans="1:8" x14ac:dyDescent="0.25">
      <c r="A10" s="169"/>
      <c r="B10" s="181" t="s">
        <v>35</v>
      </c>
      <c r="C10" s="181"/>
      <c r="D10" s="55" t="e">
        <f>общая!#REF!</f>
        <v>#REF!</v>
      </c>
      <c r="E10" s="56" t="e">
        <f>общая!#REF!</f>
        <v>#REF!</v>
      </c>
      <c r="F10" s="53" t="e">
        <f t="shared" si="0"/>
        <v>#REF!</v>
      </c>
      <c r="G10" s="65" t="e">
        <f>общая!#REF!</f>
        <v>#REF!</v>
      </c>
      <c r="H10" s="168"/>
    </row>
    <row r="11" spans="1:8" ht="15" hidden="1" customHeight="1" x14ac:dyDescent="0.25">
      <c r="A11" s="169"/>
      <c r="B11" s="59" t="s">
        <v>38</v>
      </c>
      <c r="C11" s="59"/>
      <c r="D11" s="57"/>
      <c r="E11" s="56"/>
      <c r="F11" s="53" t="e">
        <f t="shared" si="0"/>
        <v>#DIV/0!</v>
      </c>
      <c r="G11" s="66" t="e">
        <f>'[1]март-апрель 2023'!#REF!</f>
        <v>#REF!</v>
      </c>
      <c r="H11" s="168"/>
    </row>
    <row r="12" spans="1:8" x14ac:dyDescent="0.25">
      <c r="A12" s="169"/>
      <c r="B12" s="175" t="s">
        <v>29</v>
      </c>
      <c r="C12" s="175"/>
      <c r="D12" s="52" t="e">
        <f>общая!#REF!</f>
        <v>#REF!</v>
      </c>
      <c r="E12" s="58" t="e">
        <f>общая!#REF!</f>
        <v>#REF!</v>
      </c>
      <c r="F12" s="53" t="e">
        <f t="shared" si="0"/>
        <v>#REF!</v>
      </c>
      <c r="G12" s="67"/>
      <c r="H12" s="168"/>
    </row>
    <row r="13" spans="1:8" x14ac:dyDescent="0.25">
      <c r="A13" s="169"/>
      <c r="B13" s="166" t="s">
        <v>40</v>
      </c>
      <c r="C13" s="166"/>
      <c r="D13" s="166"/>
      <c r="E13" s="166"/>
      <c r="F13" s="166"/>
      <c r="G13" s="68" t="e">
        <f>SUM(G6:G10)</f>
        <v>#REF!</v>
      </c>
      <c r="H13" s="168"/>
    </row>
    <row r="14" spans="1:8" ht="15" customHeight="1" x14ac:dyDescent="0.25">
      <c r="A14" s="169"/>
      <c r="B14" s="170"/>
      <c r="C14" s="171"/>
      <c r="D14" s="171"/>
      <c r="E14" s="171"/>
      <c r="F14" s="171"/>
      <c r="G14" s="172"/>
      <c r="H14" s="168"/>
    </row>
    <row r="15" spans="1:8" ht="62.25" customHeight="1" x14ac:dyDescent="0.25">
      <c r="A15" s="169"/>
      <c r="B15" s="47" t="s">
        <v>42</v>
      </c>
      <c r="C15" s="47" t="s">
        <v>43</v>
      </c>
      <c r="D15" s="47" t="s">
        <v>44</v>
      </c>
      <c r="E15" s="48" t="s">
        <v>30</v>
      </c>
      <c r="F15" s="48" t="s">
        <v>1</v>
      </c>
      <c r="G15" s="48" t="s">
        <v>41</v>
      </c>
      <c r="H15" s="168"/>
    </row>
    <row r="16" spans="1:8" x14ac:dyDescent="0.25">
      <c r="A16" s="169"/>
      <c r="B16" s="63" t="e">
        <f>(D12-E12)/(E16-F16)</f>
        <v>#REF!</v>
      </c>
      <c r="C16" s="63" t="e">
        <f>D12/F16</f>
        <v>#REF!</v>
      </c>
      <c r="D16" s="63" t="e">
        <f>общая!#REF!</f>
        <v>#REF!</v>
      </c>
      <c r="E16" s="64">
        <f>общая!B1</f>
        <v>23</v>
      </c>
      <c r="F16" s="64">
        <f>общая!B2</f>
        <v>20</v>
      </c>
      <c r="G16" s="54">
        <f>общая!B3</f>
        <v>0.86956521739130432</v>
      </c>
      <c r="H16" s="168"/>
    </row>
    <row r="17" spans="1:8" ht="27" customHeight="1" x14ac:dyDescent="0.25">
      <c r="A17" s="167"/>
      <c r="B17" s="167"/>
      <c r="C17" s="167"/>
      <c r="D17" s="167"/>
      <c r="E17" s="167"/>
      <c r="F17" s="167"/>
      <c r="G17" s="167"/>
      <c r="H17" s="167"/>
    </row>
    <row r="18" spans="1:8" x14ac:dyDescent="0.25">
      <c r="E18" s="46"/>
      <c r="F18" s="46"/>
      <c r="G18" s="46"/>
    </row>
    <row r="19" spans="1:8" x14ac:dyDescent="0.25">
      <c r="E19" s="46"/>
      <c r="F19" s="46"/>
      <c r="G19" s="46"/>
    </row>
    <row r="20" spans="1:8" x14ac:dyDescent="0.25">
      <c r="E20" s="46"/>
      <c r="F20" s="46"/>
      <c r="G20" s="46"/>
    </row>
  </sheetData>
  <mergeCells count="16">
    <mergeCell ref="A17:H17"/>
    <mergeCell ref="A1:H1"/>
    <mergeCell ref="A2:A16"/>
    <mergeCell ref="D2:G2"/>
    <mergeCell ref="H2:H16"/>
    <mergeCell ref="B3:C3"/>
    <mergeCell ref="B4:C4"/>
    <mergeCell ref="B5:C5"/>
    <mergeCell ref="B6:C6"/>
    <mergeCell ref="B7:C7"/>
    <mergeCell ref="B8:C8"/>
    <mergeCell ref="B9:C9"/>
    <mergeCell ref="B10:C10"/>
    <mergeCell ref="B12:C12"/>
    <mergeCell ref="B13:F13"/>
    <mergeCell ref="B14:G14"/>
  </mergeCells>
  <conditionalFormatting sqref="F6:F12">
    <cfRule type="cellIs" dxfId="5" priority="1" operator="greaterThanOrEqual">
      <formula>1</formula>
    </cfRule>
    <cfRule type="cellIs" dxfId="4" priority="2" operator="lessThan">
      <formula>0.9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D16" sqref="D16"/>
    </sheetView>
  </sheetViews>
  <sheetFormatPr defaultColWidth="9.109375" defaultRowHeight="13.8" x14ac:dyDescent="0.25"/>
  <cols>
    <col min="1" max="1" width="6.33203125" style="45" customWidth="1"/>
    <col min="2" max="2" width="23.33203125" style="45" customWidth="1"/>
    <col min="3" max="3" width="18" style="45" customWidth="1"/>
    <col min="4" max="4" width="16.44140625" style="45" customWidth="1"/>
    <col min="5" max="5" width="15.6640625" style="45" customWidth="1"/>
    <col min="6" max="6" width="20.109375" style="45" customWidth="1"/>
    <col min="7" max="7" width="12.6640625" style="45" customWidth="1"/>
    <col min="8" max="8" width="6.33203125" style="45" customWidth="1"/>
    <col min="9" max="16384" width="9.109375" style="45"/>
  </cols>
  <sheetData>
    <row r="1" spans="1:8" ht="27" customHeight="1" x14ac:dyDescent="0.25">
      <c r="A1" s="167"/>
      <c r="B1" s="167"/>
      <c r="C1" s="167"/>
      <c r="D1" s="167"/>
      <c r="E1" s="167"/>
      <c r="F1" s="167"/>
      <c r="G1" s="167"/>
      <c r="H1" s="167"/>
    </row>
    <row r="2" spans="1:8" ht="15" customHeight="1" x14ac:dyDescent="0.25">
      <c r="A2" s="169"/>
      <c r="B2" s="61" t="s">
        <v>25</v>
      </c>
      <c r="C2" s="62">
        <f ca="1">TODAY()</f>
        <v>45322</v>
      </c>
      <c r="D2" s="178" t="e">
        <f>общая!#REF!</f>
        <v>#REF!</v>
      </c>
      <c r="E2" s="178"/>
      <c r="F2" s="178"/>
      <c r="G2" s="178"/>
      <c r="H2" s="168"/>
    </row>
    <row r="3" spans="1:8" x14ac:dyDescent="0.25">
      <c r="A3" s="169"/>
      <c r="B3" s="177" t="s">
        <v>26</v>
      </c>
      <c r="C3" s="177"/>
      <c r="D3" s="47" t="s">
        <v>27</v>
      </c>
      <c r="E3" s="47" t="s">
        <v>28</v>
      </c>
      <c r="F3" s="47" t="s">
        <v>39</v>
      </c>
      <c r="G3" s="47" t="s">
        <v>12</v>
      </c>
      <c r="H3" s="168"/>
    </row>
    <row r="4" spans="1:8" x14ac:dyDescent="0.25">
      <c r="A4" s="169"/>
      <c r="B4" s="176" t="str">
        <f>общая!B4:C4</f>
        <v>Активная клиентская база</v>
      </c>
      <c r="C4" s="176"/>
      <c r="D4" s="49" t="e">
        <f>общая!#REF!</f>
        <v>#REF!</v>
      </c>
      <c r="E4" s="49" t="e">
        <f>общая!#REF!</f>
        <v>#REF!</v>
      </c>
      <c r="F4" s="60" t="e">
        <f>E4/D4</f>
        <v>#REF!</v>
      </c>
      <c r="G4" s="51"/>
      <c r="H4" s="168"/>
    </row>
    <row r="5" spans="1:8" x14ac:dyDescent="0.25">
      <c r="A5" s="169"/>
      <c r="B5" s="176" t="s">
        <v>37</v>
      </c>
      <c r="C5" s="176"/>
      <c r="D5" s="49"/>
      <c r="E5" s="49"/>
      <c r="F5" s="50"/>
      <c r="G5" s="51"/>
      <c r="H5" s="168"/>
    </row>
    <row r="6" spans="1:8" x14ac:dyDescent="0.25">
      <c r="A6" s="169"/>
      <c r="B6" s="181" t="s">
        <v>31</v>
      </c>
      <c r="C6" s="181"/>
      <c r="D6" s="55" t="e">
        <f>общая!#REF!</f>
        <v>#REF!</v>
      </c>
      <c r="E6" s="56" t="e">
        <f>общая!#REF!</f>
        <v>#REF!</v>
      </c>
      <c r="F6" s="53" t="e">
        <f>E6/D6</f>
        <v>#REF!</v>
      </c>
      <c r="G6" s="65" t="e">
        <f>общая!#REF!</f>
        <v>#REF!</v>
      </c>
      <c r="H6" s="168"/>
    </row>
    <row r="7" spans="1:8" x14ac:dyDescent="0.25">
      <c r="A7" s="169"/>
      <c r="B7" s="181" t="s">
        <v>32</v>
      </c>
      <c r="C7" s="181"/>
      <c r="D7" s="55" t="e">
        <f>общая!#REF!</f>
        <v>#REF!</v>
      </c>
      <c r="E7" s="56" t="e">
        <f>общая!#REF!</f>
        <v>#REF!</v>
      </c>
      <c r="F7" s="53" t="e">
        <f t="shared" ref="F7:F12" si="0">E7/D7</f>
        <v>#REF!</v>
      </c>
      <c r="G7" s="65" t="e">
        <f>общая!#REF!</f>
        <v>#REF!</v>
      </c>
      <c r="H7" s="168"/>
    </row>
    <row r="8" spans="1:8" x14ac:dyDescent="0.25">
      <c r="A8" s="169"/>
      <c r="B8" s="181" t="s">
        <v>33</v>
      </c>
      <c r="C8" s="181"/>
      <c r="D8" s="55" t="e">
        <f>общая!#REF!</f>
        <v>#REF!</v>
      </c>
      <c r="E8" s="56" t="e">
        <f>общая!#REF!</f>
        <v>#REF!</v>
      </c>
      <c r="F8" s="53" t="e">
        <f t="shared" si="0"/>
        <v>#REF!</v>
      </c>
      <c r="G8" s="65" t="e">
        <f>общая!#REF!</f>
        <v>#REF!</v>
      </c>
      <c r="H8" s="168"/>
    </row>
    <row r="9" spans="1:8" x14ac:dyDescent="0.25">
      <c r="A9" s="169"/>
      <c r="B9" s="181" t="s">
        <v>34</v>
      </c>
      <c r="C9" s="181"/>
      <c r="D9" s="55" t="e">
        <f>общая!#REF!</f>
        <v>#REF!</v>
      </c>
      <c r="E9" s="56" t="e">
        <f>общая!#REF!</f>
        <v>#REF!</v>
      </c>
      <c r="F9" s="53" t="e">
        <f t="shared" si="0"/>
        <v>#REF!</v>
      </c>
      <c r="G9" s="65" t="e">
        <f>общая!#REF!</f>
        <v>#REF!</v>
      </c>
      <c r="H9" s="168"/>
    </row>
    <row r="10" spans="1:8" x14ac:dyDescent="0.25">
      <c r="A10" s="169"/>
      <c r="B10" s="181" t="s">
        <v>35</v>
      </c>
      <c r="C10" s="181"/>
      <c r="D10" s="55" t="e">
        <f>общая!#REF!</f>
        <v>#REF!</v>
      </c>
      <c r="E10" s="56" t="e">
        <f>общая!#REF!</f>
        <v>#REF!</v>
      </c>
      <c r="F10" s="53" t="e">
        <f t="shared" si="0"/>
        <v>#REF!</v>
      </c>
      <c r="G10" s="65" t="e">
        <f>общая!#REF!</f>
        <v>#REF!</v>
      </c>
      <c r="H10" s="168"/>
    </row>
    <row r="11" spans="1:8" ht="15" hidden="1" customHeight="1" x14ac:dyDescent="0.25">
      <c r="A11" s="169"/>
      <c r="B11" s="59" t="s">
        <v>38</v>
      </c>
      <c r="C11" s="59"/>
      <c r="D11" s="57"/>
      <c r="E11" s="56"/>
      <c r="F11" s="53" t="e">
        <f t="shared" si="0"/>
        <v>#DIV/0!</v>
      </c>
      <c r="G11" s="66" t="e">
        <f>'[1]март-апрель 2023'!#REF!</f>
        <v>#REF!</v>
      </c>
      <c r="H11" s="168"/>
    </row>
    <row r="12" spans="1:8" x14ac:dyDescent="0.25">
      <c r="A12" s="169"/>
      <c r="B12" s="175" t="s">
        <v>29</v>
      </c>
      <c r="C12" s="175"/>
      <c r="D12" s="52" t="e">
        <f>общая!#REF!</f>
        <v>#REF!</v>
      </c>
      <c r="E12" s="58" t="e">
        <f>общая!#REF!</f>
        <v>#REF!</v>
      </c>
      <c r="F12" s="53" t="e">
        <f t="shared" si="0"/>
        <v>#REF!</v>
      </c>
      <c r="G12" s="67"/>
      <c r="H12" s="168"/>
    </row>
    <row r="13" spans="1:8" x14ac:dyDescent="0.25">
      <c r="A13" s="169"/>
      <c r="B13" s="166" t="s">
        <v>40</v>
      </c>
      <c r="C13" s="166"/>
      <c r="D13" s="166"/>
      <c r="E13" s="166"/>
      <c r="F13" s="166"/>
      <c r="G13" s="68" t="e">
        <f>SUM(G6:G10)</f>
        <v>#REF!</v>
      </c>
      <c r="H13" s="168"/>
    </row>
    <row r="14" spans="1:8" ht="15" customHeight="1" x14ac:dyDescent="0.25">
      <c r="A14" s="169"/>
      <c r="B14" s="170"/>
      <c r="C14" s="171"/>
      <c r="D14" s="171"/>
      <c r="E14" s="171"/>
      <c r="F14" s="171"/>
      <c r="G14" s="172"/>
      <c r="H14" s="168"/>
    </row>
    <row r="15" spans="1:8" ht="62.25" customHeight="1" x14ac:dyDescent="0.25">
      <c r="A15" s="169"/>
      <c r="B15" s="47" t="s">
        <v>42</v>
      </c>
      <c r="C15" s="47" t="s">
        <v>43</v>
      </c>
      <c r="D15" s="47" t="s">
        <v>44</v>
      </c>
      <c r="E15" s="48" t="s">
        <v>30</v>
      </c>
      <c r="F15" s="48" t="s">
        <v>1</v>
      </c>
      <c r="G15" s="48" t="s">
        <v>41</v>
      </c>
      <c r="H15" s="168"/>
    </row>
    <row r="16" spans="1:8" x14ac:dyDescent="0.25">
      <c r="A16" s="169"/>
      <c r="B16" s="63" t="e">
        <f>(D12-E12)/(E16-F16)</f>
        <v>#REF!</v>
      </c>
      <c r="C16" s="63" t="e">
        <f>D12/F16</f>
        <v>#REF!</v>
      </c>
      <c r="D16" s="63" t="e">
        <f>общая!#REF!</f>
        <v>#REF!</v>
      </c>
      <c r="E16" s="64">
        <f>общая!B1</f>
        <v>23</v>
      </c>
      <c r="F16" s="64">
        <f>общая!B2</f>
        <v>20</v>
      </c>
      <c r="G16" s="54">
        <f>общая!B3</f>
        <v>0.86956521739130432</v>
      </c>
      <c r="H16" s="168"/>
    </row>
    <row r="17" spans="1:8" ht="27" customHeight="1" x14ac:dyDescent="0.25">
      <c r="A17" s="167"/>
      <c r="B17" s="167"/>
      <c r="C17" s="167"/>
      <c r="D17" s="167"/>
      <c r="E17" s="167"/>
      <c r="F17" s="167"/>
      <c r="G17" s="167"/>
      <c r="H17" s="167"/>
    </row>
    <row r="18" spans="1:8" x14ac:dyDescent="0.25">
      <c r="E18" s="46"/>
      <c r="F18" s="46"/>
      <c r="G18" s="46"/>
    </row>
    <row r="19" spans="1:8" x14ac:dyDescent="0.25">
      <c r="E19" s="46"/>
      <c r="F19" s="46"/>
      <c r="G19" s="46"/>
    </row>
    <row r="20" spans="1:8" x14ac:dyDescent="0.25">
      <c r="E20" s="46"/>
      <c r="F20" s="46"/>
      <c r="G20" s="46"/>
    </row>
  </sheetData>
  <mergeCells count="16">
    <mergeCell ref="A17:H17"/>
    <mergeCell ref="A1:H1"/>
    <mergeCell ref="A2:A16"/>
    <mergeCell ref="D2:G2"/>
    <mergeCell ref="H2:H16"/>
    <mergeCell ref="B3:C3"/>
    <mergeCell ref="B4:C4"/>
    <mergeCell ref="B5:C5"/>
    <mergeCell ref="B6:C6"/>
    <mergeCell ref="B7:C7"/>
    <mergeCell ref="B8:C8"/>
    <mergeCell ref="B9:C9"/>
    <mergeCell ref="B10:C10"/>
    <mergeCell ref="B12:C12"/>
    <mergeCell ref="B13:F13"/>
    <mergeCell ref="B14:G14"/>
  </mergeCells>
  <conditionalFormatting sqref="F6:F12">
    <cfRule type="cellIs" dxfId="3" priority="1" operator="greaterThanOrEqual">
      <formula>1</formula>
    </cfRule>
    <cfRule type="cellIs" dxfId="2" priority="2" operator="lessThan">
      <formula>0.9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0"/>
  <sheetViews>
    <sheetView workbookViewId="0">
      <selection activeCell="G12" sqref="G12"/>
    </sheetView>
  </sheetViews>
  <sheetFormatPr defaultColWidth="9.109375" defaultRowHeight="13.8" x14ac:dyDescent="0.25"/>
  <cols>
    <col min="1" max="1" width="6.33203125" style="45" customWidth="1"/>
    <col min="2" max="2" width="23.33203125" style="45" customWidth="1"/>
    <col min="3" max="3" width="18" style="45" customWidth="1"/>
    <col min="4" max="4" width="22" style="45" customWidth="1"/>
    <col min="5" max="5" width="21.44140625" style="45" customWidth="1"/>
    <col min="6" max="6" width="22" style="45" customWidth="1"/>
    <col min="7" max="7" width="17.6640625" style="45" customWidth="1"/>
    <col min="8" max="8" width="6.33203125" style="45" customWidth="1"/>
    <col min="9" max="16384" width="9.109375" style="45"/>
  </cols>
  <sheetData>
    <row r="1" spans="1:8" ht="27" customHeight="1" x14ac:dyDescent="0.25">
      <c r="A1" s="167"/>
      <c r="B1" s="167"/>
      <c r="C1" s="167"/>
      <c r="D1" s="167"/>
      <c r="E1" s="167"/>
      <c r="F1" s="167"/>
      <c r="G1" s="167"/>
      <c r="H1" s="167"/>
    </row>
    <row r="2" spans="1:8" ht="15" customHeight="1" x14ac:dyDescent="0.25">
      <c r="A2" s="169"/>
      <c r="B2" s="61" t="s">
        <v>25</v>
      </c>
      <c r="C2" s="62">
        <f ca="1">TODAY()</f>
        <v>45322</v>
      </c>
      <c r="D2" s="178" t="e">
        <f>общая!#REF!</f>
        <v>#REF!</v>
      </c>
      <c r="E2" s="178"/>
      <c r="F2" s="178"/>
      <c r="G2" s="178"/>
      <c r="H2" s="168"/>
    </row>
    <row r="3" spans="1:8" x14ac:dyDescent="0.25">
      <c r="A3" s="169"/>
      <c r="B3" s="177" t="s">
        <v>26</v>
      </c>
      <c r="C3" s="177"/>
      <c r="D3" s="47" t="s">
        <v>27</v>
      </c>
      <c r="E3" s="47" t="s">
        <v>28</v>
      </c>
      <c r="F3" s="47" t="s">
        <v>39</v>
      </c>
      <c r="G3" s="47" t="s">
        <v>12</v>
      </c>
      <c r="H3" s="168"/>
    </row>
    <row r="4" spans="1:8" x14ac:dyDescent="0.25">
      <c r="A4" s="169"/>
      <c r="B4" s="176" t="str">
        <f>общая!B4:C4</f>
        <v>Активная клиентская база</v>
      </c>
      <c r="C4" s="176"/>
      <c r="D4" s="49" t="e">
        <f>общая!#REF!</f>
        <v>#REF!</v>
      </c>
      <c r="E4" s="49" t="e">
        <f>общая!#REF!</f>
        <v>#REF!</v>
      </c>
      <c r="F4" s="60" t="e">
        <f>E4/D4</f>
        <v>#REF!</v>
      </c>
      <c r="G4" s="51"/>
      <c r="H4" s="168"/>
    </row>
    <row r="5" spans="1:8" x14ac:dyDescent="0.25">
      <c r="A5" s="169"/>
      <c r="B5" s="176" t="s">
        <v>37</v>
      </c>
      <c r="C5" s="176"/>
      <c r="D5" s="49"/>
      <c r="E5" s="49"/>
      <c r="F5" s="50"/>
      <c r="G5" s="51"/>
      <c r="H5" s="168"/>
    </row>
    <row r="6" spans="1:8" x14ac:dyDescent="0.25">
      <c r="A6" s="169"/>
      <c r="B6" s="181" t="s">
        <v>31</v>
      </c>
      <c r="C6" s="181"/>
      <c r="D6" s="55" t="e">
        <f>общая!#REF!</f>
        <v>#REF!</v>
      </c>
      <c r="E6" s="56" t="e">
        <f>общая!#REF!</f>
        <v>#REF!</v>
      </c>
      <c r="F6" s="53" t="e">
        <f>E6/D6</f>
        <v>#REF!</v>
      </c>
      <c r="G6" s="65" t="e">
        <f>общая!#REF!</f>
        <v>#REF!</v>
      </c>
      <c r="H6" s="168"/>
    </row>
    <row r="7" spans="1:8" x14ac:dyDescent="0.25">
      <c r="A7" s="169"/>
      <c r="B7" s="181" t="s">
        <v>32</v>
      </c>
      <c r="C7" s="181"/>
      <c r="D7" s="55" t="e">
        <f>общая!#REF!</f>
        <v>#REF!</v>
      </c>
      <c r="E7" s="56" t="e">
        <f>общая!#REF!</f>
        <v>#REF!</v>
      </c>
      <c r="F7" s="53" t="e">
        <f t="shared" ref="F7:F12" si="0">E7/D7</f>
        <v>#REF!</v>
      </c>
      <c r="G7" s="65" t="e">
        <f>общая!#REF!</f>
        <v>#REF!</v>
      </c>
      <c r="H7" s="168"/>
    </row>
    <row r="8" spans="1:8" x14ac:dyDescent="0.25">
      <c r="A8" s="169"/>
      <c r="B8" s="181" t="s">
        <v>33</v>
      </c>
      <c r="C8" s="181"/>
      <c r="D8" s="55" t="e">
        <f>общая!#REF!</f>
        <v>#REF!</v>
      </c>
      <c r="E8" s="56" t="e">
        <f>общая!#REF!</f>
        <v>#REF!</v>
      </c>
      <c r="F8" s="53" t="e">
        <f t="shared" si="0"/>
        <v>#REF!</v>
      </c>
      <c r="G8" s="65" t="e">
        <f>общая!#REF!</f>
        <v>#REF!</v>
      </c>
      <c r="H8" s="168"/>
    </row>
    <row r="9" spans="1:8" x14ac:dyDescent="0.25">
      <c r="A9" s="169"/>
      <c r="B9" s="181" t="s">
        <v>34</v>
      </c>
      <c r="C9" s="181"/>
      <c r="D9" s="55" t="e">
        <f>общая!#REF!</f>
        <v>#REF!</v>
      </c>
      <c r="E9" s="56" t="e">
        <f>общая!#REF!</f>
        <v>#REF!</v>
      </c>
      <c r="F9" s="53" t="e">
        <f t="shared" si="0"/>
        <v>#REF!</v>
      </c>
      <c r="G9" s="65" t="e">
        <f>общая!#REF!</f>
        <v>#REF!</v>
      </c>
      <c r="H9" s="168"/>
    </row>
    <row r="10" spans="1:8" x14ac:dyDescent="0.25">
      <c r="A10" s="169"/>
      <c r="B10" s="181" t="s">
        <v>35</v>
      </c>
      <c r="C10" s="181"/>
      <c r="D10" s="55" t="e">
        <f>общая!#REF!</f>
        <v>#REF!</v>
      </c>
      <c r="E10" s="56" t="e">
        <f>общая!#REF!</f>
        <v>#REF!</v>
      </c>
      <c r="F10" s="53" t="e">
        <f t="shared" si="0"/>
        <v>#REF!</v>
      </c>
      <c r="G10" s="65" t="e">
        <f>общая!#REF!</f>
        <v>#REF!</v>
      </c>
      <c r="H10" s="168"/>
    </row>
    <row r="11" spans="1:8" ht="15" hidden="1" customHeight="1" x14ac:dyDescent="0.25">
      <c r="A11" s="169"/>
      <c r="B11" s="59" t="s">
        <v>38</v>
      </c>
      <c r="C11" s="59"/>
      <c r="D11" s="57"/>
      <c r="E11" s="56"/>
      <c r="F11" s="53" t="e">
        <f t="shared" si="0"/>
        <v>#DIV/0!</v>
      </c>
      <c r="G11" s="66" t="e">
        <f>'[1]март-апрель 2023'!#REF!</f>
        <v>#REF!</v>
      </c>
      <c r="H11" s="168"/>
    </row>
    <row r="12" spans="1:8" x14ac:dyDescent="0.25">
      <c r="A12" s="169"/>
      <c r="B12" s="175" t="s">
        <v>29</v>
      </c>
      <c r="C12" s="175"/>
      <c r="D12" s="52" t="e">
        <f>общая!#REF!</f>
        <v>#REF!</v>
      </c>
      <c r="E12" s="58" t="e">
        <f>общая!#REF!</f>
        <v>#REF!</v>
      </c>
      <c r="F12" s="53" t="e">
        <f t="shared" si="0"/>
        <v>#REF!</v>
      </c>
      <c r="G12" s="67"/>
      <c r="H12" s="168"/>
    </row>
    <row r="13" spans="1:8" x14ac:dyDescent="0.25">
      <c r="A13" s="169"/>
      <c r="B13" s="166" t="s">
        <v>40</v>
      </c>
      <c r="C13" s="166"/>
      <c r="D13" s="166"/>
      <c r="E13" s="166"/>
      <c r="F13" s="166"/>
      <c r="G13" s="68" t="e">
        <f>SUM(G6:G10)</f>
        <v>#REF!</v>
      </c>
      <c r="H13" s="168"/>
    </row>
    <row r="14" spans="1:8" ht="15" customHeight="1" x14ac:dyDescent="0.25">
      <c r="A14" s="169"/>
      <c r="B14" s="170"/>
      <c r="C14" s="171"/>
      <c r="D14" s="171"/>
      <c r="E14" s="171"/>
      <c r="F14" s="171"/>
      <c r="G14" s="172"/>
      <c r="H14" s="168"/>
    </row>
    <row r="15" spans="1:8" ht="62.25" customHeight="1" x14ac:dyDescent="0.25">
      <c r="A15" s="169"/>
      <c r="B15" s="47" t="s">
        <v>42</v>
      </c>
      <c r="C15" s="47" t="s">
        <v>43</v>
      </c>
      <c r="D15" s="47" t="s">
        <v>44</v>
      </c>
      <c r="E15" s="48" t="s">
        <v>30</v>
      </c>
      <c r="F15" s="48" t="s">
        <v>1</v>
      </c>
      <c r="G15" s="48" t="s">
        <v>41</v>
      </c>
      <c r="H15" s="168"/>
    </row>
    <row r="16" spans="1:8" x14ac:dyDescent="0.25">
      <c r="A16" s="169"/>
      <c r="B16" s="63" t="e">
        <f>(D12-E12)/(E16-F16)</f>
        <v>#REF!</v>
      </c>
      <c r="C16" s="63" t="e">
        <f>D12/F16</f>
        <v>#REF!</v>
      </c>
      <c r="D16" s="63" t="e">
        <f>общая!#REF!</f>
        <v>#REF!</v>
      </c>
      <c r="E16" s="64">
        <f>общая!B1</f>
        <v>23</v>
      </c>
      <c r="F16" s="64">
        <f>общая!B2</f>
        <v>20</v>
      </c>
      <c r="G16" s="54">
        <f>общая!B3</f>
        <v>0.86956521739130432</v>
      </c>
      <c r="H16" s="168"/>
    </row>
    <row r="17" spans="1:8" ht="27" customHeight="1" x14ac:dyDescent="0.25">
      <c r="A17" s="167"/>
      <c r="B17" s="167"/>
      <c r="C17" s="167"/>
      <c r="D17" s="167"/>
      <c r="E17" s="167"/>
      <c r="F17" s="167"/>
      <c r="G17" s="167"/>
      <c r="H17" s="167"/>
    </row>
    <row r="18" spans="1:8" x14ac:dyDescent="0.25">
      <c r="E18" s="46"/>
      <c r="F18" s="46"/>
      <c r="G18" s="46"/>
    </row>
    <row r="19" spans="1:8" x14ac:dyDescent="0.25">
      <c r="E19" s="46"/>
      <c r="F19" s="46"/>
      <c r="G19" s="46"/>
    </row>
    <row r="20" spans="1:8" x14ac:dyDescent="0.25">
      <c r="E20" s="46"/>
      <c r="F20" s="46"/>
      <c r="G20" s="46"/>
    </row>
  </sheetData>
  <mergeCells count="16">
    <mergeCell ref="A17:H17"/>
    <mergeCell ref="A1:H1"/>
    <mergeCell ref="A2:A16"/>
    <mergeCell ref="D2:G2"/>
    <mergeCell ref="H2:H16"/>
    <mergeCell ref="B3:C3"/>
    <mergeCell ref="B4:C4"/>
    <mergeCell ref="B5:C5"/>
    <mergeCell ref="B6:C6"/>
    <mergeCell ref="B7:C7"/>
    <mergeCell ref="B8:C8"/>
    <mergeCell ref="B9:C9"/>
    <mergeCell ref="B10:C10"/>
    <mergeCell ref="B12:C12"/>
    <mergeCell ref="B13:F13"/>
    <mergeCell ref="B14:G14"/>
  </mergeCells>
  <conditionalFormatting sqref="F6:F12">
    <cfRule type="cellIs" dxfId="1" priority="1" operator="greaterThanOrEqual">
      <formula>1</formula>
    </cfRule>
    <cfRule type="cellIs" dxfId="0" priority="2" operator="less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общая</vt:lpstr>
      <vt:lpstr>ТП 1</vt:lpstr>
      <vt:lpstr>ТП 2</vt:lpstr>
      <vt:lpstr>ТП 3</vt:lpstr>
      <vt:lpstr>ТП 4</vt:lpstr>
      <vt:lpstr>ТП 5</vt:lpstr>
      <vt:lpstr>7</vt:lpstr>
      <vt:lpstr>8</vt:lpstr>
      <vt:lpstr>9</vt:lpstr>
      <vt:lpstr>технич.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</dc:creator>
  <cp:lastModifiedBy>Iuliia Galich</cp:lastModifiedBy>
  <dcterms:created xsi:type="dcterms:W3CDTF">2015-06-05T18:19:34Z</dcterms:created>
  <dcterms:modified xsi:type="dcterms:W3CDTF">2024-01-31T12:12:59Z</dcterms:modified>
</cp:coreProperties>
</file>