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91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2" i="1"/>
  <c r="W3" i="1" l="1"/>
  <c r="W4" i="1"/>
  <c r="W5" i="1"/>
  <c r="W6" i="1"/>
  <c r="W7" i="1"/>
  <c r="W2" i="1"/>
  <c r="R3" i="1"/>
  <c r="R4" i="1"/>
  <c r="R5" i="1"/>
  <c r="R6" i="1"/>
  <c r="R7" i="1"/>
  <c r="R8" i="1"/>
  <c r="R9" i="1"/>
  <c r="R10" i="1"/>
  <c r="R11" i="1"/>
  <c r="R12" i="1"/>
  <c r="R2" i="1"/>
  <c r="E9" i="1"/>
  <c r="X8" i="1" l="1"/>
  <c r="X9" i="1"/>
  <c r="X10" i="1"/>
  <c r="X11" i="1"/>
  <c r="X12" i="1"/>
  <c r="P2" i="1" l="1"/>
  <c r="P3" i="1"/>
  <c r="P4" i="1"/>
  <c r="P5" i="1"/>
  <c r="P6" i="1"/>
  <c r="P7" i="1"/>
  <c r="P8" i="1"/>
  <c r="P9" i="1"/>
  <c r="P10" i="1"/>
  <c r="P11" i="1"/>
  <c r="P12" i="1"/>
  <c r="E2" i="1"/>
  <c r="W9" i="1"/>
  <c r="V3" i="1"/>
  <c r="V4" i="1"/>
  <c r="V5" i="1"/>
  <c r="V6" i="1"/>
  <c r="V7" i="1"/>
  <c r="V8" i="1"/>
  <c r="V9" i="1"/>
  <c r="V10" i="1"/>
  <c r="V11" i="1"/>
  <c r="V12" i="1"/>
  <c r="V2" i="1"/>
  <c r="U3" i="1"/>
  <c r="U4" i="1"/>
  <c r="U5" i="1"/>
  <c r="U6" i="1"/>
  <c r="U7" i="1"/>
  <c r="U8" i="1"/>
  <c r="W8" i="1" s="1"/>
  <c r="U9" i="1"/>
  <c r="U10" i="1"/>
  <c r="W10" i="1" s="1"/>
  <c r="U11" i="1"/>
  <c r="W11" i="1" s="1"/>
  <c r="U12" i="1"/>
  <c r="W12" i="1" s="1"/>
  <c r="U2" i="1"/>
  <c r="M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O2" i="1"/>
  <c r="M2" i="1"/>
  <c r="S2" i="1" l="1"/>
  <c r="N2" i="1"/>
  <c r="Q2" i="1" s="1"/>
  <c r="N4" i="1"/>
  <c r="Q4" i="1" s="1"/>
  <c r="N6" i="1"/>
  <c r="Q6" i="1" s="1"/>
  <c r="N8" i="1"/>
  <c r="Q8" i="1" s="1"/>
  <c r="N10" i="1"/>
  <c r="Q10" i="1" s="1"/>
  <c r="N12" i="1"/>
  <c r="Q12" i="1" s="1"/>
  <c r="N3" i="1"/>
  <c r="Q3" i="1" s="1"/>
  <c r="N5" i="1"/>
  <c r="Q5" i="1" s="1"/>
  <c r="N7" i="1"/>
  <c r="Q7" i="1" s="1"/>
  <c r="N9" i="1"/>
  <c r="Q9" i="1" s="1"/>
  <c r="N11" i="1"/>
  <c r="Q11" i="1" s="1"/>
  <c r="S9" i="1" l="1"/>
  <c r="F2" i="1"/>
  <c r="T2" i="1" s="1"/>
  <c r="F3" i="1"/>
  <c r="F4" i="1"/>
  <c r="F5" i="1"/>
  <c r="F6" i="1"/>
  <c r="F7" i="1"/>
  <c r="F8" i="1"/>
  <c r="F9" i="1"/>
  <c r="F10" i="1"/>
  <c r="F11" i="1"/>
  <c r="F12" i="1"/>
  <c r="E3" i="1"/>
  <c r="S3" i="1" s="1"/>
  <c r="T3" i="1" s="1"/>
  <c r="E4" i="1"/>
  <c r="S4" i="1" s="1"/>
  <c r="T4" i="1" s="1"/>
  <c r="E5" i="1"/>
  <c r="S5" i="1" s="1"/>
  <c r="T5" i="1" s="1"/>
  <c r="E6" i="1"/>
  <c r="S6" i="1" s="1"/>
  <c r="T6" i="1" s="1"/>
  <c r="E7" i="1"/>
  <c r="S7" i="1" s="1"/>
  <c r="T7" i="1" s="1"/>
  <c r="E8" i="1"/>
  <c r="S8" i="1" s="1"/>
  <c r="T8" i="1" s="1"/>
  <c r="E10" i="1"/>
  <c r="S10" i="1" s="1"/>
  <c r="E11" i="1"/>
  <c r="S11" i="1" s="1"/>
  <c r="T11" i="1" s="1"/>
  <c r="E12" i="1"/>
  <c r="S12" i="1" s="1"/>
  <c r="T12" i="1" l="1"/>
  <c r="T10" i="1"/>
  <c r="T9" i="1"/>
</calcChain>
</file>

<file path=xl/sharedStrings.xml><?xml version="1.0" encoding="utf-8"?>
<sst xmlns="http://schemas.openxmlformats.org/spreadsheetml/2006/main" count="24" uniqueCount="24">
  <si>
    <t>Fehler p_o [mbar]</t>
  </si>
  <si>
    <t>Druck am oberen Ende 
des Rohres p_o [mbar]</t>
  </si>
  <si>
    <t>Druck am unteren Ende 
des Rohres p_u [mbar]</t>
  </si>
  <si>
    <t>Fehelr p_u [mbar]</t>
  </si>
  <si>
    <t>Druckdifferenz [mbar]</t>
  </si>
  <si>
    <t>Druckdifferenz Fehler [mbar]</t>
  </si>
  <si>
    <t>Saugleistung[l*mbar/s]</t>
  </si>
  <si>
    <t>Druck p [mbar]</t>
  </si>
  <si>
    <t>Fehler Druck [mbar]</t>
  </si>
  <si>
    <t>Voulmen V [ml]</t>
  </si>
  <si>
    <t>Fehler Volumen [ml]</t>
  </si>
  <si>
    <t>Zeit t [s]</t>
  </si>
  <si>
    <t>Fehler Zeit [s]</t>
  </si>
  <si>
    <t>Saugvermoegen [l/s]</t>
  </si>
  <si>
    <t>Fehler Saugvermoegen [l/s]</t>
  </si>
  <si>
    <t>Volumen [l]</t>
  </si>
  <si>
    <t>Saugleistung Fehler [l*mbar/s]</t>
  </si>
  <si>
    <t>Leitwert[l/s]</t>
  </si>
  <si>
    <t>Fehler Leitwert[l/s]</t>
  </si>
  <si>
    <t>Mittelwert Druck [mbar]</t>
  </si>
  <si>
    <t>Fehler Mittelwert Druck [mbar]</t>
  </si>
  <si>
    <t>Leitwert theoretisch [l/s]</t>
  </si>
  <si>
    <t>Fehler Leitwert theoretisch [l/s]</t>
  </si>
  <si>
    <t>KNUDSEN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</si>
</sst>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11" fontId="0" fillId="0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11" fontId="0" fillId="5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topLeftCell="O1" workbookViewId="0">
      <selection activeCell="X2" sqref="X2:X7"/>
    </sheetView>
  </sheetViews>
  <sheetFormatPr defaultColWidth="11.42578125" defaultRowHeight="15" x14ac:dyDescent="0.25"/>
  <cols>
    <col min="1" max="1" width="21.85546875" customWidth="1"/>
    <col min="2" max="2" width="17.140625" customWidth="1"/>
    <col min="3" max="3" width="20.85546875" customWidth="1"/>
    <col min="4" max="4" width="15.85546875" bestFit="1" customWidth="1"/>
    <col min="5" max="5" width="20.7109375" customWidth="1"/>
    <col min="6" max="6" width="27" customWidth="1"/>
    <col min="22" max="24" width="12" bestFit="1" customWidth="1"/>
  </cols>
  <sheetData>
    <row r="1" spans="1:24" ht="47.25" customHeight="1" x14ac:dyDescent="0.25">
      <c r="A1" s="1" t="s">
        <v>1</v>
      </c>
      <c r="B1" t="s">
        <v>0</v>
      </c>
      <c r="C1" s="1" t="s">
        <v>2</v>
      </c>
      <c r="D1" t="s">
        <v>3</v>
      </c>
      <c r="E1" t="s">
        <v>4</v>
      </c>
      <c r="F1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6</v>
      </c>
      <c r="Q1" s="3" t="s">
        <v>16</v>
      </c>
      <c r="R1" s="3" t="s">
        <v>23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</row>
    <row r="2" spans="1:24" x14ac:dyDescent="0.25">
      <c r="A2" s="2">
        <v>2.5999999999999999E-3</v>
      </c>
      <c r="B2" s="2">
        <v>1E-4</v>
      </c>
      <c r="C2" s="2">
        <v>1.5E-5</v>
      </c>
      <c r="D2" s="2">
        <v>9.9999999999999995E-7</v>
      </c>
      <c r="E2" s="2">
        <f>A2-C2</f>
        <v>2.5850000000000001E-3</v>
      </c>
      <c r="F2" s="2">
        <f>SQRT(D2^2+B2^2)</f>
        <v>1.0000499987500625E-4</v>
      </c>
      <c r="G2" s="4">
        <v>1.5E-5</v>
      </c>
      <c r="H2" s="4">
        <v>9.9999999999999995E-7</v>
      </c>
      <c r="I2" s="3">
        <v>0.04</v>
      </c>
      <c r="J2" s="3">
        <v>2E-3</v>
      </c>
      <c r="K2" s="3">
        <v>121.29</v>
      </c>
      <c r="L2" s="3">
        <v>0.4</v>
      </c>
      <c r="M2" s="3">
        <f>O2/K2</f>
        <v>22.359633935196634</v>
      </c>
      <c r="N2" s="3">
        <f xml:space="preserve"> M2*SQRT((J2/I2)^2+(L2/K2)^2)</f>
        <v>1.1204108958448569</v>
      </c>
      <c r="O2" s="3">
        <f t="shared" ref="O2:O12" si="0">(1017/G2)*I2*0.001</f>
        <v>2712</v>
      </c>
      <c r="P2" s="4">
        <f>M2*G2</f>
        <v>3.3539450902794949E-4</v>
      </c>
      <c r="Q2" s="4">
        <f t="shared" ref="Q2:Q12" si="1" xml:space="preserve"> P2*SQRT((N2/M2)^2+(H2/G2)^2)</f>
        <v>2.7971420400290165E-5</v>
      </c>
      <c r="R2" s="9">
        <f>2*0.785*G2</f>
        <v>2.3550000000000003E-5</v>
      </c>
      <c r="S2" s="6">
        <f t="shared" ref="S2:S12" si="2">P2/E2</f>
        <v>0.12974642515587989</v>
      </c>
      <c r="T2" s="6">
        <f t="shared" ref="T2:T12" si="3">S2*SQRT((Q2/P2)^2+(F2/E2)^2)</f>
        <v>1.1928190611841761E-2</v>
      </c>
      <c r="U2" s="5">
        <f t="shared" ref="U2:U12" si="4">(C2+A2)/2</f>
        <v>1.3074999999999999E-3</v>
      </c>
      <c r="V2" s="5">
        <f t="shared" ref="V2:V12" si="5">SQRT((D2/2)^2+(B2/2)^2)</f>
        <v>5.0002499937503125E-5</v>
      </c>
      <c r="W2">
        <f>(8*0.00785^3)*SQRT((3.1415*8.31*298.15)/(2*29*10^-3))/(3*0.9996)*1000</f>
        <v>0.47274169610659</v>
      </c>
      <c r="X2">
        <f>(8*0.00785^2)*SQRT((3.14*8.31*298.15)/(2*29*10^-3))*SQRT((3*0.00005)^2+(0.00785*0.0005/0.9996)^2)/(3*0.9996)*1000</f>
        <v>9.0342176844965538E-3</v>
      </c>
    </row>
    <row r="3" spans="1:24" x14ac:dyDescent="0.25">
      <c r="A3" s="2">
        <v>5.7000000000000002E-3</v>
      </c>
      <c r="B3" s="2">
        <v>1E-4</v>
      </c>
      <c r="C3" s="2">
        <v>3.1999999999999999E-5</v>
      </c>
      <c r="D3" s="2">
        <v>9.9999999999999995E-7</v>
      </c>
      <c r="E3" s="2">
        <f t="shared" ref="E3:E12" si="6">A3-C3</f>
        <v>5.6680000000000003E-3</v>
      </c>
      <c r="F3" s="2">
        <f t="shared" ref="F3:F12" si="7">SQRT(D3^2+B3^2)</f>
        <v>1.0000499987500625E-4</v>
      </c>
      <c r="G3" s="4">
        <v>3.1999999999999999E-5</v>
      </c>
      <c r="H3" s="4">
        <v>9.9999999999999995E-7</v>
      </c>
      <c r="I3" s="3">
        <v>0.1</v>
      </c>
      <c r="J3" s="3">
        <v>1E-3</v>
      </c>
      <c r="K3" s="3">
        <v>60.67</v>
      </c>
      <c r="L3" s="3">
        <v>0.4</v>
      </c>
      <c r="M3" s="3">
        <f>O3/K3</f>
        <v>52.383797593538816</v>
      </c>
      <c r="N3" s="3">
        <f t="shared" ref="N3:N12" si="8" xml:space="preserve"> M3*SQRT((J3/I3)^2+(L3/K3)^2)</f>
        <v>0.62744383339673238</v>
      </c>
      <c r="O3" s="3">
        <f t="shared" si="0"/>
        <v>3178.125</v>
      </c>
      <c r="P3" s="4">
        <f>M3*G3</f>
        <v>1.676281522993242E-3</v>
      </c>
      <c r="Q3" s="4">
        <f t="shared" si="1"/>
        <v>5.6099879435931514E-5</v>
      </c>
      <c r="R3" s="9">
        <f t="shared" ref="R3:R12" si="9">2*0.785*G3</f>
        <v>5.024E-5</v>
      </c>
      <c r="S3" s="6">
        <f t="shared" si="2"/>
        <v>0.29574479939894882</v>
      </c>
      <c r="T3" s="6">
        <f t="shared" si="3"/>
        <v>1.1188905798925378E-2</v>
      </c>
      <c r="U3" s="5">
        <f t="shared" si="4"/>
        <v>2.8660000000000001E-3</v>
      </c>
      <c r="V3" s="5">
        <f t="shared" si="5"/>
        <v>5.0002499937503125E-5</v>
      </c>
      <c r="W3">
        <f t="shared" ref="W3:W7" si="10">(8*0.00785^3)*SQRT((3.1415*8.31*298.15)/(2*29*10^-3))/(3*0.9996)*1000</f>
        <v>0.47274169610659</v>
      </c>
      <c r="X3">
        <f t="shared" ref="X3:X7" si="11">(8*0.00785^2)*SQRT((3.14*8.31*298.15)/(2*29*10^-3))*SQRT((3*0.00005)^2+(0.00785*0.0005/0.9996)^2)/(3*0.9996)*1000</f>
        <v>9.0342176844965538E-3</v>
      </c>
    </row>
    <row r="4" spans="1:24" x14ac:dyDescent="0.25">
      <c r="A4" s="2">
        <v>1.7000000000000001E-2</v>
      </c>
      <c r="B4" s="2">
        <v>1E-3</v>
      </c>
      <c r="C4" s="2">
        <v>1E-4</v>
      </c>
      <c r="D4" s="2">
        <v>1.0000000000000001E-5</v>
      </c>
      <c r="E4" s="2">
        <f t="shared" si="6"/>
        <v>1.6900000000000002E-2</v>
      </c>
      <c r="F4" s="2">
        <f t="shared" si="7"/>
        <v>1.0000499987500625E-3</v>
      </c>
      <c r="G4" s="4">
        <v>1E-4</v>
      </c>
      <c r="H4" s="4">
        <v>1.0000000000000001E-5</v>
      </c>
      <c r="I4" s="3">
        <v>0.5</v>
      </c>
      <c r="J4" s="3">
        <v>0.01</v>
      </c>
      <c r="K4" s="3">
        <v>77.23</v>
      </c>
      <c r="L4" s="3">
        <v>0.4</v>
      </c>
      <c r="M4" s="3">
        <f t="shared" ref="M4:M12" si="12">O4/K4</f>
        <v>65.842289265829336</v>
      </c>
      <c r="N4" s="3">
        <f t="shared" si="8"/>
        <v>1.3602856106715153</v>
      </c>
      <c r="O4" s="3">
        <f t="shared" si="0"/>
        <v>5085</v>
      </c>
      <c r="P4" s="4">
        <f>M4*G4</f>
        <v>6.5842289265829338E-3</v>
      </c>
      <c r="Q4" s="4">
        <f t="shared" si="1"/>
        <v>6.7232765449780092E-4</v>
      </c>
      <c r="R4" s="9">
        <f t="shared" si="9"/>
        <v>1.5700000000000002E-4</v>
      </c>
      <c r="S4" s="6">
        <f t="shared" si="2"/>
        <v>0.38959934476822089</v>
      </c>
      <c r="T4" s="6">
        <f t="shared" si="3"/>
        <v>4.5980074296147914E-2</v>
      </c>
      <c r="U4" s="5">
        <f t="shared" si="4"/>
        <v>8.5500000000000003E-3</v>
      </c>
      <c r="V4" s="5">
        <f t="shared" si="5"/>
        <v>5.0002499937503125E-4</v>
      </c>
      <c r="W4">
        <f t="shared" si="10"/>
        <v>0.47274169610659</v>
      </c>
      <c r="X4">
        <f t="shared" si="11"/>
        <v>9.0342176844965538E-3</v>
      </c>
    </row>
    <row r="5" spans="1:24" x14ac:dyDescent="0.25">
      <c r="A5" s="2">
        <v>4.4999999999999998E-2</v>
      </c>
      <c r="B5" s="2">
        <v>1E-3</v>
      </c>
      <c r="C5" s="2">
        <v>3.2000000000000003E-4</v>
      </c>
      <c r="D5" s="2">
        <v>1.0000000000000001E-5</v>
      </c>
      <c r="E5" s="2">
        <f t="shared" si="6"/>
        <v>4.4679999999999997E-2</v>
      </c>
      <c r="F5" s="2">
        <f t="shared" si="7"/>
        <v>1.0000499987500625E-3</v>
      </c>
      <c r="G5" s="4">
        <v>3.2000000000000003E-4</v>
      </c>
      <c r="H5" s="4">
        <v>1.0000000000000001E-5</v>
      </c>
      <c r="I5" s="3">
        <v>0.5</v>
      </c>
      <c r="J5" s="3">
        <v>0.01</v>
      </c>
      <c r="K5" s="3">
        <v>22.26</v>
      </c>
      <c r="L5" s="3">
        <v>0.4</v>
      </c>
      <c r="M5" s="3">
        <f t="shared" si="12"/>
        <v>71.386455525606451</v>
      </c>
      <c r="N5" s="3">
        <f t="shared" si="8"/>
        <v>1.9193549301849675</v>
      </c>
      <c r="O5" s="3">
        <f t="shared" si="0"/>
        <v>1589.0624999999998</v>
      </c>
      <c r="P5" s="4">
        <f t="shared" ref="P5:P12" si="13">M5*G5</f>
        <v>2.2843665768194066E-2</v>
      </c>
      <c r="Q5" s="4">
        <f t="shared" si="1"/>
        <v>9.4171989152227954E-4</v>
      </c>
      <c r="R5" s="9">
        <f t="shared" si="9"/>
        <v>5.0240000000000007E-4</v>
      </c>
      <c r="S5" s="6">
        <f t="shared" si="2"/>
        <v>0.51127273429261566</v>
      </c>
      <c r="T5" s="6">
        <f t="shared" si="3"/>
        <v>2.3983214362831306E-2</v>
      </c>
      <c r="U5" s="5">
        <f t="shared" si="4"/>
        <v>2.266E-2</v>
      </c>
      <c r="V5" s="5">
        <f t="shared" si="5"/>
        <v>5.0002499937503125E-4</v>
      </c>
      <c r="W5">
        <f t="shared" si="10"/>
        <v>0.47274169610659</v>
      </c>
      <c r="X5">
        <f t="shared" si="11"/>
        <v>9.0342176844965538E-3</v>
      </c>
    </row>
    <row r="6" spans="1:24" x14ac:dyDescent="0.25">
      <c r="A6" s="2">
        <v>8.7999999999999995E-2</v>
      </c>
      <c r="B6" s="2">
        <v>1E-3</v>
      </c>
      <c r="C6" s="2">
        <v>1E-3</v>
      </c>
      <c r="D6" s="2">
        <v>1E-4</v>
      </c>
      <c r="E6" s="2">
        <f t="shared" si="6"/>
        <v>8.6999999999999994E-2</v>
      </c>
      <c r="F6" s="2">
        <f t="shared" si="7"/>
        <v>1.004987562112089E-3</v>
      </c>
      <c r="G6" s="4">
        <v>1E-3</v>
      </c>
      <c r="H6" s="4">
        <v>1E-4</v>
      </c>
      <c r="I6" s="3">
        <v>0.5</v>
      </c>
      <c r="J6" s="3">
        <v>0.02</v>
      </c>
      <c r="K6" s="3">
        <v>7.15</v>
      </c>
      <c r="L6" s="3">
        <v>0.4</v>
      </c>
      <c r="M6" s="3">
        <f>(O6/K6 + 79.13165266)/2</f>
        <v>75.125266889440553</v>
      </c>
      <c r="N6" s="3">
        <f xml:space="preserve"> M6*SQRT((J6/I6)^2+(L6/K6)^2)</f>
        <v>5.1665964610467929</v>
      </c>
      <c r="O6" s="3">
        <f t="shared" si="0"/>
        <v>508.5</v>
      </c>
      <c r="P6" s="4">
        <f t="shared" si="13"/>
        <v>7.5125266889440559E-2</v>
      </c>
      <c r="Q6" s="4">
        <f t="shared" si="1"/>
        <v>9.1176628717779418E-3</v>
      </c>
      <c r="R6" s="9">
        <f t="shared" si="9"/>
        <v>1.57E-3</v>
      </c>
      <c r="S6" s="6">
        <f t="shared" si="2"/>
        <v>0.86350881482115593</v>
      </c>
      <c r="T6" s="6">
        <f t="shared" si="3"/>
        <v>0.10527435558908006</v>
      </c>
      <c r="U6" s="5">
        <f t="shared" si="4"/>
        <v>4.4499999999999998E-2</v>
      </c>
      <c r="V6" s="5">
        <f t="shared" si="5"/>
        <v>5.0249378105604451E-4</v>
      </c>
      <c r="W6">
        <f t="shared" si="10"/>
        <v>0.47274169610659</v>
      </c>
      <c r="X6">
        <f t="shared" si="11"/>
        <v>9.0342176844965538E-3</v>
      </c>
    </row>
    <row r="7" spans="1:24" x14ac:dyDescent="0.25">
      <c r="A7" s="2">
        <v>0.17</v>
      </c>
      <c r="B7" s="2">
        <v>0.01</v>
      </c>
      <c r="C7" s="2">
        <v>3.2000000000000002E-3</v>
      </c>
      <c r="D7" s="2">
        <v>1E-4</v>
      </c>
      <c r="E7" s="2">
        <f t="shared" si="6"/>
        <v>0.1668</v>
      </c>
      <c r="F7" s="2">
        <f t="shared" si="7"/>
        <v>1.0000499987500624E-2</v>
      </c>
      <c r="G7" s="4">
        <v>3.2000000000000002E-3</v>
      </c>
      <c r="H7" s="4">
        <v>1E-4</v>
      </c>
      <c r="I7" s="3">
        <v>10</v>
      </c>
      <c r="J7" s="3">
        <v>0.2</v>
      </c>
      <c r="K7" s="3">
        <v>41.84</v>
      </c>
      <c r="L7" s="3">
        <v>0.4</v>
      </c>
      <c r="M7" s="3">
        <f t="shared" si="12"/>
        <v>75.959010516252377</v>
      </c>
      <c r="N7" s="3">
        <f t="shared" si="8"/>
        <v>1.683821247060143</v>
      </c>
      <c r="O7" s="3">
        <f t="shared" si="0"/>
        <v>3178.125</v>
      </c>
      <c r="P7" s="4">
        <f t="shared" si="13"/>
        <v>0.24306883365200763</v>
      </c>
      <c r="Q7" s="4">
        <f t="shared" si="1"/>
        <v>9.3129326028209541E-3</v>
      </c>
      <c r="R7" s="9">
        <f t="shared" si="9"/>
        <v>5.0240000000000007E-3</v>
      </c>
      <c r="S7" s="6">
        <f t="shared" si="2"/>
        <v>1.4572472041487268</v>
      </c>
      <c r="T7" s="6">
        <f t="shared" si="3"/>
        <v>0.10368564050814019</v>
      </c>
      <c r="U7" s="5">
        <f t="shared" si="4"/>
        <v>8.660000000000001E-2</v>
      </c>
      <c r="V7" s="5">
        <f t="shared" si="5"/>
        <v>5.0002499937503121E-3</v>
      </c>
      <c r="W7">
        <f t="shared" si="10"/>
        <v>0.47274169610659</v>
      </c>
      <c r="X7">
        <f t="shared" si="11"/>
        <v>9.0342176844965538E-3</v>
      </c>
    </row>
    <row r="8" spans="1:24" x14ac:dyDescent="0.25">
      <c r="A8" s="2">
        <v>0.31</v>
      </c>
      <c r="B8" s="2">
        <v>0.01</v>
      </c>
      <c r="C8" s="2">
        <v>0.01</v>
      </c>
      <c r="D8" s="2">
        <v>1E-3</v>
      </c>
      <c r="E8" s="2">
        <f t="shared" si="6"/>
        <v>0.3</v>
      </c>
      <c r="F8" s="2">
        <f t="shared" si="7"/>
        <v>1.0049875621120891E-2</v>
      </c>
      <c r="G8" s="4">
        <v>0.01</v>
      </c>
      <c r="H8" s="4">
        <v>1E-3</v>
      </c>
      <c r="I8" s="3">
        <v>15</v>
      </c>
      <c r="J8" s="3">
        <v>0.2</v>
      </c>
      <c r="K8" s="3">
        <v>22.29</v>
      </c>
      <c r="L8" s="3">
        <v>0.4</v>
      </c>
      <c r="M8" s="3">
        <f t="shared" si="12"/>
        <v>68.43876177658143</v>
      </c>
      <c r="N8" s="3">
        <f t="shared" si="8"/>
        <v>1.530047031081424</v>
      </c>
      <c r="O8" s="3">
        <f t="shared" si="0"/>
        <v>1525.5</v>
      </c>
      <c r="P8" s="4">
        <f t="shared" si="13"/>
        <v>0.68438761776581436</v>
      </c>
      <c r="Q8" s="4">
        <f t="shared" si="1"/>
        <v>7.0128229018304553E-2</v>
      </c>
      <c r="R8" s="7">
        <f t="shared" si="9"/>
        <v>1.5700000000000002E-2</v>
      </c>
      <c r="S8" s="6">
        <f t="shared" si="2"/>
        <v>2.2812920592193815</v>
      </c>
      <c r="T8" s="6">
        <f t="shared" si="3"/>
        <v>0.24593590277525051</v>
      </c>
      <c r="U8" s="5">
        <f t="shared" si="4"/>
        <v>0.16</v>
      </c>
      <c r="V8" s="5">
        <f t="shared" si="5"/>
        <v>5.0249378105604453E-3</v>
      </c>
      <c r="W8">
        <f t="shared" ref="W8:W12" si="14">PI()*(100*1000*0.00785^4*U8)/(8*18.2*(10^-6)*0.9996)</f>
        <v>1.3114775475984586</v>
      </c>
      <c r="X8">
        <f t="shared" ref="X3:X12" si="15">(3.14*0.00785^3/(8*18.2*10^-6*0.9996))*SQRT((4*E8*100*0.00005)^2+(0.00785*F8*100)^2+((0.00785*E8*100*0.0005)/(0.9996))^2)*1000</f>
        <v>0.10344822047165358</v>
      </c>
    </row>
    <row r="9" spans="1:24" x14ac:dyDescent="0.25">
      <c r="A9" s="2">
        <v>0.5</v>
      </c>
      <c r="B9" s="2">
        <v>0.01</v>
      </c>
      <c r="C9" s="2">
        <v>3.2000000000000001E-2</v>
      </c>
      <c r="D9" s="2">
        <v>1E-3</v>
      </c>
      <c r="E9" s="2">
        <f>A9-C9</f>
        <v>0.46799999999999997</v>
      </c>
      <c r="F9" s="2">
        <f t="shared" si="7"/>
        <v>1.0049875621120891E-2</v>
      </c>
      <c r="G9" s="4">
        <v>3.2000000000000001E-2</v>
      </c>
      <c r="H9" s="4">
        <v>1E-3</v>
      </c>
      <c r="I9" s="3">
        <v>20</v>
      </c>
      <c r="J9" s="3">
        <v>0.2</v>
      </c>
      <c r="K9" s="3">
        <v>12.58</v>
      </c>
      <c r="L9" s="3">
        <v>0.4</v>
      </c>
      <c r="M9" s="3">
        <f t="shared" si="12"/>
        <v>50.526629570747218</v>
      </c>
      <c r="N9" s="3">
        <f t="shared" si="8"/>
        <v>1.6841500848219573</v>
      </c>
      <c r="O9" s="3">
        <f t="shared" si="0"/>
        <v>635.625</v>
      </c>
      <c r="P9" s="4">
        <f t="shared" si="13"/>
        <v>1.6168521462639109</v>
      </c>
      <c r="Q9" s="4">
        <f t="shared" si="1"/>
        <v>7.3874044698948579E-2</v>
      </c>
      <c r="R9" s="7">
        <f t="shared" si="9"/>
        <v>5.024E-2</v>
      </c>
      <c r="S9" s="6">
        <f t="shared" si="2"/>
        <v>3.4548122783416901</v>
      </c>
      <c r="T9" s="6">
        <f t="shared" si="3"/>
        <v>0.17441556548624634</v>
      </c>
      <c r="U9" s="5">
        <f t="shared" si="4"/>
        <v>0.26600000000000001</v>
      </c>
      <c r="V9" s="5">
        <f t="shared" si="5"/>
        <v>5.0249378105604453E-3</v>
      </c>
      <c r="W9">
        <f t="shared" si="14"/>
        <v>2.1803314228824373</v>
      </c>
      <c r="X9">
        <f t="shared" si="15"/>
        <v>0.12776911066608065</v>
      </c>
    </row>
    <row r="10" spans="1:24" x14ac:dyDescent="0.25">
      <c r="A10" s="2">
        <v>0.72</v>
      </c>
      <c r="B10" s="2">
        <v>0.02</v>
      </c>
      <c r="C10" s="2">
        <v>0.1</v>
      </c>
      <c r="D10" s="2">
        <v>0.01</v>
      </c>
      <c r="E10" s="2">
        <f t="shared" si="6"/>
        <v>0.62</v>
      </c>
      <c r="F10" s="2">
        <f t="shared" si="7"/>
        <v>2.2360679774997897E-2</v>
      </c>
      <c r="G10" s="4">
        <v>0.1</v>
      </c>
      <c r="H10" s="4">
        <v>0.01</v>
      </c>
      <c r="I10" s="3">
        <v>20</v>
      </c>
      <c r="J10" s="3">
        <v>0.5</v>
      </c>
      <c r="K10" s="3">
        <v>19.010000000000002</v>
      </c>
      <c r="L10" s="3">
        <v>0.4</v>
      </c>
      <c r="M10" s="3">
        <f t="shared" si="12"/>
        <v>10.699631772751182</v>
      </c>
      <c r="N10" s="3">
        <f t="shared" si="8"/>
        <v>0.34962544883626356</v>
      </c>
      <c r="O10" s="3">
        <f t="shared" si="0"/>
        <v>203.4</v>
      </c>
      <c r="P10" s="4">
        <f t="shared" si="13"/>
        <v>1.0699631772751184</v>
      </c>
      <c r="Q10" s="4">
        <f t="shared" si="1"/>
        <v>0.11256372218430878</v>
      </c>
      <c r="R10" s="7">
        <f t="shared" si="9"/>
        <v>0.15700000000000003</v>
      </c>
      <c r="S10" s="6">
        <f t="shared" si="2"/>
        <v>1.7257470601211586</v>
      </c>
      <c r="T10" s="6">
        <f t="shared" si="3"/>
        <v>0.19192662631869126</v>
      </c>
      <c r="U10" s="5">
        <f t="shared" si="4"/>
        <v>0.41</v>
      </c>
      <c r="V10" s="5">
        <f t="shared" si="5"/>
        <v>1.1180339887498949E-2</v>
      </c>
      <c r="W10">
        <f t="shared" si="14"/>
        <v>3.3606612157210494</v>
      </c>
      <c r="X10">
        <f t="shared" si="15"/>
        <v>0.22430549373061875</v>
      </c>
    </row>
    <row r="11" spans="1:24" x14ac:dyDescent="0.25">
      <c r="A11" s="2">
        <v>1.1000000000000001</v>
      </c>
      <c r="B11" s="2">
        <v>0.1</v>
      </c>
      <c r="C11" s="2">
        <v>0.32</v>
      </c>
      <c r="D11" s="2">
        <v>0.02</v>
      </c>
      <c r="E11" s="2">
        <f t="shared" si="6"/>
        <v>0.78</v>
      </c>
      <c r="F11" s="2">
        <f t="shared" si="7"/>
        <v>0.10198039027185571</v>
      </c>
      <c r="G11" s="4">
        <v>0.32</v>
      </c>
      <c r="H11" s="4">
        <v>0.01</v>
      </c>
      <c r="I11" s="3">
        <v>20</v>
      </c>
      <c r="J11" s="3">
        <v>0.5</v>
      </c>
      <c r="K11" s="3">
        <v>2.86</v>
      </c>
      <c r="L11" s="3">
        <v>0.4</v>
      </c>
      <c r="M11" s="3">
        <f t="shared" si="12"/>
        <v>22.22465034965035</v>
      </c>
      <c r="N11" s="3">
        <f t="shared" si="8"/>
        <v>3.1576104583122522</v>
      </c>
      <c r="O11" s="3">
        <f t="shared" si="0"/>
        <v>63.5625</v>
      </c>
      <c r="P11" s="4">
        <f t="shared" si="13"/>
        <v>7.1118881118881125</v>
      </c>
      <c r="Q11" s="4">
        <f t="shared" si="1"/>
        <v>1.0345883713323747</v>
      </c>
      <c r="R11" s="8">
        <f t="shared" si="9"/>
        <v>0.50240000000000007</v>
      </c>
      <c r="S11" s="6">
        <f t="shared" si="2"/>
        <v>9.1178052716514255</v>
      </c>
      <c r="T11" s="6">
        <f t="shared" si="3"/>
        <v>1.7833746133411148</v>
      </c>
      <c r="U11" s="5">
        <f t="shared" si="4"/>
        <v>0.71000000000000008</v>
      </c>
      <c r="V11" s="5">
        <f t="shared" si="5"/>
        <v>5.0990195135927854E-2</v>
      </c>
      <c r="W11">
        <f t="shared" si="14"/>
        <v>5.8196816174681603</v>
      </c>
      <c r="X11">
        <f t="shared" si="15"/>
        <v>0.85120358201069668</v>
      </c>
    </row>
    <row r="12" spans="1:24" x14ac:dyDescent="0.25">
      <c r="A12" s="2">
        <v>1.7</v>
      </c>
      <c r="B12" s="2">
        <v>0.2</v>
      </c>
      <c r="C12" s="2">
        <v>1</v>
      </c>
      <c r="D12" s="2">
        <v>0.2</v>
      </c>
      <c r="E12" s="2">
        <f t="shared" si="6"/>
        <v>0.7</v>
      </c>
      <c r="F12" s="2">
        <f t="shared" si="7"/>
        <v>0.28284271247461906</v>
      </c>
      <c r="G12" s="4">
        <v>1</v>
      </c>
      <c r="H12" s="4">
        <v>0.1</v>
      </c>
      <c r="I12" s="3">
        <v>20</v>
      </c>
      <c r="J12" s="3">
        <v>1</v>
      </c>
      <c r="K12" s="3">
        <v>1.23</v>
      </c>
      <c r="L12" s="3">
        <v>0.4</v>
      </c>
      <c r="M12" s="3">
        <f t="shared" si="12"/>
        <v>16.536585365853657</v>
      </c>
      <c r="N12" s="3">
        <f t="shared" si="8"/>
        <v>5.4409425743638939</v>
      </c>
      <c r="O12" s="3">
        <f t="shared" si="0"/>
        <v>20.34</v>
      </c>
      <c r="P12" s="4">
        <f t="shared" si="13"/>
        <v>16.536585365853657</v>
      </c>
      <c r="Q12" s="4">
        <f t="shared" si="1"/>
        <v>5.6866899557780757</v>
      </c>
      <c r="R12" s="8">
        <f t="shared" si="9"/>
        <v>1.57</v>
      </c>
      <c r="S12" s="6">
        <f t="shared" si="2"/>
        <v>23.623693379790939</v>
      </c>
      <c r="T12" s="6">
        <f t="shared" si="3"/>
        <v>12.534422299341916</v>
      </c>
      <c r="U12" s="5">
        <f t="shared" si="4"/>
        <v>1.35</v>
      </c>
      <c r="V12" s="5">
        <f t="shared" si="5"/>
        <v>0.14142135623730953</v>
      </c>
      <c r="W12">
        <f t="shared" si="14"/>
        <v>11.065591807861994</v>
      </c>
      <c r="X12">
        <f t="shared" si="15"/>
        <v>2.321814955702878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user</cp:lastModifiedBy>
  <dcterms:created xsi:type="dcterms:W3CDTF">2018-05-12T13:25:51Z</dcterms:created>
  <dcterms:modified xsi:type="dcterms:W3CDTF">2018-05-26T12:01:56Z</dcterms:modified>
</cp:coreProperties>
</file>