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#ANALISEDEDADOS\PROJETOS\PORTFOLIO\5. PESQUISA DE MERCADO (ok)\"/>
    </mc:Choice>
  </mc:AlternateContent>
  <xr:revisionPtr revIDLastSave="0" documentId="13_ncr:1_{232AAA68-4703-4DA4-9B0F-9B24964A64A3}" xr6:coauthVersionLast="47" xr6:coauthVersionMax="47" xr10:uidLastSave="{00000000-0000-0000-0000-000000000000}"/>
  <bookViews>
    <workbookView xWindow="-108" yWindow="-108" windowWidth="23256" windowHeight="12456" activeTab="4" xr2:uid="{C5D4EB72-5B8D-934A-BB69-595EB3CD4841}"/>
  </bookViews>
  <sheets>
    <sheet name="Metadados" sheetId="3" r:id="rId1"/>
    <sheet name="dados_da_campanha" sheetId="1" r:id="rId2"/>
    <sheet name="Análise Exploratoria" sheetId="4" r:id="rId3"/>
    <sheet name="Análise Associação" sheetId="5" r:id="rId4"/>
    <sheet name="Inferencia" sheetId="6" r:id="rId5"/>
  </sheets>
  <definedNames>
    <definedName name="_xlnm._FilterDatabase" localSheetId="3" hidden="1">'Análise Associação'!$F$11:$O$19</definedName>
    <definedName name="_xlnm._FilterDatabase" localSheetId="1" hidden="1">dados_da_campanha!$A$1:$G$121</definedName>
    <definedName name="_xlchart.v1.0" hidden="1">dados_da_campanha!$H$2:$H$40</definedName>
    <definedName name="_xlchart.v1.1" hidden="1">dados_da_campanha!$H$2:$H$40</definedName>
    <definedName name="_xlchart.v1.2" hidden="1">dados_da_campanha!$B$2:$B$121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8" i="1"/>
  <c r="G10" i="1"/>
  <c r="F8" i="6"/>
  <c r="N8" i="6"/>
  <c r="I4" i="4"/>
  <c r="K9" i="6"/>
  <c r="K6" i="6"/>
  <c r="B84" i="5"/>
  <c r="B64" i="5"/>
  <c r="B41" i="5"/>
  <c r="J27" i="5"/>
  <c r="K27" i="5"/>
  <c r="L27" i="5"/>
  <c r="M27" i="5"/>
  <c r="J28" i="5"/>
  <c r="K28" i="5"/>
  <c r="L28" i="5"/>
  <c r="M28" i="5"/>
  <c r="J29" i="5"/>
  <c r="K29" i="5"/>
  <c r="L29" i="5"/>
  <c r="M29" i="5"/>
  <c r="M30" i="5"/>
  <c r="M26" i="5"/>
  <c r="L26" i="5"/>
  <c r="K26" i="5"/>
  <c r="N26" i="5" s="1"/>
  <c r="O26" i="5" s="1"/>
  <c r="J26" i="5"/>
  <c r="J15" i="5"/>
  <c r="K15" i="5"/>
  <c r="L15" i="5"/>
  <c r="M15" i="5"/>
  <c r="J17" i="5"/>
  <c r="K17" i="5"/>
  <c r="L17" i="5"/>
  <c r="M17" i="5"/>
  <c r="J14" i="5"/>
  <c r="K14" i="5"/>
  <c r="L14" i="5"/>
  <c r="M14" i="5"/>
  <c r="J13" i="5"/>
  <c r="K13" i="5"/>
  <c r="L13" i="5"/>
  <c r="M13" i="5"/>
  <c r="J19" i="5"/>
  <c r="K19" i="5"/>
  <c r="L19" i="5"/>
  <c r="M19" i="5"/>
  <c r="J16" i="5"/>
  <c r="K16" i="5"/>
  <c r="L16" i="5"/>
  <c r="M16" i="5"/>
  <c r="J18" i="5"/>
  <c r="K18" i="5"/>
  <c r="L18" i="5"/>
  <c r="M18" i="5"/>
  <c r="M20" i="5"/>
  <c r="M12" i="5"/>
  <c r="L12" i="5"/>
  <c r="K12" i="5"/>
  <c r="J12" i="5"/>
  <c r="J5" i="5"/>
  <c r="K5" i="5"/>
  <c r="N5" i="5" s="1"/>
  <c r="O5" i="5" s="1"/>
  <c r="L5" i="5"/>
  <c r="M5" i="5"/>
  <c r="J6" i="5"/>
  <c r="K6" i="5"/>
  <c r="L6" i="5"/>
  <c r="M6" i="5"/>
  <c r="M4" i="5"/>
  <c r="L4" i="5"/>
  <c r="K4" i="5"/>
  <c r="J4" i="5"/>
  <c r="I12" i="4"/>
  <c r="I11" i="4"/>
  <c r="I10" i="4"/>
  <c r="I9" i="4"/>
  <c r="I8" i="4"/>
  <c r="I7" i="4"/>
  <c r="I6" i="4"/>
  <c r="I5" i="4"/>
  <c r="G7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B42" i="5"/>
  <c r="B88" i="5"/>
  <c r="B65" i="5"/>
  <c r="B85" i="5"/>
  <c r="B68" i="5"/>
  <c r="B45" i="5"/>
  <c r="B43" i="5" l="1"/>
  <c r="B46" i="5" s="1"/>
  <c r="N28" i="5"/>
  <c r="N4" i="5"/>
  <c r="O4" i="5" s="1"/>
  <c r="N19" i="5"/>
  <c r="N13" i="5"/>
  <c r="O13" i="5" s="1"/>
  <c r="K8" i="6"/>
  <c r="N7" i="6" s="1"/>
  <c r="J6" i="4"/>
  <c r="J5" i="4"/>
  <c r="J9" i="4"/>
  <c r="J4" i="4"/>
  <c r="J10" i="4"/>
  <c r="J7" i="4"/>
  <c r="J11" i="4"/>
  <c r="C5" i="6"/>
  <c r="C9" i="6" s="1"/>
  <c r="J8" i="4"/>
  <c r="J12" i="4"/>
  <c r="C6" i="6"/>
  <c r="C8" i="6"/>
  <c r="F7" i="6" s="1"/>
  <c r="B66" i="5"/>
  <c r="B69" i="5" s="1"/>
  <c r="B86" i="5"/>
  <c r="B89" i="5" s="1"/>
  <c r="O6" i="5"/>
  <c r="O28" i="5"/>
  <c r="N29" i="5"/>
  <c r="O29" i="5" s="1"/>
  <c r="N12" i="5"/>
  <c r="O12" i="5" s="1"/>
  <c r="N27" i="5"/>
  <c r="O27" i="5" s="1"/>
  <c r="N17" i="5"/>
  <c r="O17" i="5" s="1"/>
  <c r="N18" i="5"/>
  <c r="O18" i="5" s="1"/>
  <c r="N15" i="5"/>
  <c r="O15" i="5" s="1"/>
  <c r="N14" i="5"/>
  <c r="O14" i="5" s="1"/>
  <c r="N16" i="5"/>
  <c r="O16" i="5" s="1"/>
  <c r="K12" i="6" l="1"/>
  <c r="K13" i="6"/>
  <c r="N9" i="6" s="1"/>
  <c r="N6" i="6" s="1"/>
  <c r="C13" i="6"/>
  <c r="F9" i="6" s="1"/>
  <c r="F6" i="6" s="1"/>
  <c r="C12" i="6"/>
  <c r="O30" i="5"/>
  <c r="O20" i="5"/>
</calcChain>
</file>

<file path=xl/sharedStrings.xml><?xml version="1.0" encoding="utf-8"?>
<sst xmlns="http://schemas.openxmlformats.org/spreadsheetml/2006/main" count="574" uniqueCount="84">
  <si>
    <t>sexo</t>
  </si>
  <si>
    <t>30-34</t>
  </si>
  <si>
    <t>M</t>
  </si>
  <si>
    <t>35-39</t>
  </si>
  <si>
    <t>40-44</t>
  </si>
  <si>
    <t>45-49</t>
  </si>
  <si>
    <t>F</t>
  </si>
  <si>
    <t>id_do_respondente</t>
  </si>
  <si>
    <t>faixa_etária</t>
  </si>
  <si>
    <t>escolaridade</t>
  </si>
  <si>
    <t>Menos de 18</t>
  </si>
  <si>
    <t>18-24</t>
  </si>
  <si>
    <t>25-29</t>
  </si>
  <si>
    <t>50-54</t>
  </si>
  <si>
    <t>Ensino Fundamental</t>
  </si>
  <si>
    <t>Ensino Médio</t>
  </si>
  <si>
    <t>Ensino Superior</t>
  </si>
  <si>
    <t>Pós Graduação</t>
  </si>
  <si>
    <t>valor_que_pagaria</t>
  </si>
  <si>
    <t>interesse_no_Curso</t>
  </si>
  <si>
    <t>Variável</t>
  </si>
  <si>
    <t>Descrição</t>
  </si>
  <si>
    <t>Identificação única respondente da pesquisa.</t>
  </si>
  <si>
    <t>Valor 1 se o respondente teria interesse no curso. Valor 0 caso contrário.</t>
  </si>
  <si>
    <t>Valor que o respondente pagaria em caso de interesse no curso.</t>
  </si>
  <si>
    <t>Sexo do respondente da pesquisa.</t>
  </si>
  <si>
    <t>Faixa de idade do respondente da pesquisa.</t>
  </si>
  <si>
    <t>Nível de escolaridade do respondente da pesquisa.</t>
  </si>
  <si>
    <t>n</t>
  </si>
  <si>
    <t>média amostral</t>
  </si>
  <si>
    <t>proporção amostral</t>
  </si>
  <si>
    <t>confiança</t>
  </si>
  <si>
    <t>VARIÁVEIS QUANTITATIVAS</t>
  </si>
  <si>
    <t>Total Geral</t>
  </si>
  <si>
    <t>Freq Absoluta</t>
  </si>
  <si>
    <t>Sexo</t>
  </si>
  <si>
    <t>Freq Relativa</t>
  </si>
  <si>
    <t>Freq Acumulada</t>
  </si>
  <si>
    <t>VARIÁVEIS CATEGÓRICAS</t>
  </si>
  <si>
    <t>Média</t>
  </si>
  <si>
    <t>Mediana</t>
  </si>
  <si>
    <t>Min</t>
  </si>
  <si>
    <t>Max</t>
  </si>
  <si>
    <t>Desvio padrão</t>
  </si>
  <si>
    <t>Rótulos de Coluna</t>
  </si>
  <si>
    <t>Contagem de interesse_no_Curso</t>
  </si>
  <si>
    <t>% target 1</t>
  </si>
  <si>
    <t>% target 0</t>
  </si>
  <si>
    <t>% target</t>
  </si>
  <si>
    <t>ODDS</t>
  </si>
  <si>
    <t>IV</t>
  </si>
  <si>
    <t>% freq</t>
  </si>
  <si>
    <t>Faixa etária</t>
  </si>
  <si>
    <t>Escolaridade</t>
  </si>
  <si>
    <t>var_ponderada</t>
  </si>
  <si>
    <t>numerador</t>
  </si>
  <si>
    <t>denominador</t>
  </si>
  <si>
    <t>rquadrado</t>
  </si>
  <si>
    <t>Contagem de valor_que_pagaria</t>
  </si>
  <si>
    <t>Varp de valor_que_pagaria</t>
  </si>
  <si>
    <t>var_amostra</t>
  </si>
  <si>
    <t>ANÁLISE RQUADRADO - PREÇO (ANALISAR VARIÁVEL CATEGÓRICA COM VARIÁVEL QUANTITATIVA)</t>
  </si>
  <si>
    <t>ANÁLISE IV - INTERESSE NO CURSO (ANALAISAR VARIÁVEL CATEGÓRICA COM VARIÁVEL BINÁRIA)</t>
  </si>
  <si>
    <t>n_amostral</t>
  </si>
  <si>
    <t>variancia amostral</t>
  </si>
  <si>
    <t>t-student</t>
  </si>
  <si>
    <t>limite inferior</t>
  </si>
  <si>
    <t>limite superior</t>
  </si>
  <si>
    <t>variancia_amostral</t>
  </si>
  <si>
    <t>z</t>
  </si>
  <si>
    <t>erro</t>
  </si>
  <si>
    <t>tamanho amostra</t>
  </si>
  <si>
    <t>v2_valor_que_pagaria</t>
  </si>
  <si>
    <t>Faixa Etária</t>
  </si>
  <si>
    <t>Classificação</t>
  </si>
  <si>
    <t>Médio</t>
  </si>
  <si>
    <t>Inútil</t>
  </si>
  <si>
    <t>Fraco</t>
  </si>
  <si>
    <t>target 1</t>
  </si>
  <si>
    <t>target 0</t>
  </si>
  <si>
    <t>Rótulos de Linha</t>
  </si>
  <si>
    <t>aux</t>
  </si>
  <si>
    <t xml:space="preserve">Proporção </t>
  </si>
  <si>
    <t xml:space="preserve">Média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</si>
</sst>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5" fillId="4" borderId="2" xfId="0" applyFont="1" applyFill="1" applyBorder="1"/>
    <xf numFmtId="10" fontId="0" fillId="0" borderId="0" xfId="0" applyNumberFormat="1"/>
    <xf numFmtId="0" fontId="5" fillId="0" borderId="0" xfId="0" applyFont="1"/>
    <xf numFmtId="0" fontId="0" fillId="5" borderId="0" xfId="0" applyFill="1" applyAlignment="1">
      <alignment horizontal="center"/>
    </xf>
    <xf numFmtId="0" fontId="0" fillId="5" borderId="0" xfId="0" applyFill="1"/>
    <xf numFmtId="0" fontId="5" fillId="5" borderId="0" xfId="0" applyFont="1" applyFill="1" applyAlignment="1">
      <alignment horizontal="left"/>
    </xf>
    <xf numFmtId="9" fontId="5" fillId="5" borderId="0" xfId="0" applyNumberFormat="1" applyFont="1" applyFill="1" applyAlignment="1">
      <alignment horizontal="left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5" fillId="4" borderId="3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7" borderId="0" xfId="0" applyFont="1" applyFill="1"/>
    <xf numFmtId="0" fontId="0" fillId="7" borderId="0" xfId="0" applyFill="1"/>
    <xf numFmtId="164" fontId="0" fillId="7" borderId="0" xfId="0" applyNumberFormat="1" applyFill="1" applyAlignment="1">
      <alignment horizontal="center"/>
    </xf>
    <xf numFmtId="0" fontId="0" fillId="0" borderId="4" xfId="0" applyBorder="1"/>
    <xf numFmtId="0" fontId="0" fillId="0" borderId="5" xfId="0" applyBorder="1"/>
    <xf numFmtId="9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0" xfId="1" applyNumberFormat="1" applyFont="1" applyBorder="1"/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9" fontId="0" fillId="0" borderId="5" xfId="0" applyNumberFormat="1" applyBorder="1"/>
    <xf numFmtId="0" fontId="5" fillId="8" borderId="0" xfId="0" applyFont="1" applyFill="1"/>
    <xf numFmtId="1" fontId="0" fillId="8" borderId="0" xfId="0" applyNumberFormat="1" applyFill="1"/>
    <xf numFmtId="0" fontId="0" fillId="8" borderId="0" xfId="0" applyFill="1"/>
    <xf numFmtId="10" fontId="0" fillId="8" borderId="0" xfId="0" applyNumberFormat="1" applyFill="1"/>
    <xf numFmtId="1" fontId="5" fillId="8" borderId="0" xfId="0" applyNumberFormat="1" applyFont="1" applyFill="1"/>
    <xf numFmtId="0" fontId="0" fillId="0" borderId="0" xfId="0" applyAlignment="1">
      <alignment horizontal="center"/>
    </xf>
    <xf numFmtId="0" fontId="6" fillId="6" borderId="0" xfId="0" applyFont="1" applyFill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[analise.xlsx]Análise Exploratoria!Tabela dinâmica4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Proporção de interessados</a:t>
            </a:r>
            <a:r>
              <a:rPr lang="en-US" sz="1200" b="1" baseline="0"/>
              <a:t> no curso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Exploratoria'!$I$16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E0-4E31-A4C0-31D378AE39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E0-4E31-A4C0-31D378AE392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'Análise Exploratoria'!$H$17:$H$19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'Análise Exploratoria'!$I$17:$I$19</c:f>
              <c:numCache>
                <c:formatCode>General</c:formatCode>
                <c:ptCount val="2"/>
                <c:pt idx="0">
                  <c:v>81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0-4927-B43D-B0FF05D55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9131843213476"/>
          <c:y val="0.37471591561258927"/>
          <c:w val="0.22311212814645309"/>
          <c:h val="0.26066172000608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Distribuição de valor que pagaria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Distribuição de valor que pagaria</a:t>
          </a:r>
        </a:p>
      </cx:txPr>
    </cx:title>
    <cx:plotArea>
      <cx:plotAreaRegion>
        <cx:series layoutId="clusteredColumn" uniqueId="{AE4EBD46-49D9-4FAD-B507-7015F17A91DE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Valor que pagaria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Valor que pagaria</a:t>
              </a:r>
            </a:p>
          </cx:txPr>
        </cx:title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 variável: valor_que_pagaria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variável: valor_que_pagaria</a:t>
          </a:r>
        </a:p>
      </cx:txPr>
    </cx:title>
    <cx:plotArea>
      <cx:plotAreaRegion>
        <cx:series layoutId="boxWhisker" uniqueId="{BE48241D-9DF3-48AA-8EA0-8BCF27D68F0F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Boxplot variável: interesse_no_curso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variável: interesse_no_curso</a:t>
          </a:r>
        </a:p>
      </cx:txPr>
    </cx:title>
    <cx:plotArea>
      <cx:plotAreaRegion>
        <cx:series layoutId="boxWhisker" uniqueId="{9F6FAC53-64BA-4632-8A28-EB4A6BC3983D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27</xdr:row>
      <xdr:rowOff>7620</xdr:rowOff>
    </xdr:from>
    <xdr:to>
      <xdr:col>9</xdr:col>
      <xdr:colOff>1455420</xdr:colOff>
      <xdr:row>38</xdr:row>
      <xdr:rowOff>105156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B76C534-A622-4C24-903F-CFB6A339E7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5560" y="5356860"/>
              <a:ext cx="4998720" cy="2276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7620</xdr:colOff>
      <xdr:row>27</xdr:row>
      <xdr:rowOff>15240</xdr:rowOff>
    </xdr:from>
    <xdr:to>
      <xdr:col>17</xdr:col>
      <xdr:colOff>0</xdr:colOff>
      <xdr:row>38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CD4E715-171A-492F-95FC-1AA0E809A4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00560" y="5364480"/>
              <a:ext cx="4015740" cy="2293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662940</xdr:colOff>
      <xdr:row>14</xdr:row>
      <xdr:rowOff>7620</xdr:rowOff>
    </xdr:from>
    <xdr:to>
      <xdr:col>17</xdr:col>
      <xdr:colOff>0</xdr:colOff>
      <xdr:row>25</xdr:row>
      <xdr:rowOff>77724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F62F208-0B60-47CA-9A88-EC52D90E0C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85320" y="2781300"/>
              <a:ext cx="4030980" cy="2249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666750</xdr:colOff>
      <xdr:row>14</xdr:row>
      <xdr:rowOff>13716</xdr:rowOff>
    </xdr:from>
    <xdr:to>
      <xdr:col>9</xdr:col>
      <xdr:colOff>1440180</xdr:colOff>
      <xdr:row>25</xdr:row>
      <xdr:rowOff>186690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31BC98-8081-282F-7959-62B4B61D4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ury Emmanuel" refreshedDate="45416.615566666667" createdVersion="8" refreshedVersion="8" minRefreshableVersion="3" recordCount="120" xr:uid="{CCE9E20E-B628-4C53-BA9A-3B203BF7F50B}">
  <cacheSource type="worksheet">
    <worksheetSource ref="A1:G121" sheet="dados_da_campanha"/>
  </cacheSource>
  <cacheFields count="7">
    <cacheField name="id_do_respondente" numFmtId="0">
      <sharedItems containsSemiMixedTypes="0" containsString="0" containsNumber="1" containsInteger="1" minValue="1" maxValue="120"/>
    </cacheField>
    <cacheField name="interesse_no_Curso" numFmtId="0">
      <sharedItems containsSemiMixedTypes="0" containsString="0" containsNumber="1" containsInteger="1" minValue="0" maxValue="1" count="2">
        <n v="0"/>
        <n v="1"/>
      </sharedItems>
    </cacheField>
    <cacheField name="valor_que_pagaria" numFmtId="0">
      <sharedItems containsSemiMixedTypes="0" containsString="0" containsNumber="1" containsInteger="1" minValue="50" maxValue="110" count="23">
        <n v="50"/>
        <n v="86"/>
        <n v="110"/>
        <n v="87"/>
        <n v="74"/>
        <n v="89"/>
        <n v="105"/>
        <n v="106"/>
        <n v="88"/>
        <n v="99"/>
        <n v="80"/>
        <n v="91"/>
        <n v="94"/>
        <n v="90"/>
        <n v="98"/>
        <n v="82"/>
        <n v="97"/>
        <n v="95"/>
        <n v="84"/>
        <n v="103"/>
        <n v="96"/>
        <n v="92"/>
        <n v="73"/>
      </sharedItems>
    </cacheField>
    <cacheField name="sexo" numFmtId="0">
      <sharedItems count="2">
        <s v="M"/>
        <s v="F"/>
      </sharedItems>
    </cacheField>
    <cacheField name="faixa_etária" numFmtId="0">
      <sharedItems count="8">
        <s v="35-39"/>
        <s v="45-49"/>
        <s v="30-34"/>
        <s v="25-29"/>
        <s v="40-44"/>
        <s v="50-54"/>
        <s v="18-24"/>
        <s v="Menos de 18"/>
      </sharedItems>
    </cacheField>
    <cacheField name="escolaridade" numFmtId="0">
      <sharedItems count="4">
        <s v="Ensino Fundamental"/>
        <s v="Ensino Médio"/>
        <s v="Ensino Superior"/>
        <s v="Pós Graduação"/>
      </sharedItems>
    </cacheField>
    <cacheField name="valor_que_pagaria_interessados" numFmtId="0">
      <sharedItems containsMixedTypes="1" containsNumber="1" containsInteger="1" minValue="73" maxValue="110" count="23">
        <s v=""/>
        <n v="86"/>
        <n v="110"/>
        <n v="87"/>
        <n v="74"/>
        <n v="89"/>
        <n v="105"/>
        <n v="106"/>
        <n v="88"/>
        <n v="99"/>
        <n v="80"/>
        <n v="91"/>
        <n v="94"/>
        <n v="90"/>
        <n v="98"/>
        <n v="82"/>
        <n v="97"/>
        <n v="95"/>
        <n v="84"/>
        <n v="103"/>
        <n v="96"/>
        <n v="92"/>
        <n v="7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1"/>
    <x v="0"/>
    <x v="0"/>
    <x v="0"/>
    <x v="0"/>
    <x v="0"/>
    <x v="0"/>
  </r>
  <r>
    <n v="2"/>
    <x v="0"/>
    <x v="0"/>
    <x v="0"/>
    <x v="1"/>
    <x v="1"/>
    <x v="0"/>
  </r>
  <r>
    <n v="3"/>
    <x v="0"/>
    <x v="0"/>
    <x v="0"/>
    <x v="0"/>
    <x v="1"/>
    <x v="0"/>
  </r>
  <r>
    <n v="4"/>
    <x v="0"/>
    <x v="0"/>
    <x v="1"/>
    <x v="0"/>
    <x v="2"/>
    <x v="0"/>
  </r>
  <r>
    <n v="5"/>
    <x v="0"/>
    <x v="0"/>
    <x v="0"/>
    <x v="2"/>
    <x v="2"/>
    <x v="0"/>
  </r>
  <r>
    <n v="6"/>
    <x v="1"/>
    <x v="1"/>
    <x v="1"/>
    <x v="3"/>
    <x v="3"/>
    <x v="1"/>
  </r>
  <r>
    <n v="7"/>
    <x v="0"/>
    <x v="0"/>
    <x v="1"/>
    <x v="4"/>
    <x v="0"/>
    <x v="0"/>
  </r>
  <r>
    <n v="8"/>
    <x v="1"/>
    <x v="2"/>
    <x v="0"/>
    <x v="5"/>
    <x v="0"/>
    <x v="2"/>
  </r>
  <r>
    <n v="9"/>
    <x v="0"/>
    <x v="0"/>
    <x v="0"/>
    <x v="3"/>
    <x v="2"/>
    <x v="0"/>
  </r>
  <r>
    <n v="10"/>
    <x v="1"/>
    <x v="3"/>
    <x v="1"/>
    <x v="2"/>
    <x v="3"/>
    <x v="3"/>
  </r>
  <r>
    <n v="11"/>
    <x v="0"/>
    <x v="0"/>
    <x v="0"/>
    <x v="6"/>
    <x v="0"/>
    <x v="0"/>
  </r>
  <r>
    <n v="12"/>
    <x v="1"/>
    <x v="4"/>
    <x v="1"/>
    <x v="7"/>
    <x v="1"/>
    <x v="4"/>
  </r>
  <r>
    <n v="13"/>
    <x v="1"/>
    <x v="5"/>
    <x v="0"/>
    <x v="2"/>
    <x v="2"/>
    <x v="5"/>
  </r>
  <r>
    <n v="14"/>
    <x v="1"/>
    <x v="6"/>
    <x v="0"/>
    <x v="1"/>
    <x v="1"/>
    <x v="6"/>
  </r>
  <r>
    <n v="15"/>
    <x v="1"/>
    <x v="7"/>
    <x v="0"/>
    <x v="1"/>
    <x v="2"/>
    <x v="7"/>
  </r>
  <r>
    <n v="16"/>
    <x v="0"/>
    <x v="0"/>
    <x v="0"/>
    <x v="4"/>
    <x v="1"/>
    <x v="0"/>
  </r>
  <r>
    <n v="17"/>
    <x v="0"/>
    <x v="0"/>
    <x v="1"/>
    <x v="2"/>
    <x v="1"/>
    <x v="0"/>
  </r>
  <r>
    <n v="18"/>
    <x v="1"/>
    <x v="8"/>
    <x v="0"/>
    <x v="2"/>
    <x v="1"/>
    <x v="8"/>
  </r>
  <r>
    <n v="19"/>
    <x v="0"/>
    <x v="0"/>
    <x v="0"/>
    <x v="2"/>
    <x v="0"/>
    <x v="0"/>
  </r>
  <r>
    <n v="20"/>
    <x v="0"/>
    <x v="0"/>
    <x v="0"/>
    <x v="1"/>
    <x v="1"/>
    <x v="0"/>
  </r>
  <r>
    <n v="21"/>
    <x v="0"/>
    <x v="0"/>
    <x v="0"/>
    <x v="1"/>
    <x v="2"/>
    <x v="0"/>
  </r>
  <r>
    <n v="22"/>
    <x v="1"/>
    <x v="9"/>
    <x v="0"/>
    <x v="0"/>
    <x v="3"/>
    <x v="9"/>
  </r>
  <r>
    <n v="23"/>
    <x v="1"/>
    <x v="8"/>
    <x v="0"/>
    <x v="0"/>
    <x v="3"/>
    <x v="8"/>
  </r>
  <r>
    <n v="24"/>
    <x v="0"/>
    <x v="0"/>
    <x v="1"/>
    <x v="3"/>
    <x v="3"/>
    <x v="0"/>
  </r>
  <r>
    <n v="25"/>
    <x v="1"/>
    <x v="10"/>
    <x v="1"/>
    <x v="6"/>
    <x v="3"/>
    <x v="10"/>
  </r>
  <r>
    <n v="26"/>
    <x v="0"/>
    <x v="0"/>
    <x v="0"/>
    <x v="4"/>
    <x v="0"/>
    <x v="0"/>
  </r>
  <r>
    <n v="27"/>
    <x v="0"/>
    <x v="0"/>
    <x v="0"/>
    <x v="3"/>
    <x v="0"/>
    <x v="0"/>
  </r>
  <r>
    <n v="28"/>
    <x v="0"/>
    <x v="0"/>
    <x v="0"/>
    <x v="2"/>
    <x v="0"/>
    <x v="0"/>
  </r>
  <r>
    <n v="29"/>
    <x v="1"/>
    <x v="11"/>
    <x v="0"/>
    <x v="0"/>
    <x v="2"/>
    <x v="11"/>
  </r>
  <r>
    <n v="30"/>
    <x v="1"/>
    <x v="12"/>
    <x v="0"/>
    <x v="0"/>
    <x v="3"/>
    <x v="12"/>
  </r>
  <r>
    <n v="31"/>
    <x v="0"/>
    <x v="0"/>
    <x v="1"/>
    <x v="3"/>
    <x v="3"/>
    <x v="0"/>
  </r>
  <r>
    <n v="32"/>
    <x v="0"/>
    <x v="0"/>
    <x v="0"/>
    <x v="1"/>
    <x v="2"/>
    <x v="0"/>
  </r>
  <r>
    <n v="33"/>
    <x v="1"/>
    <x v="9"/>
    <x v="0"/>
    <x v="0"/>
    <x v="1"/>
    <x v="9"/>
  </r>
  <r>
    <n v="34"/>
    <x v="1"/>
    <x v="13"/>
    <x v="0"/>
    <x v="2"/>
    <x v="1"/>
    <x v="13"/>
  </r>
  <r>
    <n v="35"/>
    <x v="0"/>
    <x v="0"/>
    <x v="1"/>
    <x v="3"/>
    <x v="0"/>
    <x v="0"/>
  </r>
  <r>
    <n v="36"/>
    <x v="0"/>
    <x v="0"/>
    <x v="0"/>
    <x v="0"/>
    <x v="1"/>
    <x v="0"/>
  </r>
  <r>
    <n v="37"/>
    <x v="0"/>
    <x v="0"/>
    <x v="1"/>
    <x v="1"/>
    <x v="0"/>
    <x v="0"/>
  </r>
  <r>
    <n v="38"/>
    <x v="0"/>
    <x v="0"/>
    <x v="0"/>
    <x v="3"/>
    <x v="1"/>
    <x v="0"/>
  </r>
  <r>
    <n v="39"/>
    <x v="0"/>
    <x v="0"/>
    <x v="0"/>
    <x v="5"/>
    <x v="1"/>
    <x v="0"/>
  </r>
  <r>
    <n v="40"/>
    <x v="0"/>
    <x v="0"/>
    <x v="0"/>
    <x v="4"/>
    <x v="1"/>
    <x v="0"/>
  </r>
  <r>
    <n v="41"/>
    <x v="0"/>
    <x v="0"/>
    <x v="0"/>
    <x v="2"/>
    <x v="3"/>
    <x v="0"/>
  </r>
  <r>
    <n v="42"/>
    <x v="1"/>
    <x v="11"/>
    <x v="0"/>
    <x v="2"/>
    <x v="2"/>
    <x v="11"/>
  </r>
  <r>
    <n v="43"/>
    <x v="0"/>
    <x v="0"/>
    <x v="0"/>
    <x v="4"/>
    <x v="3"/>
    <x v="0"/>
  </r>
  <r>
    <n v="44"/>
    <x v="0"/>
    <x v="0"/>
    <x v="0"/>
    <x v="2"/>
    <x v="0"/>
    <x v="0"/>
  </r>
  <r>
    <n v="45"/>
    <x v="0"/>
    <x v="0"/>
    <x v="0"/>
    <x v="4"/>
    <x v="3"/>
    <x v="0"/>
  </r>
  <r>
    <n v="46"/>
    <x v="0"/>
    <x v="0"/>
    <x v="0"/>
    <x v="0"/>
    <x v="3"/>
    <x v="0"/>
  </r>
  <r>
    <n v="47"/>
    <x v="1"/>
    <x v="12"/>
    <x v="0"/>
    <x v="0"/>
    <x v="0"/>
    <x v="12"/>
  </r>
  <r>
    <n v="48"/>
    <x v="0"/>
    <x v="0"/>
    <x v="0"/>
    <x v="1"/>
    <x v="0"/>
    <x v="0"/>
  </r>
  <r>
    <n v="49"/>
    <x v="1"/>
    <x v="13"/>
    <x v="0"/>
    <x v="2"/>
    <x v="0"/>
    <x v="13"/>
  </r>
  <r>
    <n v="50"/>
    <x v="0"/>
    <x v="0"/>
    <x v="0"/>
    <x v="0"/>
    <x v="2"/>
    <x v="0"/>
  </r>
  <r>
    <n v="51"/>
    <x v="0"/>
    <x v="0"/>
    <x v="1"/>
    <x v="0"/>
    <x v="3"/>
    <x v="0"/>
  </r>
  <r>
    <n v="52"/>
    <x v="0"/>
    <x v="0"/>
    <x v="0"/>
    <x v="4"/>
    <x v="0"/>
    <x v="0"/>
  </r>
  <r>
    <n v="53"/>
    <x v="1"/>
    <x v="5"/>
    <x v="0"/>
    <x v="2"/>
    <x v="0"/>
    <x v="5"/>
  </r>
  <r>
    <n v="54"/>
    <x v="1"/>
    <x v="14"/>
    <x v="0"/>
    <x v="0"/>
    <x v="3"/>
    <x v="14"/>
  </r>
  <r>
    <n v="55"/>
    <x v="0"/>
    <x v="0"/>
    <x v="0"/>
    <x v="7"/>
    <x v="2"/>
    <x v="0"/>
  </r>
  <r>
    <n v="56"/>
    <x v="0"/>
    <x v="0"/>
    <x v="0"/>
    <x v="0"/>
    <x v="1"/>
    <x v="0"/>
  </r>
  <r>
    <n v="57"/>
    <x v="0"/>
    <x v="0"/>
    <x v="0"/>
    <x v="2"/>
    <x v="1"/>
    <x v="0"/>
  </r>
  <r>
    <n v="58"/>
    <x v="1"/>
    <x v="15"/>
    <x v="1"/>
    <x v="6"/>
    <x v="0"/>
    <x v="15"/>
  </r>
  <r>
    <n v="59"/>
    <x v="0"/>
    <x v="0"/>
    <x v="0"/>
    <x v="0"/>
    <x v="2"/>
    <x v="0"/>
  </r>
  <r>
    <n v="60"/>
    <x v="0"/>
    <x v="0"/>
    <x v="1"/>
    <x v="3"/>
    <x v="2"/>
    <x v="0"/>
  </r>
  <r>
    <n v="61"/>
    <x v="0"/>
    <x v="0"/>
    <x v="0"/>
    <x v="4"/>
    <x v="3"/>
    <x v="0"/>
  </r>
  <r>
    <n v="62"/>
    <x v="0"/>
    <x v="0"/>
    <x v="1"/>
    <x v="0"/>
    <x v="2"/>
    <x v="0"/>
  </r>
  <r>
    <n v="63"/>
    <x v="0"/>
    <x v="0"/>
    <x v="1"/>
    <x v="0"/>
    <x v="3"/>
    <x v="0"/>
  </r>
  <r>
    <n v="64"/>
    <x v="1"/>
    <x v="16"/>
    <x v="0"/>
    <x v="0"/>
    <x v="3"/>
    <x v="16"/>
  </r>
  <r>
    <n v="65"/>
    <x v="0"/>
    <x v="0"/>
    <x v="0"/>
    <x v="2"/>
    <x v="0"/>
    <x v="0"/>
  </r>
  <r>
    <n v="66"/>
    <x v="0"/>
    <x v="0"/>
    <x v="1"/>
    <x v="1"/>
    <x v="2"/>
    <x v="0"/>
  </r>
  <r>
    <n v="67"/>
    <x v="1"/>
    <x v="17"/>
    <x v="0"/>
    <x v="0"/>
    <x v="1"/>
    <x v="17"/>
  </r>
  <r>
    <n v="68"/>
    <x v="1"/>
    <x v="1"/>
    <x v="1"/>
    <x v="3"/>
    <x v="0"/>
    <x v="1"/>
  </r>
  <r>
    <n v="69"/>
    <x v="0"/>
    <x v="0"/>
    <x v="0"/>
    <x v="2"/>
    <x v="3"/>
    <x v="0"/>
  </r>
  <r>
    <n v="70"/>
    <x v="1"/>
    <x v="1"/>
    <x v="1"/>
    <x v="2"/>
    <x v="0"/>
    <x v="1"/>
  </r>
  <r>
    <n v="71"/>
    <x v="0"/>
    <x v="0"/>
    <x v="0"/>
    <x v="3"/>
    <x v="1"/>
    <x v="0"/>
  </r>
  <r>
    <n v="72"/>
    <x v="1"/>
    <x v="18"/>
    <x v="1"/>
    <x v="3"/>
    <x v="1"/>
    <x v="18"/>
  </r>
  <r>
    <n v="73"/>
    <x v="1"/>
    <x v="1"/>
    <x v="1"/>
    <x v="2"/>
    <x v="3"/>
    <x v="1"/>
  </r>
  <r>
    <n v="74"/>
    <x v="0"/>
    <x v="0"/>
    <x v="1"/>
    <x v="6"/>
    <x v="0"/>
    <x v="0"/>
  </r>
  <r>
    <n v="75"/>
    <x v="1"/>
    <x v="19"/>
    <x v="0"/>
    <x v="1"/>
    <x v="2"/>
    <x v="19"/>
  </r>
  <r>
    <n v="76"/>
    <x v="1"/>
    <x v="5"/>
    <x v="0"/>
    <x v="0"/>
    <x v="1"/>
    <x v="5"/>
  </r>
  <r>
    <n v="77"/>
    <x v="1"/>
    <x v="18"/>
    <x v="1"/>
    <x v="3"/>
    <x v="1"/>
    <x v="18"/>
  </r>
  <r>
    <n v="78"/>
    <x v="0"/>
    <x v="0"/>
    <x v="1"/>
    <x v="2"/>
    <x v="2"/>
    <x v="0"/>
  </r>
  <r>
    <n v="79"/>
    <x v="0"/>
    <x v="0"/>
    <x v="0"/>
    <x v="0"/>
    <x v="1"/>
    <x v="0"/>
  </r>
  <r>
    <n v="80"/>
    <x v="0"/>
    <x v="0"/>
    <x v="0"/>
    <x v="1"/>
    <x v="3"/>
    <x v="0"/>
  </r>
  <r>
    <n v="81"/>
    <x v="1"/>
    <x v="20"/>
    <x v="0"/>
    <x v="0"/>
    <x v="0"/>
    <x v="20"/>
  </r>
  <r>
    <n v="82"/>
    <x v="1"/>
    <x v="21"/>
    <x v="0"/>
    <x v="0"/>
    <x v="3"/>
    <x v="21"/>
  </r>
  <r>
    <n v="83"/>
    <x v="0"/>
    <x v="0"/>
    <x v="0"/>
    <x v="5"/>
    <x v="3"/>
    <x v="0"/>
  </r>
  <r>
    <n v="84"/>
    <x v="0"/>
    <x v="0"/>
    <x v="0"/>
    <x v="3"/>
    <x v="2"/>
    <x v="0"/>
  </r>
  <r>
    <n v="85"/>
    <x v="0"/>
    <x v="0"/>
    <x v="1"/>
    <x v="0"/>
    <x v="2"/>
    <x v="0"/>
  </r>
  <r>
    <n v="86"/>
    <x v="0"/>
    <x v="0"/>
    <x v="0"/>
    <x v="2"/>
    <x v="1"/>
    <x v="0"/>
  </r>
  <r>
    <n v="87"/>
    <x v="0"/>
    <x v="0"/>
    <x v="0"/>
    <x v="2"/>
    <x v="2"/>
    <x v="0"/>
  </r>
  <r>
    <n v="88"/>
    <x v="0"/>
    <x v="0"/>
    <x v="0"/>
    <x v="4"/>
    <x v="3"/>
    <x v="0"/>
  </r>
  <r>
    <n v="89"/>
    <x v="0"/>
    <x v="0"/>
    <x v="0"/>
    <x v="2"/>
    <x v="3"/>
    <x v="0"/>
  </r>
  <r>
    <n v="90"/>
    <x v="0"/>
    <x v="0"/>
    <x v="1"/>
    <x v="1"/>
    <x v="3"/>
    <x v="0"/>
  </r>
  <r>
    <n v="91"/>
    <x v="1"/>
    <x v="16"/>
    <x v="0"/>
    <x v="0"/>
    <x v="2"/>
    <x v="16"/>
  </r>
  <r>
    <n v="92"/>
    <x v="0"/>
    <x v="0"/>
    <x v="0"/>
    <x v="4"/>
    <x v="0"/>
    <x v="0"/>
  </r>
  <r>
    <n v="93"/>
    <x v="1"/>
    <x v="13"/>
    <x v="0"/>
    <x v="2"/>
    <x v="1"/>
    <x v="13"/>
  </r>
  <r>
    <n v="94"/>
    <x v="0"/>
    <x v="0"/>
    <x v="1"/>
    <x v="3"/>
    <x v="1"/>
    <x v="0"/>
  </r>
  <r>
    <n v="95"/>
    <x v="0"/>
    <x v="0"/>
    <x v="0"/>
    <x v="4"/>
    <x v="2"/>
    <x v="0"/>
  </r>
  <r>
    <n v="96"/>
    <x v="0"/>
    <x v="0"/>
    <x v="0"/>
    <x v="1"/>
    <x v="0"/>
    <x v="0"/>
  </r>
  <r>
    <n v="97"/>
    <x v="1"/>
    <x v="21"/>
    <x v="0"/>
    <x v="0"/>
    <x v="2"/>
    <x v="21"/>
  </r>
  <r>
    <n v="98"/>
    <x v="0"/>
    <x v="0"/>
    <x v="0"/>
    <x v="0"/>
    <x v="3"/>
    <x v="0"/>
  </r>
  <r>
    <n v="99"/>
    <x v="0"/>
    <x v="0"/>
    <x v="1"/>
    <x v="4"/>
    <x v="0"/>
    <x v="0"/>
  </r>
  <r>
    <n v="100"/>
    <x v="0"/>
    <x v="0"/>
    <x v="0"/>
    <x v="4"/>
    <x v="0"/>
    <x v="0"/>
  </r>
  <r>
    <n v="101"/>
    <x v="0"/>
    <x v="0"/>
    <x v="0"/>
    <x v="0"/>
    <x v="3"/>
    <x v="0"/>
  </r>
  <r>
    <n v="102"/>
    <x v="0"/>
    <x v="0"/>
    <x v="1"/>
    <x v="4"/>
    <x v="3"/>
    <x v="0"/>
  </r>
  <r>
    <n v="103"/>
    <x v="1"/>
    <x v="12"/>
    <x v="0"/>
    <x v="0"/>
    <x v="3"/>
    <x v="12"/>
  </r>
  <r>
    <n v="104"/>
    <x v="0"/>
    <x v="0"/>
    <x v="0"/>
    <x v="0"/>
    <x v="3"/>
    <x v="0"/>
  </r>
  <r>
    <n v="105"/>
    <x v="1"/>
    <x v="6"/>
    <x v="0"/>
    <x v="1"/>
    <x v="3"/>
    <x v="6"/>
  </r>
  <r>
    <n v="106"/>
    <x v="0"/>
    <x v="0"/>
    <x v="0"/>
    <x v="4"/>
    <x v="0"/>
    <x v="0"/>
  </r>
  <r>
    <n v="107"/>
    <x v="0"/>
    <x v="0"/>
    <x v="0"/>
    <x v="4"/>
    <x v="3"/>
    <x v="0"/>
  </r>
  <r>
    <n v="108"/>
    <x v="0"/>
    <x v="0"/>
    <x v="0"/>
    <x v="2"/>
    <x v="2"/>
    <x v="0"/>
  </r>
  <r>
    <n v="109"/>
    <x v="0"/>
    <x v="0"/>
    <x v="0"/>
    <x v="6"/>
    <x v="2"/>
    <x v="0"/>
  </r>
  <r>
    <n v="110"/>
    <x v="0"/>
    <x v="0"/>
    <x v="0"/>
    <x v="5"/>
    <x v="2"/>
    <x v="0"/>
  </r>
  <r>
    <n v="111"/>
    <x v="0"/>
    <x v="0"/>
    <x v="0"/>
    <x v="0"/>
    <x v="0"/>
    <x v="0"/>
  </r>
  <r>
    <n v="112"/>
    <x v="0"/>
    <x v="0"/>
    <x v="0"/>
    <x v="4"/>
    <x v="3"/>
    <x v="0"/>
  </r>
  <r>
    <n v="113"/>
    <x v="1"/>
    <x v="8"/>
    <x v="0"/>
    <x v="0"/>
    <x v="2"/>
    <x v="8"/>
  </r>
  <r>
    <n v="114"/>
    <x v="0"/>
    <x v="0"/>
    <x v="1"/>
    <x v="3"/>
    <x v="0"/>
    <x v="0"/>
  </r>
  <r>
    <n v="115"/>
    <x v="0"/>
    <x v="0"/>
    <x v="1"/>
    <x v="0"/>
    <x v="1"/>
    <x v="0"/>
  </r>
  <r>
    <n v="116"/>
    <x v="0"/>
    <x v="0"/>
    <x v="0"/>
    <x v="3"/>
    <x v="0"/>
    <x v="0"/>
  </r>
  <r>
    <n v="117"/>
    <x v="0"/>
    <x v="0"/>
    <x v="0"/>
    <x v="0"/>
    <x v="1"/>
    <x v="0"/>
  </r>
  <r>
    <n v="118"/>
    <x v="0"/>
    <x v="0"/>
    <x v="0"/>
    <x v="0"/>
    <x v="0"/>
    <x v="0"/>
  </r>
  <r>
    <n v="119"/>
    <x v="0"/>
    <x v="0"/>
    <x v="0"/>
    <x v="4"/>
    <x v="3"/>
    <x v="0"/>
  </r>
  <r>
    <n v="120"/>
    <x v="1"/>
    <x v="22"/>
    <x v="1"/>
    <x v="7"/>
    <x v="3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B4BED-4FFA-4395-81F0-3BEE8C6C27DC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H16:I19" firstHeaderRow="1" firstDataRow="1" firstDataCol="1"/>
  <pivotFields count="7">
    <pivotField showAll="0"/>
    <pivotField axis="axisRow" dataField="1" showAll="0">
      <items count="3">
        <item x="0"/>
        <item x="1"/>
        <item t="default"/>
      </items>
    </pivotField>
    <pivotField showAll="0">
      <items count="24">
        <item x="0"/>
        <item x="22"/>
        <item x="4"/>
        <item x="10"/>
        <item x="15"/>
        <item x="18"/>
        <item x="1"/>
        <item x="3"/>
        <item x="8"/>
        <item x="5"/>
        <item x="13"/>
        <item x="11"/>
        <item x="21"/>
        <item x="12"/>
        <item x="17"/>
        <item x="20"/>
        <item x="16"/>
        <item x="14"/>
        <item x="9"/>
        <item x="19"/>
        <item x="6"/>
        <item x="7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ntagem de interesse_no_Curso" fld="1" subtotal="count" baseField="1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E3337-8D24-43F6-B930-73F87E23FF18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xo">
  <location ref="A2:D6" firstHeaderRow="1" firstDataRow="2" firstDataCol="1"/>
  <pivotFields count="7">
    <pivotField showAll="0"/>
    <pivotField axis="axisCol" dataField="1"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interesse_no_Curso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E51DA-FB08-4222-B3D3-8893C0A8DF2B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colaridade">
  <location ref="A21:D26" firstHeaderRow="0" firstDataRow="1" firstDataCol="1"/>
  <pivotFields count="7"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oluta" fld="5" subtotal="count" baseField="0" baseItem="0"/>
    <dataField name="Freq Relativa" fld="5" subtotal="count" showDataAs="percentOfCol" baseField="0" baseItem="0" numFmtId="10"/>
    <dataField name="Freq Acumulada" fld="5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819FD-9779-4A9E-B0C3-92CB60CA5F31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ixa Etária">
  <location ref="A9:D18" firstHeaderRow="0" firstDataRow="1" firstDataCol="1"/>
  <pivotFields count="7"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dataField="1" showAll="0">
      <items count="9">
        <item x="7"/>
        <item x="6"/>
        <item x="3"/>
        <item x="2"/>
        <item x="0"/>
        <item x="4"/>
        <item x="1"/>
        <item x="5"/>
        <item t="default"/>
      </items>
    </pivotField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oluta" fld="4" subtotal="count" baseField="0" baseItem="0"/>
    <dataField name="Freq Relativa" fld="4" subtotal="count" showDataAs="percentOfCol" baseField="0" baseItem="0" numFmtId="10"/>
    <dataField name="Freq Acumulada" fld="4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A0B56-D2AD-4C8F-BB1B-8D8D3697B2D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xo">
  <location ref="A3:D6" firstHeaderRow="0" firstDataRow="1" firstDataCol="1"/>
  <pivotFields count="7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oluta" fld="3" subtotal="count" baseField="0" baseItem="0"/>
    <dataField name="Freq Relativa" fld="3" subtotal="count" showDataAs="percentOfCol" baseField="0" baseItem="0" numFmtId="10"/>
    <dataField name="Freq Acumulada" fld="3" subtotal="count" baseField="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9B23D-F773-497F-9C2D-B80D95A97C84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colaridade">
  <location ref="A77:C82" firstHeaderRow="0" firstDataRow="1" firstDataCol="1" rowPageCount="1" colPageCount="1"/>
  <pivotFields count="7">
    <pivotField showAll="0"/>
    <pivotField axis="axisPage" showAll="0">
      <items count="3">
        <item x="1"/>
        <item x="0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showAll="0">
      <items count="9">
        <item x="7"/>
        <item x="6"/>
        <item x="3"/>
        <item x="2"/>
        <item x="0"/>
        <item x="4"/>
        <item x="1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24">
        <item x="22"/>
        <item x="4"/>
        <item x="10"/>
        <item x="15"/>
        <item x="18"/>
        <item x="1"/>
        <item x="3"/>
        <item x="8"/>
        <item x="5"/>
        <item x="13"/>
        <item x="11"/>
        <item x="21"/>
        <item x="12"/>
        <item x="17"/>
        <item x="20"/>
        <item x="16"/>
        <item x="14"/>
        <item x="9"/>
        <item x="19"/>
        <item x="6"/>
        <item x="7"/>
        <item x="2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Contagem de valor_que_pagaria" fld="2" subtotal="count" baseField="3" baseItem="0"/>
    <dataField name="Varp de valor_que_pagaria" fld="2" subtotal="varp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97248-A791-44F2-9468-217315E0B8DB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ixa etária">
  <location ref="A53:C61" firstHeaderRow="0" firstDataRow="1" firstDataCol="1" rowPageCount="1" colPageCount="1"/>
  <pivotFields count="7">
    <pivotField showAll="0"/>
    <pivotField axis="axisPage" showAll="0">
      <items count="3">
        <item x="1"/>
        <item x="0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axis="axisRow" showAll="0">
      <items count="9">
        <item x="7"/>
        <item x="6"/>
        <item x="3"/>
        <item x="2"/>
        <item x="0"/>
        <item x="4"/>
        <item x="1"/>
        <item x="5"/>
        <item t="default"/>
      </items>
    </pivotField>
    <pivotField showAll="0"/>
    <pivotField showAll="0">
      <items count="24">
        <item x="22"/>
        <item x="4"/>
        <item x="10"/>
        <item x="15"/>
        <item x="18"/>
        <item x="1"/>
        <item x="3"/>
        <item x="8"/>
        <item x="5"/>
        <item x="13"/>
        <item x="11"/>
        <item x="21"/>
        <item x="12"/>
        <item x="17"/>
        <item x="20"/>
        <item x="16"/>
        <item x="14"/>
        <item x="9"/>
        <item x="19"/>
        <item x="6"/>
        <item x="7"/>
        <item x="2"/>
        <item x="0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Contagem de valor_que_pagaria" fld="2" subtotal="count" baseField="3" baseItem="0"/>
    <dataField name="Varp de valor_que_pagaria" fld="2" subtotal="varp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B430E-39AD-4809-B47A-E2358F56F001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xo">
  <location ref="A36:C39" firstHeaderRow="0" firstDataRow="1" firstDataCol="1" rowPageCount="1" colPageCount="1"/>
  <pivotFields count="7">
    <pivotField showAll="0"/>
    <pivotField axis="axisPage" showAll="0">
      <items count="3">
        <item x="1"/>
        <item x="0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24">
        <item x="22"/>
        <item x="4"/>
        <item x="10"/>
        <item x="15"/>
        <item x="18"/>
        <item x="1"/>
        <item x="3"/>
        <item x="8"/>
        <item x="5"/>
        <item x="13"/>
        <item x="11"/>
        <item x="21"/>
        <item x="12"/>
        <item x="17"/>
        <item x="20"/>
        <item x="16"/>
        <item x="14"/>
        <item x="9"/>
        <item x="19"/>
        <item x="6"/>
        <item x="7"/>
        <item x="2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Contagem de valor_que_pagaria" fld="2" subtotal="count" baseField="3" baseItem="0"/>
    <dataField name="Varp de valor_que_pagaria" fld="2" subtotal="varp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8FC03-CCB8-4435-A6BC-F4B45726A931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colaridade">
  <location ref="A24:D30" firstHeaderRow="1" firstDataRow="2" firstDataCol="1"/>
  <pivotFields count="7">
    <pivotField showAll="0"/>
    <pivotField axis="axisCol" dataField="1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9">
        <item x="7"/>
        <item x="6"/>
        <item x="3"/>
        <item x="2"/>
        <item x="0"/>
        <item x="4"/>
        <item x="1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interesse_no_Curso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07B4C-7A8F-46B4-8710-0CD49A506972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ixa etária">
  <location ref="A10:D20" firstHeaderRow="1" firstDataRow="2" firstDataCol="1"/>
  <pivotFields count="7">
    <pivotField showAll="0"/>
    <pivotField axis="axisCol" dataField="1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9">
        <item x="7"/>
        <item x="6"/>
        <item x="3"/>
        <item x="2"/>
        <item x="0"/>
        <item x="4"/>
        <item x="1"/>
        <item x="5"/>
        <item t="default"/>
      </items>
    </pivotField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interesse_no_Curso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EFB7-FBB1-4649-BF85-B61A91CEB098}">
  <dimension ref="A1:B7"/>
  <sheetViews>
    <sheetView workbookViewId="0">
      <selection activeCell="D11" sqref="D11"/>
    </sheetView>
  </sheetViews>
  <sheetFormatPr defaultColWidth="11.19921875" defaultRowHeight="15.6" x14ac:dyDescent="0.3"/>
  <cols>
    <col min="1" max="1" width="42.19921875" customWidth="1"/>
    <col min="2" max="2" width="101.5" customWidth="1"/>
  </cols>
  <sheetData>
    <row r="1" spans="1:2" ht="25.8" x14ac:dyDescent="0.3">
      <c r="A1" s="2" t="s">
        <v>20</v>
      </c>
      <c r="B1" s="2" t="s">
        <v>21</v>
      </c>
    </row>
    <row r="2" spans="1:2" ht="25.8" x14ac:dyDescent="0.3">
      <c r="A2" s="3" t="s">
        <v>7</v>
      </c>
      <c r="B2" s="3" t="s">
        <v>22</v>
      </c>
    </row>
    <row r="3" spans="1:2" ht="25.8" x14ac:dyDescent="0.3">
      <c r="A3" s="3" t="s">
        <v>19</v>
      </c>
      <c r="B3" s="3" t="s">
        <v>23</v>
      </c>
    </row>
    <row r="4" spans="1:2" ht="25.8" x14ac:dyDescent="0.3">
      <c r="A4" s="3" t="s">
        <v>18</v>
      </c>
      <c r="B4" s="3" t="s">
        <v>24</v>
      </c>
    </row>
    <row r="5" spans="1:2" ht="25.8" x14ac:dyDescent="0.3">
      <c r="A5" s="3" t="s">
        <v>0</v>
      </c>
      <c r="B5" s="3" t="s">
        <v>25</v>
      </c>
    </row>
    <row r="6" spans="1:2" ht="25.8" x14ac:dyDescent="0.3">
      <c r="A6" s="3" t="s">
        <v>8</v>
      </c>
      <c r="B6" s="3" t="s">
        <v>26</v>
      </c>
    </row>
    <row r="7" spans="1:2" ht="25.8" x14ac:dyDescent="0.3">
      <c r="A7" s="3" t="s">
        <v>9</v>
      </c>
      <c r="B7" s="3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4AD3-D54F-A04A-AE50-24195AD5C561}">
  <dimension ref="A1:H121"/>
  <sheetViews>
    <sheetView zoomScaleNormal="100" workbookViewId="0">
      <selection activeCell="H2" sqref="H2"/>
    </sheetView>
  </sheetViews>
  <sheetFormatPr defaultColWidth="11" defaultRowHeight="15.6" x14ac:dyDescent="0.3"/>
  <cols>
    <col min="1" max="1" width="23.5" bestFit="1" customWidth="1"/>
    <col min="2" max="2" width="29.296875" customWidth="1"/>
    <col min="3" max="3" width="26.296875" customWidth="1"/>
    <col min="4" max="4" width="11.19921875" bestFit="1" customWidth="1"/>
    <col min="5" max="5" width="25.19921875" customWidth="1"/>
    <col min="6" max="6" width="20.5" bestFit="1" customWidth="1"/>
    <col min="7" max="7" width="23.296875" style="5" bestFit="1" customWidth="1"/>
  </cols>
  <sheetData>
    <row r="1" spans="1:8" ht="55.95" customHeight="1" x14ac:dyDescent="0.3">
      <c r="A1" s="1" t="s">
        <v>7</v>
      </c>
      <c r="B1" s="1" t="s">
        <v>19</v>
      </c>
      <c r="C1" s="1" t="s">
        <v>18</v>
      </c>
      <c r="D1" s="1" t="s">
        <v>0</v>
      </c>
      <c r="E1" s="1" t="s">
        <v>8</v>
      </c>
      <c r="F1" s="1" t="s">
        <v>9</v>
      </c>
      <c r="G1" s="1" t="s">
        <v>72</v>
      </c>
      <c r="H1" s="1" t="s">
        <v>81</v>
      </c>
    </row>
    <row r="2" spans="1:8" x14ac:dyDescent="0.3">
      <c r="A2">
        <v>1</v>
      </c>
      <c r="B2">
        <v>0</v>
      </c>
      <c r="C2">
        <v>50</v>
      </c>
      <c r="D2" t="s">
        <v>2</v>
      </c>
      <c r="E2" t="s">
        <v>3</v>
      </c>
      <c r="F2" t="s">
        <v>14</v>
      </c>
      <c r="G2" s="5" t="str">
        <f>IF(AND(B2=0,C2=50),"",C2)</f>
        <v/>
      </c>
      <c r="H2">
        <v>86</v>
      </c>
    </row>
    <row r="3" spans="1:8" x14ac:dyDescent="0.3">
      <c r="A3">
        <v>2</v>
      </c>
      <c r="B3">
        <v>0</v>
      </c>
      <c r="C3">
        <v>50</v>
      </c>
      <c r="D3" t="s">
        <v>2</v>
      </c>
      <c r="E3" t="s">
        <v>5</v>
      </c>
      <c r="F3" t="s">
        <v>15</v>
      </c>
      <c r="G3" s="5" t="str">
        <f t="shared" ref="G3:G66" si="0">IF(AND(B3=0,C3=50),"",C3)</f>
        <v/>
      </c>
      <c r="H3">
        <v>110</v>
      </c>
    </row>
    <row r="4" spans="1:8" x14ac:dyDescent="0.3">
      <c r="A4">
        <v>3</v>
      </c>
      <c r="B4">
        <v>0</v>
      </c>
      <c r="C4">
        <v>50</v>
      </c>
      <c r="D4" t="s">
        <v>2</v>
      </c>
      <c r="E4" t="s">
        <v>3</v>
      </c>
      <c r="F4" t="s">
        <v>15</v>
      </c>
      <c r="G4" s="5" t="str">
        <f t="shared" si="0"/>
        <v/>
      </c>
      <c r="H4">
        <v>87</v>
      </c>
    </row>
    <row r="5" spans="1:8" x14ac:dyDescent="0.3">
      <c r="A5">
        <v>4</v>
      </c>
      <c r="B5">
        <v>0</v>
      </c>
      <c r="C5">
        <v>50</v>
      </c>
      <c r="D5" t="s">
        <v>6</v>
      </c>
      <c r="E5" t="s">
        <v>3</v>
      </c>
      <c r="F5" t="s">
        <v>16</v>
      </c>
      <c r="G5" s="5" t="str">
        <f t="shared" si="0"/>
        <v/>
      </c>
      <c r="H5">
        <v>74</v>
      </c>
    </row>
    <row r="6" spans="1:8" x14ac:dyDescent="0.3">
      <c r="A6">
        <v>5</v>
      </c>
      <c r="B6">
        <v>0</v>
      </c>
      <c r="C6">
        <v>50</v>
      </c>
      <c r="D6" t="s">
        <v>2</v>
      </c>
      <c r="E6" t="s">
        <v>1</v>
      </c>
      <c r="F6" t="s">
        <v>16</v>
      </c>
      <c r="G6" s="5" t="str">
        <f t="shared" si="0"/>
        <v/>
      </c>
      <c r="H6">
        <v>89</v>
      </c>
    </row>
    <row r="7" spans="1:8" x14ac:dyDescent="0.3">
      <c r="A7">
        <v>6</v>
      </c>
      <c r="B7">
        <v>1</v>
      </c>
      <c r="C7">
        <v>86</v>
      </c>
      <c r="D7" t="s">
        <v>6</v>
      </c>
      <c r="E7" t="s">
        <v>12</v>
      </c>
      <c r="F7" t="s">
        <v>17</v>
      </c>
      <c r="G7" s="5">
        <f t="shared" si="0"/>
        <v>86</v>
      </c>
      <c r="H7">
        <v>105</v>
      </c>
    </row>
    <row r="8" spans="1:8" x14ac:dyDescent="0.3">
      <c r="A8">
        <v>7</v>
      </c>
      <c r="B8">
        <v>0</v>
      </c>
      <c r="C8">
        <v>50</v>
      </c>
      <c r="D8" t="s">
        <v>6</v>
      </c>
      <c r="E8" t="s">
        <v>4</v>
      </c>
      <c r="F8" t="s">
        <v>14</v>
      </c>
      <c r="G8" s="5" t="str">
        <f t="shared" si="0"/>
        <v/>
      </c>
      <c r="H8">
        <v>106</v>
      </c>
    </row>
    <row r="9" spans="1:8" x14ac:dyDescent="0.3">
      <c r="A9">
        <v>8</v>
      </c>
      <c r="B9">
        <v>1</v>
      </c>
      <c r="C9">
        <v>110</v>
      </c>
      <c r="D9" t="s">
        <v>2</v>
      </c>
      <c r="E9" t="s">
        <v>13</v>
      </c>
      <c r="F9" t="s">
        <v>14</v>
      </c>
      <c r="G9" s="5">
        <f t="shared" si="0"/>
        <v>110</v>
      </c>
      <c r="H9">
        <v>88</v>
      </c>
    </row>
    <row r="10" spans="1:8" x14ac:dyDescent="0.3">
      <c r="A10">
        <v>9</v>
      </c>
      <c r="B10">
        <v>0</v>
      </c>
      <c r="C10">
        <v>50</v>
      </c>
      <c r="D10" t="s">
        <v>2</v>
      </c>
      <c r="E10" t="s">
        <v>12</v>
      </c>
      <c r="F10" t="s">
        <v>16</v>
      </c>
      <c r="G10" s="5" t="str">
        <f t="shared" si="0"/>
        <v/>
      </c>
      <c r="H10">
        <v>99</v>
      </c>
    </row>
    <row r="11" spans="1:8" x14ac:dyDescent="0.3">
      <c r="A11">
        <v>10</v>
      </c>
      <c r="B11">
        <v>1</v>
      </c>
      <c r="C11">
        <v>87</v>
      </c>
      <c r="D11" t="s">
        <v>6</v>
      </c>
      <c r="E11" t="s">
        <v>1</v>
      </c>
      <c r="F11" t="s">
        <v>17</v>
      </c>
      <c r="G11" s="5">
        <f t="shared" si="0"/>
        <v>87</v>
      </c>
      <c r="H11">
        <v>88</v>
      </c>
    </row>
    <row r="12" spans="1:8" x14ac:dyDescent="0.3">
      <c r="A12">
        <v>11</v>
      </c>
      <c r="B12">
        <v>0</v>
      </c>
      <c r="C12">
        <v>50</v>
      </c>
      <c r="D12" t="s">
        <v>2</v>
      </c>
      <c r="E12" t="s">
        <v>11</v>
      </c>
      <c r="F12" t="s">
        <v>14</v>
      </c>
      <c r="G12" s="5" t="str">
        <f t="shared" si="0"/>
        <v/>
      </c>
      <c r="H12">
        <v>80</v>
      </c>
    </row>
    <row r="13" spans="1:8" x14ac:dyDescent="0.3">
      <c r="A13">
        <v>12</v>
      </c>
      <c r="B13">
        <v>1</v>
      </c>
      <c r="C13">
        <v>74</v>
      </c>
      <c r="D13" t="s">
        <v>6</v>
      </c>
      <c r="E13" t="s">
        <v>10</v>
      </c>
      <c r="F13" t="s">
        <v>15</v>
      </c>
      <c r="G13" s="5">
        <f t="shared" si="0"/>
        <v>74</v>
      </c>
      <c r="H13">
        <v>91</v>
      </c>
    </row>
    <row r="14" spans="1:8" x14ac:dyDescent="0.3">
      <c r="A14">
        <v>13</v>
      </c>
      <c r="B14">
        <v>1</v>
      </c>
      <c r="C14">
        <v>89</v>
      </c>
      <c r="D14" t="s">
        <v>2</v>
      </c>
      <c r="E14" t="s">
        <v>1</v>
      </c>
      <c r="F14" t="s">
        <v>16</v>
      </c>
      <c r="G14" s="5">
        <f t="shared" si="0"/>
        <v>89</v>
      </c>
      <c r="H14">
        <v>94</v>
      </c>
    </row>
    <row r="15" spans="1:8" x14ac:dyDescent="0.3">
      <c r="A15">
        <v>14</v>
      </c>
      <c r="B15">
        <v>1</v>
      </c>
      <c r="C15">
        <v>105</v>
      </c>
      <c r="D15" t="s">
        <v>2</v>
      </c>
      <c r="E15" t="s">
        <v>5</v>
      </c>
      <c r="F15" t="s">
        <v>15</v>
      </c>
      <c r="G15" s="5">
        <f t="shared" si="0"/>
        <v>105</v>
      </c>
      <c r="H15">
        <v>99</v>
      </c>
    </row>
    <row r="16" spans="1:8" x14ac:dyDescent="0.3">
      <c r="A16">
        <v>15</v>
      </c>
      <c r="B16">
        <v>1</v>
      </c>
      <c r="C16">
        <v>106</v>
      </c>
      <c r="D16" t="s">
        <v>2</v>
      </c>
      <c r="E16" t="s">
        <v>5</v>
      </c>
      <c r="F16" t="s">
        <v>16</v>
      </c>
      <c r="G16" s="5">
        <f t="shared" si="0"/>
        <v>106</v>
      </c>
      <c r="H16">
        <v>90</v>
      </c>
    </row>
    <row r="17" spans="1:8" x14ac:dyDescent="0.3">
      <c r="A17">
        <v>16</v>
      </c>
      <c r="B17">
        <v>0</v>
      </c>
      <c r="C17">
        <v>50</v>
      </c>
      <c r="D17" t="s">
        <v>2</v>
      </c>
      <c r="E17" t="s">
        <v>4</v>
      </c>
      <c r="F17" t="s">
        <v>15</v>
      </c>
      <c r="G17" s="5" t="str">
        <f t="shared" si="0"/>
        <v/>
      </c>
      <c r="H17">
        <v>91</v>
      </c>
    </row>
    <row r="18" spans="1:8" x14ac:dyDescent="0.3">
      <c r="A18">
        <v>17</v>
      </c>
      <c r="B18">
        <v>0</v>
      </c>
      <c r="C18">
        <v>50</v>
      </c>
      <c r="D18" t="s">
        <v>6</v>
      </c>
      <c r="E18" t="s">
        <v>1</v>
      </c>
      <c r="F18" t="s">
        <v>15</v>
      </c>
      <c r="G18" s="5" t="str">
        <f t="shared" si="0"/>
        <v/>
      </c>
      <c r="H18">
        <v>94</v>
      </c>
    </row>
    <row r="19" spans="1:8" x14ac:dyDescent="0.3">
      <c r="A19">
        <v>18</v>
      </c>
      <c r="B19">
        <v>1</v>
      </c>
      <c r="C19">
        <v>88</v>
      </c>
      <c r="D19" t="s">
        <v>2</v>
      </c>
      <c r="E19" t="s">
        <v>1</v>
      </c>
      <c r="F19" t="s">
        <v>15</v>
      </c>
      <c r="G19" s="5">
        <f t="shared" si="0"/>
        <v>88</v>
      </c>
      <c r="H19">
        <v>90</v>
      </c>
    </row>
    <row r="20" spans="1:8" x14ac:dyDescent="0.3">
      <c r="A20">
        <v>19</v>
      </c>
      <c r="B20">
        <v>0</v>
      </c>
      <c r="C20">
        <v>50</v>
      </c>
      <c r="D20" t="s">
        <v>2</v>
      </c>
      <c r="E20" t="s">
        <v>1</v>
      </c>
      <c r="F20" t="s">
        <v>14</v>
      </c>
      <c r="G20" s="5" t="str">
        <f t="shared" si="0"/>
        <v/>
      </c>
      <c r="H20">
        <v>89</v>
      </c>
    </row>
    <row r="21" spans="1:8" x14ac:dyDescent="0.3">
      <c r="A21">
        <v>20</v>
      </c>
      <c r="B21">
        <v>0</v>
      </c>
      <c r="C21">
        <v>50</v>
      </c>
      <c r="D21" t="s">
        <v>2</v>
      </c>
      <c r="E21" t="s">
        <v>5</v>
      </c>
      <c r="F21" t="s">
        <v>15</v>
      </c>
      <c r="G21" s="5" t="str">
        <f t="shared" si="0"/>
        <v/>
      </c>
      <c r="H21">
        <v>98</v>
      </c>
    </row>
    <row r="22" spans="1:8" x14ac:dyDescent="0.3">
      <c r="A22">
        <v>21</v>
      </c>
      <c r="B22">
        <v>0</v>
      </c>
      <c r="C22">
        <v>50</v>
      </c>
      <c r="D22" t="s">
        <v>2</v>
      </c>
      <c r="E22" t="s">
        <v>5</v>
      </c>
      <c r="F22" t="s">
        <v>16</v>
      </c>
      <c r="G22" s="5" t="str">
        <f t="shared" si="0"/>
        <v/>
      </c>
      <c r="H22">
        <v>82</v>
      </c>
    </row>
    <row r="23" spans="1:8" x14ac:dyDescent="0.3">
      <c r="A23">
        <v>22</v>
      </c>
      <c r="B23">
        <v>1</v>
      </c>
      <c r="C23">
        <v>99</v>
      </c>
      <c r="D23" t="s">
        <v>2</v>
      </c>
      <c r="E23" t="s">
        <v>3</v>
      </c>
      <c r="F23" t="s">
        <v>17</v>
      </c>
      <c r="G23" s="5">
        <f t="shared" si="0"/>
        <v>99</v>
      </c>
      <c r="H23">
        <v>97</v>
      </c>
    </row>
    <row r="24" spans="1:8" x14ac:dyDescent="0.3">
      <c r="A24">
        <v>23</v>
      </c>
      <c r="B24">
        <v>1</v>
      </c>
      <c r="C24">
        <v>88</v>
      </c>
      <c r="D24" t="s">
        <v>2</v>
      </c>
      <c r="E24" t="s">
        <v>3</v>
      </c>
      <c r="F24" t="s">
        <v>17</v>
      </c>
      <c r="G24" s="5">
        <f t="shared" si="0"/>
        <v>88</v>
      </c>
      <c r="H24">
        <v>95</v>
      </c>
    </row>
    <row r="25" spans="1:8" x14ac:dyDescent="0.3">
      <c r="A25">
        <v>24</v>
      </c>
      <c r="B25">
        <v>0</v>
      </c>
      <c r="C25">
        <v>50</v>
      </c>
      <c r="D25" t="s">
        <v>6</v>
      </c>
      <c r="E25" t="s">
        <v>12</v>
      </c>
      <c r="F25" t="s">
        <v>17</v>
      </c>
      <c r="G25" s="5" t="str">
        <f t="shared" si="0"/>
        <v/>
      </c>
      <c r="H25">
        <v>86</v>
      </c>
    </row>
    <row r="26" spans="1:8" x14ac:dyDescent="0.3">
      <c r="A26">
        <v>25</v>
      </c>
      <c r="B26">
        <v>1</v>
      </c>
      <c r="C26">
        <v>80</v>
      </c>
      <c r="D26" t="s">
        <v>6</v>
      </c>
      <c r="E26" t="s">
        <v>11</v>
      </c>
      <c r="F26" t="s">
        <v>17</v>
      </c>
      <c r="G26" s="5">
        <f t="shared" si="0"/>
        <v>80</v>
      </c>
      <c r="H26">
        <v>86</v>
      </c>
    </row>
    <row r="27" spans="1:8" x14ac:dyDescent="0.3">
      <c r="A27">
        <v>26</v>
      </c>
      <c r="B27">
        <v>0</v>
      </c>
      <c r="C27">
        <v>50</v>
      </c>
      <c r="D27" t="s">
        <v>2</v>
      </c>
      <c r="E27" t="s">
        <v>4</v>
      </c>
      <c r="F27" t="s">
        <v>14</v>
      </c>
      <c r="G27" s="5" t="str">
        <f t="shared" si="0"/>
        <v/>
      </c>
      <c r="H27">
        <v>84</v>
      </c>
    </row>
    <row r="28" spans="1:8" x14ac:dyDescent="0.3">
      <c r="A28">
        <v>27</v>
      </c>
      <c r="B28">
        <v>0</v>
      </c>
      <c r="C28">
        <v>50</v>
      </c>
      <c r="D28" t="s">
        <v>2</v>
      </c>
      <c r="E28" t="s">
        <v>12</v>
      </c>
      <c r="F28" t="s">
        <v>14</v>
      </c>
      <c r="G28" s="5" t="str">
        <f t="shared" si="0"/>
        <v/>
      </c>
      <c r="H28">
        <v>86</v>
      </c>
    </row>
    <row r="29" spans="1:8" x14ac:dyDescent="0.3">
      <c r="A29">
        <v>28</v>
      </c>
      <c r="B29">
        <v>0</v>
      </c>
      <c r="C29">
        <v>50</v>
      </c>
      <c r="D29" t="s">
        <v>2</v>
      </c>
      <c r="E29" t="s">
        <v>1</v>
      </c>
      <c r="F29" t="s">
        <v>14</v>
      </c>
      <c r="G29" s="5" t="str">
        <f t="shared" si="0"/>
        <v/>
      </c>
      <c r="H29">
        <v>103</v>
      </c>
    </row>
    <row r="30" spans="1:8" x14ac:dyDescent="0.3">
      <c r="A30">
        <v>29</v>
      </c>
      <c r="B30">
        <v>1</v>
      </c>
      <c r="C30">
        <v>91</v>
      </c>
      <c r="D30" t="s">
        <v>2</v>
      </c>
      <c r="E30" t="s">
        <v>3</v>
      </c>
      <c r="F30" t="s">
        <v>16</v>
      </c>
      <c r="G30" s="5">
        <f t="shared" si="0"/>
        <v>91</v>
      </c>
      <c r="H30">
        <v>89</v>
      </c>
    </row>
    <row r="31" spans="1:8" x14ac:dyDescent="0.3">
      <c r="A31">
        <v>30</v>
      </c>
      <c r="B31">
        <v>1</v>
      </c>
      <c r="C31">
        <v>94</v>
      </c>
      <c r="D31" t="s">
        <v>2</v>
      </c>
      <c r="E31" t="s">
        <v>3</v>
      </c>
      <c r="F31" t="s">
        <v>17</v>
      </c>
      <c r="G31" s="5">
        <f t="shared" si="0"/>
        <v>94</v>
      </c>
      <c r="H31">
        <v>84</v>
      </c>
    </row>
    <row r="32" spans="1:8" x14ac:dyDescent="0.3">
      <c r="A32">
        <v>31</v>
      </c>
      <c r="B32">
        <v>0</v>
      </c>
      <c r="C32">
        <v>50</v>
      </c>
      <c r="D32" t="s">
        <v>6</v>
      </c>
      <c r="E32" t="s">
        <v>12</v>
      </c>
      <c r="F32" t="s">
        <v>17</v>
      </c>
      <c r="G32" s="5" t="str">
        <f t="shared" si="0"/>
        <v/>
      </c>
      <c r="H32">
        <v>96</v>
      </c>
    </row>
    <row r="33" spans="1:8" x14ac:dyDescent="0.3">
      <c r="A33">
        <v>32</v>
      </c>
      <c r="B33">
        <v>0</v>
      </c>
      <c r="C33">
        <v>50</v>
      </c>
      <c r="D33" t="s">
        <v>2</v>
      </c>
      <c r="E33" t="s">
        <v>5</v>
      </c>
      <c r="F33" t="s">
        <v>16</v>
      </c>
      <c r="G33" s="5" t="str">
        <f t="shared" si="0"/>
        <v/>
      </c>
      <c r="H33">
        <v>92</v>
      </c>
    </row>
    <row r="34" spans="1:8" x14ac:dyDescent="0.3">
      <c r="A34">
        <v>33</v>
      </c>
      <c r="B34">
        <v>1</v>
      </c>
      <c r="C34">
        <v>99</v>
      </c>
      <c r="D34" t="s">
        <v>2</v>
      </c>
      <c r="E34" t="s">
        <v>3</v>
      </c>
      <c r="F34" t="s">
        <v>15</v>
      </c>
      <c r="G34" s="5">
        <f t="shared" si="0"/>
        <v>99</v>
      </c>
      <c r="H34">
        <v>97</v>
      </c>
    </row>
    <row r="35" spans="1:8" x14ac:dyDescent="0.3">
      <c r="A35">
        <v>34</v>
      </c>
      <c r="B35">
        <v>1</v>
      </c>
      <c r="C35">
        <v>90</v>
      </c>
      <c r="D35" t="s">
        <v>2</v>
      </c>
      <c r="E35" t="s">
        <v>1</v>
      </c>
      <c r="F35" t="s">
        <v>15</v>
      </c>
      <c r="G35" s="5">
        <f t="shared" si="0"/>
        <v>90</v>
      </c>
      <c r="H35">
        <v>90</v>
      </c>
    </row>
    <row r="36" spans="1:8" x14ac:dyDescent="0.3">
      <c r="A36">
        <v>35</v>
      </c>
      <c r="B36">
        <v>0</v>
      </c>
      <c r="C36">
        <v>50</v>
      </c>
      <c r="D36" t="s">
        <v>6</v>
      </c>
      <c r="E36" t="s">
        <v>12</v>
      </c>
      <c r="F36" t="s">
        <v>14</v>
      </c>
      <c r="G36" s="5" t="str">
        <f t="shared" si="0"/>
        <v/>
      </c>
      <c r="H36">
        <v>92</v>
      </c>
    </row>
    <row r="37" spans="1:8" x14ac:dyDescent="0.3">
      <c r="A37">
        <v>36</v>
      </c>
      <c r="B37">
        <v>0</v>
      </c>
      <c r="C37">
        <v>50</v>
      </c>
      <c r="D37" t="s">
        <v>2</v>
      </c>
      <c r="E37" t="s">
        <v>3</v>
      </c>
      <c r="F37" t="s">
        <v>15</v>
      </c>
      <c r="G37" s="5" t="str">
        <f t="shared" si="0"/>
        <v/>
      </c>
      <c r="H37">
        <v>94</v>
      </c>
    </row>
    <row r="38" spans="1:8" x14ac:dyDescent="0.3">
      <c r="A38">
        <v>37</v>
      </c>
      <c r="B38">
        <v>0</v>
      </c>
      <c r="C38">
        <v>50</v>
      </c>
      <c r="D38" t="s">
        <v>6</v>
      </c>
      <c r="E38" t="s">
        <v>5</v>
      </c>
      <c r="F38" t="s">
        <v>14</v>
      </c>
      <c r="G38" s="5" t="str">
        <f t="shared" si="0"/>
        <v/>
      </c>
      <c r="H38">
        <v>105</v>
      </c>
    </row>
    <row r="39" spans="1:8" x14ac:dyDescent="0.3">
      <c r="A39">
        <v>38</v>
      </c>
      <c r="B39">
        <v>0</v>
      </c>
      <c r="C39">
        <v>50</v>
      </c>
      <c r="D39" t="s">
        <v>2</v>
      </c>
      <c r="E39" t="s">
        <v>12</v>
      </c>
      <c r="F39" t="s">
        <v>15</v>
      </c>
      <c r="G39" s="5" t="str">
        <f t="shared" si="0"/>
        <v/>
      </c>
      <c r="H39">
        <v>88</v>
      </c>
    </row>
    <row r="40" spans="1:8" x14ac:dyDescent="0.3">
      <c r="A40">
        <v>39</v>
      </c>
      <c r="B40">
        <v>0</v>
      </c>
      <c r="C40">
        <v>50</v>
      </c>
      <c r="D40" t="s">
        <v>2</v>
      </c>
      <c r="E40" t="s">
        <v>13</v>
      </c>
      <c r="F40" t="s">
        <v>15</v>
      </c>
      <c r="G40" s="5" t="str">
        <f t="shared" si="0"/>
        <v/>
      </c>
      <c r="H40">
        <v>73</v>
      </c>
    </row>
    <row r="41" spans="1:8" x14ac:dyDescent="0.3">
      <c r="A41">
        <v>40</v>
      </c>
      <c r="B41">
        <v>0</v>
      </c>
      <c r="C41">
        <v>50</v>
      </c>
      <c r="D41" t="s">
        <v>2</v>
      </c>
      <c r="E41" t="s">
        <v>4</v>
      </c>
      <c r="F41" t="s">
        <v>15</v>
      </c>
      <c r="G41" s="5" t="str">
        <f t="shared" si="0"/>
        <v/>
      </c>
    </row>
    <row r="42" spans="1:8" x14ac:dyDescent="0.3">
      <c r="A42">
        <v>41</v>
      </c>
      <c r="B42">
        <v>0</v>
      </c>
      <c r="C42">
        <v>50</v>
      </c>
      <c r="D42" t="s">
        <v>2</v>
      </c>
      <c r="E42" t="s">
        <v>1</v>
      </c>
      <c r="F42" t="s">
        <v>17</v>
      </c>
      <c r="G42" s="5" t="str">
        <f t="shared" si="0"/>
        <v/>
      </c>
    </row>
    <row r="43" spans="1:8" x14ac:dyDescent="0.3">
      <c r="A43">
        <v>42</v>
      </c>
      <c r="B43">
        <v>1</v>
      </c>
      <c r="C43">
        <v>91</v>
      </c>
      <c r="D43" t="s">
        <v>2</v>
      </c>
      <c r="E43" t="s">
        <v>1</v>
      </c>
      <c r="F43" t="s">
        <v>16</v>
      </c>
      <c r="G43" s="5">
        <f t="shared" si="0"/>
        <v>91</v>
      </c>
    </row>
    <row r="44" spans="1:8" x14ac:dyDescent="0.3">
      <c r="A44">
        <v>43</v>
      </c>
      <c r="B44">
        <v>0</v>
      </c>
      <c r="C44">
        <v>50</v>
      </c>
      <c r="D44" t="s">
        <v>2</v>
      </c>
      <c r="E44" t="s">
        <v>4</v>
      </c>
      <c r="F44" t="s">
        <v>17</v>
      </c>
      <c r="G44" s="5" t="str">
        <f t="shared" si="0"/>
        <v/>
      </c>
    </row>
    <row r="45" spans="1:8" x14ac:dyDescent="0.3">
      <c r="A45">
        <v>44</v>
      </c>
      <c r="B45">
        <v>0</v>
      </c>
      <c r="C45">
        <v>50</v>
      </c>
      <c r="D45" t="s">
        <v>2</v>
      </c>
      <c r="E45" t="s">
        <v>1</v>
      </c>
      <c r="F45" t="s">
        <v>14</v>
      </c>
      <c r="G45" s="5" t="str">
        <f t="shared" si="0"/>
        <v/>
      </c>
    </row>
    <row r="46" spans="1:8" x14ac:dyDescent="0.3">
      <c r="A46">
        <v>45</v>
      </c>
      <c r="B46">
        <v>0</v>
      </c>
      <c r="C46">
        <v>50</v>
      </c>
      <c r="D46" t="s">
        <v>2</v>
      </c>
      <c r="E46" t="s">
        <v>4</v>
      </c>
      <c r="F46" t="s">
        <v>17</v>
      </c>
      <c r="G46" s="5" t="str">
        <f t="shared" si="0"/>
        <v/>
      </c>
    </row>
    <row r="47" spans="1:8" x14ac:dyDescent="0.3">
      <c r="A47">
        <v>46</v>
      </c>
      <c r="B47">
        <v>0</v>
      </c>
      <c r="C47">
        <v>50</v>
      </c>
      <c r="D47" t="s">
        <v>2</v>
      </c>
      <c r="E47" t="s">
        <v>3</v>
      </c>
      <c r="F47" t="s">
        <v>17</v>
      </c>
      <c r="G47" s="5" t="str">
        <f t="shared" si="0"/>
        <v/>
      </c>
    </row>
    <row r="48" spans="1:8" x14ac:dyDescent="0.3">
      <c r="A48">
        <v>47</v>
      </c>
      <c r="B48">
        <v>1</v>
      </c>
      <c r="C48">
        <v>94</v>
      </c>
      <c r="D48" t="s">
        <v>2</v>
      </c>
      <c r="E48" t="s">
        <v>3</v>
      </c>
      <c r="F48" t="s">
        <v>14</v>
      </c>
      <c r="G48" s="5">
        <f t="shared" si="0"/>
        <v>94</v>
      </c>
    </row>
    <row r="49" spans="1:7" x14ac:dyDescent="0.3">
      <c r="A49">
        <v>48</v>
      </c>
      <c r="B49">
        <v>0</v>
      </c>
      <c r="C49">
        <v>50</v>
      </c>
      <c r="D49" t="s">
        <v>2</v>
      </c>
      <c r="E49" t="s">
        <v>5</v>
      </c>
      <c r="F49" t="s">
        <v>14</v>
      </c>
      <c r="G49" s="5" t="str">
        <f t="shared" si="0"/>
        <v/>
      </c>
    </row>
    <row r="50" spans="1:7" x14ac:dyDescent="0.3">
      <c r="A50">
        <v>49</v>
      </c>
      <c r="B50">
        <v>1</v>
      </c>
      <c r="C50">
        <v>90</v>
      </c>
      <c r="D50" t="s">
        <v>2</v>
      </c>
      <c r="E50" t="s">
        <v>1</v>
      </c>
      <c r="F50" t="s">
        <v>14</v>
      </c>
      <c r="G50" s="5">
        <f t="shared" si="0"/>
        <v>90</v>
      </c>
    </row>
    <row r="51" spans="1:7" x14ac:dyDescent="0.3">
      <c r="A51">
        <v>50</v>
      </c>
      <c r="B51">
        <v>0</v>
      </c>
      <c r="C51">
        <v>50</v>
      </c>
      <c r="D51" t="s">
        <v>2</v>
      </c>
      <c r="E51" t="s">
        <v>3</v>
      </c>
      <c r="F51" t="s">
        <v>16</v>
      </c>
      <c r="G51" s="5" t="str">
        <f t="shared" si="0"/>
        <v/>
      </c>
    </row>
    <row r="52" spans="1:7" x14ac:dyDescent="0.3">
      <c r="A52">
        <v>51</v>
      </c>
      <c r="B52">
        <v>0</v>
      </c>
      <c r="C52">
        <v>50</v>
      </c>
      <c r="D52" t="s">
        <v>6</v>
      </c>
      <c r="E52" t="s">
        <v>3</v>
      </c>
      <c r="F52" t="s">
        <v>17</v>
      </c>
      <c r="G52" s="5" t="str">
        <f t="shared" si="0"/>
        <v/>
      </c>
    </row>
    <row r="53" spans="1:7" x14ac:dyDescent="0.3">
      <c r="A53">
        <v>52</v>
      </c>
      <c r="B53">
        <v>0</v>
      </c>
      <c r="C53">
        <v>50</v>
      </c>
      <c r="D53" t="s">
        <v>2</v>
      </c>
      <c r="E53" t="s">
        <v>4</v>
      </c>
      <c r="F53" t="s">
        <v>14</v>
      </c>
      <c r="G53" s="5" t="str">
        <f t="shared" si="0"/>
        <v/>
      </c>
    </row>
    <row r="54" spans="1:7" x14ac:dyDescent="0.3">
      <c r="A54">
        <v>53</v>
      </c>
      <c r="B54">
        <v>1</v>
      </c>
      <c r="C54">
        <v>89</v>
      </c>
      <c r="D54" t="s">
        <v>2</v>
      </c>
      <c r="E54" t="s">
        <v>1</v>
      </c>
      <c r="F54" t="s">
        <v>14</v>
      </c>
      <c r="G54" s="5">
        <f t="shared" si="0"/>
        <v>89</v>
      </c>
    </row>
    <row r="55" spans="1:7" x14ac:dyDescent="0.3">
      <c r="A55">
        <v>54</v>
      </c>
      <c r="B55">
        <v>1</v>
      </c>
      <c r="C55">
        <v>98</v>
      </c>
      <c r="D55" t="s">
        <v>2</v>
      </c>
      <c r="E55" t="s">
        <v>3</v>
      </c>
      <c r="F55" t="s">
        <v>17</v>
      </c>
      <c r="G55" s="5">
        <f t="shared" si="0"/>
        <v>98</v>
      </c>
    </row>
    <row r="56" spans="1:7" x14ac:dyDescent="0.3">
      <c r="A56">
        <v>55</v>
      </c>
      <c r="B56">
        <v>0</v>
      </c>
      <c r="C56">
        <v>50</v>
      </c>
      <c r="D56" t="s">
        <v>2</v>
      </c>
      <c r="E56" t="s">
        <v>10</v>
      </c>
      <c r="F56" t="s">
        <v>16</v>
      </c>
      <c r="G56" s="5" t="str">
        <f t="shared" si="0"/>
        <v/>
      </c>
    </row>
    <row r="57" spans="1:7" x14ac:dyDescent="0.3">
      <c r="A57">
        <v>56</v>
      </c>
      <c r="B57">
        <v>0</v>
      </c>
      <c r="C57">
        <v>50</v>
      </c>
      <c r="D57" t="s">
        <v>2</v>
      </c>
      <c r="E57" t="s">
        <v>3</v>
      </c>
      <c r="F57" t="s">
        <v>15</v>
      </c>
      <c r="G57" s="5" t="str">
        <f t="shared" si="0"/>
        <v/>
      </c>
    </row>
    <row r="58" spans="1:7" x14ac:dyDescent="0.3">
      <c r="A58">
        <v>57</v>
      </c>
      <c r="B58">
        <v>0</v>
      </c>
      <c r="C58">
        <v>50</v>
      </c>
      <c r="D58" t="s">
        <v>2</v>
      </c>
      <c r="E58" t="s">
        <v>1</v>
      </c>
      <c r="F58" t="s">
        <v>15</v>
      </c>
      <c r="G58" s="5" t="str">
        <f t="shared" si="0"/>
        <v/>
      </c>
    </row>
    <row r="59" spans="1:7" x14ac:dyDescent="0.3">
      <c r="A59">
        <v>58</v>
      </c>
      <c r="B59">
        <v>1</v>
      </c>
      <c r="C59">
        <v>82</v>
      </c>
      <c r="D59" t="s">
        <v>6</v>
      </c>
      <c r="E59" t="s">
        <v>11</v>
      </c>
      <c r="F59" t="s">
        <v>14</v>
      </c>
      <c r="G59" s="5">
        <f t="shared" si="0"/>
        <v>82</v>
      </c>
    </row>
    <row r="60" spans="1:7" x14ac:dyDescent="0.3">
      <c r="A60">
        <v>59</v>
      </c>
      <c r="B60">
        <v>0</v>
      </c>
      <c r="C60">
        <v>50</v>
      </c>
      <c r="D60" t="s">
        <v>2</v>
      </c>
      <c r="E60" t="s">
        <v>3</v>
      </c>
      <c r="F60" t="s">
        <v>16</v>
      </c>
      <c r="G60" s="5" t="str">
        <f t="shared" si="0"/>
        <v/>
      </c>
    </row>
    <row r="61" spans="1:7" x14ac:dyDescent="0.3">
      <c r="A61">
        <v>60</v>
      </c>
      <c r="B61">
        <v>0</v>
      </c>
      <c r="C61">
        <v>50</v>
      </c>
      <c r="D61" t="s">
        <v>6</v>
      </c>
      <c r="E61" t="s">
        <v>12</v>
      </c>
      <c r="F61" t="s">
        <v>16</v>
      </c>
      <c r="G61" s="5" t="str">
        <f t="shared" si="0"/>
        <v/>
      </c>
    </row>
    <row r="62" spans="1:7" x14ac:dyDescent="0.3">
      <c r="A62">
        <v>61</v>
      </c>
      <c r="B62">
        <v>0</v>
      </c>
      <c r="C62">
        <v>50</v>
      </c>
      <c r="D62" t="s">
        <v>2</v>
      </c>
      <c r="E62" t="s">
        <v>4</v>
      </c>
      <c r="F62" t="s">
        <v>17</v>
      </c>
      <c r="G62" s="5" t="str">
        <f t="shared" si="0"/>
        <v/>
      </c>
    </row>
    <row r="63" spans="1:7" x14ac:dyDescent="0.3">
      <c r="A63">
        <v>62</v>
      </c>
      <c r="B63">
        <v>0</v>
      </c>
      <c r="C63">
        <v>50</v>
      </c>
      <c r="D63" t="s">
        <v>6</v>
      </c>
      <c r="E63" t="s">
        <v>3</v>
      </c>
      <c r="F63" t="s">
        <v>16</v>
      </c>
      <c r="G63" s="5" t="str">
        <f t="shared" si="0"/>
        <v/>
      </c>
    </row>
    <row r="64" spans="1:7" x14ac:dyDescent="0.3">
      <c r="A64">
        <v>63</v>
      </c>
      <c r="B64">
        <v>0</v>
      </c>
      <c r="C64">
        <v>50</v>
      </c>
      <c r="D64" t="s">
        <v>6</v>
      </c>
      <c r="E64" t="s">
        <v>3</v>
      </c>
      <c r="F64" t="s">
        <v>17</v>
      </c>
      <c r="G64" s="5" t="str">
        <f t="shared" si="0"/>
        <v/>
      </c>
    </row>
    <row r="65" spans="1:7" x14ac:dyDescent="0.3">
      <c r="A65">
        <v>64</v>
      </c>
      <c r="B65">
        <v>1</v>
      </c>
      <c r="C65">
        <v>97</v>
      </c>
      <c r="D65" t="s">
        <v>2</v>
      </c>
      <c r="E65" t="s">
        <v>3</v>
      </c>
      <c r="F65" t="s">
        <v>17</v>
      </c>
      <c r="G65" s="5">
        <f t="shared" si="0"/>
        <v>97</v>
      </c>
    </row>
    <row r="66" spans="1:7" x14ac:dyDescent="0.3">
      <c r="A66">
        <v>65</v>
      </c>
      <c r="B66">
        <v>0</v>
      </c>
      <c r="C66">
        <v>50</v>
      </c>
      <c r="D66" t="s">
        <v>2</v>
      </c>
      <c r="E66" t="s">
        <v>1</v>
      </c>
      <c r="F66" t="s">
        <v>14</v>
      </c>
      <c r="G66" s="5" t="str">
        <f t="shared" si="0"/>
        <v/>
      </c>
    </row>
    <row r="67" spans="1:7" x14ac:dyDescent="0.3">
      <c r="A67">
        <v>66</v>
      </c>
      <c r="B67">
        <v>0</v>
      </c>
      <c r="C67">
        <v>50</v>
      </c>
      <c r="D67" t="s">
        <v>6</v>
      </c>
      <c r="E67" t="s">
        <v>5</v>
      </c>
      <c r="F67" t="s">
        <v>16</v>
      </c>
      <c r="G67" s="5" t="str">
        <f t="shared" ref="G67:G121" si="1">IF(AND(B67=0,C67=50),"",C67)</f>
        <v/>
      </c>
    </row>
    <row r="68" spans="1:7" x14ac:dyDescent="0.3">
      <c r="A68">
        <v>67</v>
      </c>
      <c r="B68">
        <v>1</v>
      </c>
      <c r="C68">
        <v>95</v>
      </c>
      <c r="D68" t="s">
        <v>2</v>
      </c>
      <c r="E68" t="s">
        <v>3</v>
      </c>
      <c r="F68" t="s">
        <v>15</v>
      </c>
      <c r="G68" s="5">
        <f t="shared" si="1"/>
        <v>95</v>
      </c>
    </row>
    <row r="69" spans="1:7" x14ac:dyDescent="0.3">
      <c r="A69">
        <v>68</v>
      </c>
      <c r="B69">
        <v>1</v>
      </c>
      <c r="C69">
        <v>86</v>
      </c>
      <c r="D69" t="s">
        <v>6</v>
      </c>
      <c r="E69" t="s">
        <v>12</v>
      </c>
      <c r="F69" t="s">
        <v>14</v>
      </c>
      <c r="G69" s="5">
        <f t="shared" si="1"/>
        <v>86</v>
      </c>
    </row>
    <row r="70" spans="1:7" x14ac:dyDescent="0.3">
      <c r="A70">
        <v>69</v>
      </c>
      <c r="B70">
        <v>0</v>
      </c>
      <c r="C70">
        <v>50</v>
      </c>
      <c r="D70" t="s">
        <v>2</v>
      </c>
      <c r="E70" t="s">
        <v>1</v>
      </c>
      <c r="F70" t="s">
        <v>17</v>
      </c>
      <c r="G70" s="5" t="str">
        <f t="shared" si="1"/>
        <v/>
      </c>
    </row>
    <row r="71" spans="1:7" x14ac:dyDescent="0.3">
      <c r="A71">
        <v>70</v>
      </c>
      <c r="B71">
        <v>1</v>
      </c>
      <c r="C71">
        <v>86</v>
      </c>
      <c r="D71" t="s">
        <v>6</v>
      </c>
      <c r="E71" t="s">
        <v>1</v>
      </c>
      <c r="F71" t="s">
        <v>14</v>
      </c>
      <c r="G71" s="5">
        <f t="shared" si="1"/>
        <v>86</v>
      </c>
    </row>
    <row r="72" spans="1:7" x14ac:dyDescent="0.3">
      <c r="A72">
        <v>71</v>
      </c>
      <c r="B72">
        <v>0</v>
      </c>
      <c r="C72">
        <v>50</v>
      </c>
      <c r="D72" t="s">
        <v>2</v>
      </c>
      <c r="E72" t="s">
        <v>12</v>
      </c>
      <c r="F72" t="s">
        <v>15</v>
      </c>
      <c r="G72" s="5" t="str">
        <f t="shared" si="1"/>
        <v/>
      </c>
    </row>
    <row r="73" spans="1:7" x14ac:dyDescent="0.3">
      <c r="A73">
        <v>72</v>
      </c>
      <c r="B73">
        <v>1</v>
      </c>
      <c r="C73">
        <v>84</v>
      </c>
      <c r="D73" t="s">
        <v>6</v>
      </c>
      <c r="E73" t="s">
        <v>12</v>
      </c>
      <c r="F73" t="s">
        <v>15</v>
      </c>
      <c r="G73" s="5">
        <f t="shared" si="1"/>
        <v>84</v>
      </c>
    </row>
    <row r="74" spans="1:7" x14ac:dyDescent="0.3">
      <c r="A74">
        <v>73</v>
      </c>
      <c r="B74">
        <v>1</v>
      </c>
      <c r="C74">
        <v>86</v>
      </c>
      <c r="D74" t="s">
        <v>6</v>
      </c>
      <c r="E74" t="s">
        <v>1</v>
      </c>
      <c r="F74" t="s">
        <v>17</v>
      </c>
      <c r="G74" s="5">
        <f t="shared" si="1"/>
        <v>86</v>
      </c>
    </row>
    <row r="75" spans="1:7" x14ac:dyDescent="0.3">
      <c r="A75">
        <v>74</v>
      </c>
      <c r="B75">
        <v>0</v>
      </c>
      <c r="C75">
        <v>50</v>
      </c>
      <c r="D75" t="s">
        <v>6</v>
      </c>
      <c r="E75" t="s">
        <v>11</v>
      </c>
      <c r="F75" t="s">
        <v>14</v>
      </c>
      <c r="G75" s="5" t="str">
        <f t="shared" si="1"/>
        <v/>
      </c>
    </row>
    <row r="76" spans="1:7" x14ac:dyDescent="0.3">
      <c r="A76">
        <v>75</v>
      </c>
      <c r="B76">
        <v>1</v>
      </c>
      <c r="C76">
        <v>103</v>
      </c>
      <c r="D76" t="s">
        <v>2</v>
      </c>
      <c r="E76" t="s">
        <v>5</v>
      </c>
      <c r="F76" t="s">
        <v>16</v>
      </c>
      <c r="G76" s="5">
        <f t="shared" si="1"/>
        <v>103</v>
      </c>
    </row>
    <row r="77" spans="1:7" x14ac:dyDescent="0.3">
      <c r="A77">
        <v>76</v>
      </c>
      <c r="B77">
        <v>1</v>
      </c>
      <c r="C77">
        <v>89</v>
      </c>
      <c r="D77" t="s">
        <v>2</v>
      </c>
      <c r="E77" t="s">
        <v>3</v>
      </c>
      <c r="F77" t="s">
        <v>15</v>
      </c>
      <c r="G77" s="5">
        <f t="shared" si="1"/>
        <v>89</v>
      </c>
    </row>
    <row r="78" spans="1:7" x14ac:dyDescent="0.3">
      <c r="A78">
        <v>77</v>
      </c>
      <c r="B78">
        <v>1</v>
      </c>
      <c r="C78">
        <v>84</v>
      </c>
      <c r="D78" t="s">
        <v>6</v>
      </c>
      <c r="E78" t="s">
        <v>12</v>
      </c>
      <c r="F78" t="s">
        <v>15</v>
      </c>
      <c r="G78" s="5">
        <f t="shared" si="1"/>
        <v>84</v>
      </c>
    </row>
    <row r="79" spans="1:7" x14ac:dyDescent="0.3">
      <c r="A79">
        <v>78</v>
      </c>
      <c r="B79">
        <v>0</v>
      </c>
      <c r="C79">
        <v>50</v>
      </c>
      <c r="D79" t="s">
        <v>6</v>
      </c>
      <c r="E79" t="s">
        <v>1</v>
      </c>
      <c r="F79" t="s">
        <v>16</v>
      </c>
      <c r="G79" s="5" t="str">
        <f t="shared" si="1"/>
        <v/>
      </c>
    </row>
    <row r="80" spans="1:7" x14ac:dyDescent="0.3">
      <c r="A80">
        <v>79</v>
      </c>
      <c r="B80">
        <v>0</v>
      </c>
      <c r="C80">
        <v>50</v>
      </c>
      <c r="D80" t="s">
        <v>2</v>
      </c>
      <c r="E80" t="s">
        <v>3</v>
      </c>
      <c r="F80" t="s">
        <v>15</v>
      </c>
      <c r="G80" s="5" t="str">
        <f t="shared" si="1"/>
        <v/>
      </c>
    </row>
    <row r="81" spans="1:7" x14ac:dyDescent="0.3">
      <c r="A81">
        <v>80</v>
      </c>
      <c r="B81">
        <v>0</v>
      </c>
      <c r="C81">
        <v>50</v>
      </c>
      <c r="D81" t="s">
        <v>2</v>
      </c>
      <c r="E81" t="s">
        <v>5</v>
      </c>
      <c r="F81" t="s">
        <v>17</v>
      </c>
      <c r="G81" s="5" t="str">
        <f t="shared" si="1"/>
        <v/>
      </c>
    </row>
    <row r="82" spans="1:7" x14ac:dyDescent="0.3">
      <c r="A82">
        <v>81</v>
      </c>
      <c r="B82">
        <v>1</v>
      </c>
      <c r="C82">
        <v>96</v>
      </c>
      <c r="D82" t="s">
        <v>2</v>
      </c>
      <c r="E82" t="s">
        <v>3</v>
      </c>
      <c r="F82" t="s">
        <v>14</v>
      </c>
      <c r="G82" s="5">
        <f t="shared" si="1"/>
        <v>96</v>
      </c>
    </row>
    <row r="83" spans="1:7" x14ac:dyDescent="0.3">
      <c r="A83">
        <v>82</v>
      </c>
      <c r="B83">
        <v>1</v>
      </c>
      <c r="C83">
        <v>92</v>
      </c>
      <c r="D83" t="s">
        <v>2</v>
      </c>
      <c r="E83" t="s">
        <v>3</v>
      </c>
      <c r="F83" t="s">
        <v>17</v>
      </c>
      <c r="G83" s="5">
        <f t="shared" si="1"/>
        <v>92</v>
      </c>
    </row>
    <row r="84" spans="1:7" x14ac:dyDescent="0.3">
      <c r="A84">
        <v>83</v>
      </c>
      <c r="B84">
        <v>0</v>
      </c>
      <c r="C84">
        <v>50</v>
      </c>
      <c r="D84" t="s">
        <v>2</v>
      </c>
      <c r="E84" t="s">
        <v>13</v>
      </c>
      <c r="F84" t="s">
        <v>17</v>
      </c>
      <c r="G84" s="5" t="str">
        <f t="shared" si="1"/>
        <v/>
      </c>
    </row>
    <row r="85" spans="1:7" x14ac:dyDescent="0.3">
      <c r="A85">
        <v>84</v>
      </c>
      <c r="B85">
        <v>0</v>
      </c>
      <c r="C85">
        <v>50</v>
      </c>
      <c r="D85" t="s">
        <v>2</v>
      </c>
      <c r="E85" t="s">
        <v>12</v>
      </c>
      <c r="F85" t="s">
        <v>16</v>
      </c>
      <c r="G85" s="5" t="str">
        <f t="shared" si="1"/>
        <v/>
      </c>
    </row>
    <row r="86" spans="1:7" x14ac:dyDescent="0.3">
      <c r="A86">
        <v>85</v>
      </c>
      <c r="B86">
        <v>0</v>
      </c>
      <c r="C86">
        <v>50</v>
      </c>
      <c r="D86" t="s">
        <v>6</v>
      </c>
      <c r="E86" t="s">
        <v>3</v>
      </c>
      <c r="F86" t="s">
        <v>16</v>
      </c>
      <c r="G86" s="5" t="str">
        <f t="shared" si="1"/>
        <v/>
      </c>
    </row>
    <row r="87" spans="1:7" x14ac:dyDescent="0.3">
      <c r="A87">
        <v>86</v>
      </c>
      <c r="B87">
        <v>0</v>
      </c>
      <c r="C87">
        <v>50</v>
      </c>
      <c r="D87" t="s">
        <v>2</v>
      </c>
      <c r="E87" t="s">
        <v>1</v>
      </c>
      <c r="F87" t="s">
        <v>15</v>
      </c>
      <c r="G87" s="5" t="str">
        <f t="shared" si="1"/>
        <v/>
      </c>
    </row>
    <row r="88" spans="1:7" x14ac:dyDescent="0.3">
      <c r="A88">
        <v>87</v>
      </c>
      <c r="B88">
        <v>0</v>
      </c>
      <c r="C88">
        <v>50</v>
      </c>
      <c r="D88" t="s">
        <v>2</v>
      </c>
      <c r="E88" t="s">
        <v>1</v>
      </c>
      <c r="F88" t="s">
        <v>16</v>
      </c>
      <c r="G88" s="5" t="str">
        <f t="shared" si="1"/>
        <v/>
      </c>
    </row>
    <row r="89" spans="1:7" x14ac:dyDescent="0.3">
      <c r="A89">
        <v>88</v>
      </c>
      <c r="B89">
        <v>0</v>
      </c>
      <c r="C89">
        <v>50</v>
      </c>
      <c r="D89" t="s">
        <v>2</v>
      </c>
      <c r="E89" t="s">
        <v>4</v>
      </c>
      <c r="F89" t="s">
        <v>17</v>
      </c>
      <c r="G89" s="5" t="str">
        <f t="shared" si="1"/>
        <v/>
      </c>
    </row>
    <row r="90" spans="1:7" x14ac:dyDescent="0.3">
      <c r="A90">
        <v>89</v>
      </c>
      <c r="B90">
        <v>0</v>
      </c>
      <c r="C90">
        <v>50</v>
      </c>
      <c r="D90" t="s">
        <v>2</v>
      </c>
      <c r="E90" t="s">
        <v>1</v>
      </c>
      <c r="F90" t="s">
        <v>17</v>
      </c>
      <c r="G90" s="5" t="str">
        <f t="shared" si="1"/>
        <v/>
      </c>
    </row>
    <row r="91" spans="1:7" x14ac:dyDescent="0.3">
      <c r="A91">
        <v>90</v>
      </c>
      <c r="B91">
        <v>0</v>
      </c>
      <c r="C91">
        <v>50</v>
      </c>
      <c r="D91" t="s">
        <v>6</v>
      </c>
      <c r="E91" t="s">
        <v>5</v>
      </c>
      <c r="F91" t="s">
        <v>17</v>
      </c>
      <c r="G91" s="5" t="str">
        <f t="shared" si="1"/>
        <v/>
      </c>
    </row>
    <row r="92" spans="1:7" x14ac:dyDescent="0.3">
      <c r="A92">
        <v>91</v>
      </c>
      <c r="B92">
        <v>1</v>
      </c>
      <c r="C92">
        <v>97</v>
      </c>
      <c r="D92" t="s">
        <v>2</v>
      </c>
      <c r="E92" t="s">
        <v>3</v>
      </c>
      <c r="F92" t="s">
        <v>16</v>
      </c>
      <c r="G92" s="5">
        <f t="shared" si="1"/>
        <v>97</v>
      </c>
    </row>
    <row r="93" spans="1:7" x14ac:dyDescent="0.3">
      <c r="A93">
        <v>92</v>
      </c>
      <c r="B93">
        <v>0</v>
      </c>
      <c r="C93">
        <v>50</v>
      </c>
      <c r="D93" t="s">
        <v>2</v>
      </c>
      <c r="E93" t="s">
        <v>4</v>
      </c>
      <c r="F93" t="s">
        <v>14</v>
      </c>
      <c r="G93" s="5" t="str">
        <f t="shared" si="1"/>
        <v/>
      </c>
    </row>
    <row r="94" spans="1:7" x14ac:dyDescent="0.3">
      <c r="A94">
        <v>93</v>
      </c>
      <c r="B94">
        <v>1</v>
      </c>
      <c r="C94">
        <v>90</v>
      </c>
      <c r="D94" t="s">
        <v>2</v>
      </c>
      <c r="E94" t="s">
        <v>1</v>
      </c>
      <c r="F94" t="s">
        <v>15</v>
      </c>
      <c r="G94" s="5">
        <f t="shared" si="1"/>
        <v>90</v>
      </c>
    </row>
    <row r="95" spans="1:7" x14ac:dyDescent="0.3">
      <c r="A95">
        <v>94</v>
      </c>
      <c r="B95">
        <v>0</v>
      </c>
      <c r="C95">
        <v>50</v>
      </c>
      <c r="D95" t="s">
        <v>6</v>
      </c>
      <c r="E95" t="s">
        <v>12</v>
      </c>
      <c r="F95" t="s">
        <v>15</v>
      </c>
      <c r="G95" s="5" t="str">
        <f t="shared" si="1"/>
        <v/>
      </c>
    </row>
    <row r="96" spans="1:7" x14ac:dyDescent="0.3">
      <c r="A96">
        <v>95</v>
      </c>
      <c r="B96">
        <v>0</v>
      </c>
      <c r="C96">
        <v>50</v>
      </c>
      <c r="D96" t="s">
        <v>2</v>
      </c>
      <c r="E96" t="s">
        <v>4</v>
      </c>
      <c r="F96" t="s">
        <v>16</v>
      </c>
      <c r="G96" s="5" t="str">
        <f t="shared" si="1"/>
        <v/>
      </c>
    </row>
    <row r="97" spans="1:7" x14ac:dyDescent="0.3">
      <c r="A97">
        <v>96</v>
      </c>
      <c r="B97">
        <v>0</v>
      </c>
      <c r="C97">
        <v>50</v>
      </c>
      <c r="D97" t="s">
        <v>2</v>
      </c>
      <c r="E97" t="s">
        <v>5</v>
      </c>
      <c r="F97" t="s">
        <v>14</v>
      </c>
      <c r="G97" s="5" t="str">
        <f t="shared" si="1"/>
        <v/>
      </c>
    </row>
    <row r="98" spans="1:7" x14ac:dyDescent="0.3">
      <c r="A98">
        <v>97</v>
      </c>
      <c r="B98">
        <v>1</v>
      </c>
      <c r="C98">
        <v>92</v>
      </c>
      <c r="D98" t="s">
        <v>2</v>
      </c>
      <c r="E98" t="s">
        <v>3</v>
      </c>
      <c r="F98" t="s">
        <v>16</v>
      </c>
      <c r="G98" s="5">
        <f t="shared" si="1"/>
        <v>92</v>
      </c>
    </row>
    <row r="99" spans="1:7" x14ac:dyDescent="0.3">
      <c r="A99">
        <v>98</v>
      </c>
      <c r="B99">
        <v>0</v>
      </c>
      <c r="C99">
        <v>50</v>
      </c>
      <c r="D99" t="s">
        <v>2</v>
      </c>
      <c r="E99" t="s">
        <v>3</v>
      </c>
      <c r="F99" t="s">
        <v>17</v>
      </c>
      <c r="G99" s="5" t="str">
        <f t="shared" si="1"/>
        <v/>
      </c>
    </row>
    <row r="100" spans="1:7" x14ac:dyDescent="0.3">
      <c r="A100">
        <v>99</v>
      </c>
      <c r="B100">
        <v>0</v>
      </c>
      <c r="C100">
        <v>50</v>
      </c>
      <c r="D100" t="s">
        <v>6</v>
      </c>
      <c r="E100" t="s">
        <v>4</v>
      </c>
      <c r="F100" t="s">
        <v>14</v>
      </c>
      <c r="G100" s="5" t="str">
        <f t="shared" si="1"/>
        <v/>
      </c>
    </row>
    <row r="101" spans="1:7" x14ac:dyDescent="0.3">
      <c r="A101">
        <v>100</v>
      </c>
      <c r="B101">
        <v>0</v>
      </c>
      <c r="C101">
        <v>50</v>
      </c>
      <c r="D101" t="s">
        <v>2</v>
      </c>
      <c r="E101" t="s">
        <v>4</v>
      </c>
      <c r="F101" t="s">
        <v>14</v>
      </c>
      <c r="G101" s="5" t="str">
        <f t="shared" si="1"/>
        <v/>
      </c>
    </row>
    <row r="102" spans="1:7" x14ac:dyDescent="0.3">
      <c r="A102">
        <v>101</v>
      </c>
      <c r="B102">
        <v>0</v>
      </c>
      <c r="C102">
        <v>50</v>
      </c>
      <c r="D102" t="s">
        <v>2</v>
      </c>
      <c r="E102" t="s">
        <v>3</v>
      </c>
      <c r="F102" t="s">
        <v>17</v>
      </c>
      <c r="G102" s="5" t="str">
        <f t="shared" si="1"/>
        <v/>
      </c>
    </row>
    <row r="103" spans="1:7" x14ac:dyDescent="0.3">
      <c r="A103">
        <v>102</v>
      </c>
      <c r="B103">
        <v>0</v>
      </c>
      <c r="C103">
        <v>50</v>
      </c>
      <c r="D103" t="s">
        <v>6</v>
      </c>
      <c r="E103" t="s">
        <v>4</v>
      </c>
      <c r="F103" t="s">
        <v>17</v>
      </c>
      <c r="G103" s="5" t="str">
        <f t="shared" si="1"/>
        <v/>
      </c>
    </row>
    <row r="104" spans="1:7" x14ac:dyDescent="0.3">
      <c r="A104">
        <v>103</v>
      </c>
      <c r="B104">
        <v>1</v>
      </c>
      <c r="C104">
        <v>94</v>
      </c>
      <c r="D104" t="s">
        <v>2</v>
      </c>
      <c r="E104" t="s">
        <v>3</v>
      </c>
      <c r="F104" t="s">
        <v>17</v>
      </c>
      <c r="G104" s="5">
        <f t="shared" si="1"/>
        <v>94</v>
      </c>
    </row>
    <row r="105" spans="1:7" x14ac:dyDescent="0.3">
      <c r="A105">
        <v>104</v>
      </c>
      <c r="B105">
        <v>0</v>
      </c>
      <c r="C105">
        <v>50</v>
      </c>
      <c r="D105" t="s">
        <v>2</v>
      </c>
      <c r="E105" t="s">
        <v>3</v>
      </c>
      <c r="F105" t="s">
        <v>17</v>
      </c>
      <c r="G105" s="5" t="str">
        <f t="shared" si="1"/>
        <v/>
      </c>
    </row>
    <row r="106" spans="1:7" x14ac:dyDescent="0.3">
      <c r="A106">
        <v>105</v>
      </c>
      <c r="B106">
        <v>1</v>
      </c>
      <c r="C106">
        <v>105</v>
      </c>
      <c r="D106" t="s">
        <v>2</v>
      </c>
      <c r="E106" t="s">
        <v>5</v>
      </c>
      <c r="F106" t="s">
        <v>17</v>
      </c>
      <c r="G106" s="5">
        <f t="shared" si="1"/>
        <v>105</v>
      </c>
    </row>
    <row r="107" spans="1:7" x14ac:dyDescent="0.3">
      <c r="A107">
        <v>106</v>
      </c>
      <c r="B107">
        <v>0</v>
      </c>
      <c r="C107">
        <v>50</v>
      </c>
      <c r="D107" t="s">
        <v>2</v>
      </c>
      <c r="E107" t="s">
        <v>4</v>
      </c>
      <c r="F107" t="s">
        <v>14</v>
      </c>
      <c r="G107" s="5" t="str">
        <f t="shared" si="1"/>
        <v/>
      </c>
    </row>
    <row r="108" spans="1:7" x14ac:dyDescent="0.3">
      <c r="A108">
        <v>107</v>
      </c>
      <c r="B108">
        <v>0</v>
      </c>
      <c r="C108">
        <v>50</v>
      </c>
      <c r="D108" t="s">
        <v>2</v>
      </c>
      <c r="E108" t="s">
        <v>4</v>
      </c>
      <c r="F108" t="s">
        <v>17</v>
      </c>
      <c r="G108" s="5" t="str">
        <f t="shared" si="1"/>
        <v/>
      </c>
    </row>
    <row r="109" spans="1:7" x14ac:dyDescent="0.3">
      <c r="A109">
        <v>108</v>
      </c>
      <c r="B109">
        <v>0</v>
      </c>
      <c r="C109">
        <v>50</v>
      </c>
      <c r="D109" t="s">
        <v>2</v>
      </c>
      <c r="E109" t="s">
        <v>1</v>
      </c>
      <c r="F109" t="s">
        <v>16</v>
      </c>
      <c r="G109" s="5" t="str">
        <f t="shared" si="1"/>
        <v/>
      </c>
    </row>
    <row r="110" spans="1:7" x14ac:dyDescent="0.3">
      <c r="A110">
        <v>109</v>
      </c>
      <c r="B110">
        <v>0</v>
      </c>
      <c r="C110">
        <v>50</v>
      </c>
      <c r="D110" t="s">
        <v>2</v>
      </c>
      <c r="E110" t="s">
        <v>11</v>
      </c>
      <c r="F110" t="s">
        <v>16</v>
      </c>
      <c r="G110" s="5" t="str">
        <f t="shared" si="1"/>
        <v/>
      </c>
    </row>
    <row r="111" spans="1:7" x14ac:dyDescent="0.3">
      <c r="A111">
        <v>110</v>
      </c>
      <c r="B111">
        <v>0</v>
      </c>
      <c r="C111">
        <v>50</v>
      </c>
      <c r="D111" t="s">
        <v>2</v>
      </c>
      <c r="E111" t="s">
        <v>13</v>
      </c>
      <c r="F111" t="s">
        <v>16</v>
      </c>
      <c r="G111" s="5" t="str">
        <f t="shared" si="1"/>
        <v/>
      </c>
    </row>
    <row r="112" spans="1:7" x14ac:dyDescent="0.3">
      <c r="A112">
        <v>111</v>
      </c>
      <c r="B112">
        <v>0</v>
      </c>
      <c r="C112">
        <v>50</v>
      </c>
      <c r="D112" t="s">
        <v>2</v>
      </c>
      <c r="E112" t="s">
        <v>3</v>
      </c>
      <c r="F112" t="s">
        <v>14</v>
      </c>
      <c r="G112" s="5" t="str">
        <f t="shared" si="1"/>
        <v/>
      </c>
    </row>
    <row r="113" spans="1:7" x14ac:dyDescent="0.3">
      <c r="A113">
        <v>112</v>
      </c>
      <c r="B113">
        <v>0</v>
      </c>
      <c r="C113">
        <v>50</v>
      </c>
      <c r="D113" t="s">
        <v>2</v>
      </c>
      <c r="E113" t="s">
        <v>4</v>
      </c>
      <c r="F113" t="s">
        <v>17</v>
      </c>
      <c r="G113" s="5" t="str">
        <f t="shared" si="1"/>
        <v/>
      </c>
    </row>
    <row r="114" spans="1:7" x14ac:dyDescent="0.3">
      <c r="A114">
        <v>113</v>
      </c>
      <c r="B114">
        <v>1</v>
      </c>
      <c r="C114">
        <v>88</v>
      </c>
      <c r="D114" t="s">
        <v>2</v>
      </c>
      <c r="E114" t="s">
        <v>3</v>
      </c>
      <c r="F114" t="s">
        <v>16</v>
      </c>
      <c r="G114" s="5">
        <f t="shared" si="1"/>
        <v>88</v>
      </c>
    </row>
    <row r="115" spans="1:7" x14ac:dyDescent="0.3">
      <c r="A115">
        <v>114</v>
      </c>
      <c r="B115">
        <v>0</v>
      </c>
      <c r="C115">
        <v>50</v>
      </c>
      <c r="D115" t="s">
        <v>6</v>
      </c>
      <c r="E115" t="s">
        <v>12</v>
      </c>
      <c r="F115" t="s">
        <v>14</v>
      </c>
      <c r="G115" s="5" t="str">
        <f t="shared" si="1"/>
        <v/>
      </c>
    </row>
    <row r="116" spans="1:7" x14ac:dyDescent="0.3">
      <c r="A116">
        <v>115</v>
      </c>
      <c r="B116">
        <v>0</v>
      </c>
      <c r="C116">
        <v>50</v>
      </c>
      <c r="D116" t="s">
        <v>6</v>
      </c>
      <c r="E116" t="s">
        <v>3</v>
      </c>
      <c r="F116" t="s">
        <v>15</v>
      </c>
      <c r="G116" s="5" t="str">
        <f t="shared" si="1"/>
        <v/>
      </c>
    </row>
    <row r="117" spans="1:7" x14ac:dyDescent="0.3">
      <c r="A117">
        <v>116</v>
      </c>
      <c r="B117">
        <v>0</v>
      </c>
      <c r="C117">
        <v>50</v>
      </c>
      <c r="D117" t="s">
        <v>2</v>
      </c>
      <c r="E117" t="s">
        <v>12</v>
      </c>
      <c r="F117" t="s">
        <v>14</v>
      </c>
      <c r="G117" s="5" t="str">
        <f t="shared" si="1"/>
        <v/>
      </c>
    </row>
    <row r="118" spans="1:7" x14ac:dyDescent="0.3">
      <c r="A118">
        <v>117</v>
      </c>
      <c r="B118">
        <v>0</v>
      </c>
      <c r="C118">
        <v>50</v>
      </c>
      <c r="D118" t="s">
        <v>2</v>
      </c>
      <c r="E118" t="s">
        <v>3</v>
      </c>
      <c r="F118" t="s">
        <v>15</v>
      </c>
      <c r="G118" s="5" t="str">
        <f t="shared" si="1"/>
        <v/>
      </c>
    </row>
    <row r="119" spans="1:7" x14ac:dyDescent="0.3">
      <c r="A119">
        <v>118</v>
      </c>
      <c r="B119">
        <v>0</v>
      </c>
      <c r="C119">
        <v>50</v>
      </c>
      <c r="D119" t="s">
        <v>2</v>
      </c>
      <c r="E119" t="s">
        <v>3</v>
      </c>
      <c r="F119" t="s">
        <v>14</v>
      </c>
      <c r="G119" s="5" t="str">
        <f t="shared" si="1"/>
        <v/>
      </c>
    </row>
    <row r="120" spans="1:7" x14ac:dyDescent="0.3">
      <c r="A120">
        <v>119</v>
      </c>
      <c r="B120">
        <v>0</v>
      </c>
      <c r="C120">
        <v>50</v>
      </c>
      <c r="D120" t="s">
        <v>2</v>
      </c>
      <c r="E120" t="s">
        <v>4</v>
      </c>
      <c r="F120" t="s">
        <v>17</v>
      </c>
      <c r="G120" s="5" t="str">
        <f t="shared" si="1"/>
        <v/>
      </c>
    </row>
    <row r="121" spans="1:7" x14ac:dyDescent="0.3">
      <c r="A121">
        <v>120</v>
      </c>
      <c r="B121">
        <v>1</v>
      </c>
      <c r="C121">
        <v>73</v>
      </c>
      <c r="D121" t="s">
        <v>6</v>
      </c>
      <c r="E121" t="s">
        <v>10</v>
      </c>
      <c r="F121" t="s">
        <v>17</v>
      </c>
      <c r="G121" s="5">
        <f t="shared" si="1"/>
        <v>73</v>
      </c>
    </row>
  </sheetData>
  <autoFilter ref="A1:G121" xr:uid="{1B4C4AD3-D54F-A04A-AE50-24195AD5C561}"/>
  <sortState xmlns:xlrd2="http://schemas.microsoft.com/office/spreadsheetml/2017/richdata2" ref="A2:F121">
    <sortCondition ref="B2:B121"/>
  </sortState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A846-C65D-4674-AF62-7E856D1890E2}">
  <dimension ref="A1:K26"/>
  <sheetViews>
    <sheetView workbookViewId="0">
      <selection activeCell="I42" sqref="I42"/>
    </sheetView>
  </sheetViews>
  <sheetFormatPr defaultRowHeight="15.6" x14ac:dyDescent="0.3"/>
  <cols>
    <col min="1" max="1" width="18.296875" bestFit="1" customWidth="1"/>
    <col min="2" max="2" width="12.59765625" bestFit="1" customWidth="1"/>
    <col min="3" max="3" width="11.796875" bestFit="1" customWidth="1"/>
    <col min="4" max="4" width="14.59765625" bestFit="1" customWidth="1"/>
    <col min="8" max="8" width="17" bestFit="1" customWidth="1"/>
    <col min="9" max="9" width="29.59765625" bestFit="1" customWidth="1"/>
    <col min="10" max="10" width="19.59765625" bestFit="1" customWidth="1"/>
  </cols>
  <sheetData>
    <row r="1" spans="1:11" x14ac:dyDescent="0.3">
      <c r="A1" s="40" t="s">
        <v>38</v>
      </c>
      <c r="B1" s="40"/>
      <c r="C1" s="40"/>
      <c r="D1" s="40"/>
      <c r="H1" s="40" t="s">
        <v>32</v>
      </c>
      <c r="I1" s="40"/>
      <c r="J1" s="40"/>
      <c r="K1" s="40"/>
    </row>
    <row r="3" spans="1:11" x14ac:dyDescent="0.3">
      <c r="A3" s="6" t="s">
        <v>35</v>
      </c>
      <c r="B3" t="s">
        <v>34</v>
      </c>
      <c r="C3" t="s">
        <v>36</v>
      </c>
      <c r="D3" t="s">
        <v>37</v>
      </c>
      <c r="H3" s="12"/>
      <c r="I3" s="11" t="s">
        <v>19</v>
      </c>
      <c r="J3" s="11" t="s">
        <v>72</v>
      </c>
    </row>
    <row r="4" spans="1:11" x14ac:dyDescent="0.3">
      <c r="A4" s="7" t="s">
        <v>6</v>
      </c>
      <c r="B4">
        <v>32</v>
      </c>
      <c r="C4" s="9">
        <v>0.26666666666666666</v>
      </c>
      <c r="D4" s="9">
        <v>0.26666666666666666</v>
      </c>
      <c r="H4" s="13" t="s">
        <v>28</v>
      </c>
      <c r="I4" s="32">
        <f>COUNTA(dados_da_campanha!B2:B121)</f>
        <v>120</v>
      </c>
      <c r="J4" s="32">
        <f>COUNT(dados_da_campanha!G2:G121)</f>
        <v>39</v>
      </c>
    </row>
    <row r="5" spans="1:11" x14ac:dyDescent="0.3">
      <c r="A5" s="7" t="s">
        <v>2</v>
      </c>
      <c r="B5">
        <v>88</v>
      </c>
      <c r="C5" s="9">
        <v>0.73333333333333328</v>
      </c>
      <c r="D5" s="9">
        <v>1</v>
      </c>
      <c r="H5" s="13" t="s">
        <v>39</v>
      </c>
      <c r="I5" s="32">
        <f>AVERAGE(dados_da_campanha!B2:B121)</f>
        <v>0.32500000000000001</v>
      </c>
      <c r="J5" s="32">
        <f>AVERAGE(dados_da_campanha!G2:G121)</f>
        <v>91.461538461538467</v>
      </c>
    </row>
    <row r="6" spans="1:11" x14ac:dyDescent="0.3">
      <c r="A6" s="7" t="s">
        <v>33</v>
      </c>
      <c r="B6">
        <v>120</v>
      </c>
      <c r="C6" s="9">
        <v>1</v>
      </c>
      <c r="D6" s="9"/>
      <c r="H6" s="13" t="s">
        <v>43</v>
      </c>
      <c r="I6" s="32">
        <f>_xlfn.STDEV.S(dados_da_campanha!B2:B121)</f>
        <v>0.47033869434159675</v>
      </c>
      <c r="J6" s="32">
        <f>_xlfn.STDEV.S(dados_da_campanha!G2:G121)</f>
        <v>8.1170585605940637</v>
      </c>
    </row>
    <row r="7" spans="1:11" x14ac:dyDescent="0.3">
      <c r="H7" s="13" t="s">
        <v>40</v>
      </c>
      <c r="I7" s="32">
        <f>MEDIAN(dados_da_campanha!B2:B121)</f>
        <v>0</v>
      </c>
      <c r="J7" s="32">
        <f>MEDIAN(dados_da_campanha!G2:G121)</f>
        <v>90</v>
      </c>
    </row>
    <row r="8" spans="1:11" x14ac:dyDescent="0.3">
      <c r="H8" s="13" t="s">
        <v>41</v>
      </c>
      <c r="I8" s="32">
        <f>MIN(dados_da_campanha!B2:B121)</f>
        <v>0</v>
      </c>
      <c r="J8" s="32">
        <f>MIN(dados_da_campanha!G2:G121)</f>
        <v>73</v>
      </c>
    </row>
    <row r="9" spans="1:11" x14ac:dyDescent="0.3">
      <c r="A9" s="6" t="s">
        <v>73</v>
      </c>
      <c r="B9" t="s">
        <v>34</v>
      </c>
      <c r="C9" t="s">
        <v>36</v>
      </c>
      <c r="D9" t="s">
        <v>37</v>
      </c>
      <c r="H9" s="14">
        <v>0.25</v>
      </c>
      <c r="I9" s="32">
        <f>_xlfn.QUARTILE.INC(dados_da_campanha!B2:B121,1)</f>
        <v>0</v>
      </c>
      <c r="J9" s="32">
        <f>_xlfn.QUARTILE.INC(dados_da_campanha!G2:G121,1)</f>
        <v>86.5</v>
      </c>
    </row>
    <row r="10" spans="1:11" x14ac:dyDescent="0.3">
      <c r="A10" s="7" t="s">
        <v>10</v>
      </c>
      <c r="B10">
        <v>3</v>
      </c>
      <c r="C10" s="9">
        <v>2.5000000000000001E-2</v>
      </c>
      <c r="D10" s="9">
        <v>2.5000000000000001E-2</v>
      </c>
      <c r="H10" s="14">
        <v>0.5</v>
      </c>
      <c r="I10" s="32">
        <f>_xlfn.QUARTILE.INC(dados_da_campanha!B2:B121,2)</f>
        <v>0</v>
      </c>
      <c r="J10" s="32">
        <f>_xlfn.QUARTILE.INC(dados_da_campanha!G2:G121,2)</f>
        <v>90</v>
      </c>
    </row>
    <row r="11" spans="1:11" x14ac:dyDescent="0.3">
      <c r="A11" s="7" t="s">
        <v>11</v>
      </c>
      <c r="B11">
        <v>5</v>
      </c>
      <c r="C11" s="9">
        <v>4.1666666666666664E-2</v>
      </c>
      <c r="D11" s="9">
        <v>6.6666666666666666E-2</v>
      </c>
      <c r="H11" s="14">
        <v>0.75</v>
      </c>
      <c r="I11" s="32">
        <f>_xlfn.QUARTILE.INC(dados_da_campanha!B2:B121,3)</f>
        <v>1</v>
      </c>
      <c r="J11" s="32">
        <f>_xlfn.QUARTILE.INC(dados_da_campanha!G2:G121,3)</f>
        <v>96.5</v>
      </c>
    </row>
    <row r="12" spans="1:11" x14ac:dyDescent="0.3">
      <c r="A12" s="7" t="s">
        <v>12</v>
      </c>
      <c r="B12">
        <v>16</v>
      </c>
      <c r="C12" s="9">
        <v>0.13333333333333333</v>
      </c>
      <c r="D12" s="9">
        <v>0.2</v>
      </c>
      <c r="H12" s="13" t="s">
        <v>42</v>
      </c>
      <c r="I12" s="32">
        <f>MAX(dados_da_campanha!B2:B121)</f>
        <v>1</v>
      </c>
      <c r="J12" s="32">
        <f>MAX(dados_da_campanha!G2:G121)</f>
        <v>110</v>
      </c>
    </row>
    <row r="13" spans="1:11" x14ac:dyDescent="0.3">
      <c r="A13" s="7" t="s">
        <v>1</v>
      </c>
      <c r="B13">
        <v>24</v>
      </c>
      <c r="C13" s="9">
        <v>0.2</v>
      </c>
      <c r="D13" s="9">
        <v>0.4</v>
      </c>
    </row>
    <row r="14" spans="1:11" x14ac:dyDescent="0.3">
      <c r="A14" s="7" t="s">
        <v>3</v>
      </c>
      <c r="B14">
        <v>36</v>
      </c>
      <c r="C14" s="9">
        <v>0.3</v>
      </c>
      <c r="D14" s="9">
        <v>0.7</v>
      </c>
    </row>
    <row r="15" spans="1:11" x14ac:dyDescent="0.3">
      <c r="A15" s="7" t="s">
        <v>4</v>
      </c>
      <c r="B15">
        <v>18</v>
      </c>
      <c r="C15" s="9">
        <v>0.15</v>
      </c>
      <c r="D15" s="9">
        <v>0.85</v>
      </c>
    </row>
    <row r="16" spans="1:11" x14ac:dyDescent="0.3">
      <c r="A16" s="7" t="s">
        <v>5</v>
      </c>
      <c r="B16">
        <v>14</v>
      </c>
      <c r="C16" s="9">
        <v>0.11666666666666667</v>
      </c>
      <c r="D16" s="9">
        <v>0.96666666666666667</v>
      </c>
      <c r="H16" s="6" t="s">
        <v>80</v>
      </c>
      <c r="I16" t="s">
        <v>45</v>
      </c>
    </row>
    <row r="17" spans="1:9" x14ac:dyDescent="0.3">
      <c r="A17" s="7" t="s">
        <v>13</v>
      </c>
      <c r="B17">
        <v>4</v>
      </c>
      <c r="C17" s="9">
        <v>3.3333333333333333E-2</v>
      </c>
      <c r="D17" s="9">
        <v>1</v>
      </c>
      <c r="H17" s="7">
        <v>0</v>
      </c>
      <c r="I17">
        <v>81</v>
      </c>
    </row>
    <row r="18" spans="1:9" x14ac:dyDescent="0.3">
      <c r="A18" s="7" t="s">
        <v>33</v>
      </c>
      <c r="B18">
        <v>120</v>
      </c>
      <c r="C18" s="9">
        <v>1</v>
      </c>
      <c r="D18" s="9"/>
      <c r="H18" s="7">
        <v>1</v>
      </c>
      <c r="I18">
        <v>39</v>
      </c>
    </row>
    <row r="19" spans="1:9" x14ac:dyDescent="0.3">
      <c r="H19" s="7" t="s">
        <v>33</v>
      </c>
      <c r="I19">
        <v>120</v>
      </c>
    </row>
    <row r="21" spans="1:9" x14ac:dyDescent="0.3">
      <c r="A21" s="6" t="s">
        <v>53</v>
      </c>
      <c r="B21" t="s">
        <v>34</v>
      </c>
      <c r="C21" t="s">
        <v>36</v>
      </c>
      <c r="D21" t="s">
        <v>37</v>
      </c>
      <c r="H21" s="7"/>
    </row>
    <row r="22" spans="1:9" x14ac:dyDescent="0.3">
      <c r="A22" s="7" t="s">
        <v>14</v>
      </c>
      <c r="B22">
        <v>31</v>
      </c>
      <c r="C22" s="9">
        <v>0.25833333333333336</v>
      </c>
      <c r="D22" s="9">
        <v>0.25833333333333336</v>
      </c>
      <c r="H22" s="7"/>
    </row>
    <row r="23" spans="1:9" x14ac:dyDescent="0.3">
      <c r="A23" s="7" t="s">
        <v>15</v>
      </c>
      <c r="B23">
        <v>27</v>
      </c>
      <c r="C23" s="9">
        <v>0.22500000000000001</v>
      </c>
      <c r="D23" s="9">
        <v>0.48333333333333334</v>
      </c>
    </row>
    <row r="24" spans="1:9" x14ac:dyDescent="0.3">
      <c r="A24" s="7" t="s">
        <v>16</v>
      </c>
      <c r="B24">
        <v>27</v>
      </c>
      <c r="C24" s="9">
        <v>0.22500000000000001</v>
      </c>
      <c r="D24" s="9">
        <v>0.70833333333333337</v>
      </c>
    </row>
    <row r="25" spans="1:9" x14ac:dyDescent="0.3">
      <c r="A25" s="7" t="s">
        <v>17</v>
      </c>
      <c r="B25">
        <v>35</v>
      </c>
      <c r="C25" s="9">
        <v>0.29166666666666669</v>
      </c>
      <c r="D25" s="9">
        <v>1</v>
      </c>
    </row>
    <row r="26" spans="1:9" x14ac:dyDescent="0.3">
      <c r="A26" s="7" t="s">
        <v>33</v>
      </c>
      <c r="B26">
        <v>120</v>
      </c>
      <c r="C26" s="9">
        <v>1</v>
      </c>
      <c r="D26" s="9"/>
    </row>
  </sheetData>
  <mergeCells count="2">
    <mergeCell ref="A1:D1"/>
    <mergeCell ref="H1:K1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8D50-A3FD-4953-9F2B-66E8B51016E3}">
  <dimension ref="A1:S89"/>
  <sheetViews>
    <sheetView topLeftCell="A43" zoomScale="70" zoomScaleNormal="70" workbookViewId="0">
      <selection activeCell="D100" sqref="D100"/>
    </sheetView>
  </sheetViews>
  <sheetFormatPr defaultRowHeight="15.6" x14ac:dyDescent="0.3"/>
  <cols>
    <col min="1" max="1" width="18.296875" bestFit="1" customWidth="1"/>
    <col min="2" max="2" width="28.5" bestFit="1" customWidth="1"/>
    <col min="3" max="3" width="23.8984375" bestFit="1" customWidth="1"/>
    <col min="4" max="4" width="10.19921875" bestFit="1" customWidth="1"/>
    <col min="6" max="6" width="18.296875" bestFit="1" customWidth="1"/>
    <col min="7" max="8" width="11.3984375" style="5" bestFit="1" customWidth="1"/>
    <col min="9" max="9" width="14.19921875" style="5" bestFit="1" customWidth="1"/>
    <col min="10" max="10" width="10.296875" bestFit="1" customWidth="1"/>
    <col min="11" max="12" width="13.3984375" style="5" bestFit="1" customWidth="1"/>
    <col min="13" max="13" width="11.8984375" style="5" bestFit="1" customWidth="1"/>
    <col min="14" max="14" width="9.796875" style="5" bestFit="1" customWidth="1"/>
    <col min="15" max="15" width="6.59765625" style="5" bestFit="1" customWidth="1"/>
    <col min="17" max="17" width="11.5" bestFit="1" customWidth="1"/>
    <col min="19" max="19" width="11.3984375" bestFit="1" customWidth="1"/>
  </cols>
  <sheetData>
    <row r="1" spans="1:19" x14ac:dyDescent="0.3">
      <c r="A1" s="41" t="s">
        <v>62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9" x14ac:dyDescent="0.3">
      <c r="A2" s="6" t="s">
        <v>45</v>
      </c>
      <c r="B2" s="6" t="s">
        <v>44</v>
      </c>
    </row>
    <row r="3" spans="1:19" x14ac:dyDescent="0.3">
      <c r="A3" s="6" t="s">
        <v>35</v>
      </c>
      <c r="B3">
        <v>1</v>
      </c>
      <c r="C3">
        <v>0</v>
      </c>
      <c r="D3" t="s">
        <v>33</v>
      </c>
      <c r="F3" s="8" t="s">
        <v>35</v>
      </c>
      <c r="G3" s="19">
        <v>1</v>
      </c>
      <c r="H3" s="19">
        <v>0</v>
      </c>
      <c r="I3" s="19" t="s">
        <v>33</v>
      </c>
      <c r="J3" s="17" t="s">
        <v>51</v>
      </c>
      <c r="K3" s="17" t="s">
        <v>46</v>
      </c>
      <c r="L3" s="17" t="s">
        <v>47</v>
      </c>
      <c r="M3" s="17" t="s">
        <v>48</v>
      </c>
      <c r="N3" s="17" t="s">
        <v>49</v>
      </c>
      <c r="O3" s="17" t="s">
        <v>50</v>
      </c>
    </row>
    <row r="4" spans="1:19" x14ac:dyDescent="0.3">
      <c r="A4" s="7" t="s">
        <v>6</v>
      </c>
      <c r="B4">
        <v>11</v>
      </c>
      <c r="C4">
        <v>21</v>
      </c>
      <c r="D4">
        <v>32</v>
      </c>
      <c r="F4" s="7" t="s">
        <v>6</v>
      </c>
      <c r="G4" s="5">
        <v>11</v>
      </c>
      <c r="H4" s="5">
        <v>21</v>
      </c>
      <c r="I4" s="5">
        <v>32</v>
      </c>
      <c r="J4" s="4">
        <f>I4/$I$6</f>
        <v>0.26666666666666666</v>
      </c>
      <c r="K4" s="15">
        <f>G4/$G$6</f>
        <v>0.28205128205128205</v>
      </c>
      <c r="L4" s="15">
        <f>H4/$H$6</f>
        <v>0.25925925925925924</v>
      </c>
      <c r="M4" s="15">
        <f>G4/I4</f>
        <v>0.34375</v>
      </c>
      <c r="N4" s="16">
        <f>K4/L4</f>
        <v>1.087912087912088</v>
      </c>
      <c r="O4" s="16">
        <f>(K4-L4)*LN(N4)</f>
        <v>1.9204636721992035E-3</v>
      </c>
    </row>
    <row r="5" spans="1:19" x14ac:dyDescent="0.3">
      <c r="A5" s="7" t="s">
        <v>2</v>
      </c>
      <c r="B5">
        <v>28</v>
      </c>
      <c r="C5">
        <v>60</v>
      </c>
      <c r="D5">
        <v>88</v>
      </c>
      <c r="F5" s="7" t="s">
        <v>2</v>
      </c>
      <c r="G5" s="5">
        <v>28</v>
      </c>
      <c r="H5" s="5">
        <v>60</v>
      </c>
      <c r="I5" s="5">
        <v>88</v>
      </c>
      <c r="J5" s="4">
        <f t="shared" ref="J5:J6" si="0">I5/$I$6</f>
        <v>0.73333333333333328</v>
      </c>
      <c r="K5" s="15">
        <f t="shared" ref="K5:K6" si="1">G5/$G$6</f>
        <v>0.71794871794871795</v>
      </c>
      <c r="L5" s="15">
        <f t="shared" ref="L5:L6" si="2">H5/$H$6</f>
        <v>0.7407407407407407</v>
      </c>
      <c r="M5" s="15">
        <f t="shared" ref="M5:M6" si="3">G5/I5</f>
        <v>0.31818181818181818</v>
      </c>
      <c r="N5" s="16">
        <f>K5/L5</f>
        <v>0.96923076923076934</v>
      </c>
      <c r="O5" s="16">
        <f>(K5-L5)*LN(N5)</f>
        <v>7.1230868385422784E-4</v>
      </c>
      <c r="Q5" s="17" t="s">
        <v>20</v>
      </c>
      <c r="R5" s="17" t="s">
        <v>50</v>
      </c>
      <c r="S5" s="17" t="s">
        <v>74</v>
      </c>
    </row>
    <row r="6" spans="1:19" x14ac:dyDescent="0.3">
      <c r="A6" s="7" t="s">
        <v>33</v>
      </c>
      <c r="B6">
        <v>39</v>
      </c>
      <c r="C6">
        <v>81</v>
      </c>
      <c r="D6">
        <v>120</v>
      </c>
      <c r="F6" s="18" t="s">
        <v>33</v>
      </c>
      <c r="G6" s="20">
        <v>39</v>
      </c>
      <c r="H6" s="20">
        <v>81</v>
      </c>
      <c r="I6" s="20">
        <v>120</v>
      </c>
      <c r="J6" s="4">
        <f t="shared" si="0"/>
        <v>1</v>
      </c>
      <c r="K6" s="15">
        <f t="shared" si="1"/>
        <v>1</v>
      </c>
      <c r="L6" s="15">
        <f t="shared" si="2"/>
        <v>1</v>
      </c>
      <c r="M6" s="15">
        <f t="shared" si="3"/>
        <v>0.32500000000000001</v>
      </c>
      <c r="O6" s="24">
        <f>SUM(O4:O5)</f>
        <v>2.6327723560534313E-3</v>
      </c>
      <c r="Q6" t="s">
        <v>73</v>
      </c>
      <c r="R6" s="5">
        <v>0.20100000000000001</v>
      </c>
      <c r="S6" s="5" t="s">
        <v>75</v>
      </c>
    </row>
    <row r="7" spans="1:19" x14ac:dyDescent="0.3">
      <c r="Q7" t="s">
        <v>53</v>
      </c>
      <c r="R7" s="5">
        <v>5.1999999999999998E-2</v>
      </c>
      <c r="S7" s="5" t="s">
        <v>77</v>
      </c>
    </row>
    <row r="8" spans="1:19" x14ac:dyDescent="0.3">
      <c r="Q8" t="s">
        <v>35</v>
      </c>
      <c r="R8" s="5">
        <v>3.0000000000000001E-3</v>
      </c>
      <c r="S8" s="5" t="s">
        <v>76</v>
      </c>
    </row>
    <row r="10" spans="1:19" x14ac:dyDescent="0.3">
      <c r="A10" s="6" t="s">
        <v>45</v>
      </c>
      <c r="B10" s="6" t="s">
        <v>44</v>
      </c>
    </row>
    <row r="11" spans="1:19" x14ac:dyDescent="0.3">
      <c r="A11" s="6" t="s">
        <v>52</v>
      </c>
      <c r="B11">
        <v>1</v>
      </c>
      <c r="C11">
        <v>0</v>
      </c>
      <c r="D11" t="s">
        <v>33</v>
      </c>
      <c r="F11" s="8" t="s">
        <v>52</v>
      </c>
      <c r="G11" s="19" t="s">
        <v>78</v>
      </c>
      <c r="H11" s="19" t="s">
        <v>79</v>
      </c>
      <c r="I11" s="19" t="s">
        <v>33</v>
      </c>
      <c r="J11" s="17" t="s">
        <v>51</v>
      </c>
      <c r="K11" s="17" t="s">
        <v>46</v>
      </c>
      <c r="L11" s="17" t="s">
        <v>47</v>
      </c>
      <c r="M11" s="17" t="s">
        <v>48</v>
      </c>
      <c r="N11" s="17" t="s">
        <v>49</v>
      </c>
      <c r="O11" s="17" t="s">
        <v>50</v>
      </c>
    </row>
    <row r="12" spans="1:19" x14ac:dyDescent="0.3">
      <c r="A12" s="7" t="s">
        <v>10</v>
      </c>
      <c r="B12">
        <v>2</v>
      </c>
      <c r="C12">
        <v>1</v>
      </c>
      <c r="D12">
        <v>3</v>
      </c>
      <c r="F12" s="7" t="s">
        <v>10</v>
      </c>
      <c r="G12" s="5">
        <v>2</v>
      </c>
      <c r="H12" s="5">
        <v>1</v>
      </c>
      <c r="I12" s="5">
        <v>3</v>
      </c>
      <c r="J12" s="4">
        <f t="shared" ref="J12:J19" si="4">I12/$I$20</f>
        <v>2.5000000000000001E-2</v>
      </c>
      <c r="K12" s="15">
        <f t="shared" ref="K12:K19" si="5">G12/$G$20</f>
        <v>5.128205128205128E-2</v>
      </c>
      <c r="L12" s="15">
        <f t="shared" ref="L12:L19" si="6">H12/$H$20</f>
        <v>1.2345679012345678E-2</v>
      </c>
      <c r="M12" s="15">
        <f t="shared" ref="M12:M20" si="7">G12/I12</f>
        <v>0.66666666666666663</v>
      </c>
      <c r="N12" s="16">
        <f t="shared" ref="N12:N19" si="8">K12/L12</f>
        <v>4.1538461538461542</v>
      </c>
      <c r="O12" s="16">
        <f t="shared" ref="O12:O18" si="9">(K12-L12)*LN(N12)</f>
        <v>5.5446744779878675E-2</v>
      </c>
    </row>
    <row r="13" spans="1:19" x14ac:dyDescent="0.3">
      <c r="A13" s="7" t="s">
        <v>11</v>
      </c>
      <c r="B13">
        <v>2</v>
      </c>
      <c r="C13">
        <v>3</v>
      </c>
      <c r="D13">
        <v>5</v>
      </c>
      <c r="F13" s="7" t="s">
        <v>3</v>
      </c>
      <c r="G13" s="5">
        <v>16</v>
      </c>
      <c r="H13" s="5">
        <v>20</v>
      </c>
      <c r="I13" s="5">
        <v>36</v>
      </c>
      <c r="J13" s="4">
        <f t="shared" si="4"/>
        <v>0.3</v>
      </c>
      <c r="K13" s="15">
        <f t="shared" si="5"/>
        <v>0.41025641025641024</v>
      </c>
      <c r="L13" s="15">
        <f t="shared" si="6"/>
        <v>0.24691358024691357</v>
      </c>
      <c r="M13" s="15">
        <f t="shared" si="7"/>
        <v>0.44444444444444442</v>
      </c>
      <c r="N13" s="16">
        <f t="shared" si="8"/>
        <v>1.6615384615384616</v>
      </c>
      <c r="O13" s="16">
        <f t="shared" si="9"/>
        <v>8.2936334893937536E-2</v>
      </c>
      <c r="Q13" s="17"/>
      <c r="R13" s="17"/>
      <c r="S13" s="17"/>
    </row>
    <row r="14" spans="1:19" x14ac:dyDescent="0.3">
      <c r="A14" s="7" t="s">
        <v>12</v>
      </c>
      <c r="B14">
        <v>4</v>
      </c>
      <c r="C14">
        <v>12</v>
      </c>
      <c r="D14">
        <v>16</v>
      </c>
      <c r="F14" s="7" t="s">
        <v>1</v>
      </c>
      <c r="G14" s="5">
        <v>10</v>
      </c>
      <c r="H14" s="5">
        <v>14</v>
      </c>
      <c r="I14" s="5">
        <v>24</v>
      </c>
      <c r="J14" s="4">
        <f t="shared" si="4"/>
        <v>0.2</v>
      </c>
      <c r="K14" s="15">
        <f t="shared" si="5"/>
        <v>0.25641025641025639</v>
      </c>
      <c r="L14" s="15">
        <f t="shared" si="6"/>
        <v>0.1728395061728395</v>
      </c>
      <c r="M14" s="15">
        <f t="shared" si="7"/>
        <v>0.41666666666666669</v>
      </c>
      <c r="N14" s="16">
        <f t="shared" si="8"/>
        <v>1.4835164835164836</v>
      </c>
      <c r="O14" s="16">
        <f t="shared" si="9"/>
        <v>3.2961580179581181E-2</v>
      </c>
      <c r="R14" s="5"/>
      <c r="S14" s="5"/>
    </row>
    <row r="15" spans="1:19" x14ac:dyDescent="0.3">
      <c r="A15" s="7" t="s">
        <v>1</v>
      </c>
      <c r="B15">
        <v>10</v>
      </c>
      <c r="C15">
        <v>14</v>
      </c>
      <c r="D15">
        <v>24</v>
      </c>
      <c r="F15" s="7" t="s">
        <v>11</v>
      </c>
      <c r="G15" s="5">
        <v>2</v>
      </c>
      <c r="H15" s="5">
        <v>3</v>
      </c>
      <c r="I15" s="5">
        <v>5</v>
      </c>
      <c r="J15" s="4">
        <f t="shared" si="4"/>
        <v>4.1666666666666664E-2</v>
      </c>
      <c r="K15" s="15">
        <f t="shared" si="5"/>
        <v>5.128205128205128E-2</v>
      </c>
      <c r="L15" s="15">
        <f t="shared" si="6"/>
        <v>3.7037037037037035E-2</v>
      </c>
      <c r="M15" s="15">
        <f t="shared" si="7"/>
        <v>0.4</v>
      </c>
      <c r="N15" s="16">
        <f t="shared" si="8"/>
        <v>1.3846153846153846</v>
      </c>
      <c r="O15" s="16">
        <f t="shared" si="9"/>
        <v>4.6356467298380053E-3</v>
      </c>
      <c r="R15" s="5"/>
      <c r="S15" s="5"/>
    </row>
    <row r="16" spans="1:19" x14ac:dyDescent="0.3">
      <c r="A16" s="7" t="s">
        <v>3</v>
      </c>
      <c r="B16">
        <v>16</v>
      </c>
      <c r="C16">
        <v>20</v>
      </c>
      <c r="D16">
        <v>36</v>
      </c>
      <c r="F16" s="7" t="s">
        <v>5</v>
      </c>
      <c r="G16" s="5">
        <v>4</v>
      </c>
      <c r="H16" s="5">
        <v>10</v>
      </c>
      <c r="I16" s="5">
        <v>14</v>
      </c>
      <c r="J16" s="4">
        <f t="shared" si="4"/>
        <v>0.11666666666666667</v>
      </c>
      <c r="K16" s="15">
        <f t="shared" si="5"/>
        <v>0.10256410256410256</v>
      </c>
      <c r="L16" s="15">
        <f t="shared" si="6"/>
        <v>0.12345679012345678</v>
      </c>
      <c r="M16" s="15">
        <f t="shared" si="7"/>
        <v>0.2857142857142857</v>
      </c>
      <c r="N16" s="16">
        <f t="shared" si="8"/>
        <v>0.83076923076923082</v>
      </c>
      <c r="O16" s="16">
        <f t="shared" si="9"/>
        <v>3.8735716175593332E-3</v>
      </c>
      <c r="R16" s="5"/>
      <c r="S16" s="5"/>
    </row>
    <row r="17" spans="1:15" x14ac:dyDescent="0.3">
      <c r="A17" s="7" t="s">
        <v>4</v>
      </c>
      <c r="C17">
        <v>18</v>
      </c>
      <c r="D17">
        <v>18</v>
      </c>
      <c r="F17" s="7" t="s">
        <v>12</v>
      </c>
      <c r="G17" s="5">
        <v>4</v>
      </c>
      <c r="H17" s="5">
        <v>12</v>
      </c>
      <c r="I17" s="5">
        <v>16</v>
      </c>
      <c r="J17" s="4">
        <f t="shared" si="4"/>
        <v>0.13333333333333333</v>
      </c>
      <c r="K17" s="15">
        <f t="shared" si="5"/>
        <v>0.10256410256410256</v>
      </c>
      <c r="L17" s="15">
        <f t="shared" si="6"/>
        <v>0.14814814814814814</v>
      </c>
      <c r="M17" s="15">
        <f t="shared" si="7"/>
        <v>0.25</v>
      </c>
      <c r="N17" s="16">
        <f t="shared" si="8"/>
        <v>0.69230769230769229</v>
      </c>
      <c r="O17" s="16">
        <f t="shared" si="9"/>
        <v>1.6762383139615606E-2</v>
      </c>
    </row>
    <row r="18" spans="1:15" x14ac:dyDescent="0.3">
      <c r="A18" s="7" t="s">
        <v>5</v>
      </c>
      <c r="B18">
        <v>4</v>
      </c>
      <c r="C18">
        <v>10</v>
      </c>
      <c r="D18">
        <v>14</v>
      </c>
      <c r="F18" s="7" t="s">
        <v>13</v>
      </c>
      <c r="G18" s="5">
        <v>1</v>
      </c>
      <c r="H18" s="5">
        <v>3</v>
      </c>
      <c r="I18" s="5">
        <v>4</v>
      </c>
      <c r="J18" s="4">
        <f t="shared" si="4"/>
        <v>3.3333333333333333E-2</v>
      </c>
      <c r="K18" s="15">
        <f t="shared" si="5"/>
        <v>2.564102564102564E-2</v>
      </c>
      <c r="L18" s="15">
        <f t="shared" si="6"/>
        <v>3.7037037037037035E-2</v>
      </c>
      <c r="M18" s="15">
        <f t="shared" si="7"/>
        <v>0.25</v>
      </c>
      <c r="N18" s="16">
        <f t="shared" si="8"/>
        <v>0.69230769230769229</v>
      </c>
      <c r="O18" s="16">
        <f t="shared" si="9"/>
        <v>4.1905957849039015E-3</v>
      </c>
    </row>
    <row r="19" spans="1:15" x14ac:dyDescent="0.3">
      <c r="A19" s="7" t="s">
        <v>13</v>
      </c>
      <c r="B19">
        <v>1</v>
      </c>
      <c r="C19">
        <v>3</v>
      </c>
      <c r="D19">
        <v>4</v>
      </c>
      <c r="F19" s="7" t="s">
        <v>4</v>
      </c>
      <c r="H19" s="5">
        <v>18</v>
      </c>
      <c r="I19" s="5">
        <v>18</v>
      </c>
      <c r="J19" s="4">
        <f t="shared" si="4"/>
        <v>0.15</v>
      </c>
      <c r="K19" s="15">
        <f t="shared" si="5"/>
        <v>0</v>
      </c>
      <c r="L19" s="15">
        <f t="shared" si="6"/>
        <v>0.22222222222222221</v>
      </c>
      <c r="M19" s="15">
        <f t="shared" si="7"/>
        <v>0</v>
      </c>
      <c r="N19" s="16">
        <f t="shared" si="8"/>
        <v>0</v>
      </c>
      <c r="O19" s="16"/>
    </row>
    <row r="20" spans="1:15" x14ac:dyDescent="0.3">
      <c r="A20" s="7" t="s">
        <v>33</v>
      </c>
      <c r="B20">
        <v>39</v>
      </c>
      <c r="C20">
        <v>81</v>
      </c>
      <c r="D20">
        <v>120</v>
      </c>
      <c r="F20" s="18" t="s">
        <v>33</v>
      </c>
      <c r="G20" s="20">
        <v>39</v>
      </c>
      <c r="H20" s="20">
        <v>81</v>
      </c>
      <c r="I20" s="20">
        <v>120</v>
      </c>
      <c r="J20" s="4"/>
      <c r="K20" s="15"/>
      <c r="L20" s="15"/>
      <c r="M20" s="15">
        <f t="shared" si="7"/>
        <v>0.32500000000000001</v>
      </c>
      <c r="O20" s="33">
        <f>SUM(O12:O19)</f>
        <v>0.20080685712531426</v>
      </c>
    </row>
    <row r="24" spans="1:15" x14ac:dyDescent="0.3">
      <c r="A24" s="6" t="s">
        <v>45</v>
      </c>
      <c r="B24" s="6" t="s">
        <v>44</v>
      </c>
    </row>
    <row r="25" spans="1:15" x14ac:dyDescent="0.3">
      <c r="A25" s="6" t="s">
        <v>53</v>
      </c>
      <c r="B25">
        <v>1</v>
      </c>
      <c r="C25">
        <v>0</v>
      </c>
      <c r="D25" t="s">
        <v>33</v>
      </c>
      <c r="F25" s="8" t="s">
        <v>53</v>
      </c>
      <c r="G25" s="19">
        <v>1</v>
      </c>
      <c r="H25" s="19">
        <v>0</v>
      </c>
      <c r="I25" s="19" t="s">
        <v>33</v>
      </c>
      <c r="J25" s="17" t="s">
        <v>51</v>
      </c>
      <c r="K25" s="17" t="s">
        <v>46</v>
      </c>
      <c r="L25" s="17" t="s">
        <v>47</v>
      </c>
      <c r="M25" s="17" t="s">
        <v>48</v>
      </c>
      <c r="N25" s="17" t="s">
        <v>49</v>
      </c>
      <c r="O25" s="17" t="s">
        <v>50</v>
      </c>
    </row>
    <row r="26" spans="1:15" x14ac:dyDescent="0.3">
      <c r="A26" s="7" t="s">
        <v>14</v>
      </c>
      <c r="B26">
        <v>8</v>
      </c>
      <c r="C26">
        <v>23</v>
      </c>
      <c r="D26">
        <v>31</v>
      </c>
      <c r="F26" s="7" t="s">
        <v>14</v>
      </c>
      <c r="G26" s="5">
        <v>8</v>
      </c>
      <c r="H26" s="5">
        <v>23</v>
      </c>
      <c r="I26" s="5">
        <v>31</v>
      </c>
      <c r="J26" s="4">
        <f>I26/$I$30</f>
        <v>0.25833333333333336</v>
      </c>
      <c r="K26" s="15">
        <f>G26/$G$30</f>
        <v>0.20512820512820512</v>
      </c>
      <c r="L26" s="15">
        <f>H26/$H$30</f>
        <v>0.2839506172839506</v>
      </c>
      <c r="M26" s="15">
        <f>G26/I26</f>
        <v>0.25806451612903225</v>
      </c>
      <c r="N26" s="16">
        <f>K26/L26</f>
        <v>0.72240802675585281</v>
      </c>
      <c r="O26" s="16">
        <f>(K26-L26)*LN(N26)</f>
        <v>2.5630302710010714E-2</v>
      </c>
    </row>
    <row r="27" spans="1:15" x14ac:dyDescent="0.3">
      <c r="A27" s="7" t="s">
        <v>15</v>
      </c>
      <c r="B27">
        <v>10</v>
      </c>
      <c r="C27">
        <v>17</v>
      </c>
      <c r="D27">
        <v>27</v>
      </c>
      <c r="F27" s="7" t="s">
        <v>15</v>
      </c>
      <c r="G27" s="5">
        <v>10</v>
      </c>
      <c r="H27" s="5">
        <v>17</v>
      </c>
      <c r="I27" s="5">
        <v>27</v>
      </c>
      <c r="J27" s="4">
        <f>I27/$I$30</f>
        <v>0.22500000000000001</v>
      </c>
      <c r="K27" s="15">
        <f>G27/$G$30</f>
        <v>0.25641025641025639</v>
      </c>
      <c r="L27" s="15">
        <f>H27/$H$30</f>
        <v>0.20987654320987653</v>
      </c>
      <c r="M27" s="15">
        <f t="shared" ref="M27:M30" si="10">G27/I27</f>
        <v>0.37037037037037035</v>
      </c>
      <c r="N27" s="16">
        <f t="shared" ref="N27:N29" si="11">K27/L27</f>
        <v>1.2217194570135745</v>
      </c>
      <c r="O27" s="16">
        <f t="shared" ref="O27:O29" si="12">(K27-L27)*LN(N27)</f>
        <v>9.3188068533242817E-3</v>
      </c>
    </row>
    <row r="28" spans="1:15" x14ac:dyDescent="0.3">
      <c r="A28" s="7" t="s">
        <v>16</v>
      </c>
      <c r="B28">
        <v>8</v>
      </c>
      <c r="C28">
        <v>19</v>
      </c>
      <c r="D28">
        <v>27</v>
      </c>
      <c r="F28" s="7" t="s">
        <v>16</v>
      </c>
      <c r="G28" s="5">
        <v>8</v>
      </c>
      <c r="H28" s="5">
        <v>19</v>
      </c>
      <c r="I28" s="5">
        <v>27</v>
      </c>
      <c r="J28" s="4">
        <f>I28/$I$30</f>
        <v>0.22500000000000001</v>
      </c>
      <c r="K28" s="15">
        <f>G28/$G$30</f>
        <v>0.20512820512820512</v>
      </c>
      <c r="L28" s="15">
        <f>H28/$H$30</f>
        <v>0.23456790123456789</v>
      </c>
      <c r="M28" s="15">
        <f t="shared" si="10"/>
        <v>0.29629629629629628</v>
      </c>
      <c r="N28" s="16">
        <f t="shared" si="11"/>
        <v>0.87449392712550611</v>
      </c>
      <c r="O28" s="16">
        <f t="shared" si="12"/>
        <v>3.9481555529517339E-3</v>
      </c>
    </row>
    <row r="29" spans="1:15" x14ac:dyDescent="0.3">
      <c r="A29" s="7" t="s">
        <v>17</v>
      </c>
      <c r="B29">
        <v>13</v>
      </c>
      <c r="C29">
        <v>22</v>
      </c>
      <c r="D29">
        <v>35</v>
      </c>
      <c r="F29" s="7" t="s">
        <v>17</v>
      </c>
      <c r="G29" s="5">
        <v>13</v>
      </c>
      <c r="H29" s="5">
        <v>22</v>
      </c>
      <c r="I29" s="5">
        <v>35</v>
      </c>
      <c r="J29" s="4">
        <f>I29/$I$30</f>
        <v>0.29166666666666669</v>
      </c>
      <c r="K29" s="15">
        <f>G29/$G$30</f>
        <v>0.33333333333333331</v>
      </c>
      <c r="L29" s="15">
        <f>H29/$H$30</f>
        <v>0.27160493827160492</v>
      </c>
      <c r="M29" s="15">
        <f t="shared" si="10"/>
        <v>0.37142857142857144</v>
      </c>
      <c r="N29" s="16">
        <f t="shared" si="11"/>
        <v>1.2272727272727273</v>
      </c>
      <c r="O29" s="16">
        <f t="shared" si="12"/>
        <v>1.2641630410247729E-2</v>
      </c>
    </row>
    <row r="30" spans="1:15" x14ac:dyDescent="0.3">
      <c r="A30" s="7" t="s">
        <v>33</v>
      </c>
      <c r="B30">
        <v>39</v>
      </c>
      <c r="C30">
        <v>81</v>
      </c>
      <c r="D30">
        <v>120</v>
      </c>
      <c r="F30" s="18" t="s">
        <v>33</v>
      </c>
      <c r="G30" s="20">
        <v>39</v>
      </c>
      <c r="H30" s="20">
        <v>81</v>
      </c>
      <c r="I30" s="20">
        <v>120</v>
      </c>
      <c r="J30" s="4"/>
      <c r="K30" s="15"/>
      <c r="L30" s="15"/>
      <c r="M30" s="15">
        <f t="shared" si="10"/>
        <v>0.32500000000000001</v>
      </c>
      <c r="N30" s="16"/>
      <c r="O30" s="24">
        <f>SUM(O26:O29)</f>
        <v>5.1538895526534456E-2</v>
      </c>
    </row>
    <row r="33" spans="1:15" x14ac:dyDescent="0.3">
      <c r="A33" s="41" t="s">
        <v>61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  <row r="34" spans="1:15" x14ac:dyDescent="0.3">
      <c r="A34" s="6" t="s">
        <v>19</v>
      </c>
      <c r="B34" s="7">
        <v>1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6" spans="1:15" x14ac:dyDescent="0.3">
      <c r="A36" s="6" t="s">
        <v>35</v>
      </c>
      <c r="B36" t="s">
        <v>58</v>
      </c>
      <c r="C36" t="s">
        <v>59</v>
      </c>
    </row>
    <row r="37" spans="1:15" x14ac:dyDescent="0.3">
      <c r="A37" s="7" t="s">
        <v>6</v>
      </c>
      <c r="B37">
        <v>11</v>
      </c>
      <c r="C37">
        <v>22.06611570247934</v>
      </c>
    </row>
    <row r="38" spans="1:15" x14ac:dyDescent="0.3">
      <c r="A38" s="7" t="s">
        <v>2</v>
      </c>
      <c r="B38">
        <v>28</v>
      </c>
      <c r="C38">
        <v>37.248724489795919</v>
      </c>
    </row>
    <row r="39" spans="1:15" x14ac:dyDescent="0.3">
      <c r="A39" s="7" t="s">
        <v>33</v>
      </c>
      <c r="B39">
        <v>39</v>
      </c>
      <c r="C39">
        <v>64.197238658777124</v>
      </c>
    </row>
    <row r="41" spans="1:15" x14ac:dyDescent="0.3">
      <c r="A41" t="s">
        <v>55</v>
      </c>
      <c r="B41">
        <f>SUMPRODUCT(B37:B38,C37:C38)</f>
        <v>1285.6915584415585</v>
      </c>
    </row>
    <row r="42" spans="1:15" x14ac:dyDescent="0.3">
      <c r="A42" t="s">
        <v>56</v>
      </c>
      <c r="B42">
        <f>GETPIVOTDATA("Contagem de valor_que_pagaria",$A$36)</f>
        <v>39</v>
      </c>
    </row>
    <row r="43" spans="1:15" x14ac:dyDescent="0.3">
      <c r="A43" s="10" t="s">
        <v>54</v>
      </c>
      <c r="B43">
        <f>B41/B42</f>
        <v>32.96645021645022</v>
      </c>
    </row>
    <row r="45" spans="1:15" x14ac:dyDescent="0.3">
      <c r="A45" s="10" t="s">
        <v>60</v>
      </c>
      <c r="B45">
        <f>GETPIVOTDATA("Varp de valor_que_pagaria",$A$36)</f>
        <v>64.197238658777124</v>
      </c>
    </row>
    <row r="46" spans="1:15" x14ac:dyDescent="0.3">
      <c r="A46" s="22" t="s">
        <v>57</v>
      </c>
      <c r="B46" s="23">
        <f>1-(B43/B45)</f>
        <v>0.48648180349821002</v>
      </c>
    </row>
    <row r="51" spans="1:3" x14ac:dyDescent="0.3">
      <c r="A51" s="6" t="s">
        <v>19</v>
      </c>
      <c r="B51" s="7">
        <v>1</v>
      </c>
      <c r="C51" s="21"/>
    </row>
    <row r="53" spans="1:3" x14ac:dyDescent="0.3">
      <c r="A53" s="6" t="s">
        <v>52</v>
      </c>
      <c r="B53" t="s">
        <v>58</v>
      </c>
      <c r="C53" t="s">
        <v>59</v>
      </c>
    </row>
    <row r="54" spans="1:3" x14ac:dyDescent="0.3">
      <c r="A54" s="7" t="s">
        <v>10</v>
      </c>
      <c r="B54">
        <v>2</v>
      </c>
      <c r="C54">
        <v>0.25</v>
      </c>
    </row>
    <row r="55" spans="1:3" x14ac:dyDescent="0.3">
      <c r="A55" s="7" t="s">
        <v>11</v>
      </c>
      <c r="B55">
        <v>2</v>
      </c>
      <c r="C55">
        <v>1</v>
      </c>
    </row>
    <row r="56" spans="1:3" x14ac:dyDescent="0.3">
      <c r="A56" s="7" t="s">
        <v>12</v>
      </c>
      <c r="B56">
        <v>4</v>
      </c>
      <c r="C56">
        <v>1</v>
      </c>
    </row>
    <row r="57" spans="1:3" x14ac:dyDescent="0.3">
      <c r="A57" s="7" t="s">
        <v>1</v>
      </c>
      <c r="B57">
        <v>10</v>
      </c>
      <c r="C57">
        <v>2.84</v>
      </c>
    </row>
    <row r="58" spans="1:3" x14ac:dyDescent="0.3">
      <c r="A58" s="7" t="s">
        <v>3</v>
      </c>
      <c r="B58">
        <v>16</v>
      </c>
      <c r="C58">
        <v>12.68359375</v>
      </c>
    </row>
    <row r="59" spans="1:3" x14ac:dyDescent="0.3">
      <c r="A59" s="7" t="s">
        <v>5</v>
      </c>
      <c r="B59">
        <v>4</v>
      </c>
      <c r="C59">
        <v>1.1875</v>
      </c>
    </row>
    <row r="60" spans="1:3" x14ac:dyDescent="0.3">
      <c r="A60" s="7" t="s">
        <v>13</v>
      </c>
      <c r="B60">
        <v>1</v>
      </c>
      <c r="C60">
        <v>0</v>
      </c>
    </row>
    <row r="61" spans="1:3" x14ac:dyDescent="0.3">
      <c r="A61" s="7" t="s">
        <v>33</v>
      </c>
      <c r="B61">
        <v>39</v>
      </c>
      <c r="C61">
        <v>64.197238658777124</v>
      </c>
    </row>
    <row r="64" spans="1:3" x14ac:dyDescent="0.3">
      <c r="A64" t="s">
        <v>55</v>
      </c>
      <c r="B64">
        <f>SUMPRODUCT(B54:B60,C54:C60)</f>
        <v>242.58750000000001</v>
      </c>
    </row>
    <row r="65" spans="1:3" x14ac:dyDescent="0.3">
      <c r="A65" t="s">
        <v>56</v>
      </c>
      <c r="B65">
        <f>GETPIVOTDATA("Contagem de valor_que_pagaria",$A$53)</f>
        <v>39</v>
      </c>
    </row>
    <row r="66" spans="1:3" x14ac:dyDescent="0.3">
      <c r="A66" s="10" t="s">
        <v>54</v>
      </c>
      <c r="B66">
        <f>B64/B65</f>
        <v>6.220192307692308</v>
      </c>
    </row>
    <row r="68" spans="1:3" x14ac:dyDescent="0.3">
      <c r="A68" s="10" t="s">
        <v>60</v>
      </c>
      <c r="B68">
        <f>GETPIVOTDATA("Varp de valor_que_pagaria",$A$53)</f>
        <v>64.197238658777124</v>
      </c>
    </row>
    <row r="69" spans="1:3" x14ac:dyDescent="0.3">
      <c r="A69" s="22" t="s">
        <v>57</v>
      </c>
      <c r="B69" s="23">
        <f>1-(B66/B68)</f>
        <v>0.90310810188029988</v>
      </c>
    </row>
    <row r="75" spans="1:3" x14ac:dyDescent="0.3">
      <c r="A75" s="6" t="s">
        <v>19</v>
      </c>
      <c r="B75" s="7">
        <v>1</v>
      </c>
      <c r="C75" s="21"/>
    </row>
    <row r="77" spans="1:3" x14ac:dyDescent="0.3">
      <c r="A77" s="6" t="s">
        <v>53</v>
      </c>
      <c r="B77" t="s">
        <v>58</v>
      </c>
      <c r="C77" t="s">
        <v>59</v>
      </c>
    </row>
    <row r="78" spans="1:3" x14ac:dyDescent="0.3">
      <c r="A78" s="7" t="s">
        <v>14</v>
      </c>
      <c r="B78">
        <v>8</v>
      </c>
      <c r="C78">
        <v>65.984375</v>
      </c>
    </row>
    <row r="79" spans="1:3" x14ac:dyDescent="0.3">
      <c r="A79" s="7" t="s">
        <v>15</v>
      </c>
      <c r="B79">
        <v>10</v>
      </c>
      <c r="C79">
        <v>66.36</v>
      </c>
    </row>
    <row r="80" spans="1:3" x14ac:dyDescent="0.3">
      <c r="A80" s="7" t="s">
        <v>16</v>
      </c>
      <c r="B80">
        <v>8</v>
      </c>
      <c r="C80">
        <v>39.234375</v>
      </c>
    </row>
    <row r="81" spans="1:3" x14ac:dyDescent="0.3">
      <c r="A81" s="7" t="s">
        <v>17</v>
      </c>
      <c r="B81">
        <v>13</v>
      </c>
      <c r="C81">
        <v>67.905325443786978</v>
      </c>
    </row>
    <row r="82" spans="1:3" x14ac:dyDescent="0.3">
      <c r="A82" s="7" t="s">
        <v>33</v>
      </c>
      <c r="B82">
        <v>39</v>
      </c>
      <c r="C82">
        <v>64.197238658777124</v>
      </c>
    </row>
    <row r="84" spans="1:3" x14ac:dyDescent="0.3">
      <c r="A84" t="s">
        <v>55</v>
      </c>
      <c r="B84">
        <f>SUMPRODUCT(B78:B81,C78:C81)</f>
        <v>2388.1192307692309</v>
      </c>
    </row>
    <row r="85" spans="1:3" x14ac:dyDescent="0.3">
      <c r="A85" t="s">
        <v>56</v>
      </c>
      <c r="B85">
        <f>GETPIVOTDATA("Contagem de valor_que_pagaria",$A$77)</f>
        <v>39</v>
      </c>
    </row>
    <row r="86" spans="1:3" x14ac:dyDescent="0.3">
      <c r="A86" s="10" t="s">
        <v>54</v>
      </c>
      <c r="B86">
        <f>B84/B85</f>
        <v>61.233826429980276</v>
      </c>
    </row>
    <row r="88" spans="1:3" x14ac:dyDescent="0.3">
      <c r="A88" s="10" t="s">
        <v>60</v>
      </c>
      <c r="B88">
        <f>GETPIVOTDATA("Varp de valor_que_pagaria",$A$77)</f>
        <v>64.197238658777124</v>
      </c>
    </row>
    <row r="89" spans="1:3" x14ac:dyDescent="0.3">
      <c r="A89" s="22" t="s">
        <v>57</v>
      </c>
      <c r="B89" s="23">
        <f>1-(B86/B88)</f>
        <v>4.616105444266938E-2</v>
      </c>
    </row>
  </sheetData>
  <autoFilter ref="F11:O19" xr:uid="{13338D50-A3FD-4953-9F2B-66E8B51016E3}">
    <sortState xmlns:xlrd2="http://schemas.microsoft.com/office/spreadsheetml/2017/richdata2" ref="F12:O19">
      <sortCondition descending="1" ref="M11:M19"/>
    </sortState>
  </autoFilter>
  <mergeCells count="2">
    <mergeCell ref="A1:O1"/>
    <mergeCell ref="A33:O33"/>
  </mergeCells>
  <conditionalFormatting sqref="M12:M19">
    <cfRule type="colorScale" priority="1">
      <colorScale>
        <cfvo type="min"/>
        <cfvo type="max"/>
        <color rgb="FFFCFCFF"/>
        <color rgb="FFF8696B"/>
      </colorScale>
    </cfRule>
  </conditionalFormatting>
  <conditionalFormatting sqref="R6:R8">
    <cfRule type="colorScale" priority="2">
      <colorScale>
        <cfvo type="min"/>
        <cfvo type="max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D83DA-DC8B-4024-B8E2-20EF43557F6D}">
  <dimension ref="B2:O14"/>
  <sheetViews>
    <sheetView tabSelected="1" zoomScale="85" zoomScaleNormal="85" workbookViewId="0">
      <selection activeCell="J18" sqref="J18"/>
    </sheetView>
  </sheetViews>
  <sheetFormatPr defaultRowHeight="15.6" x14ac:dyDescent="0.3"/>
  <cols>
    <col min="1" max="1" width="3.3984375" customWidth="1"/>
    <col min="2" max="2" width="17.69921875" bestFit="1" customWidth="1"/>
    <col min="5" max="6" width="16.8984375" bestFit="1" customWidth="1"/>
    <col min="10" max="10" width="17.59765625" bestFit="1" customWidth="1"/>
    <col min="13" max="14" width="16.8984375" bestFit="1" customWidth="1"/>
  </cols>
  <sheetData>
    <row r="2" spans="2:15" x14ac:dyDescent="0.3">
      <c r="B2" s="42" t="s">
        <v>83</v>
      </c>
      <c r="C2" s="42"/>
      <c r="D2" s="10"/>
      <c r="E2" s="10"/>
      <c r="F2" s="10"/>
      <c r="G2" s="10"/>
      <c r="J2" s="42" t="s">
        <v>82</v>
      </c>
      <c r="K2" s="42"/>
      <c r="L2" s="44"/>
      <c r="M2" s="10"/>
      <c r="N2" s="10"/>
      <c r="O2" s="10"/>
    </row>
    <row r="3" spans="2:15" x14ac:dyDescent="0.3">
      <c r="B3" s="29"/>
      <c r="C3" s="29"/>
      <c r="J3" s="29"/>
      <c r="K3" s="29"/>
      <c r="L3" s="43"/>
    </row>
    <row r="4" spans="2:15" x14ac:dyDescent="0.3">
      <c r="B4" s="25" t="s">
        <v>31</v>
      </c>
      <c r="C4" s="34">
        <v>0.95</v>
      </c>
      <c r="J4" s="25" t="s">
        <v>31</v>
      </c>
      <c r="K4" s="27">
        <v>0.95</v>
      </c>
      <c r="L4" s="25"/>
    </row>
    <row r="5" spans="2:15" x14ac:dyDescent="0.3">
      <c r="B5" s="25" t="s">
        <v>63</v>
      </c>
      <c r="C5" s="26">
        <f>COUNT(dados_da_campanha!G2:G121)</f>
        <v>39</v>
      </c>
      <c r="J5" s="25" t="s">
        <v>63</v>
      </c>
      <c r="K5">
        <v>120</v>
      </c>
      <c r="L5" s="25"/>
    </row>
    <row r="6" spans="2:15" x14ac:dyDescent="0.3">
      <c r="B6" s="25" t="s">
        <v>29</v>
      </c>
      <c r="C6" s="26">
        <f>AVERAGE(dados_da_campanha!G2:G121)</f>
        <v>91.461538461538467</v>
      </c>
      <c r="E6" s="35" t="s">
        <v>71</v>
      </c>
      <c r="F6" s="39">
        <f>(F7*F8*F8)/(F9*F9)</f>
        <v>36.557007330405483</v>
      </c>
      <c r="J6" s="25" t="s">
        <v>30</v>
      </c>
      <c r="K6" s="31">
        <f>SUM(dados_da_campanha!B2:B121)/COUNTA(dados_da_campanha!B2:B121)</f>
        <v>0.32500000000000001</v>
      </c>
      <c r="L6" s="25"/>
      <c r="M6" s="35" t="s">
        <v>71</v>
      </c>
      <c r="N6" s="36">
        <f>(N7*N8*N8)/(N9*N9)</f>
        <v>117.57181828133879</v>
      </c>
    </row>
    <row r="7" spans="2:15" x14ac:dyDescent="0.3">
      <c r="B7" s="25"/>
      <c r="C7" s="26"/>
      <c r="E7" s="37" t="s">
        <v>68</v>
      </c>
      <c r="F7" s="37">
        <f>C8</f>
        <v>65.886639676113361</v>
      </c>
      <c r="J7" s="25"/>
      <c r="L7" s="25"/>
      <c r="M7" s="37" t="s">
        <v>68</v>
      </c>
      <c r="N7" s="37">
        <f>K8</f>
        <v>0.21937500000000001</v>
      </c>
    </row>
    <row r="8" spans="2:15" x14ac:dyDescent="0.3">
      <c r="B8" s="25" t="s">
        <v>64</v>
      </c>
      <c r="C8" s="26">
        <f>_xlfn.VAR.S(dados_da_campanha!G2:G121)</f>
        <v>65.886639676113361</v>
      </c>
      <c r="E8" s="37" t="s">
        <v>69</v>
      </c>
      <c r="F8" s="37">
        <f>_xlfn.NORM.S.INV((1-C4)/2)</f>
        <v>-1.9599639845400536</v>
      </c>
      <c r="J8" s="25" t="s">
        <v>64</v>
      </c>
      <c r="K8">
        <f>K6*(1-K6)</f>
        <v>0.21937500000000001</v>
      </c>
      <c r="L8" s="25"/>
      <c r="M8" s="37" t="s">
        <v>69</v>
      </c>
      <c r="N8" s="37">
        <f>_xlfn.NORM.S.INV((1-K4)/2)</f>
        <v>-1.9599639845400536</v>
      </c>
      <c r="O8" s="9"/>
    </row>
    <row r="9" spans="2:15" x14ac:dyDescent="0.3">
      <c r="B9" s="25" t="s">
        <v>65</v>
      </c>
      <c r="C9" s="26">
        <f>ABS(_xlfn.T.INV((1-C4)/2,C5-1))</f>
        <v>2.0243941639119702</v>
      </c>
      <c r="E9" s="37" t="s">
        <v>70</v>
      </c>
      <c r="F9" s="37">
        <f>C13-C6</f>
        <v>2.6312459959815016</v>
      </c>
      <c r="J9" s="25" t="s">
        <v>65</v>
      </c>
      <c r="K9">
        <f>ABS(_xlfn.T.INV((1-K4)/2,K5-1))</f>
        <v>1.9800998764569426</v>
      </c>
      <c r="L9" s="25"/>
      <c r="M9" s="37" t="s">
        <v>70</v>
      </c>
      <c r="N9" s="38">
        <f>K13-K6</f>
        <v>8.4662295689176714E-2</v>
      </c>
    </row>
    <row r="10" spans="2:15" x14ac:dyDescent="0.3">
      <c r="B10" s="25"/>
      <c r="C10" s="26"/>
      <c r="J10" s="25"/>
      <c r="L10" s="25"/>
    </row>
    <row r="11" spans="2:15" x14ac:dyDescent="0.3">
      <c r="B11" s="25"/>
      <c r="C11" s="26"/>
      <c r="J11" s="25"/>
      <c r="L11" s="25"/>
    </row>
    <row r="12" spans="2:15" x14ac:dyDescent="0.3">
      <c r="B12" s="25" t="s">
        <v>66</v>
      </c>
      <c r="C12" s="26">
        <f>C6-(C9*SQRT(C8/C5))</f>
        <v>88.830292465556965</v>
      </c>
      <c r="J12" s="25" t="s">
        <v>66</v>
      </c>
      <c r="K12" s="31">
        <f>K6-K9*SQRT(K8/K5)</f>
        <v>0.2403377043108233</v>
      </c>
      <c r="L12" s="25"/>
    </row>
    <row r="13" spans="2:15" x14ac:dyDescent="0.3">
      <c r="B13" s="25" t="s">
        <v>67</v>
      </c>
      <c r="C13" s="26">
        <f>C6+(C9*SQRT(C8/C5))</f>
        <v>94.092784457519969</v>
      </c>
      <c r="J13" s="25" t="s">
        <v>67</v>
      </c>
      <c r="K13" s="31">
        <f>K6+K9*SQRT(K8/K5)</f>
        <v>0.40966229568917673</v>
      </c>
      <c r="L13" s="25"/>
    </row>
    <row r="14" spans="2:15" x14ac:dyDescent="0.3">
      <c r="B14" s="28"/>
      <c r="C14" s="30"/>
      <c r="J14" s="28"/>
      <c r="K14" s="29"/>
      <c r="L14" s="25"/>
    </row>
  </sheetData>
  <mergeCells count="2">
    <mergeCell ref="B2:C2"/>
    <mergeCell ref="J2:K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Metadados</vt:lpstr>
      <vt:lpstr>dados_da_campanha</vt:lpstr>
      <vt:lpstr>Análise Exploratoria</vt:lpstr>
      <vt:lpstr>Análise Associação</vt:lpstr>
      <vt:lpstr>Inferencia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Iury Emmanuel</cp:lastModifiedBy>
  <dcterms:created xsi:type="dcterms:W3CDTF">2019-09-17T02:58:02Z</dcterms:created>
  <dcterms:modified xsi:type="dcterms:W3CDTF">2024-05-09T20:39:51Z</dcterms:modified>
</cp:coreProperties>
</file>