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优申集团\2WXZL\1民用系统\尽美家具\"/>
    </mc:Choice>
  </mc:AlternateContent>
  <bookViews>
    <workbookView xWindow="-120" yWindow="-120" windowWidth="29040" windowHeight="15990" tabRatio="848"/>
  </bookViews>
  <sheets>
    <sheet name="取消件" sheetId="22" r:id="rId1"/>
    <sheet name="实际操作 " sheetId="21" r:id="rId2"/>
  </sheets>
  <definedNames>
    <definedName name="_xlnm._FilterDatabase" localSheetId="0" hidden="1">取消件!#REF!</definedName>
    <definedName name="_xlnm._FilterDatabase" localSheetId="1" hidden="1">'实际操作 '!#REF!</definedName>
    <definedName name="_xlnm.Print_Area" localSheetId="0">取消件!$P$227:$Z$236</definedName>
    <definedName name="_xlnm.Print_Area" localSheetId="1">'实际操作 '!$P$433:$AA$458</definedName>
  </definedNames>
  <calcPr calcId="162913"/>
</workbook>
</file>

<file path=xl/calcChain.xml><?xml version="1.0" encoding="utf-8"?>
<calcChain xmlns="http://schemas.openxmlformats.org/spreadsheetml/2006/main">
  <c r="Z395" i="22" l="1"/>
  <c r="Z394" i="22"/>
  <c r="V393" i="22"/>
  <c r="U393" i="22"/>
  <c r="T393" i="22"/>
  <c r="AC393" i="22" s="1"/>
  <c r="O393" i="22"/>
  <c r="AA393" i="22" s="1"/>
  <c r="X393" i="22" l="1"/>
  <c r="Z393" i="22" s="1"/>
  <c r="Z396" i="22" s="1"/>
  <c r="AB393" i="22"/>
  <c r="AA458" i="21"/>
  <c r="AA457" i="21"/>
  <c r="AA456" i="21"/>
  <c r="AA455" i="21"/>
  <c r="AA454" i="21"/>
  <c r="AA453" i="21"/>
  <c r="AD452" i="21"/>
  <c r="O452" i="21"/>
  <c r="V451" i="21"/>
  <c r="U451" i="21"/>
  <c r="T451" i="21"/>
  <c r="AD451" i="21" s="1"/>
  <c r="O451" i="21"/>
  <c r="V450" i="21"/>
  <c r="U450" i="21"/>
  <c r="T450" i="21"/>
  <c r="AD450" i="21" s="1"/>
  <c r="O450" i="21"/>
  <c r="V449" i="21"/>
  <c r="U449" i="21"/>
  <c r="T449" i="21"/>
  <c r="AD449" i="21" s="1"/>
  <c r="O449" i="21"/>
  <c r="AD448" i="21"/>
  <c r="Y448" i="21"/>
  <c r="AA448" i="21" s="1"/>
  <c r="V448" i="21"/>
  <c r="U448" i="21"/>
  <c r="T448" i="21"/>
  <c r="O448" i="21"/>
  <c r="V447" i="21"/>
  <c r="U447" i="21"/>
  <c r="T447" i="21"/>
  <c r="AD447" i="21" s="1"/>
  <c r="O447" i="21"/>
  <c r="Y446" i="21"/>
  <c r="AA446" i="21" s="1"/>
  <c r="V446" i="21"/>
  <c r="AD446" i="21" s="1"/>
  <c r="U446" i="21"/>
  <c r="T446" i="21"/>
  <c r="O446" i="21"/>
  <c r="V445" i="21"/>
  <c r="U445" i="21"/>
  <c r="T445" i="21"/>
  <c r="AD445" i="21" s="1"/>
  <c r="O445" i="21"/>
  <c r="AD444" i="21"/>
  <c r="Y444" i="21"/>
  <c r="AA444" i="21" s="1"/>
  <c r="V444" i="21"/>
  <c r="U444" i="21"/>
  <c r="T444" i="21"/>
  <c r="O444" i="21"/>
  <c r="V443" i="21"/>
  <c r="U443" i="21"/>
  <c r="T443" i="21"/>
  <c r="AD443" i="21" s="1"/>
  <c r="O443" i="21"/>
  <c r="V442" i="21"/>
  <c r="U442" i="21"/>
  <c r="T442" i="21"/>
  <c r="AD442" i="21" s="1"/>
  <c r="O442" i="21"/>
  <c r="V441" i="21"/>
  <c r="U441" i="21"/>
  <c r="T441" i="21"/>
  <c r="AD441" i="21" s="1"/>
  <c r="O441" i="21"/>
  <c r="V440" i="21"/>
  <c r="U440" i="21"/>
  <c r="T440" i="21"/>
  <c r="Y440" i="21" s="1"/>
  <c r="AA440" i="21" s="1"/>
  <c r="O440" i="21"/>
  <c r="V439" i="21"/>
  <c r="AD439" i="21" s="1"/>
  <c r="U439" i="21"/>
  <c r="T439" i="21"/>
  <c r="O439" i="21"/>
  <c r="V438" i="21"/>
  <c r="U438" i="21"/>
  <c r="T438" i="21"/>
  <c r="AD438" i="21" s="1"/>
  <c r="O438" i="21"/>
  <c r="V437" i="21"/>
  <c r="AD437" i="21" s="1"/>
  <c r="U437" i="21"/>
  <c r="T437" i="21"/>
  <c r="O437" i="21"/>
  <c r="V436" i="21"/>
  <c r="U436" i="21"/>
  <c r="T436" i="21"/>
  <c r="AD436" i="21" s="1"/>
  <c r="O436" i="21"/>
  <c r="V435" i="21"/>
  <c r="AD435" i="21" s="1"/>
  <c r="U435" i="21"/>
  <c r="T435" i="21"/>
  <c r="O435" i="21"/>
  <c r="Y439" i="21" l="1"/>
  <c r="AA439" i="21" s="1"/>
  <c r="Y445" i="21"/>
  <c r="AA445" i="21" s="1"/>
  <c r="Y436" i="21"/>
  <c r="AA436" i="21" s="1"/>
  <c r="Y450" i="21"/>
  <c r="AA450" i="21" s="1"/>
  <c r="Y441" i="21"/>
  <c r="AA441" i="21" s="1"/>
  <c r="Y449" i="21"/>
  <c r="AA449" i="21" s="1"/>
  <c r="AD440" i="21"/>
  <c r="Y437" i="21"/>
  <c r="AA437" i="21" s="1"/>
  <c r="Y451" i="21"/>
  <c r="AA451" i="21" s="1"/>
  <c r="Y447" i="21"/>
  <c r="AA447" i="21" s="1"/>
  <c r="Y438" i="21"/>
  <c r="AA438" i="21" s="1"/>
  <c r="Y443" i="21"/>
  <c r="AA443" i="21" s="1"/>
  <c r="Y435" i="21"/>
  <c r="AA435" i="21" s="1"/>
  <c r="Y442" i="21"/>
  <c r="AA442" i="21" s="1"/>
  <c r="Z386" i="22"/>
  <c r="Z387" i="22" s="1"/>
  <c r="Z385" i="22"/>
  <c r="V384" i="22"/>
  <c r="U384" i="22"/>
  <c r="T384" i="22"/>
  <c r="O384" i="22"/>
  <c r="AA384" i="22" s="1"/>
  <c r="AC384" i="22" l="1"/>
  <c r="X384" i="22"/>
  <c r="Z384" i="22" s="1"/>
  <c r="AB384" i="22"/>
  <c r="AA428" i="21"/>
  <c r="V414" i="21" l="1"/>
  <c r="U414" i="21"/>
  <c r="T414" i="21"/>
  <c r="O414" i="21"/>
  <c r="V413" i="21"/>
  <c r="U413" i="21"/>
  <c r="T413" i="21"/>
  <c r="O413" i="21"/>
  <c r="V412" i="21"/>
  <c r="U412" i="21"/>
  <c r="T412" i="21"/>
  <c r="O412" i="21"/>
  <c r="V411" i="21"/>
  <c r="U411" i="21"/>
  <c r="T411" i="21"/>
  <c r="AD411" i="21" s="1"/>
  <c r="O411" i="21"/>
  <c r="V410" i="21"/>
  <c r="U410" i="21"/>
  <c r="T410" i="21"/>
  <c r="AD410" i="21" s="1"/>
  <c r="O410" i="21"/>
  <c r="V409" i="21"/>
  <c r="U409" i="21"/>
  <c r="T409" i="21"/>
  <c r="Y409" i="21" s="1"/>
  <c r="AA409" i="21" s="1"/>
  <c r="O409" i="21"/>
  <c r="V408" i="21"/>
  <c r="U408" i="21"/>
  <c r="T408" i="21"/>
  <c r="O408" i="21"/>
  <c r="V407" i="21"/>
  <c r="U407" i="21"/>
  <c r="T407" i="21"/>
  <c r="AD407" i="21" s="1"/>
  <c r="O407" i="21"/>
  <c r="V406" i="21"/>
  <c r="U406" i="21"/>
  <c r="T406" i="21"/>
  <c r="O406" i="21"/>
  <c r="V405" i="21"/>
  <c r="U405" i="21"/>
  <c r="T405" i="21"/>
  <c r="O405" i="21"/>
  <c r="AA427" i="21"/>
  <c r="AA426" i="21"/>
  <c r="AA425" i="21"/>
  <c r="AA424" i="21"/>
  <c r="AA423" i="21"/>
  <c r="AD422" i="21"/>
  <c r="O422" i="21"/>
  <c r="V421" i="21"/>
  <c r="U421" i="21"/>
  <c r="T421" i="21"/>
  <c r="Y421" i="21" s="1"/>
  <c r="AA421" i="21" s="1"/>
  <c r="O421" i="21"/>
  <c r="V420" i="21"/>
  <c r="U420" i="21"/>
  <c r="T420" i="21"/>
  <c r="O420" i="21"/>
  <c r="V419" i="21"/>
  <c r="U419" i="21"/>
  <c r="T419" i="21"/>
  <c r="Y419" i="21" s="1"/>
  <c r="AA419" i="21" s="1"/>
  <c r="O419" i="21"/>
  <c r="V418" i="21"/>
  <c r="U418" i="21"/>
  <c r="T418" i="21"/>
  <c r="Y418" i="21" s="1"/>
  <c r="AA418" i="21" s="1"/>
  <c r="O418" i="21"/>
  <c r="V417" i="21"/>
  <c r="U417" i="21"/>
  <c r="T417" i="21"/>
  <c r="AD417" i="21" s="1"/>
  <c r="O417" i="21"/>
  <c r="V416" i="21"/>
  <c r="U416" i="21"/>
  <c r="T416" i="21"/>
  <c r="Y416" i="21" s="1"/>
  <c r="AA416" i="21" s="1"/>
  <c r="O416" i="21"/>
  <c r="V415" i="21"/>
  <c r="U415" i="21"/>
  <c r="T415" i="21"/>
  <c r="O415" i="21"/>
  <c r="AA388" i="21"/>
  <c r="AA387" i="21"/>
  <c r="AA386" i="21"/>
  <c r="AA385" i="21"/>
  <c r="AA384" i="21"/>
  <c r="O383" i="21"/>
  <c r="V382" i="21"/>
  <c r="U382" i="21"/>
  <c r="T382" i="21"/>
  <c r="AD382" i="21" s="1"/>
  <c r="V381" i="21"/>
  <c r="U381" i="21"/>
  <c r="T381" i="21"/>
  <c r="Y381" i="21" s="1"/>
  <c r="AA381" i="21" s="1"/>
  <c r="V380" i="21"/>
  <c r="U380" i="21"/>
  <c r="T380" i="21"/>
  <c r="AD380" i="21" s="1"/>
  <c r="V379" i="21"/>
  <c r="U379" i="21"/>
  <c r="T379" i="21"/>
  <c r="V378" i="21"/>
  <c r="U378" i="21"/>
  <c r="T378" i="21"/>
  <c r="V377" i="21"/>
  <c r="U377" i="21"/>
  <c r="T377" i="21"/>
  <c r="V376" i="21"/>
  <c r="U376" i="21"/>
  <c r="T376" i="21"/>
  <c r="V375" i="21"/>
  <c r="U375" i="21"/>
  <c r="T375" i="21"/>
  <c r="AD379" i="21" l="1"/>
  <c r="AD415" i="21"/>
  <c r="AD375" i="21"/>
  <c r="AD406" i="21"/>
  <c r="Y414" i="21"/>
  <c r="AA414" i="21" s="1"/>
  <c r="Y378" i="21"/>
  <c r="AA378" i="21" s="1"/>
  <c r="AD376" i="21"/>
  <c r="AD405" i="21"/>
  <c r="AD413" i="21"/>
  <c r="Y377" i="21"/>
  <c r="AA377" i="21" s="1"/>
  <c r="Y376" i="21"/>
  <c r="AA376" i="21" s="1"/>
  <c r="Y379" i="21"/>
  <c r="AA379" i="21" s="1"/>
  <c r="AD419" i="21"/>
  <c r="AD381" i="21"/>
  <c r="AD420" i="21"/>
  <c r="AD414" i="21"/>
  <c r="Y413" i="21"/>
  <c r="AA413" i="21" s="1"/>
  <c r="AD412" i="21"/>
  <c r="Y412" i="21"/>
  <c r="AA412" i="21" s="1"/>
  <c r="Y411" i="21"/>
  <c r="AA411" i="21" s="1"/>
  <c r="Y410" i="21"/>
  <c r="AA410" i="21" s="1"/>
  <c r="AD409" i="21"/>
  <c r="Y408" i="21"/>
  <c r="AA408" i="21" s="1"/>
  <c r="AD408" i="21"/>
  <c r="Y407" i="21"/>
  <c r="AA407" i="21" s="1"/>
  <c r="Y405" i="21"/>
  <c r="AA405" i="21" s="1"/>
  <c r="Y406" i="21"/>
  <c r="AA406" i="21" s="1"/>
  <c r="AD421" i="21"/>
  <c r="Y415" i="21"/>
  <c r="AA415" i="21" s="1"/>
  <c r="Y420" i="21"/>
  <c r="AA420" i="21" s="1"/>
  <c r="AD416" i="21"/>
  <c r="AD418" i="21"/>
  <c r="Y417" i="21"/>
  <c r="AA417" i="21" s="1"/>
  <c r="AD377" i="21"/>
  <c r="AD378" i="21"/>
  <c r="Y380" i="21"/>
  <c r="AA380" i="21" s="1"/>
  <c r="Y375" i="21"/>
  <c r="AA375" i="21" s="1"/>
  <c r="Y382" i="21"/>
  <c r="AA382" i="21" s="1"/>
  <c r="Z377" i="22"/>
  <c r="Z376" i="22"/>
  <c r="V375" i="22"/>
  <c r="U375" i="22"/>
  <c r="T375" i="22"/>
  <c r="AC375" i="22" s="1"/>
  <c r="O375" i="22"/>
  <c r="AA375" i="22" s="1"/>
  <c r="AD383" i="21" l="1"/>
  <c r="AA389" i="21"/>
  <c r="X375" i="22"/>
  <c r="Z375" i="22" s="1"/>
  <c r="AB375" i="22"/>
  <c r="Z367" i="22" l="1"/>
  <c r="Z366" i="22"/>
  <c r="V366" i="22"/>
  <c r="U366" i="22"/>
  <c r="T366" i="22"/>
  <c r="O366" i="22"/>
  <c r="AB366" i="22" s="1"/>
  <c r="AD366" i="22" s="1"/>
  <c r="Z365" i="22"/>
  <c r="V365" i="22"/>
  <c r="U365" i="22"/>
  <c r="T365" i="22"/>
  <c r="AC365" i="22" s="1"/>
  <c r="O365" i="22"/>
  <c r="AB365" i="22" s="1"/>
  <c r="AD365" i="22" s="1"/>
  <c r="Z357" i="22"/>
  <c r="Z356" i="22"/>
  <c r="Z355" i="22"/>
  <c r="V354" i="22"/>
  <c r="AC354" i="22" s="1"/>
  <c r="U354" i="22"/>
  <c r="T354" i="22"/>
  <c r="Z354" i="22" s="1"/>
  <c r="O354" i="22"/>
  <c r="AB354" i="22" s="1"/>
  <c r="AD354" i="22" s="1"/>
  <c r="Z353" i="22"/>
  <c r="V353" i="22"/>
  <c r="U353" i="22"/>
  <c r="T353" i="22"/>
  <c r="O353" i="22"/>
  <c r="AB353" i="22" s="1"/>
  <c r="AD353" i="22" s="1"/>
  <c r="V352" i="22"/>
  <c r="Z352" i="22" s="1"/>
  <c r="U352" i="22"/>
  <c r="T352" i="22"/>
  <c r="AC352" i="22" s="1"/>
  <c r="O352" i="22"/>
  <c r="AB352" i="22" s="1"/>
  <c r="AD352" i="22" s="1"/>
  <c r="V351" i="22"/>
  <c r="Z351" i="22" s="1"/>
  <c r="Z358" i="22" s="1"/>
  <c r="U351" i="22"/>
  <c r="T351" i="22"/>
  <c r="O351" i="22"/>
  <c r="AB351" i="22" s="1"/>
  <c r="AD351" i="22" s="1"/>
  <c r="V343" i="22"/>
  <c r="U343" i="22"/>
  <c r="T343" i="22"/>
  <c r="Z343" i="22" s="1"/>
  <c r="Z344" i="22" s="1"/>
  <c r="O343" i="22"/>
  <c r="AB343" i="22" s="1"/>
  <c r="AD343" i="22" s="1"/>
  <c r="Z335" i="22"/>
  <c r="Z334" i="22"/>
  <c r="Z333" i="22"/>
  <c r="V332" i="22"/>
  <c r="Z332" i="22" s="1"/>
  <c r="U332" i="22"/>
  <c r="T332" i="22"/>
  <c r="O332" i="22"/>
  <c r="AB332" i="22" s="1"/>
  <c r="AD332" i="22" s="1"/>
  <c r="V331" i="22"/>
  <c r="AC331" i="22" s="1"/>
  <c r="U331" i="22"/>
  <c r="T331" i="22"/>
  <c r="O331" i="22"/>
  <c r="AB331" i="22" s="1"/>
  <c r="AD331" i="22" s="1"/>
  <c r="Z330" i="22"/>
  <c r="V330" i="22"/>
  <c r="U330" i="22"/>
  <c r="T330" i="22"/>
  <c r="AC330" i="22" s="1"/>
  <c r="O330" i="22"/>
  <c r="AB330" i="22" s="1"/>
  <c r="AD330" i="22" s="1"/>
  <c r="Z329" i="22"/>
  <c r="V329" i="22"/>
  <c r="U329" i="22"/>
  <c r="T329" i="22"/>
  <c r="AC329" i="22" s="1"/>
  <c r="O329" i="22"/>
  <c r="AB329" i="22" s="1"/>
  <c r="AD329" i="22" s="1"/>
  <c r="Z321" i="22"/>
  <c r="V320" i="22"/>
  <c r="Z320" i="22" s="1"/>
  <c r="U320" i="22"/>
  <c r="T320" i="22"/>
  <c r="O320" i="22"/>
  <c r="AB320" i="22" s="1"/>
  <c r="AD320" i="22" s="1"/>
  <c r="AB319" i="22"/>
  <c r="AD319" i="22" s="1"/>
  <c r="V319" i="22"/>
  <c r="U319" i="22"/>
  <c r="T319" i="22"/>
  <c r="AC319" i="22" s="1"/>
  <c r="O319" i="22"/>
  <c r="V312" i="22"/>
  <c r="Z312" i="22" s="1"/>
  <c r="Z313" i="22" s="1"/>
  <c r="U312" i="22"/>
  <c r="T312" i="22"/>
  <c r="O312" i="22"/>
  <c r="AB312" i="22" s="1"/>
  <c r="AD312" i="22" s="1"/>
  <c r="Z305" i="22"/>
  <c r="AB304" i="22"/>
  <c r="V304" i="22"/>
  <c r="U304" i="22"/>
  <c r="T304" i="22"/>
  <c r="Z303" i="22"/>
  <c r="V303" i="22"/>
  <c r="U303" i="22"/>
  <c r="T303" i="22"/>
  <c r="AC303" i="22" s="1"/>
  <c r="O303" i="22"/>
  <c r="AB303" i="22" s="1"/>
  <c r="AD303" i="22" s="1"/>
  <c r="Z294" i="22"/>
  <c r="Z293" i="22"/>
  <c r="Z292" i="22"/>
  <c r="Z291" i="22"/>
  <c r="Z290" i="22"/>
  <c r="O289" i="22"/>
  <c r="V288" i="22"/>
  <c r="U288" i="22"/>
  <c r="T288" i="22"/>
  <c r="V287" i="22"/>
  <c r="Z287" i="22" s="1"/>
  <c r="U287" i="22"/>
  <c r="T287" i="22"/>
  <c r="AC287" i="22" s="1"/>
  <c r="V286" i="22"/>
  <c r="U286" i="22"/>
  <c r="T286" i="22"/>
  <c r="AC286" i="22" s="1"/>
  <c r="AC285" i="22"/>
  <c r="Z285" i="22"/>
  <c r="V285" i="22"/>
  <c r="U285" i="22"/>
  <c r="T285" i="22"/>
  <c r="AC284" i="22"/>
  <c r="Z284" i="22"/>
  <c r="V284" i="22"/>
  <c r="U284" i="22"/>
  <c r="T284" i="22"/>
  <c r="V283" i="22"/>
  <c r="U283" i="22"/>
  <c r="T283" i="22"/>
  <c r="AC283" i="22" s="1"/>
  <c r="V282" i="22"/>
  <c r="U282" i="22"/>
  <c r="T282" i="22"/>
  <c r="AC282" i="22" s="1"/>
  <c r="V281" i="22"/>
  <c r="U281" i="22"/>
  <c r="T281" i="22"/>
  <c r="Z274" i="22"/>
  <c r="AC273" i="22"/>
  <c r="O273" i="22"/>
  <c r="AB272" i="22"/>
  <c r="V272" i="22"/>
  <c r="U272" i="22"/>
  <c r="T272" i="22"/>
  <c r="AC272" i="22" s="1"/>
  <c r="Z271" i="22"/>
  <c r="V271" i="22"/>
  <c r="U271" i="22"/>
  <c r="T271" i="22"/>
  <c r="O271" i="22"/>
  <c r="AB271" i="22" s="1"/>
  <c r="AD271" i="22" s="1"/>
  <c r="V264" i="22"/>
  <c r="U264" i="22"/>
  <c r="T264" i="22"/>
  <c r="Z264" i="22" s="1"/>
  <c r="Z263" i="22"/>
  <c r="V263" i="22"/>
  <c r="U263" i="22"/>
  <c r="T263" i="22"/>
  <c r="AC263" i="22" s="1"/>
  <c r="AD245" i="22"/>
  <c r="V244" i="22"/>
  <c r="U244" i="22"/>
  <c r="T244" i="22"/>
  <c r="Z244" i="22" s="1"/>
  <c r="O244" i="22"/>
  <c r="V243" i="22"/>
  <c r="U243" i="22"/>
  <c r="T243" i="22"/>
  <c r="Z243" i="22" s="1"/>
  <c r="O243" i="22"/>
  <c r="Z242" i="22"/>
  <c r="V242" i="22"/>
  <c r="U242" i="22"/>
  <c r="T242" i="22"/>
  <c r="AC242" i="22" s="1"/>
  <c r="O242" i="22"/>
  <c r="V241" i="22"/>
  <c r="U241" i="22"/>
  <c r="T241" i="22"/>
  <c r="O241" i="22"/>
  <c r="V240" i="22"/>
  <c r="Z240" i="22" s="1"/>
  <c r="U240" i="22"/>
  <c r="T240" i="22"/>
  <c r="O240" i="22"/>
  <c r="V234" i="22"/>
  <c r="U234" i="22"/>
  <c r="T234" i="22"/>
  <c r="O234" i="22"/>
  <c r="V233" i="22"/>
  <c r="U233" i="22"/>
  <c r="T233" i="22"/>
  <c r="AC233" i="22" s="1"/>
  <c r="O233" i="22"/>
  <c r="V232" i="22"/>
  <c r="U232" i="22"/>
  <c r="T232" i="22"/>
  <c r="Z232" i="22" s="1"/>
  <c r="O232" i="22"/>
  <c r="V231" i="22"/>
  <c r="U231" i="22"/>
  <c r="T231" i="22"/>
  <c r="AC231" i="22" s="1"/>
  <c r="O231" i="22"/>
  <c r="V230" i="22"/>
  <c r="U230" i="22"/>
  <c r="T230" i="22"/>
  <c r="Z230" i="22" s="1"/>
  <c r="O230" i="22"/>
  <c r="V229" i="22"/>
  <c r="U229" i="22"/>
  <c r="T229" i="22"/>
  <c r="AC229" i="22" s="1"/>
  <c r="O229" i="22"/>
  <c r="V223" i="22"/>
  <c r="U223" i="22"/>
  <c r="T223" i="22"/>
  <c r="Z223" i="22" s="1"/>
  <c r="O223" i="22"/>
  <c r="V222" i="22"/>
  <c r="U222" i="22"/>
  <c r="T222" i="22"/>
  <c r="O222" i="22"/>
  <c r="V221" i="22"/>
  <c r="AC221" i="22" s="1"/>
  <c r="U221" i="22"/>
  <c r="T221" i="22"/>
  <c r="O221" i="22"/>
  <c r="Z220" i="22"/>
  <c r="V220" i="22"/>
  <c r="U220" i="22"/>
  <c r="T220" i="22"/>
  <c r="AC220" i="22" s="1"/>
  <c r="O220" i="22"/>
  <c r="Z219" i="22"/>
  <c r="V219" i="22"/>
  <c r="U219" i="22"/>
  <c r="T219" i="22"/>
  <c r="AC219" i="22" s="1"/>
  <c r="O219" i="22"/>
  <c r="V218" i="22"/>
  <c r="U218" i="22"/>
  <c r="T218" i="22"/>
  <c r="Z218" i="22" s="1"/>
  <c r="O218" i="22"/>
  <c r="Z211" i="22"/>
  <c r="Z210" i="22"/>
  <c r="V209" i="22"/>
  <c r="U209" i="22"/>
  <c r="Z209" i="22" s="1"/>
  <c r="T209" i="22"/>
  <c r="O209" i="22"/>
  <c r="V208" i="22"/>
  <c r="U208" i="22"/>
  <c r="T208" i="22"/>
  <c r="O208" i="22"/>
  <c r="V207" i="22"/>
  <c r="U207" i="22"/>
  <c r="T207" i="22"/>
  <c r="AC207" i="22" s="1"/>
  <c r="O207" i="22"/>
  <c r="Z198" i="22"/>
  <c r="Z197" i="22"/>
  <c r="Z196" i="22"/>
  <c r="Z195" i="22"/>
  <c r="Z194" i="22"/>
  <c r="Z193" i="22"/>
  <c r="Z192" i="22"/>
  <c r="Z191" i="22"/>
  <c r="AC190" i="22"/>
  <c r="O190" i="22"/>
  <c r="Z189" i="22"/>
  <c r="V189" i="22"/>
  <c r="U189" i="22"/>
  <c r="T189" i="22"/>
  <c r="O189" i="22"/>
  <c r="Z188" i="22"/>
  <c r="V188" i="22"/>
  <c r="U188" i="22"/>
  <c r="T188" i="22"/>
  <c r="O188" i="22"/>
  <c r="Z187" i="22"/>
  <c r="V187" i="22"/>
  <c r="U187" i="22"/>
  <c r="T187" i="22"/>
  <c r="O187" i="22"/>
  <c r="V186" i="22"/>
  <c r="U186" i="22"/>
  <c r="T186" i="22"/>
  <c r="AC186" i="22" s="1"/>
  <c r="O186" i="22"/>
  <c r="Z185" i="22"/>
  <c r="V185" i="22"/>
  <c r="U185" i="22"/>
  <c r="T185" i="22"/>
  <c r="O185" i="22"/>
  <c r="V184" i="22"/>
  <c r="U184" i="22"/>
  <c r="T184" i="22"/>
  <c r="Z184" i="22" s="1"/>
  <c r="O184" i="22"/>
  <c r="AC183" i="22"/>
  <c r="Z183" i="22"/>
  <c r="V183" i="22"/>
  <c r="U183" i="22"/>
  <c r="T183" i="22"/>
  <c r="O183" i="22"/>
  <c r="Z182" i="22"/>
  <c r="V182" i="22"/>
  <c r="U182" i="22"/>
  <c r="T182" i="22"/>
  <c r="O182" i="22"/>
  <c r="V181" i="22"/>
  <c r="U181" i="22"/>
  <c r="T181" i="22"/>
  <c r="AC181" i="22" s="1"/>
  <c r="O181" i="22"/>
  <c r="V180" i="22"/>
  <c r="Z180" i="22" s="1"/>
  <c r="U180" i="22"/>
  <c r="T180" i="22"/>
  <c r="O180" i="22"/>
  <c r="V179" i="22"/>
  <c r="U179" i="22"/>
  <c r="T179" i="22"/>
  <c r="AC179" i="22" s="1"/>
  <c r="O179" i="22"/>
  <c r="V178" i="22"/>
  <c r="U178" i="22"/>
  <c r="T178" i="22"/>
  <c r="AC178" i="22" s="1"/>
  <c r="O178" i="22"/>
  <c r="V177" i="22"/>
  <c r="U177" i="22"/>
  <c r="T177" i="22"/>
  <c r="Z177" i="22" s="1"/>
  <c r="O177" i="22"/>
  <c r="V176" i="22"/>
  <c r="U176" i="22"/>
  <c r="T176" i="22"/>
  <c r="O176" i="22"/>
  <c r="Z175" i="22"/>
  <c r="V175" i="22"/>
  <c r="U175" i="22"/>
  <c r="T175" i="22"/>
  <c r="AC175" i="22" s="1"/>
  <c r="O175" i="22"/>
  <c r="Z174" i="22"/>
  <c r="V174" i="22"/>
  <c r="U174" i="22"/>
  <c r="T174" i="22"/>
  <c r="AC174" i="22" s="1"/>
  <c r="O174" i="22"/>
  <c r="V158" i="22"/>
  <c r="U158" i="22"/>
  <c r="T158" i="22"/>
  <c r="Z158" i="22" s="1"/>
  <c r="V157" i="22"/>
  <c r="U157" i="22"/>
  <c r="T157" i="22"/>
  <c r="V156" i="22"/>
  <c r="U156" i="22"/>
  <c r="T156" i="22"/>
  <c r="Z156" i="22" s="1"/>
  <c r="V155" i="22"/>
  <c r="U155" i="22"/>
  <c r="T155" i="22"/>
  <c r="O155" i="22"/>
  <c r="V154" i="22"/>
  <c r="U154" i="22"/>
  <c r="T154" i="22"/>
  <c r="Z153" i="22"/>
  <c r="V153" i="22"/>
  <c r="U153" i="22"/>
  <c r="T153" i="22"/>
  <c r="AC153" i="22" s="1"/>
  <c r="O153" i="22"/>
  <c r="Z145" i="22"/>
  <c r="Z144" i="22"/>
  <c r="Z143" i="22"/>
  <c r="Z142" i="22"/>
  <c r="Z141" i="22"/>
  <c r="Z140" i="22"/>
  <c r="Z139" i="22"/>
  <c r="Z138" i="22"/>
  <c r="AC137" i="22"/>
  <c r="O137" i="22"/>
  <c r="V136" i="22"/>
  <c r="U136" i="22"/>
  <c r="T136" i="22"/>
  <c r="Z136" i="22" s="1"/>
  <c r="O136" i="22"/>
  <c r="V135" i="22"/>
  <c r="U135" i="22"/>
  <c r="T135" i="22"/>
  <c r="Z135" i="22" s="1"/>
  <c r="O135" i="22"/>
  <c r="AC134" i="22"/>
  <c r="Z134" i="22"/>
  <c r="V134" i="22"/>
  <c r="U134" i="22"/>
  <c r="T134" i="22"/>
  <c r="O134" i="22"/>
  <c r="V133" i="22"/>
  <c r="U133" i="22"/>
  <c r="T133" i="22"/>
  <c r="O133" i="22"/>
  <c r="Z132" i="22"/>
  <c r="V132" i="22"/>
  <c r="U132" i="22"/>
  <c r="T132" i="22"/>
  <c r="O132" i="22"/>
  <c r="Z131" i="22"/>
  <c r="V131" i="22"/>
  <c r="U131" i="22"/>
  <c r="T131" i="22"/>
  <c r="O131" i="22"/>
  <c r="V130" i="22"/>
  <c r="U130" i="22"/>
  <c r="T130" i="22"/>
  <c r="AC130" i="22" s="1"/>
  <c r="O130" i="22"/>
  <c r="V129" i="22"/>
  <c r="U129" i="22"/>
  <c r="T129" i="22"/>
  <c r="AC129" i="22" s="1"/>
  <c r="O129" i="22"/>
  <c r="V128" i="22"/>
  <c r="Z128" i="22" s="1"/>
  <c r="U128" i="22"/>
  <c r="T128" i="22"/>
  <c r="O128" i="22"/>
  <c r="V127" i="22"/>
  <c r="U127" i="22"/>
  <c r="T127" i="22"/>
  <c r="Z127" i="22" s="1"/>
  <c r="O127" i="22"/>
  <c r="V126" i="22"/>
  <c r="U126" i="22"/>
  <c r="T126" i="22"/>
  <c r="Z126" i="22" s="1"/>
  <c r="O126" i="22"/>
  <c r="V125" i="22"/>
  <c r="Z125" i="22" s="1"/>
  <c r="U125" i="22"/>
  <c r="T125" i="22"/>
  <c r="AC125" i="22" s="1"/>
  <c r="O125" i="22"/>
  <c r="V124" i="22"/>
  <c r="U124" i="22"/>
  <c r="T124" i="22"/>
  <c r="AC124" i="22" s="1"/>
  <c r="O124" i="22"/>
  <c r="V123" i="22"/>
  <c r="U123" i="22"/>
  <c r="T123" i="22"/>
  <c r="AC123" i="22" s="1"/>
  <c r="O123" i="22"/>
  <c r="Z122" i="22"/>
  <c r="V122" i="22"/>
  <c r="U122" i="22"/>
  <c r="T122" i="22"/>
  <c r="AC122" i="22" s="1"/>
  <c r="O122" i="22"/>
  <c r="V121" i="22"/>
  <c r="U121" i="22"/>
  <c r="T121" i="22"/>
  <c r="AC121" i="22" s="1"/>
  <c r="O121" i="22"/>
  <c r="V120" i="22"/>
  <c r="AC120" i="22" s="1"/>
  <c r="U120" i="22"/>
  <c r="T120" i="22"/>
  <c r="Z120" i="22" s="1"/>
  <c r="O120" i="22"/>
  <c r="V119" i="22"/>
  <c r="U119" i="22"/>
  <c r="T119" i="22"/>
  <c r="O119" i="22"/>
  <c r="Z111" i="22"/>
  <c r="Z110" i="22"/>
  <c r="Z109" i="22"/>
  <c r="Z108" i="22"/>
  <c r="Z107" i="22"/>
  <c r="Z106" i="22"/>
  <c r="O105" i="22"/>
  <c r="Z104" i="22"/>
  <c r="O104" i="22"/>
  <c r="Z103" i="22"/>
  <c r="V103" i="22"/>
  <c r="U103" i="22"/>
  <c r="T103" i="22"/>
  <c r="AC103" i="22" s="1"/>
  <c r="O103" i="22"/>
  <c r="V102" i="22"/>
  <c r="U102" i="22"/>
  <c r="T102" i="22"/>
  <c r="Z102" i="22" s="1"/>
  <c r="O102" i="22"/>
  <c r="V101" i="22"/>
  <c r="U101" i="22"/>
  <c r="T101" i="22"/>
  <c r="AC101" i="22" s="1"/>
  <c r="O101" i="22"/>
  <c r="Z100" i="22"/>
  <c r="V100" i="22"/>
  <c r="AC100" i="22" s="1"/>
  <c r="U100" i="22"/>
  <c r="T100" i="22"/>
  <c r="O100" i="22"/>
  <c r="AC99" i="22"/>
  <c r="Z99" i="22"/>
  <c r="V99" i="22"/>
  <c r="U99" i="22"/>
  <c r="T99" i="22"/>
  <c r="O99" i="22"/>
  <c r="Z98" i="22"/>
  <c r="V98" i="22"/>
  <c r="U98" i="22"/>
  <c r="T98" i="22"/>
  <c r="O98" i="22"/>
  <c r="V97" i="22"/>
  <c r="U97" i="22"/>
  <c r="T97" i="22"/>
  <c r="AC97" i="22" s="1"/>
  <c r="O97" i="22"/>
  <c r="V96" i="22"/>
  <c r="U96" i="22"/>
  <c r="T96" i="22"/>
  <c r="Z96" i="22" s="1"/>
  <c r="O96" i="22"/>
  <c r="V95" i="22"/>
  <c r="U95" i="22"/>
  <c r="T95" i="22"/>
  <c r="O95" i="22"/>
  <c r="V94" i="22"/>
  <c r="U94" i="22"/>
  <c r="T94" i="22"/>
  <c r="O94" i="22"/>
  <c r="V93" i="22"/>
  <c r="AC93" i="22" s="1"/>
  <c r="U93" i="22"/>
  <c r="T93" i="22"/>
  <c r="Z93" i="22" s="1"/>
  <c r="O93" i="22"/>
  <c r="V92" i="22"/>
  <c r="U92" i="22"/>
  <c r="T92" i="22"/>
  <c r="O92" i="22"/>
  <c r="V91" i="22"/>
  <c r="AC91" i="22" s="1"/>
  <c r="U91" i="22"/>
  <c r="T91" i="22"/>
  <c r="O91" i="22"/>
  <c r="V90" i="22"/>
  <c r="Z90" i="22" s="1"/>
  <c r="U90" i="22"/>
  <c r="T90" i="22"/>
  <c r="O90" i="22"/>
  <c r="V89" i="22"/>
  <c r="U89" i="22"/>
  <c r="T89" i="22"/>
  <c r="Z89" i="22" s="1"/>
  <c r="O89" i="22"/>
  <c r="V88" i="22"/>
  <c r="U88" i="22"/>
  <c r="T88" i="22"/>
  <c r="Z88" i="22" s="1"/>
  <c r="O88" i="22"/>
  <c r="V87" i="22"/>
  <c r="U87" i="22"/>
  <c r="T87" i="22"/>
  <c r="AC87" i="22" s="1"/>
  <c r="O87" i="22"/>
  <c r="V86" i="22"/>
  <c r="U86" i="22"/>
  <c r="T86" i="22"/>
  <c r="Z86" i="22" s="1"/>
  <c r="O86" i="22"/>
  <c r="V85" i="22"/>
  <c r="U85" i="22"/>
  <c r="T85" i="22"/>
  <c r="Z85" i="22" s="1"/>
  <c r="O85" i="22"/>
  <c r="AC84" i="22"/>
  <c r="Z84" i="22"/>
  <c r="V84" i="22"/>
  <c r="U84" i="22"/>
  <c r="T84" i="22"/>
  <c r="O84" i="22"/>
  <c r="V83" i="22"/>
  <c r="U83" i="22"/>
  <c r="T83" i="22"/>
  <c r="O83" i="22"/>
  <c r="Z82" i="22"/>
  <c r="V82" i="22"/>
  <c r="U82" i="22"/>
  <c r="T82" i="22"/>
  <c r="AC82" i="22" s="1"/>
  <c r="O82" i="22"/>
  <c r="Z81" i="22"/>
  <c r="V81" i="22"/>
  <c r="U81" i="22"/>
  <c r="T81" i="22"/>
  <c r="O81" i="22"/>
  <c r="V80" i="22"/>
  <c r="U80" i="22"/>
  <c r="T80" i="22"/>
  <c r="AC80" i="22" s="1"/>
  <c r="O80" i="22"/>
  <c r="V73" i="22"/>
  <c r="U73" i="22"/>
  <c r="T73" i="22"/>
  <c r="Z73" i="22" s="1"/>
  <c r="Z72" i="22"/>
  <c r="Z74" i="22" s="1"/>
  <c r="V72" i="22"/>
  <c r="U72" i="22"/>
  <c r="T72" i="22"/>
  <c r="AC72" i="22" s="1"/>
  <c r="O72" i="22"/>
  <c r="V65" i="22"/>
  <c r="U65" i="22"/>
  <c r="T65" i="22"/>
  <c r="Z65" i="22" s="1"/>
  <c r="V64" i="22"/>
  <c r="U64" i="22"/>
  <c r="T64" i="22"/>
  <c r="Z64" i="22" s="1"/>
  <c r="Z66" i="22" s="1"/>
  <c r="Z57" i="22"/>
  <c r="Z56" i="22"/>
  <c r="Z58" i="22" s="1"/>
  <c r="V56" i="22"/>
  <c r="U56" i="22"/>
  <c r="T56" i="22"/>
  <c r="AC56" i="22" s="1"/>
  <c r="V50" i="22"/>
  <c r="U50" i="22"/>
  <c r="T50" i="22"/>
  <c r="V49" i="22"/>
  <c r="U49" i="22"/>
  <c r="T49" i="22"/>
  <c r="Z49" i="22" s="1"/>
  <c r="Z48" i="22"/>
  <c r="V48" i="22"/>
  <c r="U48" i="22"/>
  <c r="T48" i="22"/>
  <c r="AC48" i="22" s="1"/>
  <c r="V47" i="22"/>
  <c r="U47" i="22"/>
  <c r="T47" i="22"/>
  <c r="Z47" i="22" s="1"/>
  <c r="Z40" i="22"/>
  <c r="V39" i="22"/>
  <c r="AC39" i="22" s="1"/>
  <c r="U39" i="22"/>
  <c r="T39" i="22"/>
  <c r="Z39" i="22" s="1"/>
  <c r="Z41" i="22" s="1"/>
  <c r="Z32" i="22"/>
  <c r="Z31" i="22"/>
  <c r="AC30" i="22"/>
  <c r="O30" i="22"/>
  <c r="V29" i="22"/>
  <c r="U29" i="22"/>
  <c r="T29" i="22"/>
  <c r="V28" i="22"/>
  <c r="U28" i="22"/>
  <c r="T28" i="22"/>
  <c r="Z28" i="22" s="1"/>
  <c r="Z27" i="22"/>
  <c r="V27" i="22"/>
  <c r="U27" i="22"/>
  <c r="T27" i="22"/>
  <c r="AC27" i="22" s="1"/>
  <c r="Z26" i="22"/>
  <c r="V26" i="22"/>
  <c r="U26" i="22"/>
  <c r="T26" i="22"/>
  <c r="Z19" i="22"/>
  <c r="Z18" i="22"/>
  <c r="Z17" i="22"/>
  <c r="Z16" i="22"/>
  <c r="Z15" i="22"/>
  <c r="O14" i="22"/>
  <c r="V13" i="22"/>
  <c r="AC13" i="22" s="1"/>
  <c r="U13" i="22"/>
  <c r="T13" i="22"/>
  <c r="V12" i="22"/>
  <c r="U12" i="22"/>
  <c r="T12" i="22"/>
  <c r="Z12" i="22" s="1"/>
  <c r="V11" i="22"/>
  <c r="U11" i="22"/>
  <c r="T11" i="22"/>
  <c r="Z11" i="22" s="1"/>
  <c r="V10" i="22"/>
  <c r="Z10" i="22" s="1"/>
  <c r="U10" i="22"/>
  <c r="T10" i="22"/>
  <c r="V9" i="22"/>
  <c r="U9" i="22"/>
  <c r="T9" i="22"/>
  <c r="Z9" i="22" s="1"/>
  <c r="V8" i="22"/>
  <c r="U8" i="22"/>
  <c r="T8" i="22"/>
  <c r="AC8" i="22" s="1"/>
  <c r="V7" i="22"/>
  <c r="U7" i="22"/>
  <c r="T7" i="22"/>
  <c r="AC7" i="22" s="1"/>
  <c r="V6" i="22"/>
  <c r="Z6" i="22" s="1"/>
  <c r="U6" i="22"/>
  <c r="T6" i="22"/>
  <c r="AC6" i="22" s="1"/>
  <c r="AC366" i="22" l="1"/>
  <c r="AC182" i="22"/>
  <c r="AC132" i="22"/>
  <c r="AC158" i="22"/>
  <c r="AC223" i="22"/>
  <c r="AC188" i="22"/>
  <c r="AC189" i="22"/>
  <c r="AC29" i="22"/>
  <c r="AC208" i="22"/>
  <c r="AC187" i="22"/>
  <c r="AC98" i="22"/>
  <c r="AC154" i="22"/>
  <c r="AC131" i="22"/>
  <c r="AC177" i="22"/>
  <c r="AC288" i="22"/>
  <c r="AC185" i="22"/>
  <c r="AC332" i="22"/>
  <c r="AC102" i="22"/>
  <c r="AC209" i="22"/>
  <c r="AC81" i="22"/>
  <c r="AC26" i="22"/>
  <c r="AC94" i="22"/>
  <c r="AC234" i="22"/>
  <c r="AC271" i="22"/>
  <c r="Z233" i="22"/>
  <c r="Z288" i="22"/>
  <c r="AC312" i="22"/>
  <c r="AC90" i="22"/>
  <c r="Z178" i="22"/>
  <c r="AC351" i="22"/>
  <c r="AC49" i="22"/>
  <c r="AC96" i="22"/>
  <c r="AC126" i="22"/>
  <c r="AC28" i="22"/>
  <c r="AC50" i="22"/>
  <c r="Z50" i="22"/>
  <c r="Z51" i="22" s="1"/>
  <c r="AC11" i="22"/>
  <c r="Z80" i="22"/>
  <c r="AC85" i="22"/>
  <c r="Z121" i="22"/>
  <c r="AC244" i="22"/>
  <c r="AC184" i="22"/>
  <c r="Z331" i="22"/>
  <c r="Z336" i="22" s="1"/>
  <c r="Z91" i="22"/>
  <c r="Z234" i="22"/>
  <c r="Z319" i="22"/>
  <c r="Z322" i="22" s="1"/>
  <c r="Z29" i="22"/>
  <c r="Z33" i="22" s="1"/>
  <c r="Z179" i="22"/>
  <c r="Z283" i="22"/>
  <c r="AC12" i="22"/>
  <c r="AC127" i="22"/>
  <c r="AC133" i="22"/>
  <c r="Z133" i="22"/>
  <c r="Z229" i="22"/>
  <c r="AC353" i="22"/>
  <c r="AC86" i="22"/>
  <c r="AC92" i="22"/>
  <c r="Z92" i="22"/>
  <c r="AC128" i="22"/>
  <c r="Z265" i="22"/>
  <c r="AC320" i="22"/>
  <c r="AC281" i="22"/>
  <c r="AC289" i="22" s="1"/>
  <c r="Z281" i="22"/>
  <c r="Z87" i="22"/>
  <c r="AC180" i="22"/>
  <c r="Z7" i="22"/>
  <c r="Z20" i="22" s="1"/>
  <c r="Z123" i="22"/>
  <c r="AC240" i="22"/>
  <c r="AC230" i="22"/>
  <c r="Z207" i="22"/>
  <c r="AC241" i="22"/>
  <c r="Z241" i="22"/>
  <c r="Z245" i="22" s="1"/>
  <c r="AC222" i="22"/>
  <c r="Z222" i="22"/>
  <c r="AC243" i="22"/>
  <c r="Z13" i="22"/>
  <c r="AC10" i="22"/>
  <c r="AC64" i="22"/>
  <c r="AC95" i="22"/>
  <c r="Z95" i="22"/>
  <c r="AC89" i="22"/>
  <c r="AC156" i="22"/>
  <c r="Z101" i="22"/>
  <c r="AC155" i="22"/>
  <c r="Z155" i="22"/>
  <c r="AC304" i="22"/>
  <c r="Z304" i="22"/>
  <c r="Z306" i="22" s="1"/>
  <c r="Z8" i="22"/>
  <c r="AC176" i="22"/>
  <c r="Z176" i="22"/>
  <c r="Z199" i="22" s="1"/>
  <c r="Z231" i="22"/>
  <c r="AC65" i="22"/>
  <c r="AC83" i="22"/>
  <c r="Z83" i="22"/>
  <c r="AC135" i="22"/>
  <c r="Z94" i="22"/>
  <c r="Z130" i="22"/>
  <c r="AC47" i="22"/>
  <c r="Z119" i="22"/>
  <c r="AC119" i="22"/>
  <c r="Z208" i="22"/>
  <c r="Z272" i="22"/>
  <c r="Z275" i="22" s="1"/>
  <c r="Z286" i="22"/>
  <c r="AC343" i="22"/>
  <c r="Z221" i="22"/>
  <c r="Z224" i="22" s="1"/>
  <c r="AC136" i="22"/>
  <c r="AC157" i="22"/>
  <c r="Z157" i="22"/>
  <c r="Z124" i="22"/>
  <c r="Z186" i="22"/>
  <c r="AC9" i="22"/>
  <c r="AC14" i="22" s="1"/>
  <c r="AC73" i="22"/>
  <c r="AC88" i="22"/>
  <c r="AC218" i="22"/>
  <c r="AC232" i="22"/>
  <c r="AC264" i="22"/>
  <c r="Z181" i="22"/>
  <c r="Z97" i="22"/>
  <c r="Z129" i="22"/>
  <c r="Z282" i="22"/>
  <c r="AE245" i="21"/>
  <c r="V244" i="21"/>
  <c r="U244" i="21"/>
  <c r="T244" i="21"/>
  <c r="O244" i="21"/>
  <c r="V243" i="21"/>
  <c r="U243" i="21"/>
  <c r="T243" i="21"/>
  <c r="O243" i="21"/>
  <c r="V242" i="21"/>
  <c r="U242" i="21"/>
  <c r="T242" i="21"/>
  <c r="O242" i="21"/>
  <c r="V241" i="21"/>
  <c r="U241" i="21"/>
  <c r="T241" i="21"/>
  <c r="O241" i="21"/>
  <c r="V240" i="21"/>
  <c r="U240" i="21"/>
  <c r="T240" i="21"/>
  <c r="AD240" i="21" s="1"/>
  <c r="O240" i="21"/>
  <c r="AD242" i="21" l="1"/>
  <c r="AD243" i="21"/>
  <c r="AD244" i="21"/>
  <c r="AD241" i="21"/>
  <c r="AC105" i="22"/>
  <c r="Z212" i="22"/>
  <c r="Z295" i="22"/>
  <c r="Z112" i="22"/>
  <c r="Z146" i="22"/>
  <c r="Z154" i="22"/>
  <c r="Z159" i="22"/>
  <c r="Z235" i="22"/>
  <c r="Y242" i="21"/>
  <c r="AA242" i="21" s="1"/>
  <c r="Y243" i="21"/>
  <c r="AA243" i="21" s="1"/>
  <c r="Y240" i="21"/>
  <c r="AA240" i="21" s="1"/>
  <c r="Y244" i="21"/>
  <c r="AA244" i="21" s="1"/>
  <c r="Y241" i="21"/>
  <c r="AA241" i="21" s="1"/>
  <c r="V234" i="21"/>
  <c r="U234" i="21"/>
  <c r="T234" i="21"/>
  <c r="O234" i="21"/>
  <c r="V233" i="21"/>
  <c r="U233" i="21"/>
  <c r="T233" i="21"/>
  <c r="O233" i="21"/>
  <c r="V232" i="21"/>
  <c r="U232" i="21"/>
  <c r="T232" i="21"/>
  <c r="O232" i="21"/>
  <c r="V231" i="21"/>
  <c r="U231" i="21"/>
  <c r="T231" i="21"/>
  <c r="AD231" i="21" s="1"/>
  <c r="O231" i="21"/>
  <c r="V230" i="21"/>
  <c r="U230" i="21"/>
  <c r="T230" i="21"/>
  <c r="O230" i="21"/>
  <c r="V229" i="21"/>
  <c r="U229" i="21"/>
  <c r="T229" i="21"/>
  <c r="AD229" i="21" s="1"/>
  <c r="O229" i="21"/>
  <c r="AD230" i="21" l="1"/>
  <c r="AD232" i="21"/>
  <c r="AD233" i="21"/>
  <c r="Z160" i="22"/>
  <c r="AA245" i="21"/>
  <c r="Y230" i="21"/>
  <c r="AA230" i="21" s="1"/>
  <c r="Y232" i="21"/>
  <c r="AA232" i="21" s="1"/>
  <c r="AD234" i="21"/>
  <c r="Y231" i="21"/>
  <c r="AA231" i="21" s="1"/>
  <c r="Y229" i="21"/>
  <c r="AA229" i="21" s="1"/>
  <c r="Y234" i="21"/>
  <c r="AA234" i="21" s="1"/>
  <c r="Y233" i="21"/>
  <c r="AA233" i="21" s="1"/>
  <c r="V223" i="21"/>
  <c r="U223" i="21"/>
  <c r="T223" i="21"/>
  <c r="AD223" i="21" s="1"/>
  <c r="O223" i="21"/>
  <c r="V221" i="21"/>
  <c r="U221" i="21"/>
  <c r="T221" i="21"/>
  <c r="AD221" i="21" s="1"/>
  <c r="O221" i="21"/>
  <c r="V222" i="21"/>
  <c r="U222" i="21"/>
  <c r="T222" i="21"/>
  <c r="AD222" i="21" s="1"/>
  <c r="O222" i="21"/>
  <c r="V220" i="21"/>
  <c r="U220" i="21"/>
  <c r="T220" i="21"/>
  <c r="O220" i="21"/>
  <c r="V219" i="21"/>
  <c r="U219" i="21"/>
  <c r="T219" i="21"/>
  <c r="AD219" i="21" s="1"/>
  <c r="O219" i="21"/>
  <c r="V218" i="21"/>
  <c r="U218" i="21"/>
  <c r="T218" i="21"/>
  <c r="O218" i="21"/>
  <c r="AD218" i="21" l="1"/>
  <c r="AA235" i="21"/>
  <c r="Y223" i="21"/>
  <c r="AA223" i="21" s="1"/>
  <c r="Y221" i="21"/>
  <c r="AA221" i="21" s="1"/>
  <c r="Y218" i="21"/>
  <c r="Y220" i="21"/>
  <c r="AA220" i="21" s="1"/>
  <c r="Y222" i="21"/>
  <c r="AA222" i="21" s="1"/>
  <c r="AD220" i="21"/>
  <c r="Y219" i="21"/>
  <c r="AA219" i="21" s="1"/>
  <c r="AA218" i="21"/>
  <c r="AA224" i="21" s="1"/>
  <c r="AA211" i="21"/>
  <c r="V209" i="21"/>
  <c r="U209" i="21"/>
  <c r="T209" i="21"/>
  <c r="Y209" i="21" s="1"/>
  <c r="O209" i="21"/>
  <c r="V208" i="21"/>
  <c r="U208" i="21"/>
  <c r="T208" i="21"/>
  <c r="Y208" i="21" s="1"/>
  <c r="O208" i="21"/>
  <c r="V207" i="21"/>
  <c r="U207" i="21"/>
  <c r="T207" i="21"/>
  <c r="AD207" i="21" s="1"/>
  <c r="O207" i="21"/>
  <c r="AD209" i="21" l="1"/>
  <c r="AA209" i="21"/>
  <c r="AA208" i="21"/>
  <c r="AD208" i="21"/>
  <c r="Y207" i="21"/>
  <c r="AA207" i="21" s="1"/>
  <c r="AA198" i="21"/>
  <c r="AA197" i="21"/>
  <c r="AA196" i="21"/>
  <c r="AA195" i="21"/>
  <c r="AA194" i="21"/>
  <c r="AA193" i="21"/>
  <c r="AA192" i="21"/>
  <c r="AA191" i="21"/>
  <c r="AD190" i="21"/>
  <c r="O190" i="21"/>
  <c r="V189" i="21"/>
  <c r="U189" i="21"/>
  <c r="T189" i="21"/>
  <c r="O189" i="21"/>
  <c r="V188" i="21"/>
  <c r="U188" i="21"/>
  <c r="T188" i="21"/>
  <c r="AD188" i="21" s="1"/>
  <c r="O188" i="21"/>
  <c r="V187" i="21"/>
  <c r="U187" i="21"/>
  <c r="T187" i="21"/>
  <c r="AD187" i="21" s="1"/>
  <c r="O187" i="21"/>
  <c r="V186" i="21"/>
  <c r="U186" i="21"/>
  <c r="T186" i="21"/>
  <c r="O186" i="21"/>
  <c r="V185" i="21"/>
  <c r="U185" i="21"/>
  <c r="T185" i="21"/>
  <c r="Y185" i="21" s="1"/>
  <c r="AA185" i="21" s="1"/>
  <c r="O185" i="21"/>
  <c r="V184" i="21"/>
  <c r="U184" i="21"/>
  <c r="T184" i="21"/>
  <c r="AD184" i="21" s="1"/>
  <c r="O184" i="21"/>
  <c r="V183" i="21"/>
  <c r="U183" i="21"/>
  <c r="T183" i="21"/>
  <c r="O183" i="21"/>
  <c r="V182" i="21"/>
  <c r="U182" i="21"/>
  <c r="T182" i="21"/>
  <c r="Y182" i="21" s="1"/>
  <c r="AA182" i="21" s="1"/>
  <c r="O182" i="21"/>
  <c r="V181" i="21"/>
  <c r="U181" i="21"/>
  <c r="T181" i="21"/>
  <c r="O181" i="21"/>
  <c r="V180" i="21"/>
  <c r="U180" i="21"/>
  <c r="T180" i="21"/>
  <c r="O180" i="21"/>
  <c r="V179" i="21"/>
  <c r="U179" i="21"/>
  <c r="T179" i="21"/>
  <c r="Y179" i="21" s="1"/>
  <c r="AA179" i="21" s="1"/>
  <c r="O179" i="21"/>
  <c r="V178" i="21"/>
  <c r="U178" i="21"/>
  <c r="T178" i="21"/>
  <c r="O178" i="21"/>
  <c r="V177" i="21"/>
  <c r="U177" i="21"/>
  <c r="T177" i="21"/>
  <c r="O177" i="21"/>
  <c r="V176" i="21"/>
  <c r="U176" i="21"/>
  <c r="T176" i="21"/>
  <c r="AD176" i="21" s="1"/>
  <c r="O176" i="21"/>
  <c r="V175" i="21"/>
  <c r="U175" i="21"/>
  <c r="T175" i="21"/>
  <c r="Y175" i="21" s="1"/>
  <c r="AA175" i="21" s="1"/>
  <c r="O175" i="21"/>
  <c r="V174" i="21"/>
  <c r="U174" i="21"/>
  <c r="T174" i="21"/>
  <c r="AD174" i="21" s="1"/>
  <c r="O174" i="21"/>
  <c r="Y178" i="21" l="1"/>
  <c r="AA178" i="21" s="1"/>
  <c r="AD186" i="21"/>
  <c r="AD183" i="21"/>
  <c r="Y177" i="21"/>
  <c r="AA177" i="21" s="1"/>
  <c r="AD181" i="21"/>
  <c r="AD189" i="21"/>
  <c r="AA210" i="21"/>
  <c r="AA212" i="21" s="1"/>
  <c r="AD177" i="21"/>
  <c r="AD179" i="21"/>
  <c r="Y189" i="21"/>
  <c r="AA189" i="21" s="1"/>
  <c r="AD180" i="21"/>
  <c r="Y184" i="21"/>
  <c r="AA184" i="21" s="1"/>
  <c r="Y180" i="21"/>
  <c r="AA180" i="21" s="1"/>
  <c r="AD178" i="21"/>
  <c r="Y181" i="21"/>
  <c r="AA181" i="21" s="1"/>
  <c r="Y174" i="21"/>
  <c r="AA174" i="21" s="1"/>
  <c r="AD185" i="21"/>
  <c r="Y186" i="21"/>
  <c r="AA186" i="21" s="1"/>
  <c r="AD182" i="21"/>
  <c r="AD175" i="21"/>
  <c r="Y187" i="21"/>
  <c r="AA187" i="21" s="1"/>
  <c r="Y183" i="21"/>
  <c r="AA183" i="21" s="1"/>
  <c r="Y176" i="21"/>
  <c r="AA176" i="21" s="1"/>
  <c r="Y188" i="21"/>
  <c r="AA188" i="21" s="1"/>
  <c r="Y154" i="21"/>
  <c r="Y159" i="21" s="1"/>
  <c r="AA159" i="21" s="1"/>
  <c r="Y153" i="21"/>
  <c r="V158" i="21"/>
  <c r="U158" i="21"/>
  <c r="T158" i="21"/>
  <c r="V157" i="21"/>
  <c r="U157" i="21"/>
  <c r="T157" i="21"/>
  <c r="AD157" i="21" s="1"/>
  <c r="V156" i="21"/>
  <c r="U156" i="21"/>
  <c r="T156" i="21"/>
  <c r="V155" i="21"/>
  <c r="U155" i="21"/>
  <c r="T155" i="21"/>
  <c r="Y155" i="21" s="1"/>
  <c r="AA155" i="21" s="1"/>
  <c r="O155" i="21"/>
  <c r="V154" i="21"/>
  <c r="U154" i="21"/>
  <c r="T154" i="21"/>
  <c r="V153" i="21"/>
  <c r="U153" i="21"/>
  <c r="T153" i="21"/>
  <c r="O153" i="21"/>
  <c r="AD156" i="21" l="1"/>
  <c r="AA199" i="21"/>
  <c r="AA153" i="21"/>
  <c r="Y158" i="21"/>
  <c r="AA158" i="21" s="1"/>
  <c r="AD158" i="21"/>
  <c r="Y157" i="21"/>
  <c r="AA157" i="21" s="1"/>
  <c r="AD155" i="21"/>
  <c r="Y156" i="21"/>
  <c r="AA156" i="21" s="1"/>
  <c r="AA154" i="21"/>
  <c r="AD154" i="21"/>
  <c r="AD153" i="21"/>
  <c r="AA145" i="21"/>
  <c r="AA144" i="21"/>
  <c r="AA143" i="21"/>
  <c r="AA142" i="21"/>
  <c r="AA141" i="21"/>
  <c r="V128" i="21"/>
  <c r="U128" i="21"/>
  <c r="T128" i="21"/>
  <c r="AD128" i="21" s="1"/>
  <c r="O128" i="21"/>
  <c r="AA160" i="21" l="1"/>
  <c r="Y128" i="21"/>
  <c r="AA128" i="21" s="1"/>
  <c r="V136" i="21" l="1"/>
  <c r="U136" i="21"/>
  <c r="T136" i="21"/>
  <c r="O136" i="21"/>
  <c r="V135" i="21"/>
  <c r="U135" i="21"/>
  <c r="T135" i="21"/>
  <c r="O135" i="21"/>
  <c r="V134" i="21"/>
  <c r="U134" i="21"/>
  <c r="T134" i="21"/>
  <c r="Y134" i="21" s="1"/>
  <c r="O134" i="21"/>
  <c r="V133" i="21"/>
  <c r="U133" i="21"/>
  <c r="T133" i="21"/>
  <c r="O133" i="21"/>
  <c r="V132" i="21"/>
  <c r="U132" i="21"/>
  <c r="T132" i="21"/>
  <c r="Y132" i="21" s="1"/>
  <c r="O132" i="21"/>
  <c r="V131" i="21"/>
  <c r="U131" i="21"/>
  <c r="T131" i="21"/>
  <c r="Y131" i="21" s="1"/>
  <c r="O131" i="21"/>
  <c r="V130" i="21"/>
  <c r="U130" i="21"/>
  <c r="T130" i="21"/>
  <c r="O130" i="21"/>
  <c r="V129" i="21"/>
  <c r="U129" i="21"/>
  <c r="T129" i="21"/>
  <c r="Y129" i="21" s="1"/>
  <c r="O129" i="21"/>
  <c r="V127" i="21"/>
  <c r="U127" i="21"/>
  <c r="T127" i="21"/>
  <c r="O127" i="21"/>
  <c r="V122" i="21"/>
  <c r="U122" i="21"/>
  <c r="T122" i="21"/>
  <c r="AD122" i="21" s="1"/>
  <c r="O122" i="21"/>
  <c r="V121" i="21"/>
  <c r="U121" i="21"/>
  <c r="T121" i="21"/>
  <c r="O121" i="21"/>
  <c r="V120" i="21"/>
  <c r="U120" i="21"/>
  <c r="T120" i="21"/>
  <c r="O120" i="21"/>
  <c r="V119" i="21"/>
  <c r="U119" i="21"/>
  <c r="T119" i="21"/>
  <c r="AD119" i="21" s="1"/>
  <c r="O119" i="21"/>
  <c r="V126" i="21"/>
  <c r="U126" i="21"/>
  <c r="T126" i="21"/>
  <c r="O126" i="21"/>
  <c r="V125" i="21"/>
  <c r="U125" i="21"/>
  <c r="T125" i="21"/>
  <c r="O125" i="21"/>
  <c r="V124" i="21"/>
  <c r="U124" i="21"/>
  <c r="T124" i="21"/>
  <c r="O124" i="21"/>
  <c r="V123" i="21"/>
  <c r="U123" i="21"/>
  <c r="T123" i="21"/>
  <c r="O123" i="21"/>
  <c r="AA140" i="21"/>
  <c r="AA139" i="21"/>
  <c r="AA138" i="21"/>
  <c r="O137" i="21"/>
  <c r="AD135" i="21" l="1"/>
  <c r="AD121" i="21"/>
  <c r="AD124" i="21"/>
  <c r="AD133" i="21"/>
  <c r="AD123" i="21"/>
  <c r="AD127" i="21"/>
  <c r="AD130" i="21"/>
  <c r="AD136" i="21"/>
  <c r="AD126" i="21"/>
  <c r="Y136" i="21"/>
  <c r="Y135" i="21"/>
  <c r="Y133" i="21"/>
  <c r="Y130" i="21"/>
  <c r="AA130" i="21" s="1"/>
  <c r="AA131" i="21"/>
  <c r="AD132" i="21"/>
  <c r="AD125" i="21"/>
  <c r="AD129" i="21"/>
  <c r="AA136" i="21"/>
  <c r="AA135" i="21"/>
  <c r="AD134" i="21"/>
  <c r="AA132" i="21"/>
  <c r="AA133" i="21"/>
  <c r="AA134" i="21"/>
  <c r="AD131" i="21"/>
  <c r="AA129" i="21"/>
  <c r="Y127" i="21"/>
  <c r="AA127" i="21" s="1"/>
  <c r="AD120" i="21"/>
  <c r="Y122" i="21"/>
  <c r="AA122" i="21" s="1"/>
  <c r="Y121" i="21"/>
  <c r="AA121" i="21" s="1"/>
  <c r="Y120" i="21"/>
  <c r="AA120" i="21" s="1"/>
  <c r="Y119" i="21"/>
  <c r="AA119" i="21" s="1"/>
  <c r="Y126" i="21"/>
  <c r="AA126" i="21" s="1"/>
  <c r="Y125" i="21"/>
  <c r="AA125" i="21" s="1"/>
  <c r="Y124" i="21"/>
  <c r="AA124" i="21" s="1"/>
  <c r="Y123" i="21"/>
  <c r="AA123" i="21" s="1"/>
  <c r="AD137" i="21"/>
  <c r="AA111" i="21"/>
  <c r="AA146" i="21" l="1"/>
  <c r="AA108" i="21"/>
  <c r="AA107" i="21"/>
  <c r="AA106" i="21"/>
  <c r="AA110" i="21" l="1"/>
  <c r="AA109" i="21"/>
  <c r="O105" i="21"/>
  <c r="O104" i="21"/>
  <c r="V103" i="21"/>
  <c r="U103" i="21"/>
  <c r="T103" i="21"/>
  <c r="O103" i="21"/>
  <c r="V102" i="21"/>
  <c r="U102" i="21"/>
  <c r="T102" i="21"/>
  <c r="O102" i="21"/>
  <c r="V101" i="21"/>
  <c r="U101" i="21"/>
  <c r="T101" i="21"/>
  <c r="O101" i="21"/>
  <c r="V100" i="21"/>
  <c r="U100" i="21"/>
  <c r="T100" i="21"/>
  <c r="O100" i="21"/>
  <c r="V99" i="21"/>
  <c r="U99" i="21"/>
  <c r="T99" i="21"/>
  <c r="O99" i="21"/>
  <c r="V98" i="21"/>
  <c r="U98" i="21"/>
  <c r="T98" i="21"/>
  <c r="O98" i="21"/>
  <c r="V97" i="21"/>
  <c r="U97" i="21"/>
  <c r="T97" i="21"/>
  <c r="O97" i="21"/>
  <c r="V96" i="21"/>
  <c r="U96" i="21"/>
  <c r="T96" i="21"/>
  <c r="O96" i="21"/>
  <c r="V95" i="21"/>
  <c r="U95" i="21"/>
  <c r="T95" i="21"/>
  <c r="O95" i="21"/>
  <c r="V94" i="21"/>
  <c r="U94" i="21"/>
  <c r="T94" i="21"/>
  <c r="O94" i="21"/>
  <c r="V93" i="21"/>
  <c r="U93" i="21"/>
  <c r="T93" i="21"/>
  <c r="O93" i="21"/>
  <c r="V92" i="21"/>
  <c r="U92" i="21"/>
  <c r="T92" i="21"/>
  <c r="O92" i="21"/>
  <c r="V91" i="21"/>
  <c r="U91" i="21"/>
  <c r="T91" i="21"/>
  <c r="AD91" i="21" s="1"/>
  <c r="O91" i="21"/>
  <c r="V90" i="21"/>
  <c r="U90" i="21"/>
  <c r="T90" i="21"/>
  <c r="O90" i="21"/>
  <c r="V89" i="21"/>
  <c r="U89" i="21"/>
  <c r="T89" i="21"/>
  <c r="O89" i="21"/>
  <c r="V88" i="21"/>
  <c r="U88" i="21"/>
  <c r="T88" i="21"/>
  <c r="O88" i="21"/>
  <c r="V87" i="21"/>
  <c r="U87" i="21"/>
  <c r="T87" i="21"/>
  <c r="O87" i="21"/>
  <c r="V86" i="21"/>
  <c r="U86" i="21"/>
  <c r="T86" i="21"/>
  <c r="O86" i="21"/>
  <c r="V85" i="21"/>
  <c r="U85" i="21"/>
  <c r="T85" i="21"/>
  <c r="O85" i="21"/>
  <c r="V84" i="21"/>
  <c r="U84" i="21"/>
  <c r="T84" i="21"/>
  <c r="O84" i="21"/>
  <c r="V83" i="21"/>
  <c r="U83" i="21"/>
  <c r="T83" i="21"/>
  <c r="AD83" i="21" s="1"/>
  <c r="O83" i="21"/>
  <c r="V82" i="21"/>
  <c r="U82" i="21"/>
  <c r="T82" i="21"/>
  <c r="Y82" i="21" s="1"/>
  <c r="O82" i="21"/>
  <c r="V81" i="21"/>
  <c r="U81" i="21"/>
  <c r="T81" i="21"/>
  <c r="O81" i="21"/>
  <c r="V80" i="21"/>
  <c r="U80" i="21"/>
  <c r="T80" i="21"/>
  <c r="O80" i="21"/>
  <c r="AD88" i="21" l="1"/>
  <c r="AD96" i="21"/>
  <c r="AD92" i="21"/>
  <c r="AD93" i="21"/>
  <c r="AD98" i="21"/>
  <c r="AD86" i="21"/>
  <c r="AD94" i="21"/>
  <c r="Y94" i="21"/>
  <c r="AA94" i="21" s="1"/>
  <c r="AD87" i="21"/>
  <c r="AD90" i="21"/>
  <c r="AD95" i="21"/>
  <c r="AD101" i="21"/>
  <c r="Y101" i="21"/>
  <c r="AD84" i="21"/>
  <c r="Y84" i="21"/>
  <c r="AA84" i="21" s="1"/>
  <c r="Y99" i="21"/>
  <c r="AA99" i="21" s="1"/>
  <c r="AD100" i="21"/>
  <c r="Y100" i="21"/>
  <c r="AA100" i="21" s="1"/>
  <c r="AD102" i="21"/>
  <c r="Y102" i="21"/>
  <c r="AD85" i="21"/>
  <c r="Y85" i="21"/>
  <c r="AA85" i="21" s="1"/>
  <c r="AD103" i="21"/>
  <c r="Y103" i="21"/>
  <c r="AD81" i="21"/>
  <c r="Y81" i="21"/>
  <c r="AA81" i="21" s="1"/>
  <c r="AD89" i="21"/>
  <c r="AD97" i="21"/>
  <c r="AA104" i="21"/>
  <c r="AA103" i="21"/>
  <c r="AA102" i="21"/>
  <c r="AA101" i="21"/>
  <c r="AD99" i="21"/>
  <c r="Y97" i="21"/>
  <c r="AA97" i="21" s="1"/>
  <c r="Y98" i="21"/>
  <c r="AA98" i="21" s="1"/>
  <c r="Y96" i="21"/>
  <c r="AA96" i="21" s="1"/>
  <c r="Y95" i="21"/>
  <c r="AA95" i="21" s="1"/>
  <c r="Y93" i="21"/>
  <c r="AA93" i="21" s="1"/>
  <c r="AD80" i="21"/>
  <c r="Y92" i="21"/>
  <c r="AA92" i="21" s="1"/>
  <c r="Y91" i="21"/>
  <c r="AA91" i="21" s="1"/>
  <c r="Y90" i="21"/>
  <c r="AA90" i="21" s="1"/>
  <c r="Y89" i="21"/>
  <c r="AA89" i="21" s="1"/>
  <c r="Y88" i="21"/>
  <c r="AA88" i="21" s="1"/>
  <c r="Y87" i="21"/>
  <c r="AA87" i="21" s="1"/>
  <c r="Y86" i="21"/>
  <c r="AA86" i="21" s="1"/>
  <c r="Y83" i="21"/>
  <c r="AA83" i="21" s="1"/>
  <c r="AD82" i="21"/>
  <c r="AA82" i="21"/>
  <c r="Y80" i="21"/>
  <c r="AA80" i="21" s="1"/>
  <c r="V365" i="21"/>
  <c r="U365" i="21"/>
  <c r="T365" i="21"/>
  <c r="O365" i="21"/>
  <c r="AC365" i="21" s="1"/>
  <c r="AE365" i="21" s="1"/>
  <c r="AA112" i="21" l="1"/>
  <c r="AD105" i="21"/>
  <c r="AD365" i="21"/>
  <c r="Y365" i="21"/>
  <c r="AA365" i="21" s="1"/>
  <c r="AA366" i="21" s="1"/>
  <c r="V352" i="21"/>
  <c r="U352" i="21"/>
  <c r="T352" i="21"/>
  <c r="O352" i="21"/>
  <c r="AC352" i="21" s="1"/>
  <c r="AE352" i="21" s="1"/>
  <c r="AA357" i="21"/>
  <c r="AA356" i="21"/>
  <c r="AA355" i="21"/>
  <c r="V354" i="21"/>
  <c r="U354" i="21"/>
  <c r="T354" i="21"/>
  <c r="AD354" i="21" s="1"/>
  <c r="O354" i="21"/>
  <c r="AC354" i="21" s="1"/>
  <c r="AE354" i="21" s="1"/>
  <c r="V353" i="21"/>
  <c r="U353" i="21"/>
  <c r="T353" i="21"/>
  <c r="O353" i="21"/>
  <c r="AC353" i="21" s="1"/>
  <c r="AE353" i="21" s="1"/>
  <c r="V351" i="21"/>
  <c r="U351" i="21"/>
  <c r="T351" i="21"/>
  <c r="O351" i="21"/>
  <c r="AC351" i="21" s="1"/>
  <c r="AE351" i="21" s="1"/>
  <c r="AD352" i="21" l="1"/>
  <c r="AD351" i="21"/>
  <c r="Y354" i="21"/>
  <c r="AA354" i="21" s="1"/>
  <c r="AD353" i="21"/>
  <c r="Y352" i="21"/>
  <c r="AA352" i="21" s="1"/>
  <c r="Y353" i="21"/>
  <c r="AA353" i="21" s="1"/>
  <c r="Y351" i="21"/>
  <c r="AA351" i="21" s="1"/>
  <c r="V343" i="21"/>
  <c r="U343" i="21"/>
  <c r="T343" i="21"/>
  <c r="O343" i="21"/>
  <c r="AC343" i="21" s="1"/>
  <c r="AE343" i="21" s="1"/>
  <c r="AA358" i="21" l="1"/>
  <c r="AD343" i="21"/>
  <c r="Y343" i="21"/>
  <c r="AA343" i="21" s="1"/>
  <c r="AA344" i="21" s="1"/>
  <c r="V331" i="21"/>
  <c r="U331" i="21"/>
  <c r="T331" i="21"/>
  <c r="O331" i="21"/>
  <c r="AC331" i="21" s="1"/>
  <c r="AE331" i="21" s="1"/>
  <c r="AA334" i="21"/>
  <c r="AA333" i="21"/>
  <c r="V332" i="21"/>
  <c r="U332" i="21"/>
  <c r="T332" i="21"/>
  <c r="O332" i="21"/>
  <c r="AC332" i="21" s="1"/>
  <c r="AE332" i="21" s="1"/>
  <c r="AA335" i="21"/>
  <c r="V330" i="21"/>
  <c r="U330" i="21"/>
  <c r="T330" i="21"/>
  <c r="O330" i="21"/>
  <c r="AC330" i="21" s="1"/>
  <c r="AE330" i="21" s="1"/>
  <c r="V329" i="21"/>
  <c r="U329" i="21"/>
  <c r="T329" i="21"/>
  <c r="O329" i="21"/>
  <c r="AC329" i="21" s="1"/>
  <c r="AE329" i="21" s="1"/>
  <c r="AD329" i="21" l="1"/>
  <c r="AD331" i="21"/>
  <c r="AD330" i="21"/>
  <c r="Y332" i="21"/>
  <c r="AA332" i="21" s="1"/>
  <c r="Y331" i="21"/>
  <c r="AA331" i="21" s="1"/>
  <c r="AD332" i="21"/>
  <c r="Y329" i="21"/>
  <c r="AA329" i="21" s="1"/>
  <c r="Y330" i="21"/>
  <c r="AA330" i="21" s="1"/>
  <c r="AA336" i="21" l="1"/>
  <c r="AA321" i="21"/>
  <c r="V320" i="21"/>
  <c r="U320" i="21"/>
  <c r="T320" i="21"/>
  <c r="O320" i="21"/>
  <c r="AC320" i="21" s="1"/>
  <c r="AE320" i="21" s="1"/>
  <c r="V319" i="21"/>
  <c r="U319" i="21"/>
  <c r="T319" i="21"/>
  <c r="O319" i="21"/>
  <c r="AC319" i="21" s="1"/>
  <c r="AE319" i="21" s="1"/>
  <c r="AD320" i="21" l="1"/>
  <c r="Y319" i="21"/>
  <c r="AA319" i="21" s="1"/>
  <c r="Y320" i="21"/>
  <c r="AA320" i="21" s="1"/>
  <c r="AA322" i="21" s="1"/>
  <c r="AD319" i="21"/>
  <c r="V312" i="21"/>
  <c r="U312" i="21"/>
  <c r="T312" i="21"/>
  <c r="Y312" i="21" s="1"/>
  <c r="AA312" i="21" s="1"/>
  <c r="O312" i="21"/>
  <c r="AC312" i="21" s="1"/>
  <c r="AE312" i="21" s="1"/>
  <c r="AD312" i="21" l="1"/>
  <c r="AC304" i="21"/>
  <c r="V304" i="21"/>
  <c r="U304" i="21"/>
  <c r="T304" i="21"/>
  <c r="Y304" i="21" s="1"/>
  <c r="V303" i="21"/>
  <c r="U303" i="21"/>
  <c r="T303" i="21"/>
  <c r="O303" i="21"/>
  <c r="AC303" i="21" s="1"/>
  <c r="AE303" i="21" s="1"/>
  <c r="AD303" i="21" l="1"/>
  <c r="AA313" i="21"/>
  <c r="Y303" i="21"/>
  <c r="AA303" i="21" s="1"/>
  <c r="AA304" i="21"/>
  <c r="AD304" i="21"/>
  <c r="AA305" i="21" s="1"/>
  <c r="AA294" i="21"/>
  <c r="AA293" i="21"/>
  <c r="AA292" i="21"/>
  <c r="AA291" i="21"/>
  <c r="AA290" i="21"/>
  <c r="O289" i="21"/>
  <c r="V288" i="21"/>
  <c r="U288" i="21"/>
  <c r="T288" i="21"/>
  <c r="V287" i="21"/>
  <c r="U287" i="21"/>
  <c r="T287" i="21"/>
  <c r="V286" i="21"/>
  <c r="U286" i="21"/>
  <c r="T286" i="21"/>
  <c r="Y286" i="21" s="1"/>
  <c r="AA286" i="21" s="1"/>
  <c r="V285" i="21"/>
  <c r="U285" i="21"/>
  <c r="T285" i="21"/>
  <c r="V284" i="21"/>
  <c r="U284" i="21"/>
  <c r="T284" i="21"/>
  <c r="V283" i="21"/>
  <c r="U283" i="21"/>
  <c r="T283" i="21"/>
  <c r="V282" i="21"/>
  <c r="U282" i="21"/>
  <c r="T282" i="21"/>
  <c r="V281" i="21"/>
  <c r="U281" i="21"/>
  <c r="T281" i="21"/>
  <c r="AD285" i="21" l="1"/>
  <c r="AD283" i="21"/>
  <c r="AA306" i="21"/>
  <c r="AD282" i="21"/>
  <c r="AD281" i="21"/>
  <c r="AD288" i="21"/>
  <c r="AD286" i="21"/>
  <c r="AD287" i="21"/>
  <c r="Y284" i="21"/>
  <c r="AA284" i="21" s="1"/>
  <c r="Y282" i="21"/>
  <c r="AA282" i="21" s="1"/>
  <c r="AD284" i="21"/>
  <c r="Y285" i="21"/>
  <c r="AA285" i="21" s="1"/>
  <c r="Y281" i="21"/>
  <c r="AA281" i="21" s="1"/>
  <c r="Y287" i="21"/>
  <c r="AA287" i="21" s="1"/>
  <c r="Y288" i="21"/>
  <c r="AA288" i="21" s="1"/>
  <c r="Y283" i="21"/>
  <c r="AA283" i="21" s="1"/>
  <c r="AD273" i="21"/>
  <c r="O273" i="21"/>
  <c r="AA274" i="21"/>
  <c r="AC272" i="21"/>
  <c r="O271" i="21"/>
  <c r="AC271" i="21" s="1"/>
  <c r="AE271" i="21" s="1"/>
  <c r="O72" i="21"/>
  <c r="AD289" i="21" l="1"/>
  <c r="AA295" i="21"/>
  <c r="V272" i="21"/>
  <c r="U272" i="21"/>
  <c r="T272" i="21"/>
  <c r="AD272" i="21" s="1"/>
  <c r="V271" i="21"/>
  <c r="U271" i="21"/>
  <c r="T271" i="21"/>
  <c r="AD271" i="21" l="1"/>
  <c r="Y272" i="21"/>
  <c r="AA272" i="21" s="1"/>
  <c r="Y271" i="21"/>
  <c r="AA271" i="21" s="1"/>
  <c r="V264" i="21"/>
  <c r="U264" i="21"/>
  <c r="T264" i="21"/>
  <c r="V263" i="21"/>
  <c r="U263" i="21"/>
  <c r="T263" i="21"/>
  <c r="AD264" i="21" l="1"/>
  <c r="AD263" i="21"/>
  <c r="AA275" i="21"/>
  <c r="Y263" i="21"/>
  <c r="AA263" i="21" s="1"/>
  <c r="Y264" i="21"/>
  <c r="AA264" i="21" s="1"/>
  <c r="V73" i="21"/>
  <c r="U73" i="21"/>
  <c r="T73" i="21"/>
  <c r="AD73" i="21" s="1"/>
  <c r="V72" i="21"/>
  <c r="U72" i="21"/>
  <c r="T72" i="21"/>
  <c r="AD72" i="21" l="1"/>
  <c r="AA265" i="21"/>
  <c r="Y72" i="21"/>
  <c r="AA72" i="21" s="1"/>
  <c r="Y73" i="21"/>
  <c r="AA73" i="21" s="1"/>
  <c r="V65" i="21"/>
  <c r="U65" i="21"/>
  <c r="T65" i="21"/>
  <c r="AD65" i="21" s="1"/>
  <c r="V64" i="21"/>
  <c r="U64" i="21"/>
  <c r="T64" i="21"/>
  <c r="AA74" i="21" l="1"/>
  <c r="AD64" i="21"/>
  <c r="Y65" i="21"/>
  <c r="AA65" i="21" s="1"/>
  <c r="Y64" i="21"/>
  <c r="AA64" i="21" s="1"/>
  <c r="AA57" i="21"/>
  <c r="V56" i="21"/>
  <c r="U56" i="21"/>
  <c r="T56" i="21"/>
  <c r="AA66" i="21" l="1"/>
  <c r="AD56" i="21"/>
  <c r="Y56" i="21"/>
  <c r="AA56" i="21" s="1"/>
  <c r="AA58" i="21" s="1"/>
  <c r="V50" i="21"/>
  <c r="U50" i="21"/>
  <c r="T50" i="21"/>
  <c r="V49" i="21"/>
  <c r="U49" i="21"/>
  <c r="T49" i="21"/>
  <c r="V48" i="21"/>
  <c r="U48" i="21"/>
  <c r="T48" i="21"/>
  <c r="AD48" i="21" s="1"/>
  <c r="V47" i="21"/>
  <c r="U47" i="21"/>
  <c r="T47" i="21"/>
  <c r="AD49" i="21" l="1"/>
  <c r="AD47" i="21"/>
  <c r="Y47" i="21"/>
  <c r="AA47" i="21" s="1"/>
  <c r="Y48" i="21"/>
  <c r="AA48" i="21" s="1"/>
  <c r="AD50" i="21"/>
  <c r="Y50" i="21"/>
  <c r="AA50" i="21" s="1"/>
  <c r="Y49" i="21"/>
  <c r="AA49" i="21" s="1"/>
  <c r="V39" i="21"/>
  <c r="U39" i="21"/>
  <c r="T39" i="21"/>
  <c r="AA40" i="21"/>
  <c r="V29" i="21"/>
  <c r="U29" i="21"/>
  <c r="T29" i="21"/>
  <c r="V28" i="21"/>
  <c r="U28" i="21"/>
  <c r="T28" i="21"/>
  <c r="V27" i="21"/>
  <c r="U27" i="21"/>
  <c r="T27" i="21"/>
  <c r="Y27" i="21" s="1"/>
  <c r="AA27" i="21" s="1"/>
  <c r="V26" i="21"/>
  <c r="U26" i="21"/>
  <c r="T26" i="21"/>
  <c r="Y26" i="21" s="1"/>
  <c r="AA26" i="21" s="1"/>
  <c r="AA32" i="21"/>
  <c r="AA31" i="21"/>
  <c r="O30" i="21"/>
  <c r="AD30" i="21"/>
  <c r="AA19" i="21"/>
  <c r="AA18" i="21"/>
  <c r="AA17" i="21"/>
  <c r="AA16" i="21"/>
  <c r="AA15" i="21"/>
  <c r="O14" i="21"/>
  <c r="V13" i="21"/>
  <c r="U13" i="21"/>
  <c r="T13" i="21"/>
  <c r="V12" i="21"/>
  <c r="U12" i="21"/>
  <c r="T12" i="21"/>
  <c r="V11" i="21"/>
  <c r="U11" i="21"/>
  <c r="T11" i="21"/>
  <c r="V10" i="21"/>
  <c r="U10" i="21"/>
  <c r="T10" i="21"/>
  <c r="V9" i="21"/>
  <c r="U9" i="21"/>
  <c r="T9" i="21"/>
  <c r="V8" i="21"/>
  <c r="U8" i="21"/>
  <c r="T8" i="21"/>
  <c r="V7" i="21"/>
  <c r="U7" i="21"/>
  <c r="T7" i="21"/>
  <c r="Y7" i="21" s="1"/>
  <c r="AA7" i="21" s="1"/>
  <c r="V6" i="21"/>
  <c r="U6" i="21"/>
  <c r="T6" i="21"/>
  <c r="AD6" i="21" l="1"/>
  <c r="AD7" i="21"/>
  <c r="Y12" i="21"/>
  <c r="AA12" i="21" s="1"/>
  <c r="AD28" i="21"/>
  <c r="Y8" i="21"/>
  <c r="AA8" i="21" s="1"/>
  <c r="AD27" i="21"/>
  <c r="AD26" i="21"/>
  <c r="Y9" i="21"/>
  <c r="AA9" i="21" s="1"/>
  <c r="Y28" i="21"/>
  <c r="AA28" i="21" s="1"/>
  <c r="AD11" i="21"/>
  <c r="AD39" i="21"/>
  <c r="AD8" i="21"/>
  <c r="AD10" i="21"/>
  <c r="Y11" i="21"/>
  <c r="AA11" i="21" s="1"/>
  <c r="AD29" i="21"/>
  <c r="Y39" i="21"/>
  <c r="AA39" i="21" s="1"/>
  <c r="AA41" i="21" s="1"/>
  <c r="AD13" i="21"/>
  <c r="AD12" i="21"/>
  <c r="Y29" i="21"/>
  <c r="AA29" i="21" s="1"/>
  <c r="AA33" i="21" s="1"/>
  <c r="Y13" i="21"/>
  <c r="AA13" i="21" s="1"/>
  <c r="Y10" i="21"/>
  <c r="AA10" i="21" s="1"/>
  <c r="AA51" i="21"/>
  <c r="Y6" i="21"/>
  <c r="AA6" i="21" s="1"/>
  <c r="AD9" i="21"/>
  <c r="AD14" i="21" s="1"/>
  <c r="AA20" i="21" l="1"/>
</calcChain>
</file>

<file path=xl/sharedStrings.xml><?xml version="1.0" encoding="utf-8"?>
<sst xmlns="http://schemas.openxmlformats.org/spreadsheetml/2006/main" count="2249" uniqueCount="271">
  <si>
    <t>长W</t>
  </si>
  <si>
    <t>深L</t>
  </si>
  <si>
    <t>高H</t>
  </si>
  <si>
    <t>竖版</t>
  </si>
  <si>
    <t>横板</t>
  </si>
  <si>
    <t>平行门板</t>
  </si>
  <si>
    <t>颗粒板1.1/1</t>
  </si>
  <si>
    <t>多层板1.1/1</t>
  </si>
  <si>
    <t>开孔</t>
  </si>
  <si>
    <t>抽屉</t>
  </si>
  <si>
    <t>模压门</t>
  </si>
  <si>
    <t xml:space="preserve">吊柜  </t>
  </si>
  <si>
    <t>金属脚</t>
  </si>
  <si>
    <t>五金</t>
  </si>
  <si>
    <t>出厂价</t>
  </si>
  <si>
    <t>W</t>
  </si>
  <si>
    <t>L</t>
  </si>
  <si>
    <t>H</t>
  </si>
  <si>
    <t>X</t>
  </si>
  <si>
    <t>Y</t>
  </si>
  <si>
    <t>Z</t>
  </si>
  <si>
    <t>序号</t>
  </si>
  <si>
    <t>品名</t>
  </si>
  <si>
    <t>长</t>
  </si>
  <si>
    <t>深</t>
  </si>
  <si>
    <t>高</t>
  </si>
  <si>
    <t>数量</t>
  </si>
  <si>
    <t>厂价</t>
  </si>
  <si>
    <t>厂总价</t>
  </si>
  <si>
    <t>数量</t>
    <phoneticPr fontId="1" type="noConversion"/>
  </si>
  <si>
    <t>衣柜</t>
    <phoneticPr fontId="1" type="noConversion"/>
  </si>
  <si>
    <t>客厅</t>
    <phoneticPr fontId="1" type="noConversion"/>
  </si>
  <si>
    <t>地柜</t>
    <phoneticPr fontId="1" type="noConversion"/>
  </si>
  <si>
    <t>吊柜</t>
    <phoneticPr fontId="1" type="noConversion"/>
  </si>
  <si>
    <t>卧室</t>
    <phoneticPr fontId="1" type="noConversion"/>
  </si>
  <si>
    <t>主卧</t>
    <phoneticPr fontId="1" type="noConversion"/>
  </si>
  <si>
    <t>电视柜</t>
    <phoneticPr fontId="1" type="noConversion"/>
  </si>
  <si>
    <t>阳台</t>
    <phoneticPr fontId="1" type="noConversion"/>
  </si>
  <si>
    <t>储物柜</t>
    <phoneticPr fontId="1" type="noConversion"/>
  </si>
  <si>
    <t>投影</t>
    <phoneticPr fontId="1" type="noConversion"/>
  </si>
  <si>
    <t>按米</t>
    <phoneticPr fontId="1" type="noConversion"/>
  </si>
  <si>
    <t>门板1</t>
    <phoneticPr fontId="1" type="noConversion"/>
  </si>
  <si>
    <t>门板2</t>
    <phoneticPr fontId="1" type="noConversion"/>
  </si>
  <si>
    <t>单位</t>
    <phoneticPr fontId="1" type="noConversion"/>
  </si>
  <si>
    <t>M</t>
    <phoneticPr fontId="1" type="noConversion"/>
  </si>
  <si>
    <t>单价</t>
    <phoneticPr fontId="1" type="noConversion"/>
  </si>
  <si>
    <t>NO.</t>
    <phoneticPr fontId="1" type="noConversion"/>
  </si>
  <si>
    <t>M²</t>
    <phoneticPr fontId="1" type="noConversion"/>
  </si>
  <si>
    <t>只</t>
    <phoneticPr fontId="1" type="noConversion"/>
  </si>
  <si>
    <t>出厂总计：</t>
    <phoneticPr fontId="1" type="noConversion"/>
  </si>
  <si>
    <t>品牌</t>
    <phoneticPr fontId="1" type="noConversion"/>
  </si>
  <si>
    <t>描述</t>
    <phoneticPr fontId="1" type="noConversion"/>
  </si>
  <si>
    <t>分项小计</t>
    <phoneticPr fontId="1" type="noConversion"/>
  </si>
  <si>
    <r>
      <t>L</t>
    </r>
    <r>
      <rPr>
        <b/>
        <sz val="14"/>
        <color theme="0"/>
        <rFont val="微软雅黑"/>
        <family val="2"/>
        <charset val="134"/>
      </rPr>
      <t>mm</t>
    </r>
  </si>
  <si>
    <r>
      <t>D</t>
    </r>
    <r>
      <rPr>
        <b/>
        <sz val="14"/>
        <color theme="0"/>
        <rFont val="微软雅黑"/>
        <family val="2"/>
        <charset val="134"/>
      </rPr>
      <t>mm</t>
    </r>
  </si>
  <si>
    <r>
      <t>H</t>
    </r>
    <r>
      <rPr>
        <b/>
        <sz val="14"/>
        <color theme="0"/>
        <rFont val="微软雅黑"/>
        <family val="2"/>
        <charset val="134"/>
      </rPr>
      <t>mm</t>
    </r>
  </si>
  <si>
    <t>品名</t>
    <phoneticPr fontId="1" type="noConversion"/>
  </si>
  <si>
    <t>单位</t>
    <phoneticPr fontId="1" type="noConversion"/>
  </si>
  <si>
    <t>只</t>
    <phoneticPr fontId="1" type="noConversion"/>
  </si>
  <si>
    <t>套</t>
    <phoneticPr fontId="1" type="noConversion"/>
  </si>
  <si>
    <t>转角柜</t>
    <phoneticPr fontId="1" type="noConversion"/>
  </si>
  <si>
    <t>长度/投影</t>
    <phoneticPr fontId="1" type="noConversion"/>
  </si>
  <si>
    <t>单位</t>
    <phoneticPr fontId="1" type="noConversion"/>
  </si>
  <si>
    <t>扇</t>
    <phoneticPr fontId="1" type="noConversion"/>
  </si>
  <si>
    <t>M</t>
    <phoneticPr fontId="1" type="noConversion"/>
  </si>
  <si>
    <t>超宽DTC托底导轨抽屉抽斗:</t>
    <phoneticPr fontId="1" type="noConversion"/>
  </si>
  <si>
    <t>位置</t>
    <phoneticPr fontId="1" type="noConversion"/>
  </si>
  <si>
    <t>榻榻米</t>
    <phoneticPr fontId="1" type="noConversion"/>
  </si>
  <si>
    <t>榻榻米专用拉手:</t>
    <phoneticPr fontId="1" type="noConversion"/>
  </si>
  <si>
    <t>上柜</t>
    <phoneticPr fontId="1" type="noConversion"/>
  </si>
  <si>
    <r>
      <rPr>
        <sz val="40"/>
        <rFont val="微软雅黑"/>
        <family val="2"/>
        <charset val="134"/>
      </rPr>
      <t>i</t>
    </r>
    <r>
      <rPr>
        <sz val="28"/>
        <color rgb="FFFF0000"/>
        <rFont val="微软雅黑"/>
        <family val="2"/>
        <charset val="134"/>
      </rPr>
      <t>UX</t>
    </r>
    <r>
      <rPr>
        <sz val="28"/>
        <rFont val="微软雅黑"/>
        <family val="2"/>
        <charset val="134"/>
      </rPr>
      <t>EN</t>
    </r>
    <r>
      <rPr>
        <b/>
        <sz val="28"/>
        <color rgb="FFFF0000"/>
        <rFont val="微软雅黑"/>
        <family val="2"/>
        <charset val="134"/>
      </rPr>
      <t>®</t>
    </r>
  </si>
  <si>
    <t>件数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</si>
  <si>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OPEFECT*上海尽美家具*尽美智造*上海送装到位*伍年质保0109</t>
    </r>
    <phoneticPr fontId="1" type="noConversion"/>
  </si>
  <si>
    <t>NO.</t>
    <phoneticPr fontId="1" type="noConversion"/>
  </si>
  <si>
    <t>位置</t>
    <phoneticPr fontId="1" type="noConversion"/>
  </si>
  <si>
    <t>ENF级/实木颗粒双饰面板柜体/DTC阻尼铰链/索菲亚型挂衣杆/见附PET门板</t>
    <phoneticPr fontId="1" type="noConversion"/>
  </si>
  <si>
    <t>次卧二</t>
    <phoneticPr fontId="1" type="noConversion"/>
  </si>
  <si>
    <t>储物柜1</t>
    <phoneticPr fontId="1" type="noConversion"/>
  </si>
  <si>
    <t>储物柜2</t>
    <phoneticPr fontId="1" type="noConversion"/>
  </si>
  <si>
    <t>入墙柜</t>
    <phoneticPr fontId="1" type="noConversion"/>
  </si>
  <si>
    <t>上海浦东新区康沈路3132弄24号601</t>
    <phoneticPr fontId="1" type="noConversion"/>
  </si>
  <si>
    <t>J型工艺拉手:</t>
    <phoneticPr fontId="1" type="noConversion"/>
  </si>
  <si>
    <t>报价含安装到位，清单图纸签传、货款到账后35天送装</t>
    <phoneticPr fontId="1" type="noConversion"/>
  </si>
  <si>
    <t>M²</t>
    <phoneticPr fontId="1" type="noConversion"/>
  </si>
  <si>
    <t>次卧一</t>
    <phoneticPr fontId="1" type="noConversion"/>
  </si>
  <si>
    <t>电视柜</t>
    <phoneticPr fontId="1" type="noConversion"/>
  </si>
  <si>
    <t>阳台</t>
    <phoneticPr fontId="1" type="noConversion"/>
  </si>
  <si>
    <t>品名</t>
    <phoneticPr fontId="1" type="noConversion"/>
  </si>
  <si>
    <t>升级PET门板:</t>
    <phoneticPr fontId="1" type="noConversion"/>
  </si>
  <si>
    <t>M²</t>
    <phoneticPr fontId="1" type="noConversion"/>
  </si>
  <si>
    <t>超宽DTC托底导轨抽屉抽斗:</t>
    <phoneticPr fontId="1" type="noConversion"/>
  </si>
  <si>
    <t>只</t>
    <phoneticPr fontId="1" type="noConversion"/>
  </si>
  <si>
    <t>DTC托底导轨抽屉抽斗:</t>
    <phoneticPr fontId="1" type="noConversion"/>
  </si>
  <si>
    <t>6F无电梯搬货安装上楼费:</t>
    <phoneticPr fontId="1" type="noConversion"/>
  </si>
  <si>
    <t>项</t>
    <phoneticPr fontId="1" type="noConversion"/>
  </si>
  <si>
    <t>吊柜</t>
    <phoneticPr fontId="1" type="noConversion"/>
  </si>
  <si>
    <t>无门柜</t>
    <phoneticPr fontId="1" type="noConversion"/>
  </si>
  <si>
    <t>榻榻米专用气撑:</t>
    <phoneticPr fontId="1" type="noConversion"/>
  </si>
  <si>
    <t>上海松江枫泾</t>
    <phoneticPr fontId="1" type="noConversion"/>
  </si>
  <si>
    <t>阳台</t>
    <phoneticPr fontId="1" type="noConversion"/>
  </si>
  <si>
    <t>卧室</t>
    <phoneticPr fontId="1" type="noConversion"/>
  </si>
  <si>
    <t>卧室</t>
    <phoneticPr fontId="1" type="noConversion"/>
  </si>
  <si>
    <t>卧室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</si>
  <si>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OPEFECT*上海尽美家具*尽美智造*上海送装到位*伍年质保0219-15</t>
    </r>
    <phoneticPr fontId="1" type="noConversion"/>
  </si>
  <si>
    <t>定制高柜</t>
    <phoneticPr fontId="1" type="noConversion"/>
  </si>
  <si>
    <t>客厅</t>
    <phoneticPr fontId="1" type="noConversion"/>
  </si>
  <si>
    <t>E0级/实木颗粒双饰面板柜体/局部平板门/DTC阻尼铰链</t>
    <phoneticPr fontId="1" type="noConversion"/>
  </si>
  <si>
    <t>送货+安装:</t>
    <phoneticPr fontId="1" type="noConversion"/>
  </si>
  <si>
    <t>项</t>
    <phoneticPr fontId="1" type="noConversion"/>
  </si>
  <si>
    <t>报价含安装到位，清单图纸签传、货款到账后19天送装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</si>
  <si>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OPEFECT*上海优申家具*尽美智造*上海送装到位*伍年质保03-05</t>
    </r>
    <phoneticPr fontId="1" type="noConversion"/>
  </si>
  <si>
    <t>书架1</t>
    <phoneticPr fontId="1" type="noConversion"/>
  </si>
  <si>
    <t>合计</t>
    <phoneticPr fontId="1" type="noConversion"/>
  </si>
  <si>
    <t>书架2</t>
    <phoneticPr fontId="1" type="noConversion"/>
  </si>
  <si>
    <t>书架3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</si>
  <si>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OPEFECT*上海优申家具*尽美智造*上海送装到位*伍年质保03-25</t>
    </r>
    <phoneticPr fontId="1" type="noConversion"/>
  </si>
  <si>
    <t>E0级/实木颗粒双饰面板/据图生产</t>
    <phoneticPr fontId="1" type="noConversion"/>
  </si>
  <si>
    <t>定制书柜</t>
    <phoneticPr fontId="1" type="noConversion"/>
  </si>
  <si>
    <t>M</t>
    <phoneticPr fontId="1" type="noConversion"/>
  </si>
  <si>
    <t>灯带含变压器开关电线安装到位: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</si>
  <si>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OPEFECT*上海优申家具*尽美智造*上海送装到位*伍年质保04-11</t>
    </r>
    <phoneticPr fontId="1" type="noConversion"/>
  </si>
  <si>
    <t>公共区域</t>
    <phoneticPr fontId="1" type="noConversion"/>
  </si>
  <si>
    <t>图示</t>
    <phoneticPr fontId="1" type="noConversion"/>
  </si>
  <si>
    <t>定制矮柜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</si>
  <si>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OPEFECT*上海优申家具*尽美智造*上海送装到位*伍年质保04-12-</t>
    </r>
    <r>
      <rPr>
        <b/>
        <sz val="14"/>
        <color theme="0"/>
        <rFont val="微软雅黑"/>
        <family val="2"/>
        <charset val="134"/>
      </rPr>
      <t>22</t>
    </r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</si>
  <si>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OPEFECT*上海优申家具*尽美智造*上海送装到位*伍年质保04-15-</t>
    </r>
    <r>
      <rPr>
        <b/>
        <sz val="14"/>
        <color theme="0"/>
        <rFont val="微软雅黑"/>
        <family val="2"/>
        <charset val="134"/>
      </rPr>
      <t>39</t>
    </r>
    <phoneticPr fontId="1" type="noConversion"/>
  </si>
  <si>
    <t>投影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</si>
  <si>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OPEFECT*上海尽美家具*尽美智造*上海送装到位*伍年质保0409</t>
    </r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</si>
  <si>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OPEFECT*上海优申家具*尽美智造*上海送装到位*伍年质保05-21</t>
    </r>
    <phoneticPr fontId="1" type="noConversion"/>
  </si>
  <si>
    <t>石英石台面</t>
    <phoneticPr fontId="1" type="noConversion"/>
  </si>
  <si>
    <t>M</t>
    <phoneticPr fontId="1" type="noConversion"/>
  </si>
  <si>
    <t>数量</t>
    <phoneticPr fontId="1" type="noConversion"/>
  </si>
  <si>
    <t>投影</t>
    <phoneticPr fontId="1" type="noConversion"/>
  </si>
  <si>
    <t>E0级/实木颗粒双饰面板</t>
    <phoneticPr fontId="1" type="noConversion"/>
  </si>
  <si>
    <t>E0级/实木颗粒双饰面板，平板门</t>
    <phoneticPr fontId="1" type="noConversion"/>
  </si>
  <si>
    <t>专车送货安装费: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</si>
  <si>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OPEFECT*上海优申家具*尽美智造*上海送装到位*伍年质保05-22</t>
    </r>
    <phoneticPr fontId="1" type="noConversion"/>
  </si>
  <si>
    <t>位置</t>
    <phoneticPr fontId="1" type="noConversion"/>
  </si>
  <si>
    <t>客厅</t>
    <phoneticPr fontId="1" type="noConversion"/>
  </si>
  <si>
    <t>卧室</t>
    <phoneticPr fontId="1" type="noConversion"/>
  </si>
  <si>
    <t>衣柜</t>
    <phoneticPr fontId="1" type="noConversion"/>
  </si>
  <si>
    <t>二抽柜</t>
    <phoneticPr fontId="1" type="noConversion"/>
  </si>
  <si>
    <t>DTC滚珠导轨抽屉抽斗:</t>
    <phoneticPr fontId="1" type="noConversion"/>
  </si>
  <si>
    <t>超宽DTC托底导轨抽屉抽斗:</t>
    <phoneticPr fontId="1" type="noConversion"/>
  </si>
  <si>
    <t>衣侧柜</t>
    <phoneticPr fontId="1" type="noConversion"/>
  </si>
  <si>
    <t>E0级/实木颗粒双饰面板，局部平板门，DTC阻尼铰链，</t>
    <phoneticPr fontId="1" type="noConversion"/>
  </si>
  <si>
    <t>E0级/实木颗粒双饰面板，无门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</si>
  <si>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OPEFECT*上海优申家具*尽美智造*上海送装到位*伍年质保05-23</t>
    </r>
    <phoneticPr fontId="1" type="noConversion"/>
  </si>
  <si>
    <t>两侧柜</t>
    <phoneticPr fontId="1" type="noConversion"/>
  </si>
  <si>
    <t>延伸柜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</si>
  <si>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OPEFECT*上海优申家具*尽美智造*上海送装到位*伍年质保05-27</t>
    </r>
    <phoneticPr fontId="1" type="noConversion"/>
  </si>
  <si>
    <t>E0级/实木颗粒双饰面板，局部平板门，DTC阻尼铰链</t>
    <phoneticPr fontId="1" type="noConversion"/>
  </si>
  <si>
    <t>条型矮柜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</si>
  <si>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OPEFECT*上海优申家具*尽美智造*上海送装到位*伍年质保06-05</t>
    </r>
    <phoneticPr fontId="1" type="noConversion"/>
  </si>
  <si>
    <t>位置</t>
    <phoneticPr fontId="1" type="noConversion"/>
  </si>
  <si>
    <t>主卧</t>
    <phoneticPr fontId="1" type="noConversion"/>
  </si>
  <si>
    <t>衣柜</t>
    <phoneticPr fontId="1" type="noConversion"/>
  </si>
  <si>
    <t>北卧</t>
    <phoneticPr fontId="1" type="noConversion"/>
  </si>
  <si>
    <t>主卫吊</t>
    <phoneticPr fontId="1" type="noConversion"/>
  </si>
  <si>
    <t>主卫地</t>
    <phoneticPr fontId="1" type="noConversion"/>
  </si>
  <si>
    <t>次卫吊</t>
    <phoneticPr fontId="1" type="noConversion"/>
  </si>
  <si>
    <t>次卫地</t>
    <phoneticPr fontId="1" type="noConversion"/>
  </si>
  <si>
    <t>次卧</t>
    <phoneticPr fontId="1" type="noConversion"/>
  </si>
  <si>
    <t>书桌柜</t>
    <phoneticPr fontId="1" type="noConversion"/>
  </si>
  <si>
    <t>玄关</t>
    <phoneticPr fontId="1" type="noConversion"/>
  </si>
  <si>
    <t>组合柜</t>
    <phoneticPr fontId="1" type="noConversion"/>
  </si>
  <si>
    <t>餐厅</t>
    <phoneticPr fontId="1" type="noConversion"/>
  </si>
  <si>
    <t>餐柜</t>
    <phoneticPr fontId="1" type="noConversion"/>
  </si>
  <si>
    <t>客厅</t>
    <phoneticPr fontId="1" type="noConversion"/>
  </si>
  <si>
    <t>电视矮柜</t>
    <phoneticPr fontId="1" type="noConversion"/>
  </si>
  <si>
    <t>南阳台</t>
    <phoneticPr fontId="1" type="noConversion"/>
  </si>
  <si>
    <t>阳台矮柜</t>
    <phoneticPr fontId="1" type="noConversion"/>
  </si>
  <si>
    <t>阳台高柜</t>
    <phoneticPr fontId="1" type="noConversion"/>
  </si>
  <si>
    <t>北阳台</t>
    <phoneticPr fontId="1" type="noConversion"/>
  </si>
  <si>
    <t>北阳台</t>
    <phoneticPr fontId="1" type="noConversion"/>
  </si>
  <si>
    <t>厨房</t>
    <phoneticPr fontId="1" type="noConversion"/>
  </si>
  <si>
    <t>地柜</t>
    <phoneticPr fontId="1" type="noConversion"/>
  </si>
  <si>
    <t>吊柜</t>
    <phoneticPr fontId="1" type="noConversion"/>
  </si>
  <si>
    <t>E0级/实木颗粒双饰面板柜体/局部平板门/DTC阻尼铰链</t>
    <phoneticPr fontId="1" type="noConversion"/>
  </si>
  <si>
    <t>室内门</t>
    <phoneticPr fontId="1" type="noConversion"/>
  </si>
  <si>
    <t>套装木门</t>
    <phoneticPr fontId="1" type="noConversion"/>
  </si>
  <si>
    <t>复核</t>
    <phoneticPr fontId="1" type="noConversion"/>
  </si>
  <si>
    <t>DTC骑马抽屉抽高帮:</t>
    <phoneticPr fontId="1" type="noConversion"/>
  </si>
  <si>
    <t>只</t>
    <phoneticPr fontId="1" type="noConversion"/>
  </si>
  <si>
    <t>M</t>
    <phoneticPr fontId="1" type="noConversion"/>
  </si>
  <si>
    <t>单色高抗污防开裂石英石台面:</t>
    <phoneticPr fontId="1" type="noConversion"/>
  </si>
  <si>
    <t>单色高抗污防开裂石英石包管:</t>
    <phoneticPr fontId="1" type="noConversion"/>
  </si>
  <si>
    <t>E0级/实木颗粒双饰面板柜体/卫生间、厨房实木多层板/局部平板门/DTC阻尼铰链/索菲亚型挂衣杆</t>
    <phoneticPr fontId="1" type="noConversion"/>
  </si>
  <si>
    <t>房门锁+合页+地吸（名门):</t>
    <phoneticPr fontId="1" type="noConversion"/>
  </si>
  <si>
    <t>报价含安装到位，清单图纸签传、货款到账后35天送装</t>
    <phoneticPr fontId="1" type="noConversion"/>
  </si>
  <si>
    <t>厨房不含碗篮拉篮等大五金</t>
    <phoneticPr fontId="1" type="noConversion"/>
  </si>
  <si>
    <t>榻榻米</t>
    <phoneticPr fontId="1" type="noConversion"/>
  </si>
  <si>
    <t>柜</t>
    <phoneticPr fontId="1" type="noConversion"/>
  </si>
  <si>
    <t>柜桌</t>
    <phoneticPr fontId="1" type="noConversion"/>
  </si>
  <si>
    <t>玄关</t>
    <phoneticPr fontId="1" type="noConversion"/>
  </si>
  <si>
    <t>玄关柜</t>
    <phoneticPr fontId="1" type="noConversion"/>
  </si>
  <si>
    <t>电视柜</t>
    <phoneticPr fontId="1" type="noConversion"/>
  </si>
  <si>
    <t>餐边柜</t>
    <phoneticPr fontId="1" type="noConversion"/>
  </si>
  <si>
    <t>洗衣机柜</t>
    <phoneticPr fontId="1" type="noConversion"/>
  </si>
  <si>
    <t>储物柜</t>
    <phoneticPr fontId="1" type="noConversion"/>
  </si>
  <si>
    <t>地柜</t>
    <phoneticPr fontId="1" type="noConversion"/>
  </si>
  <si>
    <t>DTC托底导轨抽屉抽斗:</t>
    <phoneticPr fontId="1" type="noConversion"/>
  </si>
  <si>
    <t>厨房未含碗篮拉篮等大五金</t>
    <phoneticPr fontId="1" type="noConversion"/>
  </si>
  <si>
    <t>浦东金桥好人家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</si>
  <si>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OPEFECT*尽美智造*上海送装到位*伍年质保07-15</t>
    </r>
    <phoneticPr fontId="1" type="noConversion"/>
  </si>
  <si>
    <t>门板拉直器:</t>
    <phoneticPr fontId="1" type="noConversion"/>
  </si>
  <si>
    <t>根</t>
    <phoneticPr fontId="1" type="noConversion"/>
  </si>
  <si>
    <t>薄铝框玻璃门:</t>
    <phoneticPr fontId="1" type="noConversion"/>
  </si>
  <si>
    <t>ENF级迈布或兔宝宝实木颗粒基材双饰面板柜体及门板，标配DTC阻尼铰链、索菲亚型挂衣杆</t>
  </si>
  <si>
    <t>ENF级迈布或兔宝宝实木多层基材双饰面板柜体、欧松板门板，标配DTC阻尼铰链、索菲亚型挂衣杆</t>
  </si>
  <si>
    <t>处</t>
    <phoneticPr fontId="1" type="noConversion"/>
  </si>
  <si>
    <t>弧形转角工艺:</t>
    <phoneticPr fontId="1" type="noConversion"/>
  </si>
  <si>
    <t>见光板: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</si>
  <si>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OPEFECT*上海优申家具*尽美智造*上海送装到位*伍年质保07-16-</t>
    </r>
    <r>
      <rPr>
        <b/>
        <sz val="14"/>
        <color theme="0"/>
        <rFont val="微软雅黑"/>
        <family val="2"/>
        <charset val="134"/>
      </rPr>
      <t>25</t>
    </r>
    <phoneticPr fontId="1" type="noConversion"/>
  </si>
  <si>
    <t>吊柜</t>
    <phoneticPr fontId="1" type="noConversion"/>
  </si>
  <si>
    <t>背柜</t>
    <phoneticPr fontId="1" type="noConversion"/>
  </si>
  <si>
    <t>地台</t>
    <phoneticPr fontId="1" type="noConversion"/>
  </si>
  <si>
    <t>隔断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</si>
  <si>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OPEFECT*尽美智造*上海送装到位*伍年质保07-16</t>
    </r>
    <phoneticPr fontId="1" type="noConversion"/>
  </si>
  <si>
    <t>ENF级迈布实木颗粒基材双饰面板柜体及门板，标配DTC阻尼铰链、索菲亚型挂衣杆</t>
    <phoneticPr fontId="1" type="noConversion"/>
  </si>
  <si>
    <t>水吧吊柜</t>
    <phoneticPr fontId="1" type="noConversion"/>
  </si>
  <si>
    <t>装饰柜</t>
    <phoneticPr fontId="1" type="noConversion"/>
  </si>
  <si>
    <t>收银台</t>
    <phoneticPr fontId="1" type="noConversion"/>
  </si>
  <si>
    <t>M</t>
    <phoneticPr fontId="1" type="noConversion"/>
  </si>
  <si>
    <t>弧形工艺实木多层板弯曲工艺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</si>
  <si>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OPEFECT*上海优申家具*尽美智造*上海送装到位*贰年质保07-18-</t>
    </r>
    <r>
      <rPr>
        <b/>
        <sz val="14"/>
        <color theme="0"/>
        <rFont val="微软雅黑"/>
        <family val="2"/>
        <charset val="134"/>
      </rPr>
      <t>25</t>
    </r>
    <phoneticPr fontId="1" type="noConversion"/>
  </si>
  <si>
    <t>换鞋柜</t>
    <phoneticPr fontId="1" type="noConversion"/>
  </si>
  <si>
    <t>进门鞋柜</t>
    <phoneticPr fontId="1" type="noConversion"/>
  </si>
  <si>
    <t>A柜</t>
    <phoneticPr fontId="1" type="noConversion"/>
  </si>
  <si>
    <t>B柜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</si>
  <si>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OPEFECT*上海优申家具*尽美智造*上海送装到位*伍质保07-22</t>
    </r>
    <phoneticPr fontId="1" type="noConversion"/>
  </si>
  <si>
    <t>E0级/实木颗粒双饰面板/DTC阻尼铰链/圆点拉手/据图生产</t>
    <phoneticPr fontId="1" type="noConversion"/>
  </si>
  <si>
    <t>部门</t>
    <phoneticPr fontId="1" type="noConversion"/>
  </si>
  <si>
    <t>A柜固定
饰面板</t>
    <phoneticPr fontId="1" type="noConversion"/>
  </si>
  <si>
    <t>B柜固定
饰面板</t>
    <phoneticPr fontId="1" type="noConversion"/>
  </si>
  <si>
    <t>B柜</t>
    <phoneticPr fontId="1" type="noConversion"/>
  </si>
  <si>
    <t>B柜固定
饰面板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</si>
  <si>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OPEFECT*上海优申家具*尽美智造*上海送装到位*伍年质保07-22</t>
    </r>
    <phoneticPr fontId="1" type="noConversion"/>
  </si>
  <si>
    <t>组</t>
    <phoneticPr fontId="1" type="noConversion"/>
  </si>
  <si>
    <t>定制台</t>
    <phoneticPr fontId="1" type="noConversion"/>
  </si>
  <si>
    <t>Lmm</t>
  </si>
  <si>
    <t>Dmm</t>
  </si>
  <si>
    <t>Hmm</t>
  </si>
  <si>
    <t>NO.</t>
    <phoneticPr fontId="1" type="noConversion"/>
  </si>
  <si>
    <t>位置</t>
    <phoneticPr fontId="1" type="noConversion"/>
  </si>
  <si>
    <t>属性</t>
    <phoneticPr fontId="1" type="noConversion"/>
  </si>
  <si>
    <t>单位</t>
    <phoneticPr fontId="1" type="noConversion"/>
  </si>
  <si>
    <t>计量</t>
    <phoneticPr fontId="1" type="noConversion"/>
  </si>
  <si>
    <t>单价</t>
    <phoneticPr fontId="1" type="noConversion"/>
  </si>
  <si>
    <t>小计</t>
    <phoneticPr fontId="1" type="noConversion"/>
  </si>
  <si>
    <t>卧室</t>
    <phoneticPr fontId="1" type="noConversion"/>
  </si>
  <si>
    <t>衣柜</t>
    <phoneticPr fontId="1" type="noConversion"/>
  </si>
  <si>
    <t>M²</t>
    <phoneticPr fontId="1" type="noConversion"/>
  </si>
  <si>
    <t>DTC托底导轨抽屉：</t>
    <phoneticPr fontId="1" type="noConversion"/>
  </si>
  <si>
    <t>出厂小计：</t>
    <phoneticPr fontId="1" type="noConversion"/>
  </si>
  <si>
    <r>
      <rPr>
        <b/>
        <sz val="22"/>
        <color rgb="FFFF0000"/>
        <rFont val="微软雅黑 Light"/>
        <family val="2"/>
        <charset val="134"/>
      </rPr>
      <t>E0</t>
    </r>
    <r>
      <rPr>
        <b/>
        <sz val="16"/>
        <color rgb="FFFF0000"/>
        <rFont val="微软雅黑 Light"/>
        <family val="2"/>
        <charset val="134"/>
      </rPr>
      <t>级</t>
    </r>
    <r>
      <rPr>
        <b/>
        <sz val="16"/>
        <rFont val="微软雅黑 Light"/>
        <family val="2"/>
        <charset val="134"/>
      </rPr>
      <t>实木颗粒基材双饰面板柜体及门板，标配DTC阻尼铰链、索菲亚型挂衣杆</t>
    </r>
    <phoneticPr fontId="1" type="noConversion"/>
  </si>
  <si>
    <r>
      <rPr>
        <b/>
        <sz val="36"/>
        <color theme="0"/>
        <rFont val="微软雅黑"/>
        <family val="2"/>
        <charset val="134"/>
      </rPr>
      <t xml:space="preserve">Topefect </t>
    </r>
    <r>
      <rPr>
        <b/>
        <sz val="26"/>
        <color theme="0"/>
        <rFont val="微软雅黑"/>
        <family val="2"/>
        <charset val="134"/>
      </rPr>
      <t>尽美智造*上海送装到位*伍年质保0729</t>
    </r>
    <phoneticPr fontId="1" type="noConversion"/>
  </si>
  <si>
    <t>绍兴芯鑫雅苑</t>
    <phoneticPr fontId="1" type="noConversion"/>
  </si>
  <si>
    <t>客厅</t>
    <phoneticPr fontId="1" type="noConversion"/>
  </si>
  <si>
    <t>电视柜</t>
    <phoneticPr fontId="1" type="noConversion"/>
  </si>
  <si>
    <t>书房</t>
    <phoneticPr fontId="1" type="noConversion"/>
  </si>
  <si>
    <r>
      <rPr>
        <b/>
        <sz val="30"/>
        <color theme="0"/>
        <rFont val="微软雅黑"/>
        <family val="2"/>
        <charset val="134"/>
      </rPr>
      <t>t</t>
    </r>
    <r>
      <rPr>
        <b/>
        <sz val="26"/>
        <color theme="0"/>
        <rFont val="微软雅黑"/>
        <family val="2"/>
        <charset val="134"/>
      </rPr>
      <t>OPEFECT*尽美智造*上海送装到位*伍年质保07-29</t>
    </r>
    <phoneticPr fontId="1" type="noConversion"/>
  </si>
  <si>
    <t>绍兴芯馨雅苑</t>
    <phoneticPr fontId="1" type="noConversion"/>
  </si>
  <si>
    <t>送货安装：</t>
    <phoneticPr fontId="1" type="noConversion"/>
  </si>
  <si>
    <t>报价含安装到位，清单图纸签传、货款到账后25天送装</t>
    <phoneticPr fontId="1" type="noConversion"/>
  </si>
  <si>
    <t>定制柜</t>
    <phoneticPr fontId="1" type="noConversion"/>
  </si>
  <si>
    <t>ENF欧松板基材双饰面板柜体及门板，标配DTC阻尼铰链、索菲亚型挂衣杆</t>
    <phoneticPr fontId="1" type="noConversion"/>
  </si>
  <si>
    <t>ENF级实木多层基材双饰面板柜体及ENF级别欧松板门板，标配DTC阻尼铰链</t>
    <phoneticPr fontId="1" type="noConversion"/>
  </si>
  <si>
    <t>公共区</t>
    <phoneticPr fontId="1" type="noConversion"/>
  </si>
  <si>
    <t>茶水柜</t>
    <phoneticPr fontId="1" type="noConversion"/>
  </si>
  <si>
    <t>见光面烤漆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</si>
</sst>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_);[Red]\(0\)"/>
    <numFmt numFmtId="178" formatCode="0.00_);[Red]\(0.00\)"/>
  </numFmts>
  <fonts count="4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26"/>
      <color theme="0"/>
      <name val="微软雅黑"/>
      <family val="2"/>
      <charset val="134"/>
    </font>
    <font>
      <sz val="16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8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2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4"/>
      <name val="微软雅黑"/>
      <family val="2"/>
      <charset val="134"/>
    </font>
    <font>
      <sz val="18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28"/>
      <color rgb="FFFF0000"/>
      <name val="微软雅黑"/>
      <family val="2"/>
      <charset val="134"/>
    </font>
    <font>
      <sz val="40"/>
      <name val="微软雅黑"/>
      <family val="2"/>
      <charset val="134"/>
    </font>
    <font>
      <sz val="28"/>
      <color rgb="FFFF0000"/>
      <name val="微软雅黑"/>
      <family val="2"/>
      <charset val="134"/>
    </font>
    <font>
      <sz val="2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sz val="2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30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36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2"/>
      <color rgb="FFFF0000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b/>
      <sz val="36"/>
      <color theme="0"/>
      <name val="微软雅黑"/>
      <family val="2"/>
      <charset val="134"/>
    </font>
    <font>
      <b/>
      <sz val="16"/>
      <color theme="0"/>
      <name val="微软雅黑 Light"/>
      <family val="2"/>
      <charset val="134"/>
    </font>
    <font>
      <sz val="14"/>
      <name val="微软雅黑 Light"/>
      <family val="2"/>
      <charset val="134"/>
    </font>
    <font>
      <sz val="16"/>
      <name val="微软雅黑 Light"/>
      <family val="2"/>
      <charset val="134"/>
    </font>
    <font>
      <b/>
      <sz val="16"/>
      <name val="微软雅黑 Light"/>
      <family val="2"/>
      <charset val="134"/>
    </font>
    <font>
      <b/>
      <sz val="22"/>
      <color rgb="FFFF0000"/>
      <name val="微软雅黑 Light"/>
      <family val="2"/>
      <charset val="134"/>
    </font>
    <font>
      <b/>
      <sz val="16"/>
      <color rgb="FFFF0000"/>
      <name val="微软雅黑 Light"/>
      <family val="2"/>
      <charset val="134"/>
    </font>
    <font>
      <sz val="16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20"/>
      <color theme="1"/>
      <name val="微软雅黑 Light"/>
      <family val="2"/>
      <charset val="134"/>
    </font>
    <font>
      <sz val="28"/>
      <color theme="1"/>
      <name val="微软雅黑 Light"/>
      <family val="2"/>
      <charset val="134"/>
    </font>
    <font>
      <b/>
      <sz val="20"/>
      <name val="微软雅黑 Light"/>
      <family val="2"/>
      <charset val="134"/>
    </font>
    <font>
      <sz val="20"/>
      <color theme="1"/>
      <name val="微软雅黑 Light"/>
      <family val="2"/>
      <charset val="134"/>
    </font>
    <font>
      <sz val="24"/>
      <name val="微软雅黑"/>
      <family val="2"/>
      <charset val="134"/>
    </font>
    <font>
      <b/>
      <sz val="14"/>
      <color rgb="FFFF0000"/>
      <name val="微软雅黑 Light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650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7">
    <xf numFmtId="0" fontId="0" fillId="0" borderId="0" xfId="0">
      <alignment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7" fontId="8" fillId="10" borderId="1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7" fillId="2" borderId="3" xfId="0" applyNumberFormat="1" applyFont="1" applyFill="1" applyBorder="1" applyAlignment="1">
      <alignment horizontal="center" vertical="center" wrapText="1"/>
    </xf>
    <xf numFmtId="177" fontId="7" fillId="2" borderId="4" xfId="0" applyNumberFormat="1" applyFont="1" applyFill="1" applyBorder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14" fillId="7" borderId="1" xfId="0" applyNumberFormat="1" applyFont="1" applyFill="1" applyBorder="1" applyAlignment="1">
      <alignment horizontal="center" vertical="center" wrapText="1"/>
    </xf>
    <xf numFmtId="177" fontId="23" fillId="0" borderId="0" xfId="0" applyNumberFormat="1" applyFont="1" applyAlignment="1">
      <alignment horizontal="center" vertical="center"/>
    </xf>
    <xf numFmtId="177" fontId="22" fillId="0" borderId="0" xfId="0" applyNumberFormat="1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77" fontId="7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6" fillId="9" borderId="7" xfId="0" applyNumberFormat="1" applyFont="1" applyFill="1" applyBorder="1" applyAlignment="1">
      <alignment vertical="center" wrapText="1"/>
    </xf>
    <xf numFmtId="177" fontId="6" fillId="9" borderId="9" xfId="0" applyNumberFormat="1" applyFont="1" applyFill="1" applyBorder="1" applyAlignment="1">
      <alignment vertical="center" wrapText="1"/>
    </xf>
    <xf numFmtId="177" fontId="11" fillId="5" borderId="14" xfId="0" applyNumberFormat="1" applyFont="1" applyFill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2" fillId="9" borderId="10" xfId="0" applyNumberFormat="1" applyFont="1" applyFill="1" applyBorder="1" applyAlignment="1">
      <alignment vertical="center"/>
    </xf>
    <xf numFmtId="177" fontId="2" fillId="9" borderId="15" xfId="0" applyNumberFormat="1" applyFont="1" applyFill="1" applyBorder="1" applyAlignment="1">
      <alignment vertical="center"/>
    </xf>
    <xf numFmtId="177" fontId="6" fillId="9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5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>
      <alignment horizontal="center" vertical="center" wrapText="1"/>
    </xf>
    <xf numFmtId="177" fontId="8" fillId="5" borderId="7" xfId="0" applyNumberFormat="1" applyFont="1" applyFill="1" applyBorder="1" applyAlignment="1">
      <alignment horizontal="center" vertical="center" wrapText="1"/>
    </xf>
    <xf numFmtId="177" fontId="4" fillId="5" borderId="7" xfId="0" applyNumberFormat="1" applyFont="1" applyFill="1" applyBorder="1" applyAlignment="1">
      <alignment horizontal="center" vertical="center" wrapText="1"/>
    </xf>
    <xf numFmtId="177" fontId="13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13" fillId="5" borderId="7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5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9" borderId="6" xfId="0" applyNumberFormat="1" applyFont="1" applyFill="1" applyBorder="1" applyAlignment="1">
      <alignment vertical="center" wrapText="1"/>
    </xf>
    <xf numFmtId="177" fontId="4" fillId="9" borderId="10" xfId="0" applyNumberFormat="1" applyFont="1" applyFill="1" applyBorder="1" applyAlignment="1">
      <alignment vertical="center" wrapText="1"/>
    </xf>
    <xf numFmtId="177" fontId="4" fillId="9" borderId="11" xfId="0" applyNumberFormat="1" applyFont="1" applyFill="1" applyBorder="1" applyAlignment="1">
      <alignment vertical="center" wrapText="1"/>
    </xf>
    <xf numFmtId="177" fontId="4" fillId="9" borderId="15" xfId="0" applyNumberFormat="1" applyFont="1" applyFill="1" applyBorder="1" applyAlignment="1">
      <alignment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177" fontId="7" fillId="9" borderId="12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13" fillId="5" borderId="15" xfId="0" applyNumberFormat="1" applyFont="1" applyFill="1" applyBorder="1" applyAlignment="1">
      <alignment horizontal="center" vertical="center" wrapText="1"/>
    </xf>
    <xf numFmtId="177" fontId="6" fillId="9" borderId="18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13" fillId="5" borderId="7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27" fillId="5" borderId="1" xfId="0" applyNumberFormat="1" applyFont="1" applyFill="1" applyBorder="1" applyAlignment="1">
      <alignment horizontal="center" vertical="center"/>
    </xf>
    <xf numFmtId="177" fontId="8" fillId="10" borderId="1" xfId="0" applyNumberFormat="1" applyFont="1" applyFill="1" applyBorder="1" applyAlignment="1">
      <alignment horizontal="right" vertical="center"/>
    </xf>
    <xf numFmtId="177" fontId="6" fillId="9" borderId="5" xfId="0" applyNumberFormat="1" applyFont="1" applyFill="1" applyBorder="1" applyAlignment="1">
      <alignment horizontal="center" vertical="center" wrapText="1"/>
    </xf>
    <xf numFmtId="177" fontId="6" fillId="9" borderId="18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13" fillId="5" borderId="7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8" fillId="10" borderId="9" xfId="0" applyNumberFormat="1" applyFont="1" applyFill="1" applyBorder="1" applyAlignment="1">
      <alignment horizontal="right" vertical="center"/>
    </xf>
    <xf numFmtId="177" fontId="6" fillId="9" borderId="1" xfId="0" applyNumberFormat="1" applyFont="1" applyFill="1" applyBorder="1" applyAlignment="1">
      <alignment horizontal="center" vertical="center" wrapText="1"/>
    </xf>
    <xf numFmtId="177" fontId="6" fillId="9" borderId="12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 vertical="center" wrapText="1"/>
    </xf>
    <xf numFmtId="177" fontId="28" fillId="7" borderId="1" xfId="0" applyNumberFormat="1" applyFont="1" applyFill="1" applyBorder="1" applyAlignment="1">
      <alignment horizontal="center" vertical="center" wrapText="1"/>
    </xf>
    <xf numFmtId="177" fontId="29" fillId="0" borderId="0" xfId="0" applyNumberFormat="1" applyFont="1" applyAlignment="1">
      <alignment horizontal="center" vertical="center" wrapText="1"/>
    </xf>
    <xf numFmtId="177" fontId="29" fillId="0" borderId="0" xfId="0" applyNumberFormat="1" applyFont="1" applyAlignment="1">
      <alignment horizontal="center" vertical="center"/>
    </xf>
    <xf numFmtId="177" fontId="31" fillId="9" borderId="1" xfId="0" applyNumberFormat="1" applyFont="1" applyFill="1" applyBorder="1" applyAlignment="1">
      <alignment horizontal="center" vertical="center" wrapText="1"/>
    </xf>
    <xf numFmtId="177" fontId="32" fillId="5" borderId="1" xfId="0" applyNumberFormat="1" applyFont="1" applyFill="1" applyBorder="1" applyAlignment="1">
      <alignment horizontal="center" vertical="center"/>
    </xf>
    <xf numFmtId="176" fontId="29" fillId="4" borderId="0" xfId="0" applyNumberFormat="1" applyFont="1" applyFill="1" applyAlignment="1">
      <alignment horizontal="center" vertical="center"/>
    </xf>
    <xf numFmtId="177" fontId="29" fillId="4" borderId="0" xfId="0" applyNumberFormat="1" applyFont="1" applyFill="1" applyAlignment="1">
      <alignment horizontal="center" vertical="center"/>
    </xf>
    <xf numFmtId="177" fontId="29" fillId="3" borderId="0" xfId="0" applyNumberFormat="1" applyFont="1" applyFill="1" applyAlignment="1">
      <alignment horizontal="center" vertical="center"/>
    </xf>
    <xf numFmtId="177" fontId="33" fillId="5" borderId="1" xfId="0" applyNumberFormat="1" applyFont="1" applyFill="1" applyBorder="1" applyAlignment="1">
      <alignment horizontal="center" vertical="center" wrapText="1"/>
    </xf>
    <xf numFmtId="177" fontId="34" fillId="10" borderId="1" xfId="0" applyNumberFormat="1" applyFont="1" applyFill="1" applyBorder="1" applyAlignment="1">
      <alignment horizontal="center" vertical="center" wrapText="1"/>
    </xf>
    <xf numFmtId="177" fontId="33" fillId="5" borderId="1" xfId="0" applyNumberFormat="1" applyFont="1" applyFill="1" applyBorder="1" applyAlignment="1">
      <alignment horizontal="center" vertical="center"/>
    </xf>
    <xf numFmtId="177" fontId="37" fillId="5" borderId="1" xfId="0" applyNumberFormat="1" applyFont="1" applyFill="1" applyBorder="1" applyAlignment="1">
      <alignment horizontal="center" vertical="center"/>
    </xf>
    <xf numFmtId="176" fontId="33" fillId="5" borderId="1" xfId="0" applyNumberFormat="1" applyFont="1" applyFill="1" applyBorder="1" applyAlignment="1">
      <alignment horizontal="center" vertical="center"/>
    </xf>
    <xf numFmtId="177" fontId="38" fillId="0" borderId="0" xfId="0" applyNumberFormat="1" applyFont="1" applyAlignment="1">
      <alignment horizontal="center" vertical="center"/>
    </xf>
    <xf numFmtId="176" fontId="29" fillId="5" borderId="0" xfId="0" applyNumberFormat="1" applyFont="1" applyFill="1" applyAlignment="1">
      <alignment horizontal="center" vertical="center"/>
    </xf>
    <xf numFmtId="176" fontId="39" fillId="0" borderId="0" xfId="0" applyNumberFormat="1" applyFont="1" applyAlignment="1">
      <alignment horizontal="center" vertical="center"/>
    </xf>
    <xf numFmtId="177" fontId="3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177" fontId="42" fillId="5" borderId="1" xfId="0" applyNumberFormat="1" applyFont="1" applyFill="1" applyBorder="1" applyAlignment="1">
      <alignment horizontal="center" vertical="center"/>
    </xf>
    <xf numFmtId="177" fontId="29" fillId="5" borderId="0" xfId="0" applyNumberFormat="1" applyFont="1" applyFill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 wrapText="1"/>
    </xf>
    <xf numFmtId="177" fontId="6" fillId="9" borderId="7" xfId="0" applyNumberFormat="1" applyFont="1" applyFill="1" applyBorder="1" applyAlignment="1">
      <alignment horizontal="center" vertical="center" wrapText="1"/>
    </xf>
    <xf numFmtId="177" fontId="6" fillId="9" borderId="9" xfId="0" applyNumberFormat="1" applyFont="1" applyFill="1" applyBorder="1" applyAlignment="1">
      <alignment horizontal="center" vertical="center" wrapText="1"/>
    </xf>
    <xf numFmtId="177" fontId="8" fillId="10" borderId="2" xfId="0" applyNumberFormat="1" applyFont="1" applyFill="1" applyBorder="1" applyAlignment="1">
      <alignment horizontal="right" vertical="center"/>
    </xf>
    <xf numFmtId="177" fontId="8" fillId="10" borderId="9" xfId="0" applyNumberFormat="1" applyFont="1" applyFill="1" applyBorder="1" applyAlignment="1">
      <alignment horizontal="right" vertical="center"/>
    </xf>
    <xf numFmtId="177" fontId="2" fillId="3" borderId="6" xfId="0" applyNumberFormat="1" applyFont="1" applyFill="1" applyBorder="1" applyAlignment="1">
      <alignment horizontal="center" vertical="center" wrapText="1"/>
    </xf>
    <xf numFmtId="177" fontId="2" fillId="3" borderId="11" xfId="0" applyNumberFormat="1" applyFont="1" applyFill="1" applyBorder="1" applyAlignment="1">
      <alignment horizontal="center" vertical="center" wrapText="1"/>
    </xf>
    <xf numFmtId="177" fontId="3" fillId="8" borderId="2" xfId="0" applyNumberFormat="1" applyFont="1" applyFill="1" applyBorder="1" applyAlignment="1">
      <alignment horizontal="center" vertical="center"/>
    </xf>
    <xf numFmtId="177" fontId="3" fillId="8" borderId="7" xfId="0" applyNumberFormat="1" applyFont="1" applyFill="1" applyBorder="1" applyAlignment="1">
      <alignment horizontal="center" vertical="center"/>
    </xf>
    <xf numFmtId="177" fontId="3" fillId="8" borderId="9" xfId="0" applyNumberFormat="1" applyFont="1" applyFill="1" applyBorder="1" applyAlignment="1">
      <alignment horizontal="center" vertical="center"/>
    </xf>
    <xf numFmtId="177" fontId="6" fillId="9" borderId="5" xfId="0" applyNumberFormat="1" applyFont="1" applyFill="1" applyBorder="1" applyAlignment="1">
      <alignment horizontal="center" vertical="center" wrapText="1"/>
    </xf>
    <xf numFmtId="177" fontId="6" fillId="9" borderId="18" xfId="0" applyNumberFormat="1" applyFont="1" applyFill="1" applyBorder="1" applyAlignment="1">
      <alignment horizontal="center" vertical="center" wrapText="1"/>
    </xf>
    <xf numFmtId="177" fontId="8" fillId="10" borderId="18" xfId="0" applyNumberFormat="1" applyFont="1" applyFill="1" applyBorder="1" applyAlignment="1">
      <alignment horizontal="center" vertical="center" wrapText="1"/>
    </xf>
    <xf numFmtId="177" fontId="21" fillId="5" borderId="6" xfId="0" applyNumberFormat="1" applyFont="1" applyFill="1" applyBorder="1" applyAlignment="1">
      <alignment horizontal="center" vertical="center" wrapText="1"/>
    </xf>
    <xf numFmtId="177" fontId="21" fillId="5" borderId="10" xfId="0" applyNumberFormat="1" applyFont="1" applyFill="1" applyBorder="1" applyAlignment="1">
      <alignment horizontal="center" vertical="center" wrapText="1"/>
    </xf>
    <xf numFmtId="177" fontId="21" fillId="5" borderId="13" xfId="0" applyNumberFormat="1" applyFont="1" applyFill="1" applyBorder="1" applyAlignment="1">
      <alignment horizontal="center" vertical="center" wrapText="1"/>
    </xf>
    <xf numFmtId="177" fontId="21" fillId="5" borderId="16" xfId="0" applyNumberFormat="1" applyFont="1" applyFill="1" applyBorder="1" applyAlignment="1">
      <alignment horizontal="center" vertical="center" wrapText="1"/>
    </xf>
    <xf numFmtId="177" fontId="21" fillId="5" borderId="0" xfId="0" applyNumberFormat="1" applyFont="1" applyFill="1" applyBorder="1" applyAlignment="1">
      <alignment horizontal="center" vertical="center" wrapText="1"/>
    </xf>
    <xf numFmtId="177" fontId="21" fillId="5" borderId="17" xfId="0" applyNumberFormat="1" applyFont="1" applyFill="1" applyBorder="1" applyAlignment="1">
      <alignment horizontal="center" vertical="center" wrapText="1"/>
    </xf>
    <xf numFmtId="177" fontId="21" fillId="5" borderId="11" xfId="0" applyNumberFormat="1" applyFont="1" applyFill="1" applyBorder="1" applyAlignment="1">
      <alignment horizontal="center" vertical="center" wrapText="1"/>
    </xf>
    <xf numFmtId="177" fontId="21" fillId="5" borderId="15" xfId="0" applyNumberFormat="1" applyFont="1" applyFill="1" applyBorder="1" applyAlignment="1">
      <alignment horizontal="center" vertical="center" wrapText="1"/>
    </xf>
    <xf numFmtId="177" fontId="21" fillId="5" borderId="14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/>
    </xf>
    <xf numFmtId="177" fontId="26" fillId="10" borderId="6" xfId="0" applyNumberFormat="1" applyFont="1" applyFill="1" applyBorder="1" applyAlignment="1">
      <alignment horizontal="center" vertical="center"/>
    </xf>
    <xf numFmtId="177" fontId="26" fillId="10" borderId="10" xfId="0" applyNumberFormat="1" applyFont="1" applyFill="1" applyBorder="1" applyAlignment="1">
      <alignment horizontal="center" vertical="center"/>
    </xf>
    <xf numFmtId="177" fontId="26" fillId="10" borderId="13" xfId="0" applyNumberFormat="1" applyFont="1" applyFill="1" applyBorder="1" applyAlignment="1">
      <alignment horizontal="center" vertical="center"/>
    </xf>
    <xf numFmtId="177" fontId="26" fillId="10" borderId="16" xfId="0" applyNumberFormat="1" applyFont="1" applyFill="1" applyBorder="1" applyAlignment="1">
      <alignment horizontal="center" vertical="center"/>
    </xf>
    <xf numFmtId="177" fontId="26" fillId="10" borderId="0" xfId="0" applyNumberFormat="1" applyFont="1" applyFill="1" applyBorder="1" applyAlignment="1">
      <alignment horizontal="center" vertical="center"/>
    </xf>
    <xf numFmtId="177" fontId="26" fillId="10" borderId="17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right" vertical="center"/>
    </xf>
    <xf numFmtId="177" fontId="4" fillId="0" borderId="7" xfId="0" applyNumberFormat="1" applyFont="1" applyBorder="1" applyAlignment="1">
      <alignment horizontal="right" vertical="center"/>
    </xf>
    <xf numFmtId="177" fontId="4" fillId="0" borderId="9" xfId="0" applyNumberFormat="1" applyFont="1" applyBorder="1" applyAlignment="1">
      <alignment horizontal="right" vertical="center"/>
    </xf>
    <xf numFmtId="177" fontId="10" fillId="10" borderId="1" xfId="0" applyNumberFormat="1" applyFont="1" applyFill="1" applyBorder="1" applyAlignment="1">
      <alignment horizontal="center" vertical="center"/>
    </xf>
    <xf numFmtId="177" fontId="6" fillId="9" borderId="12" xfId="0" applyNumberFormat="1" applyFont="1" applyFill="1" applyBorder="1" applyAlignment="1">
      <alignment horizontal="center" vertical="center" wrapText="1"/>
    </xf>
    <xf numFmtId="177" fontId="30" fillId="9" borderId="6" xfId="0" applyNumberFormat="1" applyFont="1" applyFill="1" applyBorder="1" applyAlignment="1">
      <alignment horizontal="center" vertical="center" wrapText="1"/>
    </xf>
    <xf numFmtId="177" fontId="30" fillId="9" borderId="10" xfId="0" applyNumberFormat="1" applyFont="1" applyFill="1" applyBorder="1" applyAlignment="1">
      <alignment horizontal="center" vertical="center" wrapText="1"/>
    </xf>
    <xf numFmtId="177" fontId="30" fillId="9" borderId="16" xfId="0" applyNumberFormat="1" applyFont="1" applyFill="1" applyBorder="1" applyAlignment="1">
      <alignment horizontal="center" vertical="center" wrapText="1"/>
    </xf>
    <xf numFmtId="177" fontId="30" fillId="9" borderId="0" xfId="0" applyNumberFormat="1" applyFont="1" applyFill="1" applyBorder="1" applyAlignment="1">
      <alignment horizontal="center" vertical="center" wrapText="1"/>
    </xf>
    <xf numFmtId="177" fontId="30" fillId="9" borderId="11" xfId="0" applyNumberFormat="1" applyFont="1" applyFill="1" applyBorder="1" applyAlignment="1">
      <alignment horizontal="center" vertical="center" wrapText="1"/>
    </xf>
    <xf numFmtId="177" fontId="30" fillId="9" borderId="15" xfId="0" applyNumberFormat="1" applyFont="1" applyFill="1" applyBorder="1" applyAlignment="1">
      <alignment horizontal="center" vertical="center" wrapText="1"/>
    </xf>
    <xf numFmtId="177" fontId="6" fillId="9" borderId="1" xfId="0" applyNumberFormat="1" applyFont="1" applyFill="1" applyBorder="1" applyAlignment="1">
      <alignment horizontal="center" vertical="center" wrapText="1"/>
    </xf>
    <xf numFmtId="177" fontId="8" fillId="10" borderId="1" xfId="0" applyNumberFormat="1" applyFont="1" applyFill="1" applyBorder="1" applyAlignment="1">
      <alignment horizontal="right" vertical="center"/>
    </xf>
    <xf numFmtId="177" fontId="8" fillId="10" borderId="5" xfId="0" applyNumberFormat="1" applyFont="1" applyFill="1" applyBorder="1" applyAlignment="1">
      <alignment horizontal="center" vertical="center" wrapText="1"/>
    </xf>
    <xf numFmtId="177" fontId="8" fillId="10" borderId="12" xfId="0" applyNumberFormat="1" applyFont="1" applyFill="1" applyBorder="1" applyAlignment="1">
      <alignment horizontal="center" vertical="center" wrapText="1"/>
    </xf>
    <xf numFmtId="177" fontId="26" fillId="10" borderId="11" xfId="0" applyNumberFormat="1" applyFont="1" applyFill="1" applyBorder="1" applyAlignment="1">
      <alignment horizontal="center" vertical="center"/>
    </xf>
    <xf numFmtId="177" fontId="26" fillId="10" borderId="15" xfId="0" applyNumberFormat="1" applyFont="1" applyFill="1" applyBorder="1" applyAlignment="1">
      <alignment horizontal="center" vertical="center"/>
    </xf>
    <xf numFmtId="177" fontId="26" fillId="10" borderId="14" xfId="0" applyNumberFormat="1" applyFont="1" applyFill="1" applyBorder="1" applyAlignment="1">
      <alignment horizontal="center" vertical="center"/>
    </xf>
    <xf numFmtId="177" fontId="13" fillId="5" borderId="5" xfId="0" applyNumberFormat="1" applyFont="1" applyFill="1" applyBorder="1" applyAlignment="1">
      <alignment horizontal="center" vertical="center" wrapText="1"/>
    </xf>
    <xf numFmtId="177" fontId="13" fillId="5" borderId="12" xfId="0" applyNumberFormat="1" applyFont="1" applyFill="1" applyBorder="1" applyAlignment="1">
      <alignment horizontal="center" vertical="center" wrapText="1"/>
    </xf>
    <xf numFmtId="177" fontId="13" fillId="5" borderId="18" xfId="0" applyNumberFormat="1" applyFont="1" applyFill="1" applyBorder="1" applyAlignment="1">
      <alignment horizontal="center" vertical="center" wrapText="1"/>
    </xf>
    <xf numFmtId="177" fontId="13" fillId="5" borderId="7" xfId="0" applyNumberFormat="1" applyFont="1" applyFill="1" applyBorder="1" applyAlignment="1">
      <alignment horizontal="center" vertical="center" wrapText="1"/>
    </xf>
    <xf numFmtId="177" fontId="13" fillId="5" borderId="9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6" fillId="9" borderId="6" xfId="0" applyNumberFormat="1" applyFont="1" applyFill="1" applyBorder="1" applyAlignment="1">
      <alignment horizontal="center" vertical="center" wrapText="1"/>
    </xf>
    <xf numFmtId="177" fontId="6" fillId="9" borderId="10" xfId="0" applyNumberFormat="1" applyFont="1" applyFill="1" applyBorder="1" applyAlignment="1">
      <alignment horizontal="center" vertical="center" wrapText="1"/>
    </xf>
    <xf numFmtId="177" fontId="6" fillId="9" borderId="16" xfId="0" applyNumberFormat="1" applyFont="1" applyFill="1" applyBorder="1" applyAlignment="1">
      <alignment horizontal="center" vertical="center" wrapText="1"/>
    </xf>
    <xf numFmtId="177" fontId="6" fillId="9" borderId="0" xfId="0" applyNumberFormat="1" applyFont="1" applyFill="1" applyBorder="1" applyAlignment="1">
      <alignment horizontal="center" vertical="center" wrapText="1"/>
    </xf>
    <xf numFmtId="177" fontId="6" fillId="9" borderId="11" xfId="0" applyNumberFormat="1" applyFont="1" applyFill="1" applyBorder="1" applyAlignment="1">
      <alignment horizontal="center" vertical="center" wrapText="1"/>
    </xf>
    <xf numFmtId="177" fontId="6" fillId="9" borderId="15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15" fillId="5" borderId="2" xfId="0" applyNumberFormat="1" applyFont="1" applyFill="1" applyBorder="1" applyAlignment="1">
      <alignment horizontal="center" vertical="center"/>
    </xf>
    <xf numFmtId="177" fontId="15" fillId="5" borderId="7" xfId="0" applyNumberFormat="1" applyFont="1" applyFill="1" applyBorder="1" applyAlignment="1">
      <alignment horizontal="center" vertical="center"/>
    </xf>
    <xf numFmtId="177" fontId="19" fillId="5" borderId="7" xfId="0" applyNumberFormat="1" applyFont="1" applyFill="1" applyBorder="1" applyAlignment="1">
      <alignment horizontal="center" vertical="center"/>
    </xf>
    <xf numFmtId="177" fontId="20" fillId="6" borderId="8" xfId="0" applyNumberFormat="1" applyFont="1" applyFill="1" applyBorder="1" applyAlignment="1">
      <alignment horizontal="center" vertical="center"/>
    </xf>
    <xf numFmtId="177" fontId="29" fillId="3" borderId="6" xfId="0" applyNumberFormat="1" applyFont="1" applyFill="1" applyBorder="1" applyAlignment="1">
      <alignment horizontal="center" vertical="center" wrapText="1"/>
    </xf>
    <xf numFmtId="177" fontId="29" fillId="3" borderId="11" xfId="0" applyNumberFormat="1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177" fontId="33" fillId="5" borderId="0" xfId="0" applyNumberFormat="1" applyFont="1" applyFill="1" applyBorder="1" applyAlignment="1">
      <alignment horizontal="center" vertical="center" wrapText="1"/>
    </xf>
    <xf numFmtId="177" fontId="33" fillId="0" borderId="2" xfId="0" applyNumberFormat="1" applyFont="1" applyBorder="1" applyAlignment="1">
      <alignment horizontal="right" vertical="center"/>
    </xf>
    <xf numFmtId="177" fontId="33" fillId="0" borderId="7" xfId="0" applyNumberFormat="1" applyFont="1" applyBorder="1" applyAlignment="1">
      <alignment horizontal="right" vertical="center"/>
    </xf>
    <xf numFmtId="177" fontId="33" fillId="0" borderId="9" xfId="0" applyNumberFormat="1" applyFont="1" applyBorder="1" applyAlignment="1">
      <alignment horizontal="right" vertical="center"/>
    </xf>
    <xf numFmtId="177" fontId="40" fillId="5" borderId="15" xfId="0" applyNumberFormat="1" applyFont="1" applyFill="1" applyBorder="1" applyAlignment="1">
      <alignment horizontal="center" vertical="center"/>
    </xf>
    <xf numFmtId="177" fontId="40" fillId="5" borderId="14" xfId="0" applyNumberFormat="1" applyFont="1" applyFill="1" applyBorder="1" applyAlignment="1">
      <alignment horizontal="center" vertical="center"/>
    </xf>
    <xf numFmtId="177" fontId="41" fillId="5" borderId="2" xfId="0" applyNumberFormat="1" applyFont="1" applyFill="1" applyBorder="1" applyAlignment="1">
      <alignment horizontal="right" vertical="center" wrapText="1"/>
    </xf>
    <xf numFmtId="177" fontId="41" fillId="5" borderId="9" xfId="0" applyNumberFormat="1" applyFont="1" applyFill="1" applyBorder="1" applyAlignment="1">
      <alignment horizontal="right" vertical="center" wrapText="1"/>
    </xf>
    <xf numFmtId="177" fontId="43" fillId="10" borderId="7" xfId="0" applyNumberFormat="1" applyFont="1" applyFill="1" applyBorder="1" applyAlignment="1">
      <alignment horizontal="center" vertical="center"/>
    </xf>
    <xf numFmtId="177" fontId="43" fillId="10" borderId="9" xfId="0" applyNumberFormat="1" applyFont="1" applyFill="1" applyBorder="1" applyAlignment="1">
      <alignment horizontal="center" vertical="center"/>
    </xf>
    <xf numFmtId="177" fontId="44" fillId="1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FF6503"/>
      <color rgb="FFFFFF00"/>
      <color rgb="FF36E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25402</xdr:colOff>
      <xdr:row>63</xdr:row>
      <xdr:rowOff>304800</xdr:rowOff>
    </xdr:from>
    <xdr:to>
      <xdr:col>16</xdr:col>
      <xdr:colOff>1022686</xdr:colOff>
      <xdr:row>63</xdr:row>
      <xdr:rowOff>889000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5152" y="29622750"/>
          <a:ext cx="997284" cy="5842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165100</xdr:colOff>
      <xdr:row>64</xdr:row>
      <xdr:rowOff>76201</xdr:rowOff>
    </xdr:from>
    <xdr:to>
      <xdr:col>16</xdr:col>
      <xdr:colOff>731322</xdr:colOff>
      <xdr:row>64</xdr:row>
      <xdr:rowOff>1206501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4850" y="30651451"/>
          <a:ext cx="566222" cy="1130300"/>
        </a:xfrm>
        <a:prstGeom prst="rect">
          <a:avLst/>
        </a:prstGeom>
      </xdr:spPr>
    </xdr:pic>
    <xdr:clientData/>
  </xdr:twoCellAnchor>
  <xdr:oneCellAnchor>
    <xdr:from>
      <xdr:col>16</xdr:col>
      <xdr:colOff>25402</xdr:colOff>
      <xdr:row>262</xdr:row>
      <xdr:rowOff>304800</xdr:rowOff>
    </xdr:from>
    <xdr:ext cx="997284" cy="584200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5152" y="132740400"/>
          <a:ext cx="997284" cy="584200"/>
        </a:xfrm>
        <a:prstGeom prst="rect">
          <a:avLst/>
        </a:prstGeom>
      </xdr:spPr>
    </xdr:pic>
    <xdr:clientData/>
  </xdr:oneCellAnchor>
  <xdr:oneCellAnchor>
    <xdr:from>
      <xdr:col>16</xdr:col>
      <xdr:colOff>165100</xdr:colOff>
      <xdr:row>263</xdr:row>
      <xdr:rowOff>76201</xdr:rowOff>
    </xdr:from>
    <xdr:ext cx="566222" cy="1130300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4850" y="133769101"/>
          <a:ext cx="566222" cy="1130300"/>
        </a:xfrm>
        <a:prstGeom prst="rect">
          <a:avLst/>
        </a:prstGeom>
      </xdr:spPr>
    </xdr:pic>
    <xdr:clientData/>
  </xdr:oneCellAnchor>
  <xdr:twoCellAnchor editAs="oneCell">
    <xdr:from>
      <xdr:col>16</xdr:col>
      <xdr:colOff>111606</xdr:colOff>
      <xdr:row>152</xdr:row>
      <xdr:rowOff>285750</xdr:rowOff>
    </xdr:from>
    <xdr:to>
      <xdr:col>16</xdr:col>
      <xdr:colOff>1079499</xdr:colOff>
      <xdr:row>153</xdr:row>
      <xdr:rowOff>402095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251" r="14376"/>
        <a:stretch/>
      </xdr:blipFill>
      <xdr:spPr>
        <a:xfrm>
          <a:off x="9541356" y="77171550"/>
          <a:ext cx="967893" cy="744995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154</xdr:row>
      <xdr:rowOff>365125</xdr:rowOff>
    </xdr:from>
    <xdr:to>
      <xdr:col>16</xdr:col>
      <xdr:colOff>1105168</xdr:colOff>
      <xdr:row>156</xdr:row>
      <xdr:rowOff>174625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500" y="78508225"/>
          <a:ext cx="946418" cy="685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157</xdr:row>
      <xdr:rowOff>349250</xdr:rowOff>
    </xdr:from>
    <xdr:to>
      <xdr:col>16</xdr:col>
      <xdr:colOff>1095375</xdr:colOff>
      <xdr:row>157</xdr:row>
      <xdr:rowOff>1031207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88500" y="79806800"/>
          <a:ext cx="936625" cy="681957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</xdr:colOff>
      <xdr:row>364</xdr:row>
      <xdr:rowOff>312965</xdr:rowOff>
    </xdr:from>
    <xdr:to>
      <xdr:col>16</xdr:col>
      <xdr:colOff>1156607</xdr:colOff>
      <xdr:row>364</xdr:row>
      <xdr:rowOff>972609</xdr:rowOff>
    </xdr:to>
    <xdr:pic>
      <xdr:nvPicPr>
        <xdr:cNvPr id="11" name="图片 10" descr="C:\Users\Administrator\AppData\Local\Temp\QQ_1721889303515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7785" y="179192465"/>
          <a:ext cx="1115786" cy="659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54430</xdr:colOff>
      <xdr:row>365</xdr:row>
      <xdr:rowOff>176893</xdr:rowOff>
    </xdr:from>
    <xdr:to>
      <xdr:col>16</xdr:col>
      <xdr:colOff>1143175</xdr:colOff>
      <xdr:row>365</xdr:row>
      <xdr:rowOff>1102179</xdr:rowOff>
    </xdr:to>
    <xdr:pic>
      <xdr:nvPicPr>
        <xdr:cNvPr id="13" name="图片 12" descr="C:\Users\Administrator\AppData\Local\Temp\QQ_1721889335076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1394" y="180308250"/>
          <a:ext cx="1088745" cy="92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25402</xdr:colOff>
      <xdr:row>63</xdr:row>
      <xdr:rowOff>304800</xdr:rowOff>
    </xdr:from>
    <xdr:to>
      <xdr:col>16</xdr:col>
      <xdr:colOff>1022686</xdr:colOff>
      <xdr:row>63</xdr:row>
      <xdr:rowOff>889000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2" y="29946600"/>
          <a:ext cx="997284" cy="5842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165100</xdr:colOff>
      <xdr:row>64</xdr:row>
      <xdr:rowOff>76201</xdr:rowOff>
    </xdr:from>
    <xdr:to>
      <xdr:col>16</xdr:col>
      <xdr:colOff>731322</xdr:colOff>
      <xdr:row>64</xdr:row>
      <xdr:rowOff>1206501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2300" y="30975301"/>
          <a:ext cx="566222" cy="1130300"/>
        </a:xfrm>
        <a:prstGeom prst="rect">
          <a:avLst/>
        </a:prstGeom>
      </xdr:spPr>
    </xdr:pic>
    <xdr:clientData/>
  </xdr:twoCellAnchor>
  <xdr:oneCellAnchor>
    <xdr:from>
      <xdr:col>16</xdr:col>
      <xdr:colOff>25402</xdr:colOff>
      <xdr:row>262</xdr:row>
      <xdr:rowOff>304800</xdr:rowOff>
    </xdr:from>
    <xdr:ext cx="997284" cy="584200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2" y="29946600"/>
          <a:ext cx="997284" cy="584200"/>
        </a:xfrm>
        <a:prstGeom prst="rect">
          <a:avLst/>
        </a:prstGeom>
      </xdr:spPr>
    </xdr:pic>
    <xdr:clientData/>
  </xdr:oneCellAnchor>
  <xdr:oneCellAnchor>
    <xdr:from>
      <xdr:col>16</xdr:col>
      <xdr:colOff>165100</xdr:colOff>
      <xdr:row>263</xdr:row>
      <xdr:rowOff>76201</xdr:rowOff>
    </xdr:from>
    <xdr:ext cx="566222" cy="1130300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2300" y="30975301"/>
          <a:ext cx="566222" cy="1130300"/>
        </a:xfrm>
        <a:prstGeom prst="rect">
          <a:avLst/>
        </a:prstGeom>
      </xdr:spPr>
    </xdr:pic>
    <xdr:clientData/>
  </xdr:oneCellAnchor>
  <xdr:twoCellAnchor editAs="oneCell">
    <xdr:from>
      <xdr:col>16</xdr:col>
      <xdr:colOff>38101</xdr:colOff>
      <xdr:row>364</xdr:row>
      <xdr:rowOff>203200</xdr:rowOff>
    </xdr:from>
    <xdr:to>
      <xdr:col>16</xdr:col>
      <xdr:colOff>1028700</xdr:colOff>
      <xdr:row>364</xdr:row>
      <xdr:rowOff>1183185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5301" y="101968300"/>
          <a:ext cx="990599" cy="979985"/>
        </a:xfrm>
        <a:prstGeom prst="rect">
          <a:avLst/>
        </a:prstGeom>
      </xdr:spPr>
    </xdr:pic>
    <xdr:clientData/>
  </xdr:twoCellAnchor>
  <xdr:twoCellAnchor editAs="oneCell">
    <xdr:from>
      <xdr:col>16</xdr:col>
      <xdr:colOff>111606</xdr:colOff>
      <xdr:row>152</xdr:row>
      <xdr:rowOff>285750</xdr:rowOff>
    </xdr:from>
    <xdr:to>
      <xdr:col>16</xdr:col>
      <xdr:colOff>1079499</xdr:colOff>
      <xdr:row>153</xdr:row>
      <xdr:rowOff>402095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251" r="14376"/>
        <a:stretch/>
      </xdr:blipFill>
      <xdr:spPr>
        <a:xfrm>
          <a:off x="9525481" y="77755750"/>
          <a:ext cx="967893" cy="751345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154</xdr:row>
      <xdr:rowOff>365125</xdr:rowOff>
    </xdr:from>
    <xdr:to>
      <xdr:col>16</xdr:col>
      <xdr:colOff>1105168</xdr:colOff>
      <xdr:row>156</xdr:row>
      <xdr:rowOff>174625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2625" y="79105125"/>
          <a:ext cx="946418" cy="698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158750</xdr:colOff>
      <xdr:row>157</xdr:row>
      <xdr:rowOff>349250</xdr:rowOff>
    </xdr:from>
    <xdr:to>
      <xdr:col>16</xdr:col>
      <xdr:colOff>1095375</xdr:colOff>
      <xdr:row>157</xdr:row>
      <xdr:rowOff>1031207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72625" y="80422750"/>
          <a:ext cx="936625" cy="681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397"/>
  <sheetViews>
    <sheetView tabSelected="1" zoomScale="70" zoomScaleNormal="70" zoomScaleSheetLayoutView="64" workbookViewId="0">
      <pane ySplit="2" topLeftCell="A387" activePane="bottomLeft" state="frozen"/>
      <selection pane="bottomLeft" activeCell="R402" sqref="R402"/>
    </sheetView>
  </sheetViews>
  <sheetFormatPr defaultColWidth="6.625" defaultRowHeight="25.15" customHeight="1" x14ac:dyDescent="0.15"/>
  <cols>
    <col min="1" max="1" width="7.875" style="15" customWidth="1"/>
    <col min="2" max="2" width="8.375" style="15" customWidth="1"/>
    <col min="3" max="3" width="8.125" style="15" customWidth="1"/>
    <col min="4" max="4" width="8" style="15" customWidth="1"/>
    <col min="5" max="5" width="7.625" style="15" customWidth="1"/>
    <col min="6" max="6" width="6.75" style="15" customWidth="1"/>
    <col min="7" max="7" width="8.125" style="15" customWidth="1"/>
    <col min="8" max="8" width="7.875" style="15" customWidth="1"/>
    <col min="9" max="9" width="6.5" style="15" customWidth="1"/>
    <col min="10" max="10" width="6.125" style="15" customWidth="1"/>
    <col min="11" max="11" width="6.875" style="15" customWidth="1"/>
    <col min="12" max="12" width="7.75" style="15" customWidth="1"/>
    <col min="13" max="13" width="7.625" style="15" customWidth="1"/>
    <col min="14" max="14" width="6.75" style="15" customWidth="1"/>
    <col min="15" max="15" width="9.75" style="14" customWidth="1"/>
    <col min="16" max="16" width="9.625" style="15" customWidth="1"/>
    <col min="17" max="18" width="15.625" style="15" customWidth="1"/>
    <col min="19" max="19" width="30.625" style="15" customWidth="1"/>
    <col min="20" max="25" width="10.625" style="15" customWidth="1"/>
    <col min="26" max="26" width="15.625" style="15" customWidth="1"/>
    <col min="27" max="27" width="14.625" style="15" customWidth="1"/>
    <col min="28" max="28" width="8.125" style="14" customWidth="1"/>
    <col min="29" max="29" width="9.375" style="15" customWidth="1"/>
    <col min="30" max="30" width="15.5" style="15" customWidth="1"/>
    <col min="31" max="31" width="12" style="15" customWidth="1"/>
    <col min="32" max="32" width="10.625" style="15" customWidth="1"/>
    <col min="33" max="16384" width="6.625" style="15"/>
  </cols>
  <sheetData>
    <row r="1" spans="1:37" s="9" customFormat="1" ht="39.950000000000003" customHeight="1" thickBo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28" t="s">
        <v>14</v>
      </c>
      <c r="P1" s="229" t="s">
        <v>70</v>
      </c>
      <c r="Q1" s="230"/>
      <c r="R1" s="231"/>
      <c r="S1" s="7"/>
      <c r="T1" s="232"/>
      <c r="U1" s="232"/>
      <c r="V1" s="232"/>
      <c r="W1" s="232"/>
      <c r="X1" s="232"/>
      <c r="Y1" s="232"/>
      <c r="Z1" s="232"/>
      <c r="AA1" s="232"/>
      <c r="AB1" s="8"/>
    </row>
    <row r="2" spans="1:37" s="9" customFormat="1" ht="30" customHeight="1" thickBot="1" x14ac:dyDescent="0.2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>
        <v>120</v>
      </c>
      <c r="H2" s="6">
        <v>210</v>
      </c>
      <c r="I2" s="6">
        <v>5</v>
      </c>
      <c r="J2" s="6">
        <v>60</v>
      </c>
      <c r="K2" s="6">
        <v>100</v>
      </c>
      <c r="L2" s="6">
        <v>50</v>
      </c>
      <c r="M2" s="6">
        <v>5</v>
      </c>
      <c r="N2" s="6">
        <v>15</v>
      </c>
      <c r="O2" s="228"/>
      <c r="P2" s="10" t="s">
        <v>21</v>
      </c>
      <c r="Q2" s="10" t="s">
        <v>22</v>
      </c>
      <c r="R2" s="10" t="s">
        <v>22</v>
      </c>
      <c r="S2" s="11" t="s">
        <v>50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26</v>
      </c>
      <c r="Y2" s="10" t="s">
        <v>26</v>
      </c>
      <c r="Z2" s="10" t="s">
        <v>27</v>
      </c>
      <c r="AA2" s="10" t="s">
        <v>28</v>
      </c>
      <c r="AB2" s="8" t="s">
        <v>39</v>
      </c>
      <c r="AC2" s="9" t="s">
        <v>40</v>
      </c>
      <c r="AD2" s="9" t="s">
        <v>41</v>
      </c>
      <c r="AE2" s="9" t="s">
        <v>42</v>
      </c>
    </row>
    <row r="3" spans="1:37" ht="31.15" customHeight="1" x14ac:dyDescent="0.15">
      <c r="Z3" s="16"/>
    </row>
    <row r="4" spans="1:37" s="9" customFormat="1" ht="35.1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2" t="s">
        <v>14</v>
      </c>
      <c r="P4" s="174" t="s">
        <v>72</v>
      </c>
      <c r="Q4" s="175"/>
      <c r="R4" s="175"/>
      <c r="S4" s="175"/>
      <c r="T4" s="175"/>
      <c r="U4" s="175"/>
      <c r="V4" s="175"/>
      <c r="W4" s="175"/>
      <c r="X4" s="175"/>
      <c r="Y4" s="175"/>
      <c r="Z4" s="176"/>
      <c r="AF4" s="15"/>
      <c r="AG4" s="15"/>
      <c r="AH4" s="15"/>
      <c r="AI4" s="15"/>
      <c r="AJ4" s="15"/>
      <c r="AK4" s="15"/>
    </row>
    <row r="5" spans="1:37" s="9" customFormat="1" ht="35.1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3"/>
      <c r="P5" s="133" t="s">
        <v>73</v>
      </c>
      <c r="Q5" s="133" t="s">
        <v>74</v>
      </c>
      <c r="R5" s="133" t="s">
        <v>22</v>
      </c>
      <c r="S5" s="133" t="s">
        <v>51</v>
      </c>
      <c r="T5" s="133" t="s">
        <v>53</v>
      </c>
      <c r="U5" s="133" t="s">
        <v>54</v>
      </c>
      <c r="V5" s="133" t="s">
        <v>55</v>
      </c>
      <c r="W5" s="133" t="s">
        <v>43</v>
      </c>
      <c r="X5" s="133" t="s">
        <v>62</v>
      </c>
      <c r="Y5" s="133" t="s">
        <v>45</v>
      </c>
      <c r="Z5" s="133" t="s">
        <v>52</v>
      </c>
      <c r="AF5" s="15"/>
      <c r="AG5" s="15"/>
      <c r="AH5" s="15"/>
      <c r="AI5" s="15"/>
      <c r="AJ5" s="15"/>
      <c r="AK5" s="15"/>
    </row>
    <row r="6" spans="1:37" s="19" customFormat="1" ht="35.1" customHeight="1" x14ac:dyDescent="0.15">
      <c r="A6" s="24">
        <v>1858</v>
      </c>
      <c r="B6" s="24">
        <v>550</v>
      </c>
      <c r="C6" s="24">
        <v>2520</v>
      </c>
      <c r="D6" s="13">
        <v>9</v>
      </c>
      <c r="E6" s="13">
        <v>9</v>
      </c>
      <c r="F6" s="13">
        <v>2</v>
      </c>
      <c r="G6" s="13">
        <v>1</v>
      </c>
      <c r="H6" s="13">
        <v>0</v>
      </c>
      <c r="I6" s="12">
        <v>56</v>
      </c>
      <c r="J6" s="12">
        <v>0</v>
      </c>
      <c r="K6" s="13">
        <v>0</v>
      </c>
      <c r="L6" s="13">
        <v>0</v>
      </c>
      <c r="M6" s="13">
        <v>0</v>
      </c>
      <c r="N6" s="12">
        <v>0</v>
      </c>
      <c r="O6" s="14">
        <v>2255</v>
      </c>
      <c r="P6" s="103">
        <v>1</v>
      </c>
      <c r="Q6" s="73" t="s">
        <v>35</v>
      </c>
      <c r="R6" s="103" t="s">
        <v>30</v>
      </c>
      <c r="S6" s="177" t="s">
        <v>75</v>
      </c>
      <c r="T6" s="135">
        <f t="shared" ref="T6:V13" si="0">A6</f>
        <v>1858</v>
      </c>
      <c r="U6" s="135">
        <f t="shared" si="0"/>
        <v>550</v>
      </c>
      <c r="V6" s="135">
        <f t="shared" si="0"/>
        <v>2520</v>
      </c>
      <c r="W6" s="3" t="s">
        <v>47</v>
      </c>
      <c r="X6" s="3" t="s">
        <v>83</v>
      </c>
      <c r="Y6" s="135">
        <v>980</v>
      </c>
      <c r="Z6" s="3" t="e">
        <f>#REF!*Y6</f>
        <v>#REF!</v>
      </c>
      <c r="AA6" s="18">
        <v>1250</v>
      </c>
      <c r="AB6" s="18"/>
      <c r="AC6" s="22">
        <f t="shared" ref="AC6:AC13" si="1">T6*V6*0.000001</f>
        <v>4.6821599999999997</v>
      </c>
      <c r="AD6" s="20"/>
      <c r="AE6" s="20"/>
    </row>
    <row r="7" spans="1:37" s="19" customFormat="1" ht="35.1" customHeight="1" x14ac:dyDescent="0.15">
      <c r="A7" s="24">
        <v>2198</v>
      </c>
      <c r="B7" s="24">
        <v>550</v>
      </c>
      <c r="C7" s="24">
        <v>2520</v>
      </c>
      <c r="D7" s="13">
        <v>9</v>
      </c>
      <c r="E7" s="13">
        <v>9</v>
      </c>
      <c r="F7" s="13">
        <v>2</v>
      </c>
      <c r="G7" s="13">
        <v>1</v>
      </c>
      <c r="H7" s="13">
        <v>0</v>
      </c>
      <c r="I7" s="12">
        <v>56</v>
      </c>
      <c r="J7" s="12">
        <v>0</v>
      </c>
      <c r="K7" s="13">
        <v>0</v>
      </c>
      <c r="L7" s="13">
        <v>0</v>
      </c>
      <c r="M7" s="13">
        <v>0</v>
      </c>
      <c r="N7" s="12">
        <v>0</v>
      </c>
      <c r="O7" s="14">
        <v>2255</v>
      </c>
      <c r="P7" s="103">
        <v>2</v>
      </c>
      <c r="Q7" s="73" t="s">
        <v>84</v>
      </c>
      <c r="R7" s="103" t="s">
        <v>30</v>
      </c>
      <c r="S7" s="178"/>
      <c r="T7" s="135">
        <f t="shared" si="0"/>
        <v>2198</v>
      </c>
      <c r="U7" s="135">
        <f t="shared" si="0"/>
        <v>550</v>
      </c>
      <c r="V7" s="135">
        <f t="shared" si="0"/>
        <v>2520</v>
      </c>
      <c r="W7" s="3" t="s">
        <v>47</v>
      </c>
      <c r="X7" s="3" t="s">
        <v>47</v>
      </c>
      <c r="Y7" s="135">
        <v>980</v>
      </c>
      <c r="Z7" s="3" t="e">
        <f>#REF!*Y7</f>
        <v>#REF!</v>
      </c>
      <c r="AA7" s="18">
        <v>1250</v>
      </c>
      <c r="AB7" s="18"/>
      <c r="AC7" s="22">
        <f t="shared" si="1"/>
        <v>5.5389599999999994</v>
      </c>
      <c r="AD7" s="20"/>
      <c r="AE7" s="20"/>
    </row>
    <row r="8" spans="1:37" s="19" customFormat="1" ht="35.1" customHeight="1" x14ac:dyDescent="0.15">
      <c r="A8" s="24">
        <v>1268</v>
      </c>
      <c r="B8" s="24">
        <v>450</v>
      </c>
      <c r="C8" s="24">
        <v>2320</v>
      </c>
      <c r="D8" s="13">
        <v>9</v>
      </c>
      <c r="E8" s="13">
        <v>9</v>
      </c>
      <c r="F8" s="13">
        <v>2</v>
      </c>
      <c r="G8" s="13">
        <v>1</v>
      </c>
      <c r="H8" s="13">
        <v>0</v>
      </c>
      <c r="I8" s="12">
        <v>56</v>
      </c>
      <c r="J8" s="12">
        <v>0</v>
      </c>
      <c r="K8" s="13">
        <v>0</v>
      </c>
      <c r="L8" s="13">
        <v>0</v>
      </c>
      <c r="M8" s="13">
        <v>0</v>
      </c>
      <c r="N8" s="12">
        <v>0</v>
      </c>
      <c r="O8" s="14">
        <v>2255</v>
      </c>
      <c r="P8" s="103">
        <v>3</v>
      </c>
      <c r="Q8" s="73" t="s">
        <v>76</v>
      </c>
      <c r="R8" s="103" t="s">
        <v>30</v>
      </c>
      <c r="S8" s="178"/>
      <c r="T8" s="135">
        <f t="shared" si="0"/>
        <v>1268</v>
      </c>
      <c r="U8" s="135">
        <f t="shared" si="0"/>
        <v>450</v>
      </c>
      <c r="V8" s="135">
        <f t="shared" si="0"/>
        <v>2320</v>
      </c>
      <c r="W8" s="3" t="s">
        <v>47</v>
      </c>
      <c r="X8" s="3" t="s">
        <v>47</v>
      </c>
      <c r="Y8" s="135">
        <v>980</v>
      </c>
      <c r="Z8" s="3" t="e">
        <f>#REF!*Y8</f>
        <v>#REF!</v>
      </c>
      <c r="AA8" s="18">
        <v>1250</v>
      </c>
      <c r="AB8" s="18"/>
      <c r="AC8" s="22">
        <f t="shared" si="1"/>
        <v>2.9417599999999999</v>
      </c>
      <c r="AD8" s="20"/>
      <c r="AE8" s="20"/>
    </row>
    <row r="9" spans="1:37" s="19" customFormat="1" ht="35.1" customHeight="1" x14ac:dyDescent="0.15">
      <c r="A9" s="24">
        <v>1170</v>
      </c>
      <c r="B9" s="24">
        <v>600</v>
      </c>
      <c r="C9" s="24">
        <v>2510</v>
      </c>
      <c r="D9" s="13">
        <v>9</v>
      </c>
      <c r="E9" s="13">
        <v>9</v>
      </c>
      <c r="F9" s="13">
        <v>2</v>
      </c>
      <c r="G9" s="13">
        <v>1</v>
      </c>
      <c r="H9" s="13">
        <v>0</v>
      </c>
      <c r="I9" s="12">
        <v>56</v>
      </c>
      <c r="J9" s="12">
        <v>0</v>
      </c>
      <c r="K9" s="13">
        <v>0</v>
      </c>
      <c r="L9" s="13">
        <v>0</v>
      </c>
      <c r="M9" s="13">
        <v>0</v>
      </c>
      <c r="N9" s="12">
        <v>0</v>
      </c>
      <c r="O9" s="14">
        <v>2700</v>
      </c>
      <c r="P9" s="103">
        <v>4</v>
      </c>
      <c r="Q9" s="73" t="s">
        <v>31</v>
      </c>
      <c r="R9" s="103" t="s">
        <v>77</v>
      </c>
      <c r="S9" s="178"/>
      <c r="T9" s="135">
        <f t="shared" si="0"/>
        <v>1170</v>
      </c>
      <c r="U9" s="135">
        <f t="shared" si="0"/>
        <v>600</v>
      </c>
      <c r="V9" s="135">
        <f t="shared" si="0"/>
        <v>2510</v>
      </c>
      <c r="W9" s="3" t="s">
        <v>47</v>
      </c>
      <c r="X9" s="3" t="s">
        <v>83</v>
      </c>
      <c r="Y9" s="135">
        <v>980</v>
      </c>
      <c r="Z9" s="3" t="e">
        <f>#REF!*Y9</f>
        <v>#REF!</v>
      </c>
      <c r="AA9" s="18">
        <v>1250</v>
      </c>
      <c r="AB9" s="18"/>
      <c r="AC9" s="22">
        <f t="shared" si="1"/>
        <v>2.9367000000000001</v>
      </c>
      <c r="AD9" s="20"/>
      <c r="AE9" s="20"/>
    </row>
    <row r="10" spans="1:37" s="19" customFormat="1" ht="35.1" customHeight="1" x14ac:dyDescent="0.15">
      <c r="A10" s="24">
        <v>1618</v>
      </c>
      <c r="B10" s="24">
        <v>320</v>
      </c>
      <c r="C10" s="24">
        <v>2510</v>
      </c>
      <c r="D10" s="13">
        <v>9</v>
      </c>
      <c r="E10" s="13">
        <v>9</v>
      </c>
      <c r="F10" s="13">
        <v>2</v>
      </c>
      <c r="G10" s="13">
        <v>1</v>
      </c>
      <c r="H10" s="13">
        <v>0</v>
      </c>
      <c r="I10" s="12">
        <v>56</v>
      </c>
      <c r="J10" s="12">
        <v>0</v>
      </c>
      <c r="K10" s="13">
        <v>0</v>
      </c>
      <c r="L10" s="13">
        <v>0</v>
      </c>
      <c r="M10" s="13">
        <v>0</v>
      </c>
      <c r="N10" s="12">
        <v>0</v>
      </c>
      <c r="O10" s="14">
        <v>2700</v>
      </c>
      <c r="P10" s="103">
        <v>5</v>
      </c>
      <c r="Q10" s="73" t="s">
        <v>31</v>
      </c>
      <c r="R10" s="103" t="s">
        <v>78</v>
      </c>
      <c r="S10" s="178"/>
      <c r="T10" s="135">
        <f t="shared" si="0"/>
        <v>1618</v>
      </c>
      <c r="U10" s="135">
        <f t="shared" si="0"/>
        <v>320</v>
      </c>
      <c r="V10" s="135">
        <f t="shared" si="0"/>
        <v>2510</v>
      </c>
      <c r="W10" s="3" t="s">
        <v>47</v>
      </c>
      <c r="X10" s="3" t="s">
        <v>47</v>
      </c>
      <c r="Y10" s="135">
        <v>980</v>
      </c>
      <c r="Z10" s="3" t="e">
        <f>#REF!*Y10</f>
        <v>#REF!</v>
      </c>
      <c r="AA10" s="18">
        <v>1250</v>
      </c>
      <c r="AB10" s="18"/>
      <c r="AC10" s="22">
        <f t="shared" si="1"/>
        <v>4.0611800000000002</v>
      </c>
      <c r="AD10" s="20"/>
      <c r="AE10" s="20"/>
    </row>
    <row r="11" spans="1:37" s="19" customFormat="1" ht="35.1" customHeight="1" x14ac:dyDescent="0.15">
      <c r="A11" s="24">
        <v>2010</v>
      </c>
      <c r="B11" s="24">
        <v>300</v>
      </c>
      <c r="C11" s="24">
        <v>300</v>
      </c>
      <c r="D11" s="13">
        <v>9</v>
      </c>
      <c r="E11" s="13">
        <v>9</v>
      </c>
      <c r="F11" s="13">
        <v>2</v>
      </c>
      <c r="G11" s="13">
        <v>1</v>
      </c>
      <c r="H11" s="13">
        <v>0</v>
      </c>
      <c r="I11" s="12">
        <v>56</v>
      </c>
      <c r="J11" s="12">
        <v>0</v>
      </c>
      <c r="K11" s="13">
        <v>0</v>
      </c>
      <c r="L11" s="13">
        <v>0</v>
      </c>
      <c r="M11" s="13">
        <v>0</v>
      </c>
      <c r="N11" s="12">
        <v>0</v>
      </c>
      <c r="O11" s="14">
        <v>2700</v>
      </c>
      <c r="P11" s="103">
        <v>6</v>
      </c>
      <c r="Q11" s="73" t="s">
        <v>31</v>
      </c>
      <c r="R11" s="103" t="s">
        <v>85</v>
      </c>
      <c r="S11" s="178"/>
      <c r="T11" s="135">
        <f t="shared" si="0"/>
        <v>2010</v>
      </c>
      <c r="U11" s="135">
        <f t="shared" si="0"/>
        <v>300</v>
      </c>
      <c r="V11" s="135">
        <f t="shared" si="0"/>
        <v>300</v>
      </c>
      <c r="W11" s="3" t="s">
        <v>44</v>
      </c>
      <c r="X11" s="3" t="s">
        <v>64</v>
      </c>
      <c r="Y11" s="135">
        <v>450</v>
      </c>
      <c r="Z11" s="3" t="e">
        <f>#REF!*Y11</f>
        <v>#REF!</v>
      </c>
      <c r="AA11" s="18">
        <v>1250</v>
      </c>
      <c r="AB11" s="18"/>
      <c r="AC11" s="22">
        <f t="shared" si="1"/>
        <v>0.60299999999999998</v>
      </c>
      <c r="AD11" s="20"/>
      <c r="AE11" s="20"/>
    </row>
    <row r="12" spans="1:37" s="19" customFormat="1" ht="35.1" customHeight="1" x14ac:dyDescent="0.15">
      <c r="A12" s="24">
        <v>746</v>
      </c>
      <c r="B12" s="24">
        <v>175</v>
      </c>
      <c r="C12" s="24">
        <v>1965</v>
      </c>
      <c r="D12" s="13">
        <v>9</v>
      </c>
      <c r="E12" s="13">
        <v>9</v>
      </c>
      <c r="F12" s="13">
        <v>2</v>
      </c>
      <c r="G12" s="13">
        <v>1</v>
      </c>
      <c r="H12" s="13">
        <v>0</v>
      </c>
      <c r="I12" s="12">
        <v>56</v>
      </c>
      <c r="J12" s="12">
        <v>0</v>
      </c>
      <c r="K12" s="13">
        <v>0</v>
      </c>
      <c r="L12" s="13">
        <v>0</v>
      </c>
      <c r="M12" s="13">
        <v>0</v>
      </c>
      <c r="N12" s="12">
        <v>0</v>
      </c>
      <c r="O12" s="14">
        <v>2700</v>
      </c>
      <c r="P12" s="103">
        <v>7</v>
      </c>
      <c r="Q12" s="73" t="s">
        <v>31</v>
      </c>
      <c r="R12" s="103" t="s">
        <v>79</v>
      </c>
      <c r="S12" s="178"/>
      <c r="T12" s="135">
        <f t="shared" si="0"/>
        <v>746</v>
      </c>
      <c r="U12" s="135">
        <f t="shared" si="0"/>
        <v>175</v>
      </c>
      <c r="V12" s="135">
        <f t="shared" si="0"/>
        <v>1965</v>
      </c>
      <c r="W12" s="3" t="s">
        <v>47</v>
      </c>
      <c r="X12" s="3" t="s">
        <v>47</v>
      </c>
      <c r="Y12" s="135">
        <v>980</v>
      </c>
      <c r="Z12" s="3" t="e">
        <f>#REF!*Y12</f>
        <v>#REF!</v>
      </c>
      <c r="AA12" s="18">
        <v>1250</v>
      </c>
      <c r="AB12" s="18"/>
      <c r="AC12" s="22">
        <f t="shared" si="1"/>
        <v>1.4658899999999999</v>
      </c>
      <c r="AD12" s="20"/>
      <c r="AE12" s="20"/>
    </row>
    <row r="13" spans="1:37" s="19" customFormat="1" ht="35.1" customHeight="1" x14ac:dyDescent="0.15">
      <c r="A13" s="24">
        <v>966</v>
      </c>
      <c r="B13" s="24">
        <v>350</v>
      </c>
      <c r="C13" s="24">
        <v>1000</v>
      </c>
      <c r="D13" s="13">
        <v>9</v>
      </c>
      <c r="E13" s="13">
        <v>9</v>
      </c>
      <c r="F13" s="13">
        <v>2</v>
      </c>
      <c r="G13" s="13">
        <v>1</v>
      </c>
      <c r="H13" s="13">
        <v>0</v>
      </c>
      <c r="I13" s="12">
        <v>56</v>
      </c>
      <c r="J13" s="12">
        <v>0</v>
      </c>
      <c r="K13" s="13">
        <v>0</v>
      </c>
      <c r="L13" s="13">
        <v>0</v>
      </c>
      <c r="M13" s="13">
        <v>0</v>
      </c>
      <c r="N13" s="12">
        <v>0</v>
      </c>
      <c r="O13" s="14">
        <v>2700</v>
      </c>
      <c r="P13" s="103">
        <v>8</v>
      </c>
      <c r="Q13" s="73" t="s">
        <v>86</v>
      </c>
      <c r="R13" s="103" t="s">
        <v>33</v>
      </c>
      <c r="S13" s="200"/>
      <c r="T13" s="135">
        <f t="shared" si="0"/>
        <v>966</v>
      </c>
      <c r="U13" s="135">
        <f t="shared" si="0"/>
        <v>350</v>
      </c>
      <c r="V13" s="135">
        <f t="shared" si="0"/>
        <v>1000</v>
      </c>
      <c r="W13" s="3" t="s">
        <v>47</v>
      </c>
      <c r="X13" s="3" t="s">
        <v>47</v>
      </c>
      <c r="Y13" s="135">
        <v>980</v>
      </c>
      <c r="Z13" s="3" t="e">
        <f>#REF!*Y13</f>
        <v>#REF!</v>
      </c>
      <c r="AA13" s="18">
        <v>1250</v>
      </c>
      <c r="AB13" s="18"/>
      <c r="AC13" s="22">
        <f t="shared" si="1"/>
        <v>0.96599999999999997</v>
      </c>
      <c r="AD13" s="20"/>
      <c r="AE13" s="20"/>
    </row>
    <row r="14" spans="1:37" s="9" customFormat="1" ht="35.1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4" t="e">
        <f>SUM(#REF!)</f>
        <v>#REF!</v>
      </c>
      <c r="P14" s="222" t="s">
        <v>80</v>
      </c>
      <c r="Q14" s="223"/>
      <c r="R14" s="223"/>
      <c r="S14" s="207" t="s">
        <v>87</v>
      </c>
      <c r="T14" s="207"/>
      <c r="U14" s="207"/>
      <c r="V14" s="207"/>
      <c r="W14" s="137" t="s">
        <v>43</v>
      </c>
      <c r="X14" s="137" t="s">
        <v>62</v>
      </c>
      <c r="Y14" s="137" t="s">
        <v>45</v>
      </c>
      <c r="Z14" s="137" t="s">
        <v>52</v>
      </c>
      <c r="AC14" s="22">
        <f>SUM(AC6:AC13)</f>
        <v>23.195650000000001</v>
      </c>
      <c r="AF14" s="15"/>
      <c r="AG14" s="15"/>
      <c r="AH14" s="15"/>
      <c r="AI14" s="15"/>
      <c r="AJ14" s="15"/>
      <c r="AK14" s="15"/>
    </row>
    <row r="15" spans="1:37" ht="35.1" customHeight="1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P15" s="224"/>
      <c r="Q15" s="225"/>
      <c r="R15" s="225"/>
      <c r="S15" s="189" t="s">
        <v>88</v>
      </c>
      <c r="T15" s="189"/>
      <c r="U15" s="189"/>
      <c r="V15" s="189"/>
      <c r="W15" s="3" t="s">
        <v>47</v>
      </c>
      <c r="X15" s="3" t="s">
        <v>89</v>
      </c>
      <c r="Y15" s="135">
        <v>190</v>
      </c>
      <c r="Z15" s="135" t="e">
        <f>Y15*#REF!</f>
        <v>#REF!</v>
      </c>
      <c r="AB15" s="16"/>
    </row>
    <row r="16" spans="1:37" ht="35.1" customHeight="1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P16" s="224"/>
      <c r="Q16" s="225"/>
      <c r="R16" s="225"/>
      <c r="S16" s="189" t="s">
        <v>90</v>
      </c>
      <c r="T16" s="189"/>
      <c r="U16" s="189"/>
      <c r="V16" s="189"/>
      <c r="W16" s="2" t="s">
        <v>48</v>
      </c>
      <c r="X16" s="2" t="s">
        <v>91</v>
      </c>
      <c r="Y16" s="135">
        <v>300</v>
      </c>
      <c r="Z16" s="135" t="e">
        <f>Y16*#REF!</f>
        <v>#REF!</v>
      </c>
      <c r="AB16" s="16"/>
    </row>
    <row r="17" spans="1:37" ht="35.1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P17" s="224"/>
      <c r="Q17" s="225"/>
      <c r="R17" s="225"/>
      <c r="S17" s="189" t="s">
        <v>92</v>
      </c>
      <c r="T17" s="189"/>
      <c r="U17" s="189"/>
      <c r="V17" s="189"/>
      <c r="W17" s="2" t="s">
        <v>48</v>
      </c>
      <c r="X17" s="2" t="s">
        <v>58</v>
      </c>
      <c r="Y17" s="135">
        <v>200</v>
      </c>
      <c r="Z17" s="135" t="e">
        <f>Y17*#REF!</f>
        <v>#REF!</v>
      </c>
      <c r="AB17" s="16"/>
    </row>
    <row r="18" spans="1:37" ht="35.1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P18" s="224"/>
      <c r="Q18" s="225"/>
      <c r="R18" s="225"/>
      <c r="S18" s="189" t="s">
        <v>81</v>
      </c>
      <c r="T18" s="189"/>
      <c r="U18" s="189"/>
      <c r="V18" s="189"/>
      <c r="W18" s="2" t="s">
        <v>44</v>
      </c>
      <c r="X18" s="2" t="s">
        <v>64</v>
      </c>
      <c r="Y18" s="135">
        <v>25</v>
      </c>
      <c r="Z18" s="135" t="e">
        <f>Y18*#REF!</f>
        <v>#REF!</v>
      </c>
      <c r="AB18" s="16"/>
    </row>
    <row r="19" spans="1:37" ht="35.1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P19" s="224"/>
      <c r="Q19" s="225"/>
      <c r="R19" s="225"/>
      <c r="S19" s="189" t="s">
        <v>93</v>
      </c>
      <c r="T19" s="189"/>
      <c r="U19" s="189"/>
      <c r="V19" s="189"/>
      <c r="W19" s="2" t="s">
        <v>94</v>
      </c>
      <c r="X19" s="2" t="s">
        <v>94</v>
      </c>
      <c r="Y19" s="135">
        <v>500</v>
      </c>
      <c r="Z19" s="135" t="e">
        <f>Y19*#REF!</f>
        <v>#REF!</v>
      </c>
      <c r="AB19" s="16"/>
    </row>
    <row r="20" spans="1:37" ht="35.1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P20" s="226"/>
      <c r="Q20" s="227"/>
      <c r="R20" s="227"/>
      <c r="S20" s="35"/>
      <c r="T20" s="35"/>
      <c r="U20" s="35"/>
      <c r="V20" s="35"/>
      <c r="W20" s="36"/>
      <c r="X20" s="36"/>
      <c r="Y20" s="130"/>
      <c r="Z20" s="5" t="e">
        <f>SUM(Z6:Z19)-30</f>
        <v>#REF!</v>
      </c>
      <c r="AA20" s="23"/>
      <c r="AB20" s="16"/>
    </row>
    <row r="21" spans="1:37" ht="35.1" customHeight="1" x14ac:dyDescent="0.15">
      <c r="O21" s="15"/>
      <c r="P21" s="199" t="s">
        <v>82</v>
      </c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37"/>
      <c r="AB21" s="15"/>
    </row>
    <row r="22" spans="1:37" ht="31.15" customHeight="1" x14ac:dyDescent="0.15">
      <c r="Y22" s="16"/>
      <c r="AA22" s="14"/>
      <c r="AB22" s="15"/>
    </row>
    <row r="23" spans="1:37" ht="31.15" customHeight="1" x14ac:dyDescent="0.15">
      <c r="Z23" s="16"/>
    </row>
    <row r="24" spans="1:37" s="9" customFormat="1" ht="35.1" customHeight="1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2" t="s">
        <v>14</v>
      </c>
      <c r="P24" s="174" t="s">
        <v>103</v>
      </c>
      <c r="Q24" s="175"/>
      <c r="R24" s="175"/>
      <c r="S24" s="175"/>
      <c r="T24" s="175"/>
      <c r="U24" s="175"/>
      <c r="V24" s="175"/>
      <c r="W24" s="175"/>
      <c r="X24" s="175"/>
      <c r="Y24" s="175"/>
      <c r="Z24" s="176"/>
      <c r="AF24" s="15"/>
      <c r="AG24" s="15"/>
      <c r="AH24" s="15"/>
      <c r="AI24" s="15"/>
      <c r="AJ24" s="15"/>
      <c r="AK24" s="15"/>
    </row>
    <row r="25" spans="1:37" s="9" customFormat="1" ht="35.1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3"/>
      <c r="P25" s="133" t="s">
        <v>46</v>
      </c>
      <c r="Q25" s="133" t="s">
        <v>66</v>
      </c>
      <c r="R25" s="133" t="s">
        <v>22</v>
      </c>
      <c r="S25" s="133" t="s">
        <v>51</v>
      </c>
      <c r="T25" s="133" t="s">
        <v>53</v>
      </c>
      <c r="U25" s="133" t="s">
        <v>54</v>
      </c>
      <c r="V25" s="133" t="s">
        <v>55</v>
      </c>
      <c r="W25" s="133" t="s">
        <v>43</v>
      </c>
      <c r="X25" s="133" t="s">
        <v>43</v>
      </c>
      <c r="Y25" s="133" t="s">
        <v>45</v>
      </c>
      <c r="Z25" s="133" t="s">
        <v>52</v>
      </c>
      <c r="AF25" s="15"/>
      <c r="AG25" s="15"/>
      <c r="AH25" s="15"/>
      <c r="AI25" s="15"/>
      <c r="AJ25" s="15"/>
      <c r="AK25" s="15"/>
    </row>
    <row r="26" spans="1:37" s="19" customFormat="1" ht="34.5" customHeight="1" x14ac:dyDescent="0.15">
      <c r="A26" s="24">
        <v>2880</v>
      </c>
      <c r="B26" s="24">
        <v>550</v>
      </c>
      <c r="C26" s="24">
        <v>605</v>
      </c>
      <c r="D26" s="13">
        <v>9</v>
      </c>
      <c r="E26" s="13">
        <v>9</v>
      </c>
      <c r="F26" s="13">
        <v>2</v>
      </c>
      <c r="G26" s="13">
        <v>1</v>
      </c>
      <c r="H26" s="13">
        <v>0</v>
      </c>
      <c r="I26" s="12">
        <v>56</v>
      </c>
      <c r="J26" s="12">
        <v>0</v>
      </c>
      <c r="K26" s="13">
        <v>0</v>
      </c>
      <c r="L26" s="13">
        <v>0</v>
      </c>
      <c r="M26" s="13">
        <v>0</v>
      </c>
      <c r="N26" s="12">
        <v>0</v>
      </c>
      <c r="O26" s="14">
        <v>2255</v>
      </c>
      <c r="P26" s="103">
        <v>1</v>
      </c>
      <c r="Q26" s="73" t="s">
        <v>86</v>
      </c>
      <c r="R26" s="103" t="s">
        <v>95</v>
      </c>
      <c r="S26" s="207" t="s">
        <v>106</v>
      </c>
      <c r="T26" s="135">
        <f t="shared" ref="T26:V29" si="2">A26</f>
        <v>2880</v>
      </c>
      <c r="U26" s="135">
        <f t="shared" si="2"/>
        <v>550</v>
      </c>
      <c r="V26" s="135">
        <f t="shared" si="2"/>
        <v>605</v>
      </c>
      <c r="W26" s="3" t="s">
        <v>44</v>
      </c>
      <c r="X26" s="3" t="s">
        <v>44</v>
      </c>
      <c r="Y26" s="135">
        <v>600</v>
      </c>
      <c r="Z26" s="3" t="e">
        <f>#REF!*Y26</f>
        <v>#REF!</v>
      </c>
      <c r="AA26" s="18">
        <v>1250</v>
      </c>
      <c r="AB26" s="18"/>
      <c r="AC26" s="22">
        <f>T26*V26*0.000001</f>
        <v>1.7423999999999999</v>
      </c>
      <c r="AD26" s="20"/>
      <c r="AE26" s="20"/>
    </row>
    <row r="27" spans="1:37" s="19" customFormat="1" ht="35.1" customHeight="1" x14ac:dyDescent="0.15">
      <c r="A27" s="24">
        <v>1760</v>
      </c>
      <c r="B27" s="24">
        <v>270</v>
      </c>
      <c r="C27" s="24">
        <v>425</v>
      </c>
      <c r="D27" s="13">
        <v>9</v>
      </c>
      <c r="E27" s="13">
        <v>9</v>
      </c>
      <c r="F27" s="13">
        <v>2</v>
      </c>
      <c r="G27" s="13">
        <v>1</v>
      </c>
      <c r="H27" s="13">
        <v>0</v>
      </c>
      <c r="I27" s="12">
        <v>56</v>
      </c>
      <c r="J27" s="12">
        <v>0</v>
      </c>
      <c r="K27" s="13">
        <v>0</v>
      </c>
      <c r="L27" s="13">
        <v>0</v>
      </c>
      <c r="M27" s="13">
        <v>0</v>
      </c>
      <c r="N27" s="12">
        <v>0</v>
      </c>
      <c r="O27" s="14">
        <v>2255</v>
      </c>
      <c r="P27" s="103">
        <v>2</v>
      </c>
      <c r="Q27" s="73" t="s">
        <v>100</v>
      </c>
      <c r="R27" s="103" t="s">
        <v>95</v>
      </c>
      <c r="S27" s="207"/>
      <c r="T27" s="135">
        <f t="shared" si="2"/>
        <v>1760</v>
      </c>
      <c r="U27" s="135">
        <f t="shared" si="2"/>
        <v>270</v>
      </c>
      <c r="V27" s="135">
        <f t="shared" si="2"/>
        <v>425</v>
      </c>
      <c r="W27" s="3" t="s">
        <v>44</v>
      </c>
      <c r="X27" s="3" t="s">
        <v>44</v>
      </c>
      <c r="Y27" s="135">
        <v>600</v>
      </c>
      <c r="Z27" s="3" t="e">
        <f>#REF!*Y27</f>
        <v>#REF!</v>
      </c>
      <c r="AA27" s="18">
        <v>1250</v>
      </c>
      <c r="AB27" s="18"/>
      <c r="AC27" s="22">
        <f>T27*V27*0.000001</f>
        <v>0.748</v>
      </c>
      <c r="AD27" s="20"/>
      <c r="AE27" s="20"/>
    </row>
    <row r="28" spans="1:37" s="19" customFormat="1" ht="35.1" customHeight="1" x14ac:dyDescent="0.15">
      <c r="A28" s="24">
        <v>1490</v>
      </c>
      <c r="B28" s="24">
        <v>270</v>
      </c>
      <c r="C28" s="24">
        <v>1965</v>
      </c>
      <c r="D28" s="13">
        <v>9</v>
      </c>
      <c r="E28" s="13">
        <v>9</v>
      </c>
      <c r="F28" s="13">
        <v>2</v>
      </c>
      <c r="G28" s="13">
        <v>1</v>
      </c>
      <c r="H28" s="13">
        <v>0</v>
      </c>
      <c r="I28" s="12">
        <v>56</v>
      </c>
      <c r="J28" s="12">
        <v>0</v>
      </c>
      <c r="K28" s="13">
        <v>0</v>
      </c>
      <c r="L28" s="13">
        <v>0</v>
      </c>
      <c r="M28" s="13">
        <v>0</v>
      </c>
      <c r="N28" s="12">
        <v>0</v>
      </c>
      <c r="O28" s="14">
        <v>2255</v>
      </c>
      <c r="P28" s="103">
        <v>3</v>
      </c>
      <c r="Q28" s="73" t="s">
        <v>100</v>
      </c>
      <c r="R28" s="103" t="s">
        <v>96</v>
      </c>
      <c r="S28" s="207"/>
      <c r="T28" s="135">
        <f t="shared" si="2"/>
        <v>1490</v>
      </c>
      <c r="U28" s="135">
        <f t="shared" si="2"/>
        <v>270</v>
      </c>
      <c r="V28" s="135">
        <f t="shared" si="2"/>
        <v>1965</v>
      </c>
      <c r="W28" s="3" t="s">
        <v>47</v>
      </c>
      <c r="X28" s="3" t="s">
        <v>47</v>
      </c>
      <c r="Y28" s="135">
        <v>880</v>
      </c>
      <c r="Z28" s="3" t="e">
        <f>#REF!*Y28</f>
        <v>#REF!</v>
      </c>
      <c r="AA28" s="18">
        <v>1250</v>
      </c>
      <c r="AB28" s="18"/>
      <c r="AC28" s="22">
        <f>T28*V28*0.000001</f>
        <v>2.9278499999999998</v>
      </c>
      <c r="AD28" s="20"/>
      <c r="AE28" s="20"/>
    </row>
    <row r="29" spans="1:37" s="19" customFormat="1" ht="35.1" customHeight="1" x14ac:dyDescent="0.15">
      <c r="A29" s="24">
        <v>1490</v>
      </c>
      <c r="B29" s="24">
        <v>450</v>
      </c>
      <c r="C29" s="24">
        <v>2270</v>
      </c>
      <c r="D29" s="13">
        <v>9</v>
      </c>
      <c r="E29" s="13">
        <v>9</v>
      </c>
      <c r="F29" s="13">
        <v>2</v>
      </c>
      <c r="G29" s="13">
        <v>1</v>
      </c>
      <c r="H29" s="13">
        <v>0</v>
      </c>
      <c r="I29" s="12">
        <v>56</v>
      </c>
      <c r="J29" s="12">
        <v>0</v>
      </c>
      <c r="K29" s="13">
        <v>0</v>
      </c>
      <c r="L29" s="13">
        <v>0</v>
      </c>
      <c r="M29" s="13">
        <v>0</v>
      </c>
      <c r="N29" s="12">
        <v>0</v>
      </c>
      <c r="O29" s="14">
        <v>2255</v>
      </c>
      <c r="P29" s="103">
        <v>4</v>
      </c>
      <c r="Q29" s="73" t="s">
        <v>102</v>
      </c>
      <c r="R29" s="103" t="s">
        <v>67</v>
      </c>
      <c r="S29" s="207"/>
      <c r="T29" s="135">
        <f t="shared" si="2"/>
        <v>1490</v>
      </c>
      <c r="U29" s="135">
        <f t="shared" si="2"/>
        <v>450</v>
      </c>
      <c r="V29" s="135">
        <f t="shared" si="2"/>
        <v>2270</v>
      </c>
      <c r="W29" s="3" t="s">
        <v>47</v>
      </c>
      <c r="X29" s="3" t="s">
        <v>47</v>
      </c>
      <c r="Y29" s="135">
        <v>880</v>
      </c>
      <c r="Z29" s="3" t="e">
        <f>#REF!*Y29</f>
        <v>#REF!</v>
      </c>
      <c r="AA29" s="18">
        <v>1250</v>
      </c>
      <c r="AB29" s="18"/>
      <c r="AC29" s="22">
        <f>T29*V29*0.000001</f>
        <v>3.3822999999999999</v>
      </c>
      <c r="AD29" s="20"/>
      <c r="AE29" s="20"/>
    </row>
    <row r="30" spans="1:37" s="9" customFormat="1" ht="35.1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4" t="e">
        <f>SUM(#REF!)</f>
        <v>#REF!</v>
      </c>
      <c r="P30" s="222" t="s">
        <v>98</v>
      </c>
      <c r="Q30" s="223"/>
      <c r="R30" s="223"/>
      <c r="S30" s="207" t="s">
        <v>56</v>
      </c>
      <c r="T30" s="207"/>
      <c r="U30" s="207"/>
      <c r="V30" s="207"/>
      <c r="W30" s="137" t="s">
        <v>43</v>
      </c>
      <c r="X30" s="137" t="s">
        <v>43</v>
      </c>
      <c r="Y30" s="137" t="s">
        <v>45</v>
      </c>
      <c r="Z30" s="137" t="s">
        <v>52</v>
      </c>
      <c r="AC30" s="22" t="e">
        <f>SUM(#REF!)</f>
        <v>#REF!</v>
      </c>
      <c r="AF30" s="15"/>
      <c r="AG30" s="15"/>
      <c r="AH30" s="15"/>
      <c r="AI30" s="15"/>
      <c r="AJ30" s="15"/>
      <c r="AK30" s="15"/>
    </row>
    <row r="31" spans="1:37" ht="35.1" customHeight="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P31" s="224"/>
      <c r="Q31" s="225"/>
      <c r="R31" s="225"/>
      <c r="S31" s="189" t="s">
        <v>68</v>
      </c>
      <c r="T31" s="189"/>
      <c r="U31" s="189"/>
      <c r="V31" s="189"/>
      <c r="W31" s="2" t="s">
        <v>48</v>
      </c>
      <c r="X31" s="2" t="s">
        <v>48</v>
      </c>
      <c r="Y31" s="135">
        <v>35</v>
      </c>
      <c r="Z31" s="135" t="e">
        <f>Y31*#REF!</f>
        <v>#REF!</v>
      </c>
      <c r="AB31" s="16"/>
    </row>
    <row r="32" spans="1:37" ht="35.1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P32" s="224"/>
      <c r="Q32" s="225"/>
      <c r="R32" s="225"/>
      <c r="S32" s="189" t="s">
        <v>97</v>
      </c>
      <c r="T32" s="189"/>
      <c r="U32" s="189"/>
      <c r="V32" s="189"/>
      <c r="W32" s="2" t="s">
        <v>48</v>
      </c>
      <c r="X32" s="2" t="s">
        <v>48</v>
      </c>
      <c r="Y32" s="135">
        <v>35</v>
      </c>
      <c r="Z32" s="135" t="e">
        <f>Y32*#REF!</f>
        <v>#REF!</v>
      </c>
      <c r="AB32" s="16"/>
    </row>
    <row r="33" spans="1:37" ht="35.1" customHeight="1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P33" s="226"/>
      <c r="Q33" s="227"/>
      <c r="R33" s="227"/>
      <c r="S33" s="35"/>
      <c r="T33" s="35"/>
      <c r="U33" s="35"/>
      <c r="V33" s="35"/>
      <c r="W33" s="36"/>
      <c r="X33" s="36"/>
      <c r="Y33" s="130"/>
      <c r="Z33" s="5" t="e">
        <f>SUM(Z26:Z32)</f>
        <v>#REF!</v>
      </c>
      <c r="AA33" s="23"/>
      <c r="AB33" s="16"/>
    </row>
    <row r="34" spans="1:37" ht="35.1" customHeight="1" x14ac:dyDescent="0.15">
      <c r="O34" s="15"/>
      <c r="P34" s="199" t="s">
        <v>82</v>
      </c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37"/>
      <c r="AB34" s="15"/>
    </row>
    <row r="35" spans="1:37" ht="31.15" customHeight="1" x14ac:dyDescent="0.15">
      <c r="Z35" s="16"/>
    </row>
    <row r="36" spans="1:37" ht="31.15" customHeight="1" x14ac:dyDescent="0.15">
      <c r="Z36" s="16"/>
    </row>
    <row r="37" spans="1:37" s="9" customFormat="1" ht="34.5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2" t="s">
        <v>14</v>
      </c>
      <c r="P37" s="174" t="s">
        <v>110</v>
      </c>
      <c r="Q37" s="175"/>
      <c r="R37" s="175"/>
      <c r="S37" s="175"/>
      <c r="T37" s="175"/>
      <c r="U37" s="175"/>
      <c r="V37" s="175"/>
      <c r="W37" s="175"/>
      <c r="X37" s="175"/>
      <c r="Y37" s="175"/>
      <c r="Z37" s="176"/>
      <c r="AF37" s="15"/>
      <c r="AG37" s="15"/>
      <c r="AH37" s="15"/>
      <c r="AI37" s="15"/>
      <c r="AJ37" s="15"/>
      <c r="AK37" s="15"/>
    </row>
    <row r="38" spans="1:37" s="9" customFormat="1" ht="35.1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3"/>
      <c r="P38" s="133" t="s">
        <v>46</v>
      </c>
      <c r="Q38" s="133" t="s">
        <v>66</v>
      </c>
      <c r="R38" s="133" t="s">
        <v>22</v>
      </c>
      <c r="S38" s="133" t="s">
        <v>51</v>
      </c>
      <c r="T38" s="133" t="s">
        <v>53</v>
      </c>
      <c r="U38" s="133" t="s">
        <v>54</v>
      </c>
      <c r="V38" s="133" t="s">
        <v>55</v>
      </c>
      <c r="W38" s="133" t="s">
        <v>43</v>
      </c>
      <c r="X38" s="133" t="s">
        <v>43</v>
      </c>
      <c r="Y38" s="133" t="s">
        <v>45</v>
      </c>
      <c r="Z38" s="133" t="s">
        <v>52</v>
      </c>
      <c r="AF38" s="15"/>
      <c r="AG38" s="15"/>
      <c r="AH38" s="15"/>
      <c r="AI38" s="15"/>
      <c r="AJ38" s="15"/>
      <c r="AK38" s="15"/>
    </row>
    <row r="39" spans="1:37" s="19" customFormat="1" ht="99.95" customHeight="1" x14ac:dyDescent="0.15">
      <c r="A39" s="24">
        <v>2340</v>
      </c>
      <c r="B39" s="24">
        <v>600</v>
      </c>
      <c r="C39" s="24">
        <v>2140</v>
      </c>
      <c r="D39" s="13">
        <v>9</v>
      </c>
      <c r="E39" s="13">
        <v>9</v>
      </c>
      <c r="F39" s="13">
        <v>2</v>
      </c>
      <c r="G39" s="13">
        <v>1</v>
      </c>
      <c r="H39" s="13">
        <v>0</v>
      </c>
      <c r="I39" s="12">
        <v>56</v>
      </c>
      <c r="J39" s="12">
        <v>0</v>
      </c>
      <c r="K39" s="13">
        <v>0</v>
      </c>
      <c r="L39" s="13">
        <v>0</v>
      </c>
      <c r="M39" s="13">
        <v>0</v>
      </c>
      <c r="N39" s="12">
        <v>0</v>
      </c>
      <c r="O39" s="14">
        <v>2255</v>
      </c>
      <c r="P39" s="103">
        <v>1</v>
      </c>
      <c r="Q39" s="73" t="s">
        <v>105</v>
      </c>
      <c r="R39" s="103" t="s">
        <v>104</v>
      </c>
      <c r="S39" s="133" t="s">
        <v>106</v>
      </c>
      <c r="T39" s="135">
        <f t="shared" ref="T39:V39" si="3">A39</f>
        <v>2340</v>
      </c>
      <c r="U39" s="135">
        <f t="shared" si="3"/>
        <v>600</v>
      </c>
      <c r="V39" s="135">
        <f t="shared" si="3"/>
        <v>2140</v>
      </c>
      <c r="W39" s="3" t="s">
        <v>47</v>
      </c>
      <c r="X39" s="3" t="s">
        <v>47</v>
      </c>
      <c r="Y39" s="135">
        <v>899</v>
      </c>
      <c r="Z39" s="3" t="e">
        <f>#REF!*Y39</f>
        <v>#REF!</v>
      </c>
      <c r="AA39" s="18">
        <v>1250</v>
      </c>
      <c r="AB39" s="18"/>
      <c r="AC39" s="22">
        <f>T39*V39*0.000001</f>
        <v>5.0076000000000001</v>
      </c>
      <c r="AD39" s="20"/>
      <c r="AE39" s="20"/>
    </row>
    <row r="40" spans="1:37" ht="35.1" customHeigh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P40" s="224"/>
      <c r="Q40" s="225"/>
      <c r="R40" s="225"/>
      <c r="S40" s="42"/>
      <c r="T40" s="42"/>
      <c r="U40" s="196" t="s">
        <v>107</v>
      </c>
      <c r="V40" s="198"/>
      <c r="W40" s="2" t="s">
        <v>94</v>
      </c>
      <c r="X40" s="2" t="s">
        <v>94</v>
      </c>
      <c r="Y40" s="135">
        <v>450</v>
      </c>
      <c r="Z40" s="135" t="e">
        <f>Y40*#REF!</f>
        <v>#REF!</v>
      </c>
      <c r="AB40" s="16"/>
    </row>
    <row r="41" spans="1:37" ht="35.1" customHeigh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P41" s="226"/>
      <c r="Q41" s="227"/>
      <c r="R41" s="227"/>
      <c r="S41" s="43"/>
      <c r="T41" s="43"/>
      <c r="U41" s="35"/>
      <c r="V41" s="35"/>
      <c r="W41" s="36"/>
      <c r="X41" s="36"/>
      <c r="Y41" s="130"/>
      <c r="Z41" s="5" t="e">
        <f>SUM(Z39:Z40)</f>
        <v>#REF!</v>
      </c>
      <c r="AA41" s="23"/>
      <c r="AB41" s="16"/>
    </row>
    <row r="42" spans="1:37" ht="35.1" customHeight="1" x14ac:dyDescent="0.15">
      <c r="O42" s="15"/>
      <c r="P42" s="199" t="s">
        <v>109</v>
      </c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37"/>
      <c r="AB42" s="15"/>
    </row>
    <row r="43" spans="1:37" ht="31.15" customHeight="1" x14ac:dyDescent="0.15">
      <c r="Z43" s="16"/>
    </row>
    <row r="44" spans="1:37" ht="31.15" customHeight="1" x14ac:dyDescent="0.15">
      <c r="Z44" s="16"/>
    </row>
    <row r="45" spans="1:37" s="9" customFormat="1" ht="34.5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2" t="s">
        <v>14</v>
      </c>
      <c r="P45" s="174" t="s">
        <v>115</v>
      </c>
      <c r="Q45" s="175"/>
      <c r="R45" s="175"/>
      <c r="S45" s="175"/>
      <c r="T45" s="175"/>
      <c r="U45" s="175"/>
      <c r="V45" s="175"/>
      <c r="W45" s="175"/>
      <c r="X45" s="175"/>
      <c r="Y45" s="175"/>
      <c r="Z45" s="176"/>
      <c r="AF45" s="15"/>
      <c r="AG45" s="15"/>
      <c r="AH45" s="15"/>
      <c r="AI45" s="15"/>
      <c r="AJ45" s="15"/>
      <c r="AK45" s="15"/>
    </row>
    <row r="46" spans="1:37" s="9" customFormat="1" ht="35.1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3"/>
      <c r="P46" s="133" t="s">
        <v>46</v>
      </c>
      <c r="Q46" s="133" t="s">
        <v>66</v>
      </c>
      <c r="R46" s="133" t="s">
        <v>22</v>
      </c>
      <c r="S46" s="133" t="s">
        <v>51</v>
      </c>
      <c r="T46" s="133" t="s">
        <v>53</v>
      </c>
      <c r="U46" s="133" t="s">
        <v>54</v>
      </c>
      <c r="V46" s="133" t="s">
        <v>55</v>
      </c>
      <c r="W46" s="133" t="s">
        <v>71</v>
      </c>
      <c r="X46" s="133" t="s">
        <v>43</v>
      </c>
      <c r="Y46" s="133" t="s">
        <v>45</v>
      </c>
      <c r="Z46" s="133" t="s">
        <v>112</v>
      </c>
      <c r="AF46" s="15"/>
      <c r="AG46" s="15"/>
      <c r="AH46" s="15"/>
      <c r="AI46" s="15"/>
      <c r="AJ46" s="15"/>
      <c r="AK46" s="15"/>
    </row>
    <row r="47" spans="1:37" s="19" customFormat="1" ht="45" customHeight="1" x14ac:dyDescent="0.15">
      <c r="A47" s="24">
        <v>1090</v>
      </c>
      <c r="B47" s="24">
        <v>400</v>
      </c>
      <c r="C47" s="24">
        <v>2800</v>
      </c>
      <c r="D47" s="13">
        <v>9</v>
      </c>
      <c r="E47" s="13">
        <v>9</v>
      </c>
      <c r="F47" s="13">
        <v>2</v>
      </c>
      <c r="G47" s="13">
        <v>1</v>
      </c>
      <c r="H47" s="13">
        <v>0</v>
      </c>
      <c r="I47" s="12">
        <v>56</v>
      </c>
      <c r="J47" s="12">
        <v>0</v>
      </c>
      <c r="K47" s="13">
        <v>0</v>
      </c>
      <c r="L47" s="13">
        <v>0</v>
      </c>
      <c r="M47" s="13">
        <v>0</v>
      </c>
      <c r="N47" s="12">
        <v>0</v>
      </c>
      <c r="O47" s="14">
        <v>2255</v>
      </c>
      <c r="P47" s="103">
        <v>1</v>
      </c>
      <c r="Q47" s="73"/>
      <c r="R47" s="103" t="s">
        <v>111</v>
      </c>
      <c r="S47" s="177" t="s">
        <v>116</v>
      </c>
      <c r="T47" s="135">
        <f t="shared" ref="T47:V50" si="4">A47</f>
        <v>1090</v>
      </c>
      <c r="U47" s="135">
        <f t="shared" si="4"/>
        <v>400</v>
      </c>
      <c r="V47" s="135">
        <f t="shared" si="4"/>
        <v>2800</v>
      </c>
      <c r="W47" s="3">
        <v>4</v>
      </c>
      <c r="X47" s="3" t="s">
        <v>47</v>
      </c>
      <c r="Y47" s="135">
        <v>750</v>
      </c>
      <c r="Z47" s="3" t="e">
        <f>#REF!*Y47</f>
        <v>#REF!</v>
      </c>
      <c r="AA47" s="18">
        <v>1250</v>
      </c>
      <c r="AB47" s="18"/>
      <c r="AC47" s="22">
        <f>T47*V47*0.000001</f>
        <v>3.052</v>
      </c>
      <c r="AD47" s="20"/>
      <c r="AE47" s="20"/>
    </row>
    <row r="48" spans="1:37" s="19" customFormat="1" ht="45" customHeight="1" x14ac:dyDescent="0.15">
      <c r="A48" s="24">
        <v>990</v>
      </c>
      <c r="B48" s="24">
        <v>400</v>
      </c>
      <c r="C48" s="24">
        <v>2800</v>
      </c>
      <c r="D48" s="13">
        <v>9</v>
      </c>
      <c r="E48" s="13">
        <v>9</v>
      </c>
      <c r="F48" s="13">
        <v>2</v>
      </c>
      <c r="G48" s="13">
        <v>1</v>
      </c>
      <c r="H48" s="13">
        <v>0</v>
      </c>
      <c r="I48" s="12">
        <v>56</v>
      </c>
      <c r="J48" s="12">
        <v>0</v>
      </c>
      <c r="K48" s="13">
        <v>0</v>
      </c>
      <c r="L48" s="13">
        <v>0</v>
      </c>
      <c r="M48" s="13">
        <v>0</v>
      </c>
      <c r="N48" s="12">
        <v>0</v>
      </c>
      <c r="O48" s="14">
        <v>2255</v>
      </c>
      <c r="P48" s="103">
        <v>2</v>
      </c>
      <c r="Q48" s="73"/>
      <c r="R48" s="103" t="s">
        <v>111</v>
      </c>
      <c r="S48" s="178"/>
      <c r="T48" s="135">
        <f t="shared" si="4"/>
        <v>990</v>
      </c>
      <c r="U48" s="135">
        <f t="shared" si="4"/>
        <v>400</v>
      </c>
      <c r="V48" s="135">
        <f t="shared" si="4"/>
        <v>2800</v>
      </c>
      <c r="W48" s="3">
        <v>1</v>
      </c>
      <c r="X48" s="3" t="s">
        <v>47</v>
      </c>
      <c r="Y48" s="135">
        <v>750</v>
      </c>
      <c r="Z48" s="3" t="e">
        <f>#REF!*Y48</f>
        <v>#REF!</v>
      </c>
      <c r="AA48" s="18">
        <v>1250</v>
      </c>
      <c r="AB48" s="18"/>
      <c r="AC48" s="22">
        <f>T48*V48*0.000001</f>
        <v>2.7719999999999998</v>
      </c>
      <c r="AD48" s="20"/>
      <c r="AE48" s="20"/>
    </row>
    <row r="49" spans="1:37" s="19" customFormat="1" ht="45" customHeight="1" x14ac:dyDescent="0.15">
      <c r="A49" s="24">
        <v>3650</v>
      </c>
      <c r="B49" s="24">
        <v>400</v>
      </c>
      <c r="C49" s="24">
        <v>1000</v>
      </c>
      <c r="D49" s="13">
        <v>9</v>
      </c>
      <c r="E49" s="13">
        <v>9</v>
      </c>
      <c r="F49" s="13">
        <v>2</v>
      </c>
      <c r="G49" s="13">
        <v>1</v>
      </c>
      <c r="H49" s="13">
        <v>0</v>
      </c>
      <c r="I49" s="12">
        <v>56</v>
      </c>
      <c r="J49" s="12">
        <v>0</v>
      </c>
      <c r="K49" s="13">
        <v>0</v>
      </c>
      <c r="L49" s="13">
        <v>0</v>
      </c>
      <c r="M49" s="13">
        <v>0</v>
      </c>
      <c r="N49" s="12">
        <v>0</v>
      </c>
      <c r="O49" s="14">
        <v>2255</v>
      </c>
      <c r="P49" s="103">
        <v>3</v>
      </c>
      <c r="Q49" s="73"/>
      <c r="R49" s="103" t="s">
        <v>113</v>
      </c>
      <c r="S49" s="178"/>
      <c r="T49" s="135">
        <f t="shared" si="4"/>
        <v>3650</v>
      </c>
      <c r="U49" s="135">
        <f t="shared" si="4"/>
        <v>400</v>
      </c>
      <c r="V49" s="135">
        <f t="shared" si="4"/>
        <v>1000</v>
      </c>
      <c r="W49" s="3">
        <v>1</v>
      </c>
      <c r="X49" s="3" t="s">
        <v>47</v>
      </c>
      <c r="Y49" s="135">
        <v>750</v>
      </c>
      <c r="Z49" s="3" t="e">
        <f>#REF!*Y49</f>
        <v>#REF!</v>
      </c>
      <c r="AA49" s="18">
        <v>1250</v>
      </c>
      <c r="AB49" s="18"/>
      <c r="AC49" s="22">
        <f>T49*V49*0.000001</f>
        <v>3.65</v>
      </c>
      <c r="AD49" s="20"/>
      <c r="AE49" s="20"/>
    </row>
    <row r="50" spans="1:37" s="19" customFormat="1" ht="45" customHeight="1" x14ac:dyDescent="0.15">
      <c r="A50" s="24">
        <v>3650</v>
      </c>
      <c r="B50" s="24">
        <v>400</v>
      </c>
      <c r="C50" s="24">
        <v>1000</v>
      </c>
      <c r="D50" s="13">
        <v>9</v>
      </c>
      <c r="E50" s="13">
        <v>9</v>
      </c>
      <c r="F50" s="13">
        <v>2</v>
      </c>
      <c r="G50" s="13">
        <v>1</v>
      </c>
      <c r="H50" s="13">
        <v>0</v>
      </c>
      <c r="I50" s="12">
        <v>56</v>
      </c>
      <c r="J50" s="12">
        <v>0</v>
      </c>
      <c r="K50" s="13">
        <v>0</v>
      </c>
      <c r="L50" s="13">
        <v>0</v>
      </c>
      <c r="M50" s="13">
        <v>0</v>
      </c>
      <c r="N50" s="12">
        <v>0</v>
      </c>
      <c r="O50" s="14">
        <v>2255</v>
      </c>
      <c r="P50" s="103">
        <v>5</v>
      </c>
      <c r="Q50" s="73"/>
      <c r="R50" s="103" t="s">
        <v>114</v>
      </c>
      <c r="S50" s="200"/>
      <c r="T50" s="135">
        <f t="shared" si="4"/>
        <v>3650</v>
      </c>
      <c r="U50" s="135">
        <f t="shared" si="4"/>
        <v>400</v>
      </c>
      <c r="V50" s="135">
        <f t="shared" si="4"/>
        <v>1000</v>
      </c>
      <c r="W50" s="3">
        <v>1</v>
      </c>
      <c r="X50" s="3" t="s">
        <v>47</v>
      </c>
      <c r="Y50" s="135">
        <v>750</v>
      </c>
      <c r="Z50" s="3" t="e">
        <f>#REF!*Y50</f>
        <v>#REF!</v>
      </c>
      <c r="AA50" s="18">
        <v>1250</v>
      </c>
      <c r="AB50" s="18"/>
      <c r="AC50" s="22">
        <f>T50*V50*0.000001</f>
        <v>3.65</v>
      </c>
      <c r="AD50" s="20"/>
      <c r="AE50" s="20"/>
    </row>
    <row r="51" spans="1:37" ht="35.1" customHeigh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P51" s="167"/>
      <c r="Q51" s="168"/>
      <c r="R51" s="168"/>
      <c r="S51" s="168"/>
      <c r="T51" s="168"/>
      <c r="U51" s="168"/>
      <c r="V51" s="168"/>
      <c r="W51" s="168"/>
      <c r="X51" s="169"/>
      <c r="Y51" s="130"/>
      <c r="Z51" s="5" t="e">
        <f>SUM(Z47:Z50)</f>
        <v>#REF!</v>
      </c>
      <c r="AA51" s="23"/>
      <c r="AB51" s="16"/>
    </row>
    <row r="52" spans="1:37" ht="35.1" customHeight="1" x14ac:dyDescent="0.15">
      <c r="O52" s="15"/>
      <c r="P52" s="199" t="s">
        <v>109</v>
      </c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37"/>
      <c r="AB52" s="15"/>
    </row>
    <row r="53" spans="1:37" ht="31.15" customHeight="1" x14ac:dyDescent="0.15">
      <c r="Z53" s="16"/>
    </row>
    <row r="54" spans="1:37" s="9" customFormat="1" ht="34.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2" t="s">
        <v>14</v>
      </c>
      <c r="P54" s="174" t="s">
        <v>120</v>
      </c>
      <c r="Q54" s="175"/>
      <c r="R54" s="175"/>
      <c r="S54" s="175"/>
      <c r="T54" s="175"/>
      <c r="U54" s="175"/>
      <c r="V54" s="175"/>
      <c r="W54" s="175"/>
      <c r="X54" s="175"/>
      <c r="Y54" s="175"/>
      <c r="Z54" s="176"/>
      <c r="AF54" s="15"/>
      <c r="AG54" s="15"/>
      <c r="AH54" s="15"/>
      <c r="AI54" s="15"/>
      <c r="AJ54" s="15"/>
      <c r="AK54" s="15"/>
    </row>
    <row r="55" spans="1:37" s="9" customFormat="1" ht="35.1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3"/>
      <c r="P55" s="133" t="s">
        <v>46</v>
      </c>
      <c r="Q55" s="133" t="s">
        <v>66</v>
      </c>
      <c r="R55" s="133" t="s">
        <v>22</v>
      </c>
      <c r="S55" s="133" t="s">
        <v>51</v>
      </c>
      <c r="T55" s="133" t="s">
        <v>53</v>
      </c>
      <c r="U55" s="133" t="s">
        <v>54</v>
      </c>
      <c r="V55" s="133" t="s">
        <v>55</v>
      </c>
      <c r="W55" s="133" t="s">
        <v>71</v>
      </c>
      <c r="X55" s="133" t="s">
        <v>43</v>
      </c>
      <c r="Y55" s="133" t="s">
        <v>45</v>
      </c>
      <c r="Z55" s="133" t="s">
        <v>112</v>
      </c>
      <c r="AF55" s="15"/>
      <c r="AG55" s="15"/>
      <c r="AH55" s="15"/>
      <c r="AI55" s="15"/>
      <c r="AJ55" s="15"/>
      <c r="AK55" s="15"/>
    </row>
    <row r="56" spans="1:37" s="19" customFormat="1" ht="99" customHeight="1" x14ac:dyDescent="0.15">
      <c r="A56" s="24">
        <v>5400</v>
      </c>
      <c r="B56" s="24">
        <v>350</v>
      </c>
      <c r="C56" s="24">
        <v>2600</v>
      </c>
      <c r="D56" s="13">
        <v>9</v>
      </c>
      <c r="E56" s="13">
        <v>9</v>
      </c>
      <c r="F56" s="13">
        <v>2</v>
      </c>
      <c r="G56" s="13">
        <v>1</v>
      </c>
      <c r="H56" s="13">
        <v>0</v>
      </c>
      <c r="I56" s="12">
        <v>56</v>
      </c>
      <c r="J56" s="12">
        <v>0</v>
      </c>
      <c r="K56" s="13">
        <v>0</v>
      </c>
      <c r="L56" s="13">
        <v>0</v>
      </c>
      <c r="M56" s="13">
        <v>0</v>
      </c>
      <c r="N56" s="12">
        <v>0</v>
      </c>
      <c r="O56" s="14">
        <v>2255</v>
      </c>
      <c r="P56" s="103">
        <v>1</v>
      </c>
      <c r="Q56" s="59" t="s">
        <v>121</v>
      </c>
      <c r="R56" s="103" t="s">
        <v>117</v>
      </c>
      <c r="S56" s="131" t="s">
        <v>116</v>
      </c>
      <c r="T56" s="135">
        <f t="shared" ref="T56:V56" si="5">A56</f>
        <v>5400</v>
      </c>
      <c r="U56" s="135">
        <f t="shared" si="5"/>
        <v>350</v>
      </c>
      <c r="V56" s="135">
        <f t="shared" si="5"/>
        <v>2600</v>
      </c>
      <c r="W56" s="3">
        <v>1</v>
      </c>
      <c r="X56" s="3" t="s">
        <v>47</v>
      </c>
      <c r="Y56" s="135">
        <v>800</v>
      </c>
      <c r="Z56" s="3" t="e">
        <f>#REF!*Y56</f>
        <v>#REF!</v>
      </c>
      <c r="AA56" s="18">
        <v>1250</v>
      </c>
      <c r="AB56" s="18"/>
      <c r="AC56" s="22">
        <f>T56*V56*0.000001</f>
        <v>14.04</v>
      </c>
      <c r="AD56" s="20"/>
      <c r="AE56" s="20"/>
    </row>
    <row r="57" spans="1:37" ht="35.1" customHeigh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56"/>
      <c r="Q57" s="57"/>
      <c r="R57" s="58"/>
      <c r="S57" s="197" t="s">
        <v>119</v>
      </c>
      <c r="T57" s="197"/>
      <c r="U57" s="197"/>
      <c r="V57" s="197"/>
      <c r="W57" s="198"/>
      <c r="X57" s="2" t="s">
        <v>118</v>
      </c>
      <c r="Y57" s="135">
        <v>75</v>
      </c>
      <c r="Z57" s="135" t="e">
        <f>Y57*#REF!</f>
        <v>#REF!</v>
      </c>
      <c r="AB57" s="16"/>
    </row>
    <row r="58" spans="1:37" ht="35.1" customHeight="1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P58" s="167"/>
      <c r="Q58" s="168"/>
      <c r="R58" s="168"/>
      <c r="S58" s="168"/>
      <c r="T58" s="168"/>
      <c r="U58" s="168"/>
      <c r="V58" s="168"/>
      <c r="W58" s="168"/>
      <c r="X58" s="169"/>
      <c r="Y58" s="130"/>
      <c r="Z58" s="5" t="e">
        <f>SUM(Z56:Z57)-2</f>
        <v>#REF!</v>
      </c>
      <c r="AA58" s="23"/>
      <c r="AB58" s="16"/>
    </row>
    <row r="59" spans="1:37" ht="35.1" customHeight="1" x14ac:dyDescent="0.15">
      <c r="O59" s="15"/>
      <c r="P59" s="199" t="s">
        <v>109</v>
      </c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37"/>
      <c r="AB59" s="15"/>
    </row>
    <row r="60" spans="1:37" ht="31.15" customHeight="1" x14ac:dyDescent="0.15">
      <c r="Z60" s="16"/>
    </row>
    <row r="61" spans="1:37" ht="31.15" customHeight="1" x14ac:dyDescent="0.15">
      <c r="Z61" s="16"/>
    </row>
    <row r="62" spans="1:37" s="9" customFormat="1" ht="34.5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2" t="s">
        <v>14</v>
      </c>
      <c r="P62" s="174" t="s">
        <v>124</v>
      </c>
      <c r="Q62" s="175"/>
      <c r="R62" s="175"/>
      <c r="S62" s="175"/>
      <c r="T62" s="175"/>
      <c r="U62" s="175"/>
      <c r="V62" s="175"/>
      <c r="W62" s="175"/>
      <c r="X62" s="175"/>
      <c r="Y62" s="175"/>
      <c r="Z62" s="176"/>
      <c r="AF62" s="15"/>
      <c r="AG62" s="15"/>
      <c r="AH62" s="15"/>
      <c r="AI62" s="15"/>
      <c r="AJ62" s="15"/>
      <c r="AK62" s="15"/>
    </row>
    <row r="63" spans="1:37" s="9" customFormat="1" ht="35.1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3"/>
      <c r="P63" s="133" t="s">
        <v>46</v>
      </c>
      <c r="Q63" s="133" t="s">
        <v>122</v>
      </c>
      <c r="R63" s="133" t="s">
        <v>22</v>
      </c>
      <c r="S63" s="133" t="s">
        <v>51</v>
      </c>
      <c r="T63" s="133" t="s">
        <v>53</v>
      </c>
      <c r="U63" s="133" t="s">
        <v>54</v>
      </c>
      <c r="V63" s="133" t="s">
        <v>55</v>
      </c>
      <c r="W63" s="133" t="s">
        <v>71</v>
      </c>
      <c r="X63" s="133" t="s">
        <v>43</v>
      </c>
      <c r="Y63" s="133" t="s">
        <v>45</v>
      </c>
      <c r="Z63" s="133" t="s">
        <v>112</v>
      </c>
      <c r="AF63" s="15"/>
      <c r="AG63" s="15"/>
      <c r="AH63" s="15"/>
      <c r="AI63" s="15"/>
      <c r="AJ63" s="15"/>
      <c r="AK63" s="15"/>
    </row>
    <row r="64" spans="1:37" s="19" customFormat="1" ht="99" customHeight="1" x14ac:dyDescent="0.15">
      <c r="A64" s="24">
        <v>2500</v>
      </c>
      <c r="B64" s="24">
        <v>300</v>
      </c>
      <c r="C64" s="24">
        <v>1550</v>
      </c>
      <c r="D64" s="13">
        <v>9</v>
      </c>
      <c r="E64" s="13">
        <v>9</v>
      </c>
      <c r="F64" s="13">
        <v>2</v>
      </c>
      <c r="G64" s="13">
        <v>1</v>
      </c>
      <c r="H64" s="13">
        <v>0</v>
      </c>
      <c r="I64" s="12">
        <v>56</v>
      </c>
      <c r="J64" s="12">
        <v>0</v>
      </c>
      <c r="K64" s="13">
        <v>0</v>
      </c>
      <c r="L64" s="13">
        <v>0</v>
      </c>
      <c r="M64" s="13">
        <v>0</v>
      </c>
      <c r="N64" s="12">
        <v>0</v>
      </c>
      <c r="O64" s="14">
        <v>2255</v>
      </c>
      <c r="P64" s="103">
        <v>1</v>
      </c>
      <c r="Q64" s="59" t="s">
        <v>121</v>
      </c>
      <c r="R64" s="103" t="s">
        <v>123</v>
      </c>
      <c r="S64" s="177" t="s">
        <v>116</v>
      </c>
      <c r="T64" s="135">
        <f t="shared" ref="T64:V65" si="6">A64</f>
        <v>2500</v>
      </c>
      <c r="U64" s="135">
        <f t="shared" si="6"/>
        <v>300</v>
      </c>
      <c r="V64" s="135">
        <f t="shared" si="6"/>
        <v>1550</v>
      </c>
      <c r="W64" s="3">
        <v>2</v>
      </c>
      <c r="X64" s="3" t="s">
        <v>47</v>
      </c>
      <c r="Y64" s="135">
        <v>750</v>
      </c>
      <c r="Z64" s="3" t="e">
        <f>#REF!*Y64</f>
        <v>#REF!</v>
      </c>
      <c r="AA64" s="18">
        <v>1250</v>
      </c>
      <c r="AB64" s="18"/>
      <c r="AC64" s="22">
        <f>T64*V64*0.000001</f>
        <v>3.875</v>
      </c>
      <c r="AD64" s="20"/>
      <c r="AE64" s="20"/>
    </row>
    <row r="65" spans="1:37" s="19" customFormat="1" ht="99" customHeight="1" x14ac:dyDescent="0.15">
      <c r="A65" s="24">
        <v>2900</v>
      </c>
      <c r="B65" s="24">
        <v>400</v>
      </c>
      <c r="C65" s="24">
        <v>2000</v>
      </c>
      <c r="D65" s="13">
        <v>9</v>
      </c>
      <c r="E65" s="13">
        <v>9</v>
      </c>
      <c r="F65" s="13">
        <v>2</v>
      </c>
      <c r="G65" s="13">
        <v>1</v>
      </c>
      <c r="H65" s="13">
        <v>0</v>
      </c>
      <c r="I65" s="12">
        <v>56</v>
      </c>
      <c r="J65" s="12">
        <v>0</v>
      </c>
      <c r="K65" s="13">
        <v>0</v>
      </c>
      <c r="L65" s="13">
        <v>0</v>
      </c>
      <c r="M65" s="13">
        <v>0</v>
      </c>
      <c r="N65" s="12">
        <v>0</v>
      </c>
      <c r="O65" s="14">
        <v>2255</v>
      </c>
      <c r="P65" s="103">
        <v>2</v>
      </c>
      <c r="Q65" s="59"/>
      <c r="R65" s="103" t="s">
        <v>104</v>
      </c>
      <c r="S65" s="200"/>
      <c r="T65" s="135">
        <f t="shared" si="6"/>
        <v>2900</v>
      </c>
      <c r="U65" s="135">
        <f t="shared" si="6"/>
        <v>400</v>
      </c>
      <c r="V65" s="135">
        <f t="shared" si="6"/>
        <v>2000</v>
      </c>
      <c r="W65" s="3">
        <v>1</v>
      </c>
      <c r="X65" s="3" t="s">
        <v>47</v>
      </c>
      <c r="Y65" s="135">
        <v>750</v>
      </c>
      <c r="Z65" s="3" t="e">
        <f>#REF!*Y65</f>
        <v>#REF!</v>
      </c>
      <c r="AA65" s="18">
        <v>1250</v>
      </c>
      <c r="AB65" s="18"/>
      <c r="AC65" s="22">
        <f>T65*V65*0.000001</f>
        <v>5.8</v>
      </c>
      <c r="AD65" s="20"/>
      <c r="AE65" s="20"/>
    </row>
    <row r="66" spans="1:37" ht="35.1" customHeight="1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P66" s="167"/>
      <c r="Q66" s="168"/>
      <c r="R66" s="168"/>
      <c r="S66" s="168"/>
      <c r="T66" s="168"/>
      <c r="U66" s="168"/>
      <c r="V66" s="168"/>
      <c r="W66" s="168"/>
      <c r="X66" s="169"/>
      <c r="Y66" s="130"/>
      <c r="Z66" s="5" t="e">
        <f>SUM(Z64:Z65)</f>
        <v>#REF!</v>
      </c>
      <c r="AA66" s="23"/>
      <c r="AB66" s="16"/>
    </row>
    <row r="67" spans="1:37" ht="35.1" customHeight="1" x14ac:dyDescent="0.15">
      <c r="O67" s="15"/>
      <c r="P67" s="199" t="s">
        <v>109</v>
      </c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37"/>
      <c r="AB67" s="15"/>
    </row>
    <row r="68" spans="1:37" ht="31.15" customHeight="1" x14ac:dyDescent="0.15">
      <c r="Z68" s="16"/>
    </row>
    <row r="69" spans="1:37" ht="31.15" customHeight="1" x14ac:dyDescent="0.15">
      <c r="Z69" s="16"/>
    </row>
    <row r="70" spans="1:37" s="9" customFormat="1" ht="34.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2" t="s">
        <v>14</v>
      </c>
      <c r="P70" s="174" t="s">
        <v>124</v>
      </c>
      <c r="Q70" s="175"/>
      <c r="R70" s="175"/>
      <c r="S70" s="175"/>
      <c r="T70" s="175"/>
      <c r="U70" s="175"/>
      <c r="V70" s="175"/>
      <c r="W70" s="175"/>
      <c r="X70" s="175"/>
      <c r="Y70" s="175"/>
      <c r="Z70" s="176"/>
      <c r="AF70" s="15"/>
      <c r="AG70" s="15"/>
      <c r="AH70" s="15"/>
      <c r="AI70" s="15"/>
      <c r="AJ70" s="15"/>
      <c r="AK70" s="15"/>
    </row>
    <row r="71" spans="1:37" s="9" customFormat="1" ht="35.1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3"/>
      <c r="P71" s="133" t="s">
        <v>46</v>
      </c>
      <c r="Q71" s="133" t="s">
        <v>122</v>
      </c>
      <c r="R71" s="133" t="s">
        <v>22</v>
      </c>
      <c r="S71" s="133" t="s">
        <v>51</v>
      </c>
      <c r="T71" s="133" t="s">
        <v>53</v>
      </c>
      <c r="U71" s="133" t="s">
        <v>54</v>
      </c>
      <c r="V71" s="133" t="s">
        <v>55</v>
      </c>
      <c r="W71" s="133" t="s">
        <v>71</v>
      </c>
      <c r="X71" s="133" t="s">
        <v>43</v>
      </c>
      <c r="Y71" s="133" t="s">
        <v>45</v>
      </c>
      <c r="Z71" s="133" t="s">
        <v>112</v>
      </c>
      <c r="AF71" s="15"/>
      <c r="AG71" s="15"/>
      <c r="AH71" s="15"/>
      <c r="AI71" s="15"/>
      <c r="AJ71" s="15"/>
      <c r="AK71" s="15"/>
    </row>
    <row r="72" spans="1:37" s="19" customFormat="1" ht="99" customHeight="1" x14ac:dyDescent="0.15">
      <c r="A72" s="24">
        <v>2500</v>
      </c>
      <c r="B72" s="24">
        <v>300</v>
      </c>
      <c r="C72" s="24">
        <v>1550</v>
      </c>
      <c r="D72" s="13">
        <v>9</v>
      </c>
      <c r="E72" s="13">
        <v>9</v>
      </c>
      <c r="F72" s="13">
        <v>2</v>
      </c>
      <c r="G72" s="13">
        <v>1</v>
      </c>
      <c r="H72" s="13">
        <v>0</v>
      </c>
      <c r="I72" s="12">
        <v>56</v>
      </c>
      <c r="J72" s="12">
        <v>0</v>
      </c>
      <c r="K72" s="13">
        <v>0</v>
      </c>
      <c r="L72" s="13">
        <v>0</v>
      </c>
      <c r="M72" s="13">
        <v>0</v>
      </c>
      <c r="N72" s="12">
        <v>0</v>
      </c>
      <c r="O72" s="14">
        <f t="shared" ref="O72" si="7">(A72*B72*E72+A72*C72*F72+B72*C72*D72)*G72*$G$2*0.000001+(A72*B72*E72+A72*C72*F72+B72*C72*D72)*H72*$H$2*0.000001+($I$2*I72)+($J$2*J72+$K$2*K72*A72*C72*0.000001)+($L$2*L72)+$M$2*M72+$N$2*N72</f>
        <v>2522.1999999999998</v>
      </c>
      <c r="P72" s="103">
        <v>1</v>
      </c>
      <c r="Q72" s="59"/>
      <c r="R72" s="103" t="s">
        <v>123</v>
      </c>
      <c r="S72" s="177" t="s">
        <v>116</v>
      </c>
      <c r="T72" s="135">
        <f t="shared" ref="T72:V73" si="8">A72</f>
        <v>2500</v>
      </c>
      <c r="U72" s="135">
        <f t="shared" si="8"/>
        <v>300</v>
      </c>
      <c r="V72" s="135">
        <f t="shared" si="8"/>
        <v>1550</v>
      </c>
      <c r="W72" s="3">
        <v>2</v>
      </c>
      <c r="X72" s="3" t="s">
        <v>47</v>
      </c>
      <c r="Y72" s="135">
        <v>750</v>
      </c>
      <c r="Z72" s="3" t="e">
        <f>#REF!*Y72</f>
        <v>#REF!</v>
      </c>
      <c r="AA72" s="18">
        <v>1250</v>
      </c>
      <c r="AB72" s="18"/>
      <c r="AC72" s="22">
        <f>T72*V72*0.000001</f>
        <v>3.875</v>
      </c>
      <c r="AD72" s="20"/>
      <c r="AE72" s="20"/>
    </row>
    <row r="73" spans="1:37" s="19" customFormat="1" ht="99" customHeight="1" x14ac:dyDescent="0.15">
      <c r="A73" s="24">
        <v>2900</v>
      </c>
      <c r="B73" s="24">
        <v>400</v>
      </c>
      <c r="C73" s="24">
        <v>2000</v>
      </c>
      <c r="D73" s="13">
        <v>9</v>
      </c>
      <c r="E73" s="13">
        <v>9</v>
      </c>
      <c r="F73" s="13">
        <v>2</v>
      </c>
      <c r="G73" s="13">
        <v>1</v>
      </c>
      <c r="H73" s="13">
        <v>0</v>
      </c>
      <c r="I73" s="12">
        <v>56</v>
      </c>
      <c r="J73" s="12">
        <v>0</v>
      </c>
      <c r="K73" s="13">
        <v>0</v>
      </c>
      <c r="L73" s="13">
        <v>0</v>
      </c>
      <c r="M73" s="13">
        <v>0</v>
      </c>
      <c r="N73" s="12">
        <v>0</v>
      </c>
      <c r="O73" s="14">
        <v>2255</v>
      </c>
      <c r="P73" s="103">
        <v>2</v>
      </c>
      <c r="Q73" s="59"/>
      <c r="R73" s="103" t="s">
        <v>104</v>
      </c>
      <c r="S73" s="200"/>
      <c r="T73" s="135">
        <f t="shared" si="8"/>
        <v>2900</v>
      </c>
      <c r="U73" s="135">
        <f t="shared" si="8"/>
        <v>400</v>
      </c>
      <c r="V73" s="135">
        <f t="shared" si="8"/>
        <v>2000</v>
      </c>
      <c r="W73" s="3">
        <v>1</v>
      </c>
      <c r="X73" s="3" t="s">
        <v>47</v>
      </c>
      <c r="Y73" s="135">
        <v>750</v>
      </c>
      <c r="Z73" s="3" t="e">
        <f>#REF!*Y73</f>
        <v>#REF!</v>
      </c>
      <c r="AA73" s="18">
        <v>1250</v>
      </c>
      <c r="AB73" s="18"/>
      <c r="AC73" s="22">
        <f>T73*V73*0.000001</f>
        <v>5.8</v>
      </c>
      <c r="AD73" s="20"/>
      <c r="AE73" s="20"/>
    </row>
    <row r="74" spans="1:37" ht="35.1" customHeight="1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P74" s="167"/>
      <c r="Q74" s="168"/>
      <c r="R74" s="168"/>
      <c r="S74" s="168"/>
      <c r="T74" s="168"/>
      <c r="U74" s="168"/>
      <c r="V74" s="168"/>
      <c r="W74" s="168"/>
      <c r="X74" s="169"/>
      <c r="Y74" s="130"/>
      <c r="Z74" s="5" t="e">
        <f>SUM(Z72:Z73)</f>
        <v>#REF!</v>
      </c>
      <c r="AA74" s="23"/>
      <c r="AB74" s="16"/>
    </row>
    <row r="75" spans="1:37" ht="35.1" customHeight="1" x14ac:dyDescent="0.15">
      <c r="O75" s="15"/>
      <c r="P75" s="199" t="s">
        <v>109</v>
      </c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37"/>
      <c r="AB75" s="15"/>
    </row>
    <row r="76" spans="1:37" ht="31.15" customHeight="1" x14ac:dyDescent="0.15">
      <c r="Z76" s="16"/>
    </row>
    <row r="77" spans="1:37" ht="31.15" customHeight="1" x14ac:dyDescent="0.15">
      <c r="Z77" s="16"/>
    </row>
    <row r="78" spans="1:37" s="9" customFormat="1" ht="34.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2" t="s">
        <v>14</v>
      </c>
      <c r="P78" s="174" t="s">
        <v>153</v>
      </c>
      <c r="Q78" s="175"/>
      <c r="R78" s="175"/>
      <c r="S78" s="175"/>
      <c r="T78" s="175"/>
      <c r="U78" s="175"/>
      <c r="V78" s="175"/>
      <c r="W78" s="175"/>
      <c r="X78" s="175"/>
      <c r="Y78" s="175"/>
      <c r="Z78" s="176"/>
      <c r="AF78" s="15"/>
      <c r="AG78" s="15"/>
      <c r="AH78" s="15"/>
      <c r="AI78" s="15"/>
      <c r="AJ78" s="15"/>
      <c r="AK78" s="15"/>
    </row>
    <row r="79" spans="1:37" s="9" customFormat="1" ht="35.1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3"/>
      <c r="P79" s="133" t="s">
        <v>46</v>
      </c>
      <c r="Q79" s="133" t="s">
        <v>154</v>
      </c>
      <c r="R79" s="133" t="s">
        <v>22</v>
      </c>
      <c r="S79" s="133" t="s">
        <v>51</v>
      </c>
      <c r="T79" s="133" t="s">
        <v>53</v>
      </c>
      <c r="U79" s="133" t="s">
        <v>54</v>
      </c>
      <c r="V79" s="133" t="s">
        <v>55</v>
      </c>
      <c r="W79" s="133" t="s">
        <v>71</v>
      </c>
      <c r="X79" s="133" t="s">
        <v>43</v>
      </c>
      <c r="Y79" s="133" t="s">
        <v>45</v>
      </c>
      <c r="Z79" s="133" t="s">
        <v>112</v>
      </c>
      <c r="AF79" s="15"/>
      <c r="AG79" s="15"/>
      <c r="AH79" s="15"/>
      <c r="AI79" s="15"/>
      <c r="AJ79" s="15"/>
      <c r="AK79" s="15"/>
    </row>
    <row r="80" spans="1:37" s="19" customFormat="1" ht="45" customHeight="1" x14ac:dyDescent="0.15">
      <c r="A80" s="24">
        <v>2260</v>
      </c>
      <c r="B80" s="24">
        <v>550</v>
      </c>
      <c r="C80" s="24">
        <v>2650</v>
      </c>
      <c r="D80" s="13">
        <v>9</v>
      </c>
      <c r="E80" s="13">
        <v>9</v>
      </c>
      <c r="F80" s="13">
        <v>2</v>
      </c>
      <c r="G80" s="13">
        <v>1</v>
      </c>
      <c r="H80" s="13">
        <v>0</v>
      </c>
      <c r="I80" s="12">
        <v>56</v>
      </c>
      <c r="J80" s="12">
        <v>0</v>
      </c>
      <c r="K80" s="13">
        <v>0</v>
      </c>
      <c r="L80" s="13">
        <v>0</v>
      </c>
      <c r="M80" s="13">
        <v>0</v>
      </c>
      <c r="N80" s="12">
        <v>0</v>
      </c>
      <c r="O80" s="14">
        <f t="shared" ref="O80:O104" si="9">(A80*B80*E80+A80*C80*F80+B80*C80*D80)*G80*$G$2*0.000001+(A80*B80*E80+A80*C80*F80+B80*C80*D80)*H80*$H$2*0.000001+($I$2*I80)+($J$2*J80+$K$2*K80*A80*C80*0.000001)+($L$2*L80)+$M$2*M80+$N$2*N80</f>
        <v>4633.8999999999996</v>
      </c>
      <c r="P80" s="103">
        <v>1</v>
      </c>
      <c r="Q80" s="59" t="s">
        <v>155</v>
      </c>
      <c r="R80" s="103" t="s">
        <v>140</v>
      </c>
      <c r="S80" s="207" t="s">
        <v>187</v>
      </c>
      <c r="T80" s="135">
        <f t="shared" ref="T80:V95" si="10">A80</f>
        <v>2260</v>
      </c>
      <c r="U80" s="135">
        <f t="shared" si="10"/>
        <v>550</v>
      </c>
      <c r="V80" s="135">
        <f t="shared" si="10"/>
        <v>2650</v>
      </c>
      <c r="W80" s="3">
        <v>1</v>
      </c>
      <c r="X80" s="3" t="s">
        <v>47</v>
      </c>
      <c r="Y80" s="135">
        <v>880</v>
      </c>
      <c r="Z80" s="3" t="e">
        <f>#REF!*Y80</f>
        <v>#REF!</v>
      </c>
      <c r="AA80" s="18">
        <v>1250</v>
      </c>
      <c r="AB80" s="18"/>
      <c r="AC80" s="22">
        <f t="shared" ref="AC80:AC103" si="11">T80*V80*0.000001</f>
        <v>5.9889999999999999</v>
      </c>
      <c r="AD80" s="20"/>
      <c r="AE80" s="20"/>
    </row>
    <row r="81" spans="1:31" s="19" customFormat="1" ht="45" customHeight="1" x14ac:dyDescent="0.15">
      <c r="A81" s="24">
        <v>1000</v>
      </c>
      <c r="B81" s="24">
        <v>150</v>
      </c>
      <c r="C81" s="24">
        <v>800</v>
      </c>
      <c r="D81" s="13">
        <v>9</v>
      </c>
      <c r="E81" s="13">
        <v>9</v>
      </c>
      <c r="F81" s="13">
        <v>2</v>
      </c>
      <c r="G81" s="13">
        <v>1</v>
      </c>
      <c r="H81" s="13">
        <v>0</v>
      </c>
      <c r="I81" s="12">
        <v>56</v>
      </c>
      <c r="J81" s="12">
        <v>0</v>
      </c>
      <c r="K81" s="13">
        <v>0</v>
      </c>
      <c r="L81" s="13">
        <v>0</v>
      </c>
      <c r="M81" s="13">
        <v>0</v>
      </c>
      <c r="N81" s="12">
        <v>0</v>
      </c>
      <c r="O81" s="14">
        <f t="shared" si="9"/>
        <v>763.59999999999991</v>
      </c>
      <c r="P81" s="103">
        <v>2</v>
      </c>
      <c r="Q81" s="59" t="s">
        <v>155</v>
      </c>
      <c r="R81" s="103" t="s">
        <v>158</v>
      </c>
      <c r="S81" s="207"/>
      <c r="T81" s="135">
        <f t="shared" si="10"/>
        <v>1000</v>
      </c>
      <c r="U81" s="135">
        <f t="shared" si="10"/>
        <v>150</v>
      </c>
      <c r="V81" s="135">
        <f t="shared" si="10"/>
        <v>800</v>
      </c>
      <c r="W81" s="3">
        <v>1</v>
      </c>
      <c r="X81" s="3" t="s">
        <v>64</v>
      </c>
      <c r="Y81" s="135">
        <v>1250</v>
      </c>
      <c r="Z81" s="3" t="e">
        <f>#REF!*Y81</f>
        <v>#REF!</v>
      </c>
      <c r="AA81" s="18">
        <v>1250</v>
      </c>
      <c r="AB81" s="18"/>
      <c r="AC81" s="22">
        <f t="shared" si="11"/>
        <v>0.79999999999999993</v>
      </c>
      <c r="AD81" s="20"/>
      <c r="AE81" s="20"/>
    </row>
    <row r="82" spans="1:31" s="19" customFormat="1" ht="45" customHeight="1" x14ac:dyDescent="0.15">
      <c r="A82" s="24">
        <v>1000</v>
      </c>
      <c r="B82" s="24">
        <v>550</v>
      </c>
      <c r="C82" s="24">
        <v>850</v>
      </c>
      <c r="D82" s="13">
        <v>9</v>
      </c>
      <c r="E82" s="13">
        <v>9</v>
      </c>
      <c r="F82" s="13">
        <v>2</v>
      </c>
      <c r="G82" s="13">
        <v>1</v>
      </c>
      <c r="H82" s="13">
        <v>0</v>
      </c>
      <c r="I82" s="12">
        <v>56</v>
      </c>
      <c r="J82" s="12">
        <v>0</v>
      </c>
      <c r="K82" s="13">
        <v>0</v>
      </c>
      <c r="L82" s="13">
        <v>0</v>
      </c>
      <c r="M82" s="13">
        <v>0</v>
      </c>
      <c r="N82" s="12">
        <v>0</v>
      </c>
      <c r="O82" s="14">
        <f t="shared" si="9"/>
        <v>1582.8999999999999</v>
      </c>
      <c r="P82" s="103">
        <v>3</v>
      </c>
      <c r="Q82" s="59" t="s">
        <v>155</v>
      </c>
      <c r="R82" s="103" t="s">
        <v>159</v>
      </c>
      <c r="S82" s="207"/>
      <c r="T82" s="135">
        <f t="shared" si="10"/>
        <v>1000</v>
      </c>
      <c r="U82" s="135">
        <f t="shared" si="10"/>
        <v>550</v>
      </c>
      <c r="V82" s="135">
        <f t="shared" si="10"/>
        <v>850</v>
      </c>
      <c r="W82" s="3">
        <v>1</v>
      </c>
      <c r="X82" s="3" t="s">
        <v>64</v>
      </c>
      <c r="Y82" s="135">
        <v>1250</v>
      </c>
      <c r="Z82" s="3" t="e">
        <f>#REF!*Y82</f>
        <v>#REF!</v>
      </c>
      <c r="AA82" s="18">
        <v>1250</v>
      </c>
      <c r="AB82" s="18"/>
      <c r="AC82" s="22">
        <f t="shared" si="11"/>
        <v>0.85</v>
      </c>
      <c r="AD82" s="20"/>
      <c r="AE82" s="20"/>
    </row>
    <row r="83" spans="1:31" s="19" customFormat="1" ht="45" customHeight="1" x14ac:dyDescent="0.15">
      <c r="A83" s="24">
        <v>1970</v>
      </c>
      <c r="B83" s="24">
        <v>550</v>
      </c>
      <c r="C83" s="24">
        <v>2650</v>
      </c>
      <c r="D83" s="13">
        <v>9</v>
      </c>
      <c r="E83" s="13">
        <v>9</v>
      </c>
      <c r="F83" s="13">
        <v>2</v>
      </c>
      <c r="G83" s="13">
        <v>1</v>
      </c>
      <c r="H83" s="13">
        <v>0</v>
      </c>
      <c r="I83" s="12">
        <v>56</v>
      </c>
      <c r="J83" s="12">
        <v>0</v>
      </c>
      <c r="K83" s="13">
        <v>0</v>
      </c>
      <c r="L83" s="13">
        <v>0</v>
      </c>
      <c r="M83" s="13">
        <v>0</v>
      </c>
      <c r="N83" s="12">
        <v>0</v>
      </c>
      <c r="O83" s="14">
        <f t="shared" si="9"/>
        <v>4277.2</v>
      </c>
      <c r="P83" s="103">
        <v>4</v>
      </c>
      <c r="Q83" s="59" t="s">
        <v>157</v>
      </c>
      <c r="R83" s="103" t="s">
        <v>140</v>
      </c>
      <c r="S83" s="207"/>
      <c r="T83" s="135">
        <f t="shared" si="10"/>
        <v>1970</v>
      </c>
      <c r="U83" s="135">
        <f t="shared" si="10"/>
        <v>550</v>
      </c>
      <c r="V83" s="135">
        <f t="shared" si="10"/>
        <v>2650</v>
      </c>
      <c r="W83" s="3">
        <v>1</v>
      </c>
      <c r="X83" s="3" t="s">
        <v>47</v>
      </c>
      <c r="Y83" s="135">
        <v>880</v>
      </c>
      <c r="Z83" s="3" t="e">
        <f>#REF!*Y83</f>
        <v>#REF!</v>
      </c>
      <c r="AA83" s="18">
        <v>1250</v>
      </c>
      <c r="AB83" s="18"/>
      <c r="AC83" s="22">
        <f t="shared" si="11"/>
        <v>5.2204999999999995</v>
      </c>
      <c r="AD83" s="20"/>
      <c r="AE83" s="20"/>
    </row>
    <row r="84" spans="1:31" s="19" customFormat="1" ht="45" customHeight="1" x14ac:dyDescent="0.15">
      <c r="A84" s="24">
        <v>1050</v>
      </c>
      <c r="B84" s="24">
        <v>550</v>
      </c>
      <c r="C84" s="24">
        <v>800</v>
      </c>
      <c r="D84" s="13">
        <v>9</v>
      </c>
      <c r="E84" s="13">
        <v>9</v>
      </c>
      <c r="F84" s="13">
        <v>2</v>
      </c>
      <c r="G84" s="13">
        <v>1</v>
      </c>
      <c r="H84" s="13">
        <v>0</v>
      </c>
      <c r="I84" s="12">
        <v>56</v>
      </c>
      <c r="J84" s="12">
        <v>0</v>
      </c>
      <c r="K84" s="13">
        <v>0</v>
      </c>
      <c r="L84" s="13">
        <v>0</v>
      </c>
      <c r="M84" s="13">
        <v>0</v>
      </c>
      <c r="N84" s="12">
        <v>0</v>
      </c>
      <c r="O84" s="14">
        <f t="shared" si="9"/>
        <v>1580.5</v>
      </c>
      <c r="P84" s="103">
        <v>5</v>
      </c>
      <c r="Q84" s="59" t="s">
        <v>157</v>
      </c>
      <c r="R84" s="103" t="s">
        <v>160</v>
      </c>
      <c r="S84" s="207"/>
      <c r="T84" s="135">
        <f t="shared" si="10"/>
        <v>1050</v>
      </c>
      <c r="U84" s="135">
        <f t="shared" si="10"/>
        <v>550</v>
      </c>
      <c r="V84" s="135">
        <f t="shared" si="10"/>
        <v>800</v>
      </c>
      <c r="W84" s="3">
        <v>1</v>
      </c>
      <c r="X84" s="3" t="s">
        <v>64</v>
      </c>
      <c r="Y84" s="135">
        <v>1250</v>
      </c>
      <c r="Z84" s="3" t="e">
        <f>#REF!*Y84</f>
        <v>#REF!</v>
      </c>
      <c r="AA84" s="18">
        <v>1250</v>
      </c>
      <c r="AB84" s="18"/>
      <c r="AC84" s="22">
        <f t="shared" si="11"/>
        <v>0.84</v>
      </c>
      <c r="AD84" s="20"/>
      <c r="AE84" s="20"/>
    </row>
    <row r="85" spans="1:31" s="19" customFormat="1" ht="45" customHeight="1" x14ac:dyDescent="0.15">
      <c r="A85" s="24">
        <v>1050</v>
      </c>
      <c r="B85" s="24">
        <v>550</v>
      </c>
      <c r="C85" s="24">
        <v>850</v>
      </c>
      <c r="D85" s="13">
        <v>9</v>
      </c>
      <c r="E85" s="13">
        <v>9</v>
      </c>
      <c r="F85" s="13">
        <v>2</v>
      </c>
      <c r="G85" s="13">
        <v>1</v>
      </c>
      <c r="H85" s="13">
        <v>0</v>
      </c>
      <c r="I85" s="12">
        <v>56</v>
      </c>
      <c r="J85" s="12">
        <v>0</v>
      </c>
      <c r="K85" s="13">
        <v>0</v>
      </c>
      <c r="L85" s="13">
        <v>0</v>
      </c>
      <c r="M85" s="13">
        <v>0</v>
      </c>
      <c r="N85" s="12">
        <v>0</v>
      </c>
      <c r="O85" s="14">
        <f t="shared" si="9"/>
        <v>1622.8</v>
      </c>
      <c r="P85" s="103">
        <v>6</v>
      </c>
      <c r="Q85" s="59" t="s">
        <v>157</v>
      </c>
      <c r="R85" s="103" t="s">
        <v>161</v>
      </c>
      <c r="S85" s="207"/>
      <c r="T85" s="135">
        <f t="shared" si="10"/>
        <v>1050</v>
      </c>
      <c r="U85" s="135">
        <f t="shared" si="10"/>
        <v>550</v>
      </c>
      <c r="V85" s="135">
        <f t="shared" si="10"/>
        <v>850</v>
      </c>
      <c r="W85" s="3">
        <v>1</v>
      </c>
      <c r="X85" s="3" t="s">
        <v>64</v>
      </c>
      <c r="Y85" s="135">
        <v>1250</v>
      </c>
      <c r="Z85" s="3" t="e">
        <f>#REF!*Y85</f>
        <v>#REF!</v>
      </c>
      <c r="AA85" s="18">
        <v>1250</v>
      </c>
      <c r="AB85" s="18"/>
      <c r="AC85" s="22">
        <f t="shared" si="11"/>
        <v>0.89249999999999996</v>
      </c>
      <c r="AD85" s="20"/>
      <c r="AE85" s="20"/>
    </row>
    <row r="86" spans="1:31" s="19" customFormat="1" ht="45" customHeight="1" x14ac:dyDescent="0.15">
      <c r="A86" s="24">
        <v>2100</v>
      </c>
      <c r="B86" s="24">
        <v>550</v>
      </c>
      <c r="C86" s="24">
        <v>2650</v>
      </c>
      <c r="D86" s="13">
        <v>9</v>
      </c>
      <c r="E86" s="13">
        <v>9</v>
      </c>
      <c r="F86" s="13">
        <v>2</v>
      </c>
      <c r="G86" s="13">
        <v>1</v>
      </c>
      <c r="H86" s="13">
        <v>0</v>
      </c>
      <c r="I86" s="12">
        <v>56</v>
      </c>
      <c r="J86" s="12">
        <v>0</v>
      </c>
      <c r="K86" s="13">
        <v>0</v>
      </c>
      <c r="L86" s="13">
        <v>0</v>
      </c>
      <c r="M86" s="13">
        <v>0</v>
      </c>
      <c r="N86" s="12">
        <v>0</v>
      </c>
      <c r="O86" s="14">
        <f t="shared" si="9"/>
        <v>4437.0999999999995</v>
      </c>
      <c r="P86" s="103">
        <v>7</v>
      </c>
      <c r="Q86" s="59" t="s">
        <v>162</v>
      </c>
      <c r="R86" s="103" t="s">
        <v>140</v>
      </c>
      <c r="S86" s="207"/>
      <c r="T86" s="135">
        <f t="shared" si="10"/>
        <v>2100</v>
      </c>
      <c r="U86" s="135">
        <f t="shared" si="10"/>
        <v>550</v>
      </c>
      <c r="V86" s="135">
        <f t="shared" si="10"/>
        <v>2650</v>
      </c>
      <c r="W86" s="3">
        <v>1</v>
      </c>
      <c r="X86" s="3" t="s">
        <v>47</v>
      </c>
      <c r="Y86" s="135">
        <v>880</v>
      </c>
      <c r="Z86" s="3" t="e">
        <f>#REF!*Y86</f>
        <v>#REF!</v>
      </c>
      <c r="AA86" s="18">
        <v>1250</v>
      </c>
      <c r="AB86" s="18"/>
      <c r="AC86" s="22">
        <f t="shared" si="11"/>
        <v>5.5649999999999995</v>
      </c>
      <c r="AD86" s="20"/>
      <c r="AE86" s="20"/>
    </row>
    <row r="87" spans="1:31" s="19" customFormat="1" ht="45" customHeight="1" x14ac:dyDescent="0.15">
      <c r="A87" s="24">
        <v>1050</v>
      </c>
      <c r="B87" s="24">
        <v>550</v>
      </c>
      <c r="C87" s="24">
        <v>2650</v>
      </c>
      <c r="D87" s="13">
        <v>9</v>
      </c>
      <c r="E87" s="13">
        <v>9</v>
      </c>
      <c r="F87" s="13">
        <v>2</v>
      </c>
      <c r="G87" s="13">
        <v>1</v>
      </c>
      <c r="H87" s="13">
        <v>0</v>
      </c>
      <c r="I87" s="12">
        <v>56</v>
      </c>
      <c r="J87" s="12">
        <v>0</v>
      </c>
      <c r="K87" s="13">
        <v>0</v>
      </c>
      <c r="L87" s="13">
        <v>0</v>
      </c>
      <c r="M87" s="13">
        <v>0</v>
      </c>
      <c r="N87" s="12">
        <v>0</v>
      </c>
      <c r="O87" s="14">
        <f t="shared" si="9"/>
        <v>3145.6</v>
      </c>
      <c r="P87" s="103">
        <v>8</v>
      </c>
      <c r="Q87" s="59" t="s">
        <v>162</v>
      </c>
      <c r="R87" s="103" t="s">
        <v>163</v>
      </c>
      <c r="S87" s="207"/>
      <c r="T87" s="135">
        <f t="shared" si="10"/>
        <v>1050</v>
      </c>
      <c r="U87" s="135">
        <f t="shared" si="10"/>
        <v>550</v>
      </c>
      <c r="V87" s="135">
        <f t="shared" si="10"/>
        <v>2650</v>
      </c>
      <c r="W87" s="3">
        <v>1</v>
      </c>
      <c r="X87" s="3" t="s">
        <v>47</v>
      </c>
      <c r="Y87" s="135">
        <v>880</v>
      </c>
      <c r="Z87" s="3" t="e">
        <f>#REF!*Y87</f>
        <v>#REF!</v>
      </c>
      <c r="AA87" s="18">
        <v>1250</v>
      </c>
      <c r="AB87" s="18"/>
      <c r="AC87" s="22">
        <f t="shared" si="11"/>
        <v>2.7824999999999998</v>
      </c>
      <c r="AD87" s="20"/>
      <c r="AE87" s="20"/>
    </row>
    <row r="88" spans="1:31" s="19" customFormat="1" ht="45" customHeight="1" x14ac:dyDescent="0.15">
      <c r="A88" s="24">
        <v>600</v>
      </c>
      <c r="B88" s="24">
        <v>350</v>
      </c>
      <c r="C88" s="24">
        <v>2650</v>
      </c>
      <c r="D88" s="13">
        <v>9</v>
      </c>
      <c r="E88" s="13">
        <v>9</v>
      </c>
      <c r="F88" s="13">
        <v>2</v>
      </c>
      <c r="G88" s="13">
        <v>1</v>
      </c>
      <c r="H88" s="13">
        <v>0</v>
      </c>
      <c r="I88" s="12">
        <v>56</v>
      </c>
      <c r="J88" s="12">
        <v>0</v>
      </c>
      <c r="K88" s="13">
        <v>0</v>
      </c>
      <c r="L88" s="13">
        <v>0</v>
      </c>
      <c r="M88" s="13">
        <v>0</v>
      </c>
      <c r="N88" s="12">
        <v>0</v>
      </c>
      <c r="O88" s="14">
        <f t="shared" si="9"/>
        <v>1890.1</v>
      </c>
      <c r="P88" s="103">
        <v>9</v>
      </c>
      <c r="Q88" s="59" t="s">
        <v>164</v>
      </c>
      <c r="R88" s="103" t="s">
        <v>165</v>
      </c>
      <c r="S88" s="207"/>
      <c r="T88" s="135">
        <f t="shared" si="10"/>
        <v>600</v>
      </c>
      <c r="U88" s="135">
        <f t="shared" si="10"/>
        <v>350</v>
      </c>
      <c r="V88" s="135">
        <f t="shared" si="10"/>
        <v>2650</v>
      </c>
      <c r="W88" s="3">
        <v>1</v>
      </c>
      <c r="X88" s="3" t="s">
        <v>47</v>
      </c>
      <c r="Y88" s="135">
        <v>880</v>
      </c>
      <c r="Z88" s="3" t="e">
        <f>#REF!*Y88</f>
        <v>#REF!</v>
      </c>
      <c r="AA88" s="18">
        <v>1250</v>
      </c>
      <c r="AB88" s="18"/>
      <c r="AC88" s="22">
        <f t="shared" si="11"/>
        <v>1.5899999999999999</v>
      </c>
      <c r="AD88" s="20"/>
      <c r="AE88" s="20"/>
    </row>
    <row r="89" spans="1:31" s="19" customFormat="1" ht="45" customHeight="1" x14ac:dyDescent="0.15">
      <c r="A89" s="24">
        <v>1100</v>
      </c>
      <c r="B89" s="24">
        <v>350</v>
      </c>
      <c r="C89" s="24">
        <v>2650</v>
      </c>
      <c r="D89" s="13">
        <v>9</v>
      </c>
      <c r="E89" s="13">
        <v>9</v>
      </c>
      <c r="F89" s="13">
        <v>2</v>
      </c>
      <c r="G89" s="13">
        <v>1</v>
      </c>
      <c r="H89" s="13">
        <v>0</v>
      </c>
      <c r="I89" s="12">
        <v>56</v>
      </c>
      <c r="J89" s="12">
        <v>0</v>
      </c>
      <c r="K89" s="13">
        <v>0</v>
      </c>
      <c r="L89" s="13">
        <v>0</v>
      </c>
      <c r="M89" s="13">
        <v>0</v>
      </c>
      <c r="N89" s="12">
        <v>0</v>
      </c>
      <c r="O89" s="14">
        <f t="shared" si="9"/>
        <v>2397.1</v>
      </c>
      <c r="P89" s="103">
        <v>10</v>
      </c>
      <c r="Q89" s="59" t="s">
        <v>164</v>
      </c>
      <c r="R89" s="103" t="s">
        <v>165</v>
      </c>
      <c r="S89" s="207"/>
      <c r="T89" s="135">
        <f t="shared" si="10"/>
        <v>1100</v>
      </c>
      <c r="U89" s="135">
        <f t="shared" si="10"/>
        <v>350</v>
      </c>
      <c r="V89" s="135">
        <f t="shared" si="10"/>
        <v>2650</v>
      </c>
      <c r="W89" s="3">
        <v>1</v>
      </c>
      <c r="X89" s="3" t="s">
        <v>47</v>
      </c>
      <c r="Y89" s="135">
        <v>880</v>
      </c>
      <c r="Z89" s="3" t="e">
        <f>#REF!*Y89</f>
        <v>#REF!</v>
      </c>
      <c r="AA89" s="18">
        <v>1250</v>
      </c>
      <c r="AB89" s="18"/>
      <c r="AC89" s="22">
        <f t="shared" si="11"/>
        <v>2.915</v>
      </c>
      <c r="AD89" s="20"/>
      <c r="AE89" s="20"/>
    </row>
    <row r="90" spans="1:31" s="19" customFormat="1" ht="45" customHeight="1" x14ac:dyDescent="0.15">
      <c r="A90" s="24">
        <v>550</v>
      </c>
      <c r="B90" s="24">
        <v>350</v>
      </c>
      <c r="C90" s="24">
        <v>2650</v>
      </c>
      <c r="D90" s="13">
        <v>9</v>
      </c>
      <c r="E90" s="13">
        <v>9</v>
      </c>
      <c r="F90" s="13">
        <v>2</v>
      </c>
      <c r="G90" s="13">
        <v>1</v>
      </c>
      <c r="H90" s="13">
        <v>0</v>
      </c>
      <c r="I90" s="12">
        <v>56</v>
      </c>
      <c r="J90" s="12">
        <v>0</v>
      </c>
      <c r="K90" s="13">
        <v>0</v>
      </c>
      <c r="L90" s="13">
        <v>0</v>
      </c>
      <c r="M90" s="13">
        <v>0</v>
      </c>
      <c r="N90" s="12">
        <v>0</v>
      </c>
      <c r="O90" s="14">
        <f t="shared" si="9"/>
        <v>1839.3999999999999</v>
      </c>
      <c r="P90" s="103">
        <v>11</v>
      </c>
      <c r="Q90" s="59" t="s">
        <v>164</v>
      </c>
      <c r="R90" s="103" t="s">
        <v>165</v>
      </c>
      <c r="S90" s="207"/>
      <c r="T90" s="135">
        <f t="shared" si="10"/>
        <v>550</v>
      </c>
      <c r="U90" s="135">
        <f t="shared" si="10"/>
        <v>350</v>
      </c>
      <c r="V90" s="135">
        <f t="shared" si="10"/>
        <v>2650</v>
      </c>
      <c r="W90" s="3">
        <v>1</v>
      </c>
      <c r="X90" s="3" t="s">
        <v>47</v>
      </c>
      <c r="Y90" s="135">
        <v>880</v>
      </c>
      <c r="Z90" s="3" t="e">
        <f>#REF!*Y90</f>
        <v>#REF!</v>
      </c>
      <c r="AA90" s="18">
        <v>1250</v>
      </c>
      <c r="AB90" s="18"/>
      <c r="AC90" s="22">
        <f t="shared" si="11"/>
        <v>1.4575</v>
      </c>
      <c r="AD90" s="20"/>
      <c r="AE90" s="20"/>
    </row>
    <row r="91" spans="1:31" s="19" customFormat="1" ht="45" customHeight="1" x14ac:dyDescent="0.15">
      <c r="A91" s="24">
        <v>3650</v>
      </c>
      <c r="B91" s="24">
        <v>350</v>
      </c>
      <c r="C91" s="24">
        <v>2650</v>
      </c>
      <c r="D91" s="13">
        <v>9</v>
      </c>
      <c r="E91" s="13">
        <v>9</v>
      </c>
      <c r="F91" s="13">
        <v>2</v>
      </c>
      <c r="G91" s="13">
        <v>1</v>
      </c>
      <c r="H91" s="13">
        <v>0</v>
      </c>
      <c r="I91" s="12">
        <v>56</v>
      </c>
      <c r="J91" s="12">
        <v>0</v>
      </c>
      <c r="K91" s="13">
        <v>0</v>
      </c>
      <c r="L91" s="13">
        <v>0</v>
      </c>
      <c r="M91" s="13">
        <v>0</v>
      </c>
      <c r="N91" s="12">
        <v>0</v>
      </c>
      <c r="O91" s="14">
        <f t="shared" si="9"/>
        <v>4982.8</v>
      </c>
      <c r="P91" s="103">
        <v>12</v>
      </c>
      <c r="Q91" s="59" t="s">
        <v>166</v>
      </c>
      <c r="R91" s="103" t="s">
        <v>167</v>
      </c>
      <c r="S91" s="207"/>
      <c r="T91" s="135">
        <f t="shared" si="10"/>
        <v>3650</v>
      </c>
      <c r="U91" s="135">
        <f t="shared" si="10"/>
        <v>350</v>
      </c>
      <c r="V91" s="135">
        <f t="shared" si="10"/>
        <v>2650</v>
      </c>
      <c r="W91" s="3">
        <v>1</v>
      </c>
      <c r="X91" s="3" t="s">
        <v>47</v>
      </c>
      <c r="Y91" s="135">
        <v>880</v>
      </c>
      <c r="Z91" s="3" t="e">
        <f>#REF!*Y91</f>
        <v>#REF!</v>
      </c>
      <c r="AA91" s="18">
        <v>1250</v>
      </c>
      <c r="AB91" s="18"/>
      <c r="AC91" s="22">
        <f t="shared" si="11"/>
        <v>9.6724999999999994</v>
      </c>
      <c r="AD91" s="20"/>
      <c r="AE91" s="20"/>
    </row>
    <row r="92" spans="1:31" s="19" customFormat="1" ht="45" customHeight="1" x14ac:dyDescent="0.15">
      <c r="A92" s="24">
        <v>1200</v>
      </c>
      <c r="B92" s="24">
        <v>300</v>
      </c>
      <c r="C92" s="24">
        <v>2650</v>
      </c>
      <c r="D92" s="13">
        <v>9</v>
      </c>
      <c r="E92" s="13">
        <v>9</v>
      </c>
      <c r="F92" s="13">
        <v>2</v>
      </c>
      <c r="G92" s="13">
        <v>1</v>
      </c>
      <c r="H92" s="13">
        <v>0</v>
      </c>
      <c r="I92" s="12">
        <v>56</v>
      </c>
      <c r="J92" s="12">
        <v>0</v>
      </c>
      <c r="K92" s="13">
        <v>0</v>
      </c>
      <c r="L92" s="13">
        <v>0</v>
      </c>
      <c r="M92" s="13">
        <v>0</v>
      </c>
      <c r="N92" s="12">
        <v>0</v>
      </c>
      <c r="O92" s="14">
        <f t="shared" si="9"/>
        <v>2290.6</v>
      </c>
      <c r="P92" s="103">
        <v>13</v>
      </c>
      <c r="Q92" s="59" t="s">
        <v>166</v>
      </c>
      <c r="R92" s="103" t="s">
        <v>60</v>
      </c>
      <c r="S92" s="207"/>
      <c r="T92" s="135">
        <f t="shared" si="10"/>
        <v>1200</v>
      </c>
      <c r="U92" s="135">
        <f t="shared" si="10"/>
        <v>300</v>
      </c>
      <c r="V92" s="135">
        <f t="shared" si="10"/>
        <v>2650</v>
      </c>
      <c r="W92" s="3">
        <v>1</v>
      </c>
      <c r="X92" s="3" t="s">
        <v>47</v>
      </c>
      <c r="Y92" s="135">
        <v>880</v>
      </c>
      <c r="Z92" s="3" t="e">
        <f>#REF!*Y92</f>
        <v>#REF!</v>
      </c>
      <c r="AA92" s="18">
        <v>1250</v>
      </c>
      <c r="AB92" s="18"/>
      <c r="AC92" s="22">
        <f t="shared" si="11"/>
        <v>3.1799999999999997</v>
      </c>
      <c r="AD92" s="20"/>
      <c r="AE92" s="20"/>
    </row>
    <row r="93" spans="1:31" s="19" customFormat="1" ht="45" customHeight="1" x14ac:dyDescent="0.15">
      <c r="A93" s="24">
        <v>1760</v>
      </c>
      <c r="B93" s="24">
        <v>600</v>
      </c>
      <c r="C93" s="24">
        <v>2650</v>
      </c>
      <c r="D93" s="13">
        <v>9</v>
      </c>
      <c r="E93" s="13">
        <v>9</v>
      </c>
      <c r="F93" s="13">
        <v>2</v>
      </c>
      <c r="G93" s="13">
        <v>1</v>
      </c>
      <c r="H93" s="13">
        <v>0</v>
      </c>
      <c r="I93" s="12">
        <v>56</v>
      </c>
      <c r="J93" s="12">
        <v>0</v>
      </c>
      <c r="K93" s="13">
        <v>0</v>
      </c>
      <c r="L93" s="13">
        <v>0</v>
      </c>
      <c r="M93" s="13">
        <v>0</v>
      </c>
      <c r="N93" s="12">
        <v>0</v>
      </c>
      <c r="O93" s="14">
        <f t="shared" si="9"/>
        <v>4257.04</v>
      </c>
      <c r="P93" s="103">
        <v>14</v>
      </c>
      <c r="Q93" s="59" t="s">
        <v>166</v>
      </c>
      <c r="R93" s="103" t="s">
        <v>60</v>
      </c>
      <c r="S93" s="207"/>
      <c r="T93" s="135">
        <f t="shared" si="10"/>
        <v>1760</v>
      </c>
      <c r="U93" s="135">
        <f t="shared" si="10"/>
        <v>600</v>
      </c>
      <c r="V93" s="135">
        <f t="shared" si="10"/>
        <v>2650</v>
      </c>
      <c r="W93" s="3">
        <v>1</v>
      </c>
      <c r="X93" s="3" t="s">
        <v>47</v>
      </c>
      <c r="Y93" s="135">
        <v>880</v>
      </c>
      <c r="Z93" s="3" t="e">
        <f>#REF!*Y93</f>
        <v>#REF!</v>
      </c>
      <c r="AA93" s="18">
        <v>1250</v>
      </c>
      <c r="AB93" s="18"/>
      <c r="AC93" s="22">
        <f t="shared" si="11"/>
        <v>4.6639999999999997</v>
      </c>
      <c r="AD93" s="20"/>
      <c r="AE93" s="20"/>
    </row>
    <row r="94" spans="1:31" s="19" customFormat="1" ht="45" customHeight="1" x14ac:dyDescent="0.15">
      <c r="A94" s="24">
        <v>2780</v>
      </c>
      <c r="B94" s="24">
        <v>350</v>
      </c>
      <c r="C94" s="24">
        <v>400</v>
      </c>
      <c r="D94" s="13">
        <v>9</v>
      </c>
      <c r="E94" s="13">
        <v>9</v>
      </c>
      <c r="F94" s="13">
        <v>2</v>
      </c>
      <c r="G94" s="13">
        <v>1</v>
      </c>
      <c r="H94" s="13">
        <v>0</v>
      </c>
      <c r="I94" s="12">
        <v>56</v>
      </c>
      <c r="J94" s="12">
        <v>0</v>
      </c>
      <c r="K94" s="13">
        <v>0</v>
      </c>
      <c r="L94" s="13">
        <v>0</v>
      </c>
      <c r="M94" s="13">
        <v>0</v>
      </c>
      <c r="N94" s="12">
        <v>0</v>
      </c>
      <c r="O94" s="14">
        <f t="shared" si="9"/>
        <v>1748.9199999999998</v>
      </c>
      <c r="P94" s="103">
        <v>15</v>
      </c>
      <c r="Q94" s="59" t="s">
        <v>105</v>
      </c>
      <c r="R94" s="103" t="s">
        <v>169</v>
      </c>
      <c r="S94" s="207"/>
      <c r="T94" s="135">
        <f t="shared" si="10"/>
        <v>2780</v>
      </c>
      <c r="U94" s="135">
        <f t="shared" si="10"/>
        <v>350</v>
      </c>
      <c r="V94" s="135">
        <f t="shared" si="10"/>
        <v>400</v>
      </c>
      <c r="W94" s="3">
        <v>1</v>
      </c>
      <c r="X94" s="3" t="s">
        <v>47</v>
      </c>
      <c r="Y94" s="135">
        <v>880</v>
      </c>
      <c r="Z94" s="3" t="e">
        <f>#REF!*Y94</f>
        <v>#REF!</v>
      </c>
      <c r="AA94" s="18">
        <v>1250</v>
      </c>
      <c r="AB94" s="18"/>
      <c r="AC94" s="22">
        <f t="shared" si="11"/>
        <v>1.1119999999999999</v>
      </c>
      <c r="AD94" s="20"/>
      <c r="AE94" s="20"/>
    </row>
    <row r="95" spans="1:31" s="19" customFormat="1" ht="45" customHeight="1" x14ac:dyDescent="0.15">
      <c r="A95" s="24">
        <v>1230</v>
      </c>
      <c r="B95" s="24">
        <v>500</v>
      </c>
      <c r="C95" s="24">
        <v>900</v>
      </c>
      <c r="D95" s="13">
        <v>9</v>
      </c>
      <c r="E95" s="13">
        <v>9</v>
      </c>
      <c r="F95" s="13">
        <v>2</v>
      </c>
      <c r="G95" s="13">
        <v>1</v>
      </c>
      <c r="H95" s="13">
        <v>0</v>
      </c>
      <c r="I95" s="12">
        <v>56</v>
      </c>
      <c r="J95" s="12">
        <v>0</v>
      </c>
      <c r="K95" s="13">
        <v>0</v>
      </c>
      <c r="L95" s="13">
        <v>0</v>
      </c>
      <c r="M95" s="13">
        <v>0</v>
      </c>
      <c r="N95" s="12">
        <v>0</v>
      </c>
      <c r="O95" s="14">
        <f t="shared" si="9"/>
        <v>1695.8799999999999</v>
      </c>
      <c r="P95" s="103">
        <v>16</v>
      </c>
      <c r="Q95" s="59" t="s">
        <v>170</v>
      </c>
      <c r="R95" s="103" t="s">
        <v>171</v>
      </c>
      <c r="S95" s="207"/>
      <c r="T95" s="135">
        <f t="shared" si="10"/>
        <v>1230</v>
      </c>
      <c r="U95" s="135">
        <f t="shared" si="10"/>
        <v>500</v>
      </c>
      <c r="V95" s="135">
        <f t="shared" si="10"/>
        <v>900</v>
      </c>
      <c r="W95" s="3">
        <v>1</v>
      </c>
      <c r="X95" s="3" t="s">
        <v>47</v>
      </c>
      <c r="Y95" s="135">
        <v>880</v>
      </c>
      <c r="Z95" s="3" t="e">
        <f>#REF!*Y95</f>
        <v>#REF!</v>
      </c>
      <c r="AA95" s="18">
        <v>1250</v>
      </c>
      <c r="AB95" s="18"/>
      <c r="AC95" s="22">
        <f t="shared" si="11"/>
        <v>1.107</v>
      </c>
      <c r="AD95" s="20"/>
      <c r="AE95" s="20"/>
    </row>
    <row r="96" spans="1:31" s="19" customFormat="1" ht="45" customHeight="1" x14ac:dyDescent="0.15">
      <c r="A96" s="24">
        <v>1230</v>
      </c>
      <c r="B96" s="24">
        <v>500</v>
      </c>
      <c r="C96" s="24">
        <v>2650</v>
      </c>
      <c r="D96" s="13">
        <v>9</v>
      </c>
      <c r="E96" s="13">
        <v>9</v>
      </c>
      <c r="F96" s="13">
        <v>2</v>
      </c>
      <c r="G96" s="13">
        <v>1</v>
      </c>
      <c r="H96" s="13">
        <v>0</v>
      </c>
      <c r="I96" s="12">
        <v>56</v>
      </c>
      <c r="J96" s="12">
        <v>0</v>
      </c>
      <c r="K96" s="13">
        <v>0</v>
      </c>
      <c r="L96" s="13">
        <v>0</v>
      </c>
      <c r="M96" s="13">
        <v>0</v>
      </c>
      <c r="N96" s="12">
        <v>0</v>
      </c>
      <c r="O96" s="14">
        <f t="shared" si="9"/>
        <v>3157.48</v>
      </c>
      <c r="P96" s="103">
        <v>17</v>
      </c>
      <c r="Q96" s="59" t="s">
        <v>170</v>
      </c>
      <c r="R96" s="103" t="s">
        <v>172</v>
      </c>
      <c r="S96" s="207"/>
      <c r="T96" s="135">
        <f t="shared" ref="T96:V103" si="12">A96</f>
        <v>1230</v>
      </c>
      <c r="U96" s="135">
        <f t="shared" si="12"/>
        <v>500</v>
      </c>
      <c r="V96" s="135">
        <f t="shared" si="12"/>
        <v>2650</v>
      </c>
      <c r="W96" s="3">
        <v>1</v>
      </c>
      <c r="X96" s="3" t="s">
        <v>47</v>
      </c>
      <c r="Y96" s="135">
        <v>880</v>
      </c>
      <c r="Z96" s="3" t="e">
        <f>#REF!*Y96</f>
        <v>#REF!</v>
      </c>
      <c r="AA96" s="18">
        <v>1250</v>
      </c>
      <c r="AB96" s="18"/>
      <c r="AC96" s="22">
        <f t="shared" si="11"/>
        <v>3.2595000000000001</v>
      </c>
      <c r="AD96" s="20"/>
      <c r="AE96" s="20"/>
    </row>
    <row r="97" spans="1:37" s="19" customFormat="1" ht="45" customHeight="1" x14ac:dyDescent="0.15">
      <c r="A97" s="24">
        <v>1100</v>
      </c>
      <c r="B97" s="24">
        <v>400</v>
      </c>
      <c r="C97" s="24">
        <v>900</v>
      </c>
      <c r="D97" s="13">
        <v>9</v>
      </c>
      <c r="E97" s="13">
        <v>9</v>
      </c>
      <c r="F97" s="13">
        <v>2</v>
      </c>
      <c r="G97" s="13">
        <v>1</v>
      </c>
      <c r="H97" s="13">
        <v>0</v>
      </c>
      <c r="I97" s="12">
        <v>56</v>
      </c>
      <c r="J97" s="12">
        <v>0</v>
      </c>
      <c r="K97" s="13">
        <v>0</v>
      </c>
      <c r="L97" s="13">
        <v>0</v>
      </c>
      <c r="M97" s="13">
        <v>0</v>
      </c>
      <c r="N97" s="12">
        <v>0</v>
      </c>
      <c r="O97" s="14">
        <f t="shared" si="9"/>
        <v>1381.6</v>
      </c>
      <c r="P97" s="103">
        <v>18</v>
      </c>
      <c r="Q97" s="59" t="s">
        <v>173</v>
      </c>
      <c r="R97" s="103" t="s">
        <v>171</v>
      </c>
      <c r="S97" s="207"/>
      <c r="T97" s="135">
        <f t="shared" si="12"/>
        <v>1100</v>
      </c>
      <c r="U97" s="135">
        <f t="shared" si="12"/>
        <v>400</v>
      </c>
      <c r="V97" s="135">
        <f t="shared" si="12"/>
        <v>900</v>
      </c>
      <c r="W97" s="3">
        <v>1</v>
      </c>
      <c r="X97" s="3" t="s">
        <v>47</v>
      </c>
      <c r="Y97" s="135">
        <v>880</v>
      </c>
      <c r="Z97" s="3" t="e">
        <f>#REF!*Y97</f>
        <v>#REF!</v>
      </c>
      <c r="AA97" s="18">
        <v>1250</v>
      </c>
      <c r="AB97" s="18"/>
      <c r="AC97" s="22">
        <f t="shared" si="11"/>
        <v>0.99</v>
      </c>
      <c r="AD97" s="20"/>
      <c r="AE97" s="20"/>
    </row>
    <row r="98" spans="1:37" s="19" customFormat="1" ht="45" customHeight="1" x14ac:dyDescent="0.15">
      <c r="A98" s="24">
        <v>1100</v>
      </c>
      <c r="B98" s="24">
        <v>500</v>
      </c>
      <c r="C98" s="24">
        <v>2650</v>
      </c>
      <c r="D98" s="13">
        <v>9</v>
      </c>
      <c r="E98" s="13">
        <v>9</v>
      </c>
      <c r="F98" s="13">
        <v>2</v>
      </c>
      <c r="G98" s="13">
        <v>1</v>
      </c>
      <c r="H98" s="13">
        <v>0</v>
      </c>
      <c r="I98" s="12">
        <v>56</v>
      </c>
      <c r="J98" s="12">
        <v>0</v>
      </c>
      <c r="K98" s="13">
        <v>0</v>
      </c>
      <c r="L98" s="13">
        <v>0</v>
      </c>
      <c r="M98" s="13">
        <v>0</v>
      </c>
      <c r="N98" s="12">
        <v>0</v>
      </c>
      <c r="O98" s="14">
        <f t="shared" si="9"/>
        <v>3004.6</v>
      </c>
      <c r="P98" s="103">
        <v>19</v>
      </c>
      <c r="Q98" s="59" t="s">
        <v>174</v>
      </c>
      <c r="R98" s="103" t="s">
        <v>172</v>
      </c>
      <c r="S98" s="207"/>
      <c r="T98" s="135">
        <f t="shared" si="12"/>
        <v>1100</v>
      </c>
      <c r="U98" s="135">
        <f t="shared" si="12"/>
        <v>500</v>
      </c>
      <c r="V98" s="135">
        <f t="shared" si="12"/>
        <v>2650</v>
      </c>
      <c r="W98" s="3">
        <v>1</v>
      </c>
      <c r="X98" s="3" t="s">
        <v>47</v>
      </c>
      <c r="Y98" s="135">
        <v>880</v>
      </c>
      <c r="Z98" s="3" t="e">
        <f>#REF!*Y98</f>
        <v>#REF!</v>
      </c>
      <c r="AA98" s="18">
        <v>1250</v>
      </c>
      <c r="AB98" s="18"/>
      <c r="AC98" s="22">
        <f t="shared" si="11"/>
        <v>2.915</v>
      </c>
      <c r="AD98" s="20"/>
      <c r="AE98" s="20"/>
    </row>
    <row r="99" spans="1:37" s="19" customFormat="1" ht="45" customHeight="1" x14ac:dyDescent="0.15">
      <c r="A99" s="24">
        <v>3500</v>
      </c>
      <c r="B99" s="24">
        <v>600</v>
      </c>
      <c r="C99" s="24">
        <v>850</v>
      </c>
      <c r="D99" s="13">
        <v>9</v>
      </c>
      <c r="E99" s="13">
        <v>9</v>
      </c>
      <c r="F99" s="13">
        <v>2</v>
      </c>
      <c r="G99" s="13">
        <v>1</v>
      </c>
      <c r="H99" s="13">
        <v>0</v>
      </c>
      <c r="I99" s="12">
        <v>56</v>
      </c>
      <c r="J99" s="12">
        <v>0</v>
      </c>
      <c r="K99" s="13">
        <v>0</v>
      </c>
      <c r="L99" s="13">
        <v>0</v>
      </c>
      <c r="M99" s="13">
        <v>0</v>
      </c>
      <c r="N99" s="12">
        <v>0</v>
      </c>
      <c r="O99" s="14">
        <f t="shared" si="9"/>
        <v>3812.7999999999997</v>
      </c>
      <c r="P99" s="103">
        <v>20</v>
      </c>
      <c r="Q99" s="59" t="s">
        <v>175</v>
      </c>
      <c r="R99" s="103" t="s">
        <v>176</v>
      </c>
      <c r="S99" s="207"/>
      <c r="T99" s="135">
        <f t="shared" si="12"/>
        <v>3500</v>
      </c>
      <c r="U99" s="135">
        <f t="shared" si="12"/>
        <v>600</v>
      </c>
      <c r="V99" s="135">
        <f t="shared" si="12"/>
        <v>850</v>
      </c>
      <c r="W99" s="3">
        <v>1</v>
      </c>
      <c r="X99" s="3" t="s">
        <v>64</v>
      </c>
      <c r="Y99" s="135">
        <v>1250</v>
      </c>
      <c r="Z99" s="3" t="e">
        <f>#REF!*Y99</f>
        <v>#REF!</v>
      </c>
      <c r="AA99" s="18">
        <v>1250</v>
      </c>
      <c r="AB99" s="18"/>
      <c r="AC99" s="22">
        <f t="shared" si="11"/>
        <v>2.9749999999999996</v>
      </c>
      <c r="AD99" s="20"/>
      <c r="AE99" s="20"/>
    </row>
    <row r="100" spans="1:37" s="19" customFormat="1" ht="45" customHeight="1" x14ac:dyDescent="0.15">
      <c r="A100" s="24">
        <v>1200</v>
      </c>
      <c r="B100" s="24">
        <v>600</v>
      </c>
      <c r="C100" s="24">
        <v>850</v>
      </c>
      <c r="D100" s="13">
        <v>9</v>
      </c>
      <c r="E100" s="13">
        <v>9</v>
      </c>
      <c r="F100" s="13">
        <v>2</v>
      </c>
      <c r="G100" s="13">
        <v>1</v>
      </c>
      <c r="H100" s="13">
        <v>0</v>
      </c>
      <c r="I100" s="12">
        <v>56</v>
      </c>
      <c r="J100" s="12">
        <v>0</v>
      </c>
      <c r="K100" s="13">
        <v>0</v>
      </c>
      <c r="L100" s="13">
        <v>0</v>
      </c>
      <c r="M100" s="13">
        <v>0</v>
      </c>
      <c r="N100" s="12">
        <v>0</v>
      </c>
      <c r="O100" s="14">
        <f t="shared" si="9"/>
        <v>1853.1999999999998</v>
      </c>
      <c r="P100" s="103">
        <v>21</v>
      </c>
      <c r="Q100" s="59" t="s">
        <v>175</v>
      </c>
      <c r="R100" s="103" t="s">
        <v>176</v>
      </c>
      <c r="S100" s="207"/>
      <c r="T100" s="135">
        <f t="shared" si="12"/>
        <v>1200</v>
      </c>
      <c r="U100" s="135">
        <f t="shared" si="12"/>
        <v>600</v>
      </c>
      <c r="V100" s="135">
        <f t="shared" si="12"/>
        <v>850</v>
      </c>
      <c r="W100" s="3">
        <v>1</v>
      </c>
      <c r="X100" s="3" t="s">
        <v>64</v>
      </c>
      <c r="Y100" s="135">
        <v>1250</v>
      </c>
      <c r="Z100" s="3" t="e">
        <f>#REF!*Y100</f>
        <v>#REF!</v>
      </c>
      <c r="AA100" s="18">
        <v>1250</v>
      </c>
      <c r="AB100" s="18"/>
      <c r="AC100" s="22">
        <f t="shared" si="11"/>
        <v>1.02</v>
      </c>
      <c r="AD100" s="20"/>
      <c r="AE100" s="20"/>
    </row>
    <row r="101" spans="1:37" s="19" customFormat="1" ht="45" customHeight="1" x14ac:dyDescent="0.15">
      <c r="A101" s="24">
        <v>1200</v>
      </c>
      <c r="B101" s="24">
        <v>600</v>
      </c>
      <c r="C101" s="24">
        <v>850</v>
      </c>
      <c r="D101" s="13">
        <v>9</v>
      </c>
      <c r="E101" s="13">
        <v>9</v>
      </c>
      <c r="F101" s="13">
        <v>2</v>
      </c>
      <c r="G101" s="13">
        <v>1</v>
      </c>
      <c r="H101" s="13">
        <v>0</v>
      </c>
      <c r="I101" s="12">
        <v>56</v>
      </c>
      <c r="J101" s="12">
        <v>0</v>
      </c>
      <c r="K101" s="13">
        <v>0</v>
      </c>
      <c r="L101" s="13">
        <v>0</v>
      </c>
      <c r="M101" s="13">
        <v>0</v>
      </c>
      <c r="N101" s="12">
        <v>0</v>
      </c>
      <c r="O101" s="14">
        <f t="shared" si="9"/>
        <v>1853.1999999999998</v>
      </c>
      <c r="P101" s="103">
        <v>22</v>
      </c>
      <c r="Q101" s="59" t="s">
        <v>175</v>
      </c>
      <c r="R101" s="103" t="s">
        <v>176</v>
      </c>
      <c r="S101" s="207"/>
      <c r="T101" s="135">
        <f t="shared" si="12"/>
        <v>1200</v>
      </c>
      <c r="U101" s="135">
        <f t="shared" si="12"/>
        <v>600</v>
      </c>
      <c r="V101" s="135">
        <f t="shared" si="12"/>
        <v>850</v>
      </c>
      <c r="W101" s="3">
        <v>1</v>
      </c>
      <c r="X101" s="3" t="s">
        <v>64</v>
      </c>
      <c r="Y101" s="135">
        <v>1250</v>
      </c>
      <c r="Z101" s="3" t="e">
        <f>#REF!*Y101</f>
        <v>#REF!</v>
      </c>
      <c r="AA101" s="18">
        <v>1250</v>
      </c>
      <c r="AB101" s="18"/>
      <c r="AC101" s="22">
        <f t="shared" si="11"/>
        <v>1.02</v>
      </c>
      <c r="AD101" s="20"/>
      <c r="AE101" s="20"/>
    </row>
    <row r="102" spans="1:37" s="19" customFormat="1" ht="45" customHeight="1" x14ac:dyDescent="0.15">
      <c r="A102" s="24">
        <v>3500</v>
      </c>
      <c r="B102" s="24">
        <v>300</v>
      </c>
      <c r="C102" s="24">
        <v>750</v>
      </c>
      <c r="D102" s="13">
        <v>9</v>
      </c>
      <c r="E102" s="13">
        <v>9</v>
      </c>
      <c r="F102" s="13">
        <v>2</v>
      </c>
      <c r="G102" s="13">
        <v>1</v>
      </c>
      <c r="H102" s="13">
        <v>0</v>
      </c>
      <c r="I102" s="12">
        <v>56</v>
      </c>
      <c r="J102" s="12">
        <v>0</v>
      </c>
      <c r="K102" s="13">
        <v>0</v>
      </c>
      <c r="L102" s="13">
        <v>0</v>
      </c>
      <c r="M102" s="13">
        <v>0</v>
      </c>
      <c r="N102" s="12">
        <v>0</v>
      </c>
      <c r="O102" s="14">
        <f t="shared" si="9"/>
        <v>2287</v>
      </c>
      <c r="P102" s="103">
        <v>23</v>
      </c>
      <c r="Q102" s="59" t="s">
        <v>175</v>
      </c>
      <c r="R102" s="103" t="s">
        <v>95</v>
      </c>
      <c r="S102" s="207"/>
      <c r="T102" s="135">
        <f t="shared" si="12"/>
        <v>3500</v>
      </c>
      <c r="U102" s="135">
        <f t="shared" si="12"/>
        <v>300</v>
      </c>
      <c r="V102" s="135">
        <f t="shared" si="12"/>
        <v>750</v>
      </c>
      <c r="W102" s="3">
        <v>1</v>
      </c>
      <c r="X102" s="3" t="s">
        <v>64</v>
      </c>
      <c r="Y102" s="135">
        <v>1250</v>
      </c>
      <c r="Z102" s="3" t="e">
        <f>#REF!*Y102</f>
        <v>#REF!</v>
      </c>
      <c r="AA102" s="18">
        <v>1250</v>
      </c>
      <c r="AB102" s="18"/>
      <c r="AC102" s="22">
        <f t="shared" si="11"/>
        <v>2.625</v>
      </c>
      <c r="AD102" s="20"/>
      <c r="AE102" s="20"/>
    </row>
    <row r="103" spans="1:37" s="19" customFormat="1" ht="45" customHeight="1" x14ac:dyDescent="0.15">
      <c r="A103" s="24">
        <v>1200</v>
      </c>
      <c r="B103" s="24">
        <v>300</v>
      </c>
      <c r="C103" s="24">
        <v>750</v>
      </c>
      <c r="D103" s="13">
        <v>9</v>
      </c>
      <c r="E103" s="13">
        <v>9</v>
      </c>
      <c r="F103" s="13">
        <v>2</v>
      </c>
      <c r="G103" s="13">
        <v>1</v>
      </c>
      <c r="H103" s="13">
        <v>0</v>
      </c>
      <c r="I103" s="12">
        <v>56</v>
      </c>
      <c r="J103" s="12">
        <v>0</v>
      </c>
      <c r="K103" s="13">
        <v>0</v>
      </c>
      <c r="L103" s="13">
        <v>0</v>
      </c>
      <c r="M103" s="13">
        <v>0</v>
      </c>
      <c r="N103" s="12">
        <v>0</v>
      </c>
      <c r="O103" s="14">
        <f t="shared" si="9"/>
        <v>1127.8</v>
      </c>
      <c r="P103" s="103">
        <v>24</v>
      </c>
      <c r="Q103" s="59" t="s">
        <v>175</v>
      </c>
      <c r="R103" s="103" t="s">
        <v>95</v>
      </c>
      <c r="S103" s="207"/>
      <c r="T103" s="135">
        <f t="shared" si="12"/>
        <v>1200</v>
      </c>
      <c r="U103" s="135">
        <f t="shared" si="12"/>
        <v>300</v>
      </c>
      <c r="V103" s="135">
        <f t="shared" si="12"/>
        <v>750</v>
      </c>
      <c r="W103" s="3">
        <v>1</v>
      </c>
      <c r="X103" s="3" t="s">
        <v>64</v>
      </c>
      <c r="Y103" s="135">
        <v>1250</v>
      </c>
      <c r="Z103" s="3" t="e">
        <f>#REF!*Y103</f>
        <v>#REF!</v>
      </c>
      <c r="AA103" s="18">
        <v>1250</v>
      </c>
      <c r="AB103" s="18"/>
      <c r="AC103" s="22">
        <f t="shared" si="11"/>
        <v>0.89999999999999991</v>
      </c>
      <c r="AD103" s="20"/>
      <c r="AE103" s="20"/>
    </row>
    <row r="104" spans="1:37" s="19" customFormat="1" ht="45" customHeight="1" x14ac:dyDescent="0.15">
      <c r="A104" s="24">
        <v>1200</v>
      </c>
      <c r="B104" s="24">
        <v>300</v>
      </c>
      <c r="C104" s="24">
        <v>750</v>
      </c>
      <c r="D104" s="13">
        <v>9</v>
      </c>
      <c r="E104" s="13">
        <v>9</v>
      </c>
      <c r="F104" s="13">
        <v>2</v>
      </c>
      <c r="G104" s="13">
        <v>1</v>
      </c>
      <c r="H104" s="13">
        <v>0</v>
      </c>
      <c r="I104" s="12">
        <v>56</v>
      </c>
      <c r="J104" s="12">
        <v>0</v>
      </c>
      <c r="K104" s="13">
        <v>0</v>
      </c>
      <c r="L104" s="13">
        <v>0</v>
      </c>
      <c r="M104" s="13">
        <v>0</v>
      </c>
      <c r="N104" s="12">
        <v>0</v>
      </c>
      <c r="O104" s="14">
        <f t="shared" si="9"/>
        <v>1127.8</v>
      </c>
      <c r="P104" s="103">
        <v>25</v>
      </c>
      <c r="Q104" s="59" t="s">
        <v>179</v>
      </c>
      <c r="R104" s="103" t="s">
        <v>180</v>
      </c>
      <c r="S104" s="207"/>
      <c r="T104" s="219" t="s">
        <v>181</v>
      </c>
      <c r="U104" s="219"/>
      <c r="V104" s="219"/>
      <c r="W104" s="219"/>
      <c r="X104" s="3" t="s">
        <v>63</v>
      </c>
      <c r="Y104" s="135">
        <v>1250</v>
      </c>
      <c r="Z104" s="3" t="e">
        <f>#REF!*Y104</f>
        <v>#REF!</v>
      </c>
      <c r="AA104" s="18">
        <v>1250</v>
      </c>
      <c r="AB104" s="18"/>
      <c r="AC104" s="22"/>
      <c r="AD104" s="20"/>
      <c r="AE104" s="20"/>
    </row>
    <row r="105" spans="1:37" s="9" customFormat="1" ht="35.1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4" t="e">
        <f>SUM(#REF!)</f>
        <v>#REF!</v>
      </c>
      <c r="P105" s="180" t="s">
        <v>190</v>
      </c>
      <c r="Q105" s="181"/>
      <c r="R105" s="181"/>
      <c r="S105" s="182"/>
      <c r="T105" s="167" t="s">
        <v>87</v>
      </c>
      <c r="U105" s="168"/>
      <c r="V105" s="168"/>
      <c r="W105" s="169"/>
      <c r="X105" s="137" t="s">
        <v>57</v>
      </c>
      <c r="Y105" s="137" t="s">
        <v>45</v>
      </c>
      <c r="Z105" s="137" t="s">
        <v>52</v>
      </c>
      <c r="AC105" s="22">
        <f>SUM(AC80:AC104)</f>
        <v>64.342000000000013</v>
      </c>
      <c r="AF105" s="15"/>
      <c r="AG105" s="15"/>
      <c r="AH105" s="15"/>
      <c r="AI105" s="15"/>
      <c r="AJ105" s="15"/>
      <c r="AK105" s="15"/>
    </row>
    <row r="106" spans="1:37" ht="35.1" customHeight="1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P106" s="183"/>
      <c r="Q106" s="184"/>
      <c r="R106" s="184"/>
      <c r="S106" s="185"/>
      <c r="T106" s="189" t="s">
        <v>185</v>
      </c>
      <c r="U106" s="189"/>
      <c r="V106" s="189"/>
      <c r="W106" s="189"/>
      <c r="X106" s="2" t="s">
        <v>118</v>
      </c>
      <c r="Y106" s="135">
        <v>450</v>
      </c>
      <c r="Z106" s="135" t="e">
        <f>Y106*#REF!</f>
        <v>#REF!</v>
      </c>
      <c r="AB106" s="106"/>
      <c r="AF106" s="105"/>
    </row>
    <row r="107" spans="1:37" ht="35.1" customHeight="1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P107" s="183"/>
      <c r="Q107" s="184"/>
      <c r="R107" s="184"/>
      <c r="S107" s="185"/>
      <c r="T107" s="189" t="s">
        <v>186</v>
      </c>
      <c r="U107" s="189"/>
      <c r="V107" s="189"/>
      <c r="W107" s="189"/>
      <c r="X107" s="2" t="s">
        <v>118</v>
      </c>
      <c r="Y107" s="135">
        <v>320</v>
      </c>
      <c r="Z107" s="135" t="e">
        <f>Y107*#REF!</f>
        <v>#REF!</v>
      </c>
      <c r="AB107" s="106"/>
      <c r="AF107" s="105"/>
    </row>
    <row r="108" spans="1:37" ht="33.75" customHeight="1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P108" s="183"/>
      <c r="Q108" s="184"/>
      <c r="R108" s="184"/>
      <c r="S108" s="185"/>
      <c r="T108" s="189" t="s">
        <v>182</v>
      </c>
      <c r="U108" s="189"/>
      <c r="V108" s="189"/>
      <c r="W108" s="189"/>
      <c r="X108" s="2" t="s">
        <v>58</v>
      </c>
      <c r="Y108" s="135">
        <v>350</v>
      </c>
      <c r="Z108" s="135" t="e">
        <f>Y108*#REF!</f>
        <v>#REF!</v>
      </c>
      <c r="AB108" s="106"/>
      <c r="AF108" s="105"/>
    </row>
    <row r="109" spans="1:37" ht="35.1" customHeight="1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P109" s="183"/>
      <c r="Q109" s="184"/>
      <c r="R109" s="184"/>
      <c r="S109" s="185"/>
      <c r="T109" s="189" t="s">
        <v>90</v>
      </c>
      <c r="U109" s="189"/>
      <c r="V109" s="189"/>
      <c r="W109" s="189"/>
      <c r="X109" s="2" t="s">
        <v>91</v>
      </c>
      <c r="Y109" s="135">
        <v>300</v>
      </c>
      <c r="Z109" s="135" t="e">
        <f>Y109*#REF!</f>
        <v>#REF!</v>
      </c>
      <c r="AB109" s="16"/>
    </row>
    <row r="110" spans="1:37" ht="35.1" customHeight="1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P110" s="183"/>
      <c r="Q110" s="184"/>
      <c r="R110" s="184"/>
      <c r="S110" s="185"/>
      <c r="T110" s="189" t="s">
        <v>92</v>
      </c>
      <c r="U110" s="189"/>
      <c r="V110" s="189"/>
      <c r="W110" s="189"/>
      <c r="X110" s="2" t="s">
        <v>58</v>
      </c>
      <c r="Y110" s="135">
        <v>200</v>
      </c>
      <c r="Z110" s="135" t="e">
        <f>Y110*#REF!</f>
        <v>#REF!</v>
      </c>
      <c r="AB110" s="16"/>
    </row>
    <row r="111" spans="1:37" ht="35.1" customHeight="1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P111" s="186"/>
      <c r="Q111" s="187"/>
      <c r="R111" s="187"/>
      <c r="S111" s="188"/>
      <c r="T111" s="189" t="s">
        <v>188</v>
      </c>
      <c r="U111" s="189"/>
      <c r="V111" s="189"/>
      <c r="W111" s="189"/>
      <c r="X111" s="2" t="s">
        <v>59</v>
      </c>
      <c r="Y111" s="135">
        <v>350</v>
      </c>
      <c r="Z111" s="135" t="e">
        <f>Y111*#REF!</f>
        <v>#REF!</v>
      </c>
      <c r="AB111" s="16"/>
    </row>
    <row r="112" spans="1:37" ht="35.1" customHeight="1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P112" s="167"/>
      <c r="Q112" s="168"/>
      <c r="R112" s="168"/>
      <c r="S112" s="168"/>
      <c r="T112" s="168"/>
      <c r="U112" s="168"/>
      <c r="V112" s="168"/>
      <c r="W112" s="168"/>
      <c r="X112" s="169"/>
      <c r="Y112" s="136"/>
      <c r="Z112" s="5" t="e">
        <f>SUM(Z80:Z111)-4</f>
        <v>#REF!</v>
      </c>
      <c r="AA112" s="23"/>
      <c r="AB112" s="16"/>
    </row>
    <row r="113" spans="1:37" ht="35.1" customHeight="1" x14ac:dyDescent="0.15">
      <c r="O113" s="15"/>
      <c r="P113" s="199" t="s">
        <v>82</v>
      </c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37"/>
      <c r="AB113" s="15"/>
    </row>
    <row r="114" spans="1:37" ht="31.15" customHeight="1" x14ac:dyDescent="0.15">
      <c r="Z114" s="16"/>
    </row>
    <row r="115" spans="1:37" ht="31.15" customHeight="1" x14ac:dyDescent="0.15">
      <c r="Z115" s="16"/>
    </row>
    <row r="116" spans="1:37" ht="31.15" customHeight="1" x14ac:dyDescent="0.15">
      <c r="Z116" s="16"/>
    </row>
    <row r="117" spans="1:37" s="9" customFormat="1" ht="34.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2" t="s">
        <v>14</v>
      </c>
      <c r="P117" s="174" t="s">
        <v>204</v>
      </c>
      <c r="Q117" s="175"/>
      <c r="R117" s="175"/>
      <c r="S117" s="175"/>
      <c r="T117" s="175"/>
      <c r="U117" s="175"/>
      <c r="V117" s="175"/>
      <c r="W117" s="175"/>
      <c r="X117" s="175"/>
      <c r="Y117" s="175"/>
      <c r="Z117" s="176"/>
      <c r="AF117" s="15"/>
      <c r="AG117" s="15"/>
      <c r="AH117" s="15"/>
      <c r="AI117" s="15"/>
      <c r="AJ117" s="15"/>
      <c r="AK117" s="15"/>
    </row>
    <row r="118" spans="1:37" s="9" customFormat="1" ht="35.1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3"/>
      <c r="P118" s="133" t="s">
        <v>46</v>
      </c>
      <c r="Q118" s="133" t="s">
        <v>137</v>
      </c>
      <c r="R118" s="133" t="s">
        <v>22</v>
      </c>
      <c r="S118" s="133" t="s">
        <v>51</v>
      </c>
      <c r="T118" s="133" t="s">
        <v>53</v>
      </c>
      <c r="U118" s="133" t="s">
        <v>54</v>
      </c>
      <c r="V118" s="133" t="s">
        <v>55</v>
      </c>
      <c r="W118" s="133" t="s">
        <v>71</v>
      </c>
      <c r="X118" s="133" t="s">
        <v>43</v>
      </c>
      <c r="Y118" s="133" t="s">
        <v>45</v>
      </c>
      <c r="Z118" s="133" t="s">
        <v>112</v>
      </c>
      <c r="AF118" s="15"/>
      <c r="AG118" s="15"/>
      <c r="AH118" s="15"/>
      <c r="AI118" s="15"/>
      <c r="AJ118" s="15"/>
      <c r="AK118" s="15"/>
    </row>
    <row r="119" spans="1:37" s="19" customFormat="1" ht="45" customHeight="1" x14ac:dyDescent="0.15">
      <c r="A119" s="24">
        <v>1220</v>
      </c>
      <c r="B119" s="24">
        <v>400</v>
      </c>
      <c r="C119" s="24">
        <v>2650</v>
      </c>
      <c r="D119" s="13">
        <v>9</v>
      </c>
      <c r="E119" s="13">
        <v>9</v>
      </c>
      <c r="F119" s="13">
        <v>2</v>
      </c>
      <c r="G119" s="13">
        <v>1</v>
      </c>
      <c r="H119" s="13">
        <v>0</v>
      </c>
      <c r="I119" s="12">
        <v>56</v>
      </c>
      <c r="J119" s="12">
        <v>0</v>
      </c>
      <c r="K119" s="13">
        <v>0</v>
      </c>
      <c r="L119" s="13">
        <v>0</v>
      </c>
      <c r="M119" s="13">
        <v>0</v>
      </c>
      <c r="N119" s="12">
        <v>0</v>
      </c>
      <c r="O119" s="14">
        <f t="shared" ref="O119:O136" si="13">(A119*B119*E119+A119*C119*F119+B119*C119*D119)*G119*$G$2*0.000001+(A119*B119*E119+A119*C119*F119+B119*C119*D119)*H119*$H$2*0.000001+($I$2*I119)+($J$2*J119+$K$2*K119*A119*C119*0.000001)+($L$2*L119)+$M$2*M119+$N$2*N119</f>
        <v>2727.7599999999998</v>
      </c>
      <c r="P119" s="103">
        <v>1</v>
      </c>
      <c r="Q119" s="59" t="s">
        <v>194</v>
      </c>
      <c r="R119" s="103" t="s">
        <v>195</v>
      </c>
      <c r="S119" s="209" t="s">
        <v>208</v>
      </c>
      <c r="T119" s="135">
        <f t="shared" ref="T119:V134" si="14">A119</f>
        <v>1220</v>
      </c>
      <c r="U119" s="135">
        <f t="shared" si="14"/>
        <v>400</v>
      </c>
      <c r="V119" s="135">
        <f t="shared" si="14"/>
        <v>2650</v>
      </c>
      <c r="W119" s="3">
        <v>1</v>
      </c>
      <c r="X119" s="3" t="s">
        <v>47</v>
      </c>
      <c r="Y119" s="135">
        <v>1050</v>
      </c>
      <c r="Z119" s="3" t="e">
        <f>#REF!*Y119</f>
        <v>#REF!</v>
      </c>
      <c r="AA119" s="18">
        <v>1250</v>
      </c>
      <c r="AB119" s="18"/>
      <c r="AC119" s="22">
        <f t="shared" ref="AC119:AC136" si="15">T119*V119*0.000001</f>
        <v>3.2329999999999997</v>
      </c>
      <c r="AD119" s="20"/>
      <c r="AE119" s="20"/>
    </row>
    <row r="120" spans="1:37" s="19" customFormat="1" ht="45" customHeight="1" x14ac:dyDescent="0.15">
      <c r="A120" s="24">
        <v>640</v>
      </c>
      <c r="B120" s="24">
        <v>400</v>
      </c>
      <c r="C120" s="24">
        <v>2650</v>
      </c>
      <c r="D120" s="13">
        <v>9</v>
      </c>
      <c r="E120" s="13">
        <v>9</v>
      </c>
      <c r="F120" s="13">
        <v>2</v>
      </c>
      <c r="G120" s="13">
        <v>1</v>
      </c>
      <c r="H120" s="13">
        <v>0</v>
      </c>
      <c r="I120" s="12">
        <v>56</v>
      </c>
      <c r="J120" s="12">
        <v>0</v>
      </c>
      <c r="K120" s="13">
        <v>0</v>
      </c>
      <c r="L120" s="13">
        <v>0</v>
      </c>
      <c r="M120" s="13">
        <v>0</v>
      </c>
      <c r="N120" s="12">
        <v>0</v>
      </c>
      <c r="O120" s="14">
        <f t="shared" si="13"/>
        <v>2108.3199999999997</v>
      </c>
      <c r="P120" s="103">
        <v>2</v>
      </c>
      <c r="Q120" s="59" t="s">
        <v>194</v>
      </c>
      <c r="R120" s="103" t="s">
        <v>195</v>
      </c>
      <c r="S120" s="179"/>
      <c r="T120" s="135">
        <f t="shared" si="14"/>
        <v>640</v>
      </c>
      <c r="U120" s="135">
        <f t="shared" si="14"/>
        <v>400</v>
      </c>
      <c r="V120" s="135">
        <f t="shared" si="14"/>
        <v>2650</v>
      </c>
      <c r="W120" s="3">
        <v>1</v>
      </c>
      <c r="X120" s="3" t="s">
        <v>47</v>
      </c>
      <c r="Y120" s="135">
        <v>1050</v>
      </c>
      <c r="Z120" s="3" t="e">
        <f>#REF!*Y120</f>
        <v>#REF!</v>
      </c>
      <c r="AA120" s="18">
        <v>1250</v>
      </c>
      <c r="AB120" s="18"/>
      <c r="AC120" s="22">
        <f t="shared" si="15"/>
        <v>1.696</v>
      </c>
      <c r="AD120" s="20"/>
      <c r="AE120" s="20"/>
    </row>
    <row r="121" spans="1:37" s="19" customFormat="1" ht="45" customHeight="1" x14ac:dyDescent="0.15">
      <c r="A121" s="24">
        <v>4160</v>
      </c>
      <c r="B121" s="24">
        <v>400</v>
      </c>
      <c r="C121" s="24">
        <v>2650</v>
      </c>
      <c r="D121" s="13">
        <v>9</v>
      </c>
      <c r="E121" s="13">
        <v>9</v>
      </c>
      <c r="F121" s="13">
        <v>2</v>
      </c>
      <c r="G121" s="13">
        <v>1</v>
      </c>
      <c r="H121" s="13">
        <v>0</v>
      </c>
      <c r="I121" s="12">
        <v>56</v>
      </c>
      <c r="J121" s="12">
        <v>0</v>
      </c>
      <c r="K121" s="13">
        <v>0</v>
      </c>
      <c r="L121" s="13">
        <v>0</v>
      </c>
      <c r="M121" s="13">
        <v>0</v>
      </c>
      <c r="N121" s="12">
        <v>0</v>
      </c>
      <c r="O121" s="14">
        <f t="shared" si="13"/>
        <v>5867.6799999999994</v>
      </c>
      <c r="P121" s="103">
        <v>3</v>
      </c>
      <c r="Q121" s="59" t="s">
        <v>105</v>
      </c>
      <c r="R121" s="103" t="s">
        <v>85</v>
      </c>
      <c r="S121" s="179"/>
      <c r="T121" s="135">
        <f t="shared" si="14"/>
        <v>4160</v>
      </c>
      <c r="U121" s="135">
        <f t="shared" si="14"/>
        <v>400</v>
      </c>
      <c r="V121" s="135">
        <f t="shared" si="14"/>
        <v>2650</v>
      </c>
      <c r="W121" s="3">
        <v>1</v>
      </c>
      <c r="X121" s="3" t="s">
        <v>47</v>
      </c>
      <c r="Y121" s="135">
        <v>1050</v>
      </c>
      <c r="Z121" s="3" t="e">
        <f>#REF!*Y121</f>
        <v>#REF!</v>
      </c>
      <c r="AA121" s="18">
        <v>1250</v>
      </c>
      <c r="AB121" s="18"/>
      <c r="AC121" s="22">
        <f t="shared" si="15"/>
        <v>11.023999999999999</v>
      </c>
      <c r="AD121" s="20"/>
      <c r="AE121" s="20"/>
    </row>
    <row r="122" spans="1:37" s="19" customFormat="1" ht="45" customHeight="1" x14ac:dyDescent="0.15">
      <c r="A122" s="24">
        <v>3460</v>
      </c>
      <c r="B122" s="24">
        <v>400</v>
      </c>
      <c r="C122" s="24">
        <v>2650</v>
      </c>
      <c r="D122" s="13">
        <v>9</v>
      </c>
      <c r="E122" s="13">
        <v>9</v>
      </c>
      <c r="F122" s="13">
        <v>2</v>
      </c>
      <c r="G122" s="13">
        <v>1</v>
      </c>
      <c r="H122" s="13">
        <v>0</v>
      </c>
      <c r="I122" s="12">
        <v>56</v>
      </c>
      <c r="J122" s="12">
        <v>0</v>
      </c>
      <c r="K122" s="13">
        <v>0</v>
      </c>
      <c r="L122" s="13">
        <v>0</v>
      </c>
      <c r="M122" s="13">
        <v>0</v>
      </c>
      <c r="N122" s="12">
        <v>0</v>
      </c>
      <c r="O122" s="14">
        <f t="shared" si="13"/>
        <v>5120.08</v>
      </c>
      <c r="P122" s="103">
        <v>4</v>
      </c>
      <c r="Q122" s="59" t="s">
        <v>166</v>
      </c>
      <c r="R122" s="103" t="s">
        <v>197</v>
      </c>
      <c r="S122" s="179"/>
      <c r="T122" s="135">
        <f t="shared" si="14"/>
        <v>3460</v>
      </c>
      <c r="U122" s="135">
        <f t="shared" si="14"/>
        <v>400</v>
      </c>
      <c r="V122" s="135">
        <f t="shared" si="14"/>
        <v>2650</v>
      </c>
      <c r="W122" s="3">
        <v>1</v>
      </c>
      <c r="X122" s="3" t="s">
        <v>47</v>
      </c>
      <c r="Y122" s="135">
        <v>1050</v>
      </c>
      <c r="Z122" s="3" t="e">
        <f>#REF!*Y122</f>
        <v>#REF!</v>
      </c>
      <c r="AA122" s="18">
        <v>1250</v>
      </c>
      <c r="AB122" s="18"/>
      <c r="AC122" s="22">
        <f t="shared" si="15"/>
        <v>9.1689999999999987</v>
      </c>
      <c r="AD122" s="20"/>
      <c r="AE122" s="20"/>
    </row>
    <row r="123" spans="1:37" s="19" customFormat="1" ht="45" customHeight="1" x14ac:dyDescent="0.15">
      <c r="A123" s="24">
        <v>2050</v>
      </c>
      <c r="B123" s="24">
        <v>550</v>
      </c>
      <c r="C123" s="24">
        <v>2650</v>
      </c>
      <c r="D123" s="13">
        <v>9</v>
      </c>
      <c r="E123" s="13">
        <v>9</v>
      </c>
      <c r="F123" s="13">
        <v>2</v>
      </c>
      <c r="G123" s="13">
        <v>1</v>
      </c>
      <c r="H123" s="13">
        <v>0</v>
      </c>
      <c r="I123" s="12">
        <v>56</v>
      </c>
      <c r="J123" s="12">
        <v>0</v>
      </c>
      <c r="K123" s="13">
        <v>0</v>
      </c>
      <c r="L123" s="13">
        <v>0</v>
      </c>
      <c r="M123" s="13">
        <v>0</v>
      </c>
      <c r="N123" s="12">
        <v>0</v>
      </c>
      <c r="O123" s="14">
        <f t="shared" si="13"/>
        <v>4375.6000000000004</v>
      </c>
      <c r="P123" s="103">
        <v>5</v>
      </c>
      <c r="Q123" s="59" t="s">
        <v>155</v>
      </c>
      <c r="R123" s="103" t="s">
        <v>30</v>
      </c>
      <c r="S123" s="179"/>
      <c r="T123" s="135">
        <f t="shared" si="14"/>
        <v>2050</v>
      </c>
      <c r="U123" s="135">
        <f t="shared" si="14"/>
        <v>550</v>
      </c>
      <c r="V123" s="135">
        <f t="shared" si="14"/>
        <v>2650</v>
      </c>
      <c r="W123" s="3">
        <v>1</v>
      </c>
      <c r="X123" s="3" t="s">
        <v>47</v>
      </c>
      <c r="Y123" s="135">
        <v>1050</v>
      </c>
      <c r="Z123" s="3" t="e">
        <f>#REF!*Y123</f>
        <v>#REF!</v>
      </c>
      <c r="AA123" s="18">
        <v>1250</v>
      </c>
      <c r="AB123" s="18"/>
      <c r="AC123" s="22">
        <f t="shared" si="15"/>
        <v>5.4325000000000001</v>
      </c>
      <c r="AD123" s="20"/>
      <c r="AE123" s="20"/>
    </row>
    <row r="124" spans="1:37" s="19" customFormat="1" ht="45" customHeight="1" x14ac:dyDescent="0.15">
      <c r="A124" s="24">
        <v>1500</v>
      </c>
      <c r="B124" s="24">
        <v>400</v>
      </c>
      <c r="C124" s="24">
        <v>2100</v>
      </c>
      <c r="D124" s="13">
        <v>9</v>
      </c>
      <c r="E124" s="13">
        <v>9</v>
      </c>
      <c r="F124" s="13">
        <v>2</v>
      </c>
      <c r="G124" s="13">
        <v>1</v>
      </c>
      <c r="H124" s="13">
        <v>0</v>
      </c>
      <c r="I124" s="12">
        <v>56</v>
      </c>
      <c r="J124" s="12">
        <v>0</v>
      </c>
      <c r="K124" s="13">
        <v>0</v>
      </c>
      <c r="L124" s="13">
        <v>0</v>
      </c>
      <c r="M124" s="13">
        <v>0</v>
      </c>
      <c r="N124" s="12">
        <v>0</v>
      </c>
      <c r="O124" s="14">
        <f t="shared" si="13"/>
        <v>2591.1999999999998</v>
      </c>
      <c r="P124" s="103">
        <v>6</v>
      </c>
      <c r="Q124" s="59" t="s">
        <v>162</v>
      </c>
      <c r="R124" s="103" t="s">
        <v>191</v>
      </c>
      <c r="S124" s="179"/>
      <c r="T124" s="135">
        <f t="shared" si="14"/>
        <v>1500</v>
      </c>
      <c r="U124" s="135">
        <f t="shared" si="14"/>
        <v>400</v>
      </c>
      <c r="V124" s="135">
        <f t="shared" si="14"/>
        <v>2100</v>
      </c>
      <c r="W124" s="3">
        <v>1</v>
      </c>
      <c r="X124" s="3" t="s">
        <v>47</v>
      </c>
      <c r="Y124" s="135">
        <v>1050</v>
      </c>
      <c r="Z124" s="3" t="e">
        <f>#REF!*Y124</f>
        <v>#REF!</v>
      </c>
      <c r="AA124" s="18">
        <v>1250</v>
      </c>
      <c r="AB124" s="18"/>
      <c r="AC124" s="22">
        <f t="shared" si="15"/>
        <v>3.15</v>
      </c>
      <c r="AD124" s="20"/>
      <c r="AE124" s="20"/>
    </row>
    <row r="125" spans="1:37" s="19" customFormat="1" ht="45" customHeight="1" x14ac:dyDescent="0.15">
      <c r="A125" s="24">
        <v>3130</v>
      </c>
      <c r="B125" s="24">
        <v>500</v>
      </c>
      <c r="C125" s="24">
        <v>2650</v>
      </c>
      <c r="D125" s="13">
        <v>9</v>
      </c>
      <c r="E125" s="13">
        <v>9</v>
      </c>
      <c r="F125" s="13">
        <v>2</v>
      </c>
      <c r="G125" s="13">
        <v>1</v>
      </c>
      <c r="H125" s="13">
        <v>0</v>
      </c>
      <c r="I125" s="12">
        <v>56</v>
      </c>
      <c r="J125" s="12">
        <v>0</v>
      </c>
      <c r="K125" s="13">
        <v>0</v>
      </c>
      <c r="L125" s="13">
        <v>0</v>
      </c>
      <c r="M125" s="13">
        <v>0</v>
      </c>
      <c r="N125" s="12">
        <v>0</v>
      </c>
      <c r="O125" s="14">
        <f t="shared" si="13"/>
        <v>5391.88</v>
      </c>
      <c r="P125" s="103">
        <v>7</v>
      </c>
      <c r="Q125" s="59" t="s">
        <v>162</v>
      </c>
      <c r="R125" s="103" t="s">
        <v>192</v>
      </c>
      <c r="S125" s="179"/>
      <c r="T125" s="135">
        <f t="shared" si="14"/>
        <v>3130</v>
      </c>
      <c r="U125" s="135">
        <f t="shared" si="14"/>
        <v>500</v>
      </c>
      <c r="V125" s="135">
        <f t="shared" si="14"/>
        <v>2650</v>
      </c>
      <c r="W125" s="3">
        <v>1</v>
      </c>
      <c r="X125" s="3" t="s">
        <v>47</v>
      </c>
      <c r="Y125" s="135">
        <v>1050</v>
      </c>
      <c r="Z125" s="3" t="e">
        <f>#REF!*Y125</f>
        <v>#REF!</v>
      </c>
      <c r="AA125" s="18">
        <v>1250</v>
      </c>
      <c r="AB125" s="18"/>
      <c r="AC125" s="22">
        <f t="shared" si="15"/>
        <v>8.2944999999999993</v>
      </c>
      <c r="AD125" s="20"/>
      <c r="AE125" s="20"/>
    </row>
    <row r="126" spans="1:37" s="19" customFormat="1" ht="45" customHeight="1" x14ac:dyDescent="0.15">
      <c r="A126" s="24">
        <v>3150</v>
      </c>
      <c r="B126" s="24">
        <v>500</v>
      </c>
      <c r="C126" s="24">
        <v>2650</v>
      </c>
      <c r="D126" s="13">
        <v>9</v>
      </c>
      <c r="E126" s="13">
        <v>9</v>
      </c>
      <c r="F126" s="13">
        <v>2</v>
      </c>
      <c r="G126" s="13">
        <v>1</v>
      </c>
      <c r="H126" s="13">
        <v>0</v>
      </c>
      <c r="I126" s="12">
        <v>56</v>
      </c>
      <c r="J126" s="12">
        <v>0</v>
      </c>
      <c r="K126" s="13">
        <v>0</v>
      </c>
      <c r="L126" s="13">
        <v>0</v>
      </c>
      <c r="M126" s="13">
        <v>0</v>
      </c>
      <c r="N126" s="12">
        <v>0</v>
      </c>
      <c r="O126" s="14">
        <f t="shared" si="13"/>
        <v>5415.4</v>
      </c>
      <c r="P126" s="103">
        <v>8</v>
      </c>
      <c r="Q126" s="59" t="s">
        <v>162</v>
      </c>
      <c r="R126" s="103" t="s">
        <v>193</v>
      </c>
      <c r="S126" s="179"/>
      <c r="T126" s="135">
        <f t="shared" si="14"/>
        <v>3150</v>
      </c>
      <c r="U126" s="135">
        <f t="shared" si="14"/>
        <v>500</v>
      </c>
      <c r="V126" s="135">
        <f t="shared" si="14"/>
        <v>2650</v>
      </c>
      <c r="W126" s="3">
        <v>1</v>
      </c>
      <c r="X126" s="3" t="s">
        <v>47</v>
      </c>
      <c r="Y126" s="135">
        <v>1050</v>
      </c>
      <c r="Z126" s="3" t="e">
        <f>#REF!*Y126</f>
        <v>#REF!</v>
      </c>
      <c r="AA126" s="18">
        <v>1250</v>
      </c>
      <c r="AB126" s="18"/>
      <c r="AC126" s="22">
        <f t="shared" si="15"/>
        <v>8.3475000000000001</v>
      </c>
      <c r="AD126" s="20"/>
      <c r="AE126" s="20"/>
    </row>
    <row r="127" spans="1:37" s="19" customFormat="1" ht="45" customHeight="1" x14ac:dyDescent="0.15">
      <c r="A127" s="24">
        <v>1300</v>
      </c>
      <c r="B127" s="24">
        <v>500</v>
      </c>
      <c r="C127" s="24">
        <v>2650</v>
      </c>
      <c r="D127" s="13">
        <v>9</v>
      </c>
      <c r="E127" s="13">
        <v>9</v>
      </c>
      <c r="F127" s="13">
        <v>2</v>
      </c>
      <c r="G127" s="13">
        <v>1</v>
      </c>
      <c r="H127" s="13">
        <v>0</v>
      </c>
      <c r="I127" s="12">
        <v>56</v>
      </c>
      <c r="J127" s="12">
        <v>0</v>
      </c>
      <c r="K127" s="13">
        <v>0</v>
      </c>
      <c r="L127" s="13">
        <v>0</v>
      </c>
      <c r="M127" s="13">
        <v>0</v>
      </c>
      <c r="N127" s="12">
        <v>0</v>
      </c>
      <c r="O127" s="14">
        <f t="shared" si="13"/>
        <v>3239.7999999999997</v>
      </c>
      <c r="P127" s="103">
        <v>10</v>
      </c>
      <c r="Q127" s="59" t="s">
        <v>37</v>
      </c>
      <c r="R127" s="103" t="s">
        <v>199</v>
      </c>
      <c r="S127" s="210"/>
      <c r="T127" s="135">
        <f t="shared" si="14"/>
        <v>1300</v>
      </c>
      <c r="U127" s="135">
        <f t="shared" si="14"/>
        <v>500</v>
      </c>
      <c r="V127" s="135">
        <f t="shared" si="14"/>
        <v>2650</v>
      </c>
      <c r="W127" s="3">
        <v>1</v>
      </c>
      <c r="X127" s="3" t="s">
        <v>47</v>
      </c>
      <c r="Y127" s="135">
        <v>1050</v>
      </c>
      <c r="Z127" s="3" t="e">
        <f>#REF!*Y127</f>
        <v>#REF!</v>
      </c>
      <c r="AA127" s="18">
        <v>1250</v>
      </c>
      <c r="AB127" s="18"/>
      <c r="AC127" s="22">
        <f t="shared" si="15"/>
        <v>3.4449999999999998</v>
      </c>
      <c r="AD127" s="20"/>
      <c r="AE127" s="20"/>
    </row>
    <row r="128" spans="1:37" s="19" customFormat="1" ht="45" customHeight="1" x14ac:dyDescent="0.15">
      <c r="A128" s="24">
        <v>1600</v>
      </c>
      <c r="B128" s="24">
        <v>600</v>
      </c>
      <c r="C128" s="24">
        <v>2650</v>
      </c>
      <c r="D128" s="13">
        <v>9</v>
      </c>
      <c r="E128" s="13">
        <v>9</v>
      </c>
      <c r="F128" s="13">
        <v>2</v>
      </c>
      <c r="G128" s="13">
        <v>1</v>
      </c>
      <c r="H128" s="13">
        <v>0</v>
      </c>
      <c r="I128" s="12">
        <v>56</v>
      </c>
      <c r="J128" s="12">
        <v>0</v>
      </c>
      <c r="K128" s="13">
        <v>0</v>
      </c>
      <c r="L128" s="13">
        <v>0</v>
      </c>
      <c r="M128" s="13">
        <v>0</v>
      </c>
      <c r="N128" s="12">
        <v>0</v>
      </c>
      <c r="O128" s="14">
        <f t="shared" si="13"/>
        <v>4051.6</v>
      </c>
      <c r="P128" s="103">
        <v>9</v>
      </c>
      <c r="Q128" s="59" t="s">
        <v>37</v>
      </c>
      <c r="R128" s="103" t="s">
        <v>198</v>
      </c>
      <c r="S128" s="177" t="s">
        <v>209</v>
      </c>
      <c r="T128" s="135">
        <f t="shared" si="14"/>
        <v>1600</v>
      </c>
      <c r="U128" s="135">
        <f t="shared" si="14"/>
        <v>600</v>
      </c>
      <c r="V128" s="135">
        <f t="shared" si="14"/>
        <v>2650</v>
      </c>
      <c r="W128" s="3">
        <v>1</v>
      </c>
      <c r="X128" s="3" t="s">
        <v>47</v>
      </c>
      <c r="Y128" s="135">
        <v>1499</v>
      </c>
      <c r="Z128" s="3" t="e">
        <f>#REF!*Y128</f>
        <v>#REF!</v>
      </c>
      <c r="AA128" s="18">
        <v>1250</v>
      </c>
      <c r="AB128" s="18"/>
      <c r="AC128" s="22">
        <f t="shared" si="15"/>
        <v>4.24</v>
      </c>
      <c r="AD128" s="20"/>
      <c r="AE128" s="20"/>
    </row>
    <row r="129" spans="1:37" s="19" customFormat="1" ht="45" customHeight="1" x14ac:dyDescent="0.15">
      <c r="A129" s="24">
        <v>1955</v>
      </c>
      <c r="B129" s="24">
        <v>600</v>
      </c>
      <c r="C129" s="24">
        <v>850</v>
      </c>
      <c r="D129" s="13">
        <v>9</v>
      </c>
      <c r="E129" s="13">
        <v>9</v>
      </c>
      <c r="F129" s="13">
        <v>2</v>
      </c>
      <c r="G129" s="13">
        <v>1</v>
      </c>
      <c r="H129" s="13">
        <v>0</v>
      </c>
      <c r="I129" s="12">
        <v>56</v>
      </c>
      <c r="J129" s="12">
        <v>0</v>
      </c>
      <c r="K129" s="13">
        <v>0</v>
      </c>
      <c r="L129" s="13">
        <v>0</v>
      </c>
      <c r="M129" s="13">
        <v>0</v>
      </c>
      <c r="N129" s="12">
        <v>0</v>
      </c>
      <c r="O129" s="14">
        <f t="shared" si="13"/>
        <v>2496.46</v>
      </c>
      <c r="P129" s="103">
        <v>12</v>
      </c>
      <c r="Q129" s="59" t="s">
        <v>175</v>
      </c>
      <c r="R129" s="103" t="s">
        <v>176</v>
      </c>
      <c r="S129" s="178"/>
      <c r="T129" s="135">
        <f t="shared" si="14"/>
        <v>1955</v>
      </c>
      <c r="U129" s="135">
        <f t="shared" si="14"/>
        <v>600</v>
      </c>
      <c r="V129" s="135">
        <f t="shared" si="14"/>
        <v>850</v>
      </c>
      <c r="W129" s="3">
        <v>1</v>
      </c>
      <c r="X129" s="3" t="s">
        <v>118</v>
      </c>
      <c r="Y129" s="135">
        <v>1499</v>
      </c>
      <c r="Z129" s="3" t="e">
        <f>#REF!*Y129</f>
        <v>#REF!</v>
      </c>
      <c r="AA129" s="18">
        <v>1250</v>
      </c>
      <c r="AB129" s="18"/>
      <c r="AC129" s="22">
        <f t="shared" si="15"/>
        <v>1.6617499999999998</v>
      </c>
      <c r="AD129" s="20"/>
      <c r="AE129" s="20"/>
    </row>
    <row r="130" spans="1:37" s="19" customFormat="1" ht="45" customHeight="1" x14ac:dyDescent="0.15">
      <c r="A130" s="24">
        <v>1255</v>
      </c>
      <c r="B130" s="24">
        <v>600</v>
      </c>
      <c r="C130" s="24">
        <v>850</v>
      </c>
      <c r="D130" s="13">
        <v>9</v>
      </c>
      <c r="E130" s="13">
        <v>9</v>
      </c>
      <c r="F130" s="13">
        <v>2</v>
      </c>
      <c r="G130" s="13">
        <v>1</v>
      </c>
      <c r="H130" s="13">
        <v>0</v>
      </c>
      <c r="I130" s="12">
        <v>56</v>
      </c>
      <c r="J130" s="12">
        <v>0</v>
      </c>
      <c r="K130" s="13">
        <v>0</v>
      </c>
      <c r="L130" s="13">
        <v>0</v>
      </c>
      <c r="M130" s="13">
        <v>0</v>
      </c>
      <c r="N130" s="12">
        <v>0</v>
      </c>
      <c r="O130" s="14">
        <f t="shared" si="13"/>
        <v>1900.06</v>
      </c>
      <c r="P130" s="103">
        <v>13</v>
      </c>
      <c r="Q130" s="59" t="s">
        <v>175</v>
      </c>
      <c r="R130" s="103" t="s">
        <v>176</v>
      </c>
      <c r="S130" s="178"/>
      <c r="T130" s="135">
        <f t="shared" si="14"/>
        <v>1255</v>
      </c>
      <c r="U130" s="135">
        <f t="shared" si="14"/>
        <v>600</v>
      </c>
      <c r="V130" s="135">
        <f t="shared" si="14"/>
        <v>850</v>
      </c>
      <c r="W130" s="3">
        <v>1</v>
      </c>
      <c r="X130" s="3" t="s">
        <v>118</v>
      </c>
      <c r="Y130" s="135">
        <v>1499</v>
      </c>
      <c r="Z130" s="3" t="e">
        <f>#REF!*Y130</f>
        <v>#REF!</v>
      </c>
      <c r="AA130" s="18">
        <v>1250</v>
      </c>
      <c r="AB130" s="18"/>
      <c r="AC130" s="22">
        <f t="shared" si="15"/>
        <v>1.0667499999999999</v>
      </c>
      <c r="AD130" s="20"/>
      <c r="AE130" s="20"/>
    </row>
    <row r="131" spans="1:37" s="19" customFormat="1" ht="45" customHeight="1" x14ac:dyDescent="0.15">
      <c r="A131" s="24">
        <v>1500</v>
      </c>
      <c r="B131" s="24">
        <v>600</v>
      </c>
      <c r="C131" s="24">
        <v>850</v>
      </c>
      <c r="D131" s="13">
        <v>9</v>
      </c>
      <c r="E131" s="13">
        <v>9</v>
      </c>
      <c r="F131" s="13">
        <v>2</v>
      </c>
      <c r="G131" s="13">
        <v>1</v>
      </c>
      <c r="H131" s="13">
        <v>0</v>
      </c>
      <c r="I131" s="12">
        <v>56</v>
      </c>
      <c r="J131" s="12">
        <v>0</v>
      </c>
      <c r="K131" s="13">
        <v>0</v>
      </c>
      <c r="L131" s="13">
        <v>0</v>
      </c>
      <c r="M131" s="13">
        <v>0</v>
      </c>
      <c r="N131" s="12">
        <v>0</v>
      </c>
      <c r="O131" s="14">
        <f t="shared" si="13"/>
        <v>2108.8000000000002</v>
      </c>
      <c r="P131" s="103">
        <v>14</v>
      </c>
      <c r="Q131" s="59" t="s">
        <v>175</v>
      </c>
      <c r="R131" s="103" t="s">
        <v>176</v>
      </c>
      <c r="S131" s="178"/>
      <c r="T131" s="135">
        <f t="shared" si="14"/>
        <v>1500</v>
      </c>
      <c r="U131" s="135">
        <f t="shared" si="14"/>
        <v>600</v>
      </c>
      <c r="V131" s="135">
        <f t="shared" si="14"/>
        <v>850</v>
      </c>
      <c r="W131" s="3">
        <v>1</v>
      </c>
      <c r="X131" s="3" t="s">
        <v>118</v>
      </c>
      <c r="Y131" s="135">
        <v>1499</v>
      </c>
      <c r="Z131" s="3" t="e">
        <f>#REF!*Y131</f>
        <v>#REF!</v>
      </c>
      <c r="AA131" s="18">
        <v>1250</v>
      </c>
      <c r="AB131" s="18"/>
      <c r="AC131" s="22">
        <f t="shared" si="15"/>
        <v>1.2749999999999999</v>
      </c>
      <c r="AD131" s="20"/>
      <c r="AE131" s="20"/>
    </row>
    <row r="132" spans="1:37" s="19" customFormat="1" ht="45" customHeight="1" x14ac:dyDescent="0.15">
      <c r="A132" s="24">
        <v>454</v>
      </c>
      <c r="B132" s="24">
        <v>300</v>
      </c>
      <c r="C132" s="24">
        <v>750</v>
      </c>
      <c r="D132" s="13">
        <v>9</v>
      </c>
      <c r="E132" s="13">
        <v>9</v>
      </c>
      <c r="F132" s="13">
        <v>2</v>
      </c>
      <c r="G132" s="13">
        <v>1</v>
      </c>
      <c r="H132" s="13">
        <v>0</v>
      </c>
      <c r="I132" s="12">
        <v>56</v>
      </c>
      <c r="J132" s="12">
        <v>0</v>
      </c>
      <c r="K132" s="13">
        <v>0</v>
      </c>
      <c r="L132" s="13">
        <v>0</v>
      </c>
      <c r="M132" s="13">
        <v>0</v>
      </c>
      <c r="N132" s="12">
        <v>0</v>
      </c>
      <c r="O132" s="14">
        <f t="shared" si="13"/>
        <v>751.81600000000003</v>
      </c>
      <c r="P132" s="103">
        <v>15</v>
      </c>
      <c r="Q132" s="59" t="s">
        <v>175</v>
      </c>
      <c r="R132" s="103" t="s">
        <v>95</v>
      </c>
      <c r="S132" s="178"/>
      <c r="T132" s="135">
        <f t="shared" si="14"/>
        <v>454</v>
      </c>
      <c r="U132" s="135">
        <f t="shared" si="14"/>
        <v>300</v>
      </c>
      <c r="V132" s="135">
        <f t="shared" si="14"/>
        <v>750</v>
      </c>
      <c r="W132" s="3">
        <v>1</v>
      </c>
      <c r="X132" s="3" t="s">
        <v>118</v>
      </c>
      <c r="Y132" s="135">
        <v>1299</v>
      </c>
      <c r="Z132" s="3" t="e">
        <f>#REF!*Y132</f>
        <v>#REF!</v>
      </c>
      <c r="AA132" s="18">
        <v>1250</v>
      </c>
      <c r="AB132" s="18"/>
      <c r="AC132" s="22">
        <f t="shared" si="15"/>
        <v>0.34049999999999997</v>
      </c>
      <c r="AD132" s="20"/>
      <c r="AE132" s="20"/>
    </row>
    <row r="133" spans="1:37" s="19" customFormat="1" ht="45" customHeight="1" x14ac:dyDescent="0.15">
      <c r="A133" s="24">
        <v>600</v>
      </c>
      <c r="B133" s="24">
        <v>300</v>
      </c>
      <c r="C133" s="24">
        <v>750</v>
      </c>
      <c r="D133" s="13">
        <v>9</v>
      </c>
      <c r="E133" s="13">
        <v>9</v>
      </c>
      <c r="F133" s="13">
        <v>2</v>
      </c>
      <c r="G133" s="13">
        <v>1</v>
      </c>
      <c r="H133" s="13">
        <v>0</v>
      </c>
      <c r="I133" s="12">
        <v>56</v>
      </c>
      <c r="J133" s="12">
        <v>0</v>
      </c>
      <c r="K133" s="13">
        <v>0</v>
      </c>
      <c r="L133" s="13">
        <v>0</v>
      </c>
      <c r="M133" s="13">
        <v>0</v>
      </c>
      <c r="N133" s="12">
        <v>0</v>
      </c>
      <c r="O133" s="14">
        <f t="shared" si="13"/>
        <v>825.4</v>
      </c>
      <c r="P133" s="103">
        <v>16</v>
      </c>
      <c r="Q133" s="59" t="s">
        <v>175</v>
      </c>
      <c r="R133" s="103" t="s">
        <v>95</v>
      </c>
      <c r="S133" s="178"/>
      <c r="T133" s="135">
        <f t="shared" si="14"/>
        <v>600</v>
      </c>
      <c r="U133" s="135">
        <f t="shared" si="14"/>
        <v>300</v>
      </c>
      <c r="V133" s="135">
        <f t="shared" si="14"/>
        <v>750</v>
      </c>
      <c r="W133" s="3">
        <v>1</v>
      </c>
      <c r="X133" s="3" t="s">
        <v>118</v>
      </c>
      <c r="Y133" s="135">
        <v>1299</v>
      </c>
      <c r="Z133" s="3" t="e">
        <f>#REF!*Y133</f>
        <v>#REF!</v>
      </c>
      <c r="AA133" s="18">
        <v>1250</v>
      </c>
      <c r="AB133" s="18"/>
      <c r="AC133" s="22">
        <f t="shared" si="15"/>
        <v>0.44999999999999996</v>
      </c>
      <c r="AD133" s="20"/>
      <c r="AE133" s="20"/>
    </row>
    <row r="134" spans="1:37" s="19" customFormat="1" ht="45" customHeight="1" x14ac:dyDescent="0.15">
      <c r="A134" s="24">
        <v>520</v>
      </c>
      <c r="B134" s="24">
        <v>300</v>
      </c>
      <c r="C134" s="24">
        <v>750</v>
      </c>
      <c r="D134" s="13">
        <v>9</v>
      </c>
      <c r="E134" s="13">
        <v>9</v>
      </c>
      <c r="F134" s="13">
        <v>2</v>
      </c>
      <c r="G134" s="13">
        <v>1</v>
      </c>
      <c r="H134" s="13">
        <v>0</v>
      </c>
      <c r="I134" s="12">
        <v>56</v>
      </c>
      <c r="J134" s="12">
        <v>0</v>
      </c>
      <c r="K134" s="13">
        <v>0</v>
      </c>
      <c r="L134" s="13">
        <v>0</v>
      </c>
      <c r="M134" s="13">
        <v>0</v>
      </c>
      <c r="N134" s="12">
        <v>0</v>
      </c>
      <c r="O134" s="14">
        <f t="shared" si="13"/>
        <v>785.07999999999993</v>
      </c>
      <c r="P134" s="103">
        <v>17</v>
      </c>
      <c r="Q134" s="59" t="s">
        <v>175</v>
      </c>
      <c r="R134" s="103" t="s">
        <v>95</v>
      </c>
      <c r="S134" s="178"/>
      <c r="T134" s="135">
        <f t="shared" si="14"/>
        <v>520</v>
      </c>
      <c r="U134" s="135">
        <f t="shared" si="14"/>
        <v>300</v>
      </c>
      <c r="V134" s="135">
        <f t="shared" si="14"/>
        <v>750</v>
      </c>
      <c r="W134" s="3">
        <v>1</v>
      </c>
      <c r="X134" s="3" t="s">
        <v>118</v>
      </c>
      <c r="Y134" s="135">
        <v>1299</v>
      </c>
      <c r="Z134" s="3" t="e">
        <f>#REF!*Y134</f>
        <v>#REF!</v>
      </c>
      <c r="AA134" s="18">
        <v>1250</v>
      </c>
      <c r="AB134" s="18"/>
      <c r="AC134" s="22">
        <f t="shared" si="15"/>
        <v>0.38999999999999996</v>
      </c>
      <c r="AD134" s="20"/>
      <c r="AE134" s="20"/>
    </row>
    <row r="135" spans="1:37" s="19" customFormat="1" ht="45" customHeight="1" x14ac:dyDescent="0.15">
      <c r="A135" s="24">
        <v>480</v>
      </c>
      <c r="B135" s="24">
        <v>300</v>
      </c>
      <c r="C135" s="24">
        <v>750</v>
      </c>
      <c r="D135" s="13">
        <v>9</v>
      </c>
      <c r="E135" s="13">
        <v>9</v>
      </c>
      <c r="F135" s="13">
        <v>2</v>
      </c>
      <c r="G135" s="13">
        <v>1</v>
      </c>
      <c r="H135" s="13">
        <v>0</v>
      </c>
      <c r="I135" s="12">
        <v>56</v>
      </c>
      <c r="J135" s="12">
        <v>0</v>
      </c>
      <c r="K135" s="13">
        <v>0</v>
      </c>
      <c r="L135" s="13">
        <v>0</v>
      </c>
      <c r="M135" s="13">
        <v>0</v>
      </c>
      <c r="N135" s="12">
        <v>0</v>
      </c>
      <c r="O135" s="14">
        <f t="shared" si="13"/>
        <v>764.92</v>
      </c>
      <c r="P135" s="103">
        <v>18</v>
      </c>
      <c r="Q135" s="59" t="s">
        <v>175</v>
      </c>
      <c r="R135" s="103" t="s">
        <v>95</v>
      </c>
      <c r="S135" s="178"/>
      <c r="T135" s="135">
        <f t="shared" ref="T135:V136" si="16">A135</f>
        <v>480</v>
      </c>
      <c r="U135" s="135">
        <f t="shared" si="16"/>
        <v>300</v>
      </c>
      <c r="V135" s="135">
        <f t="shared" si="16"/>
        <v>750</v>
      </c>
      <c r="W135" s="3">
        <v>1</v>
      </c>
      <c r="X135" s="3" t="s">
        <v>118</v>
      </c>
      <c r="Y135" s="135">
        <v>1299</v>
      </c>
      <c r="Z135" s="3" t="e">
        <f>#REF!*Y135</f>
        <v>#REF!</v>
      </c>
      <c r="AA135" s="18">
        <v>1250</v>
      </c>
      <c r="AB135" s="18"/>
      <c r="AC135" s="22">
        <f t="shared" si="15"/>
        <v>0.36</v>
      </c>
      <c r="AD135" s="20"/>
      <c r="AE135" s="20"/>
    </row>
    <row r="136" spans="1:37" s="19" customFormat="1" ht="45" customHeight="1" x14ac:dyDescent="0.15">
      <c r="A136" s="24">
        <v>1255</v>
      </c>
      <c r="B136" s="24">
        <v>300</v>
      </c>
      <c r="C136" s="24">
        <v>750</v>
      </c>
      <c r="D136" s="13">
        <v>9</v>
      </c>
      <c r="E136" s="13">
        <v>9</v>
      </c>
      <c r="F136" s="13">
        <v>2</v>
      </c>
      <c r="G136" s="13">
        <v>1</v>
      </c>
      <c r="H136" s="13">
        <v>0</v>
      </c>
      <c r="I136" s="12">
        <v>56</v>
      </c>
      <c r="J136" s="12">
        <v>0</v>
      </c>
      <c r="K136" s="13">
        <v>0</v>
      </c>
      <c r="L136" s="13">
        <v>0</v>
      </c>
      <c r="M136" s="13">
        <v>0</v>
      </c>
      <c r="N136" s="12">
        <v>0</v>
      </c>
      <c r="O136" s="14">
        <f t="shared" si="13"/>
        <v>1155.52</v>
      </c>
      <c r="P136" s="103">
        <v>19</v>
      </c>
      <c r="Q136" s="59" t="s">
        <v>175</v>
      </c>
      <c r="R136" s="103" t="s">
        <v>95</v>
      </c>
      <c r="S136" s="200"/>
      <c r="T136" s="135">
        <f t="shared" si="16"/>
        <v>1255</v>
      </c>
      <c r="U136" s="135">
        <f t="shared" si="16"/>
        <v>300</v>
      </c>
      <c r="V136" s="135">
        <f t="shared" si="16"/>
        <v>750</v>
      </c>
      <c r="W136" s="3">
        <v>1</v>
      </c>
      <c r="X136" s="3" t="s">
        <v>118</v>
      </c>
      <c r="Y136" s="135">
        <v>1299</v>
      </c>
      <c r="Z136" s="3" t="e">
        <f>#REF!*Y136</f>
        <v>#REF!</v>
      </c>
      <c r="AA136" s="18">
        <v>1250</v>
      </c>
      <c r="AB136" s="18"/>
      <c r="AC136" s="22">
        <f t="shared" si="15"/>
        <v>0.94124999999999992</v>
      </c>
      <c r="AD136" s="20"/>
      <c r="AE136" s="20"/>
    </row>
    <row r="137" spans="1:37" s="9" customFormat="1" ht="34.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4" t="e">
        <f>SUM(#REF!)</f>
        <v>#REF!</v>
      </c>
      <c r="P137" s="180" t="s">
        <v>202</v>
      </c>
      <c r="Q137" s="181"/>
      <c r="R137" s="181"/>
      <c r="S137" s="182"/>
      <c r="T137" s="167" t="s">
        <v>56</v>
      </c>
      <c r="U137" s="168"/>
      <c r="V137" s="168"/>
      <c r="W137" s="169"/>
      <c r="X137" s="137" t="s">
        <v>57</v>
      </c>
      <c r="Y137" s="137" t="s">
        <v>45</v>
      </c>
      <c r="Z137" s="137" t="s">
        <v>52</v>
      </c>
      <c r="AC137" s="22" t="e">
        <f>SUM(#REF!)</f>
        <v>#REF!</v>
      </c>
      <c r="AF137" s="15"/>
      <c r="AG137" s="15"/>
      <c r="AH137" s="15"/>
      <c r="AI137" s="15"/>
      <c r="AJ137" s="15"/>
      <c r="AK137" s="15"/>
    </row>
    <row r="138" spans="1:37" ht="35.1" customHeight="1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P138" s="183"/>
      <c r="Q138" s="184"/>
      <c r="R138" s="184"/>
      <c r="S138" s="185"/>
      <c r="T138" s="189" t="s">
        <v>185</v>
      </c>
      <c r="U138" s="189"/>
      <c r="V138" s="189"/>
      <c r="W138" s="189"/>
      <c r="X138" s="2" t="s">
        <v>118</v>
      </c>
      <c r="Y138" s="135">
        <v>580</v>
      </c>
      <c r="Z138" s="135" t="e">
        <f>Y138*#REF!</f>
        <v>#REF!</v>
      </c>
      <c r="AB138" s="106"/>
      <c r="AF138" s="105"/>
    </row>
    <row r="139" spans="1:37" ht="33.75" customHeight="1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P139" s="186"/>
      <c r="Q139" s="187"/>
      <c r="R139" s="187"/>
      <c r="S139" s="188"/>
      <c r="T139" s="189" t="s">
        <v>182</v>
      </c>
      <c r="U139" s="189"/>
      <c r="V139" s="189"/>
      <c r="W139" s="189"/>
      <c r="X139" s="2" t="s">
        <v>58</v>
      </c>
      <c r="Y139" s="135">
        <v>350</v>
      </c>
      <c r="Z139" s="135" t="e">
        <f>Y139*#REF!</f>
        <v>#REF!</v>
      </c>
      <c r="AB139" s="106"/>
      <c r="AF139" s="105"/>
    </row>
    <row r="140" spans="1:37" ht="34.5" customHeight="1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P140" s="190" t="s">
        <v>203</v>
      </c>
      <c r="Q140" s="191"/>
      <c r="R140" s="191"/>
      <c r="S140" s="192"/>
      <c r="T140" s="189" t="s">
        <v>92</v>
      </c>
      <c r="U140" s="189"/>
      <c r="V140" s="189"/>
      <c r="W140" s="189"/>
      <c r="X140" s="2" t="s">
        <v>58</v>
      </c>
      <c r="Y140" s="135">
        <v>300</v>
      </c>
      <c r="Z140" s="135" t="e">
        <f>Y140*#REF!</f>
        <v>#REF!</v>
      </c>
      <c r="AB140" s="16"/>
    </row>
    <row r="141" spans="1:37" ht="34.5" customHeight="1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P141" s="193"/>
      <c r="Q141" s="194"/>
      <c r="R141" s="194"/>
      <c r="S141" s="195"/>
      <c r="T141" s="196" t="s">
        <v>205</v>
      </c>
      <c r="U141" s="197"/>
      <c r="V141" s="197"/>
      <c r="W141" s="198"/>
      <c r="X141" s="2" t="s">
        <v>206</v>
      </c>
      <c r="Y141" s="135">
        <v>85</v>
      </c>
      <c r="Z141" s="135" t="e">
        <f>Y141*#REF!</f>
        <v>#REF!</v>
      </c>
      <c r="AB141" s="16"/>
    </row>
    <row r="142" spans="1:37" ht="34.5" customHeight="1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P142" s="193"/>
      <c r="Q142" s="194"/>
      <c r="R142" s="194"/>
      <c r="S142" s="195"/>
      <c r="T142" s="196" t="s">
        <v>119</v>
      </c>
      <c r="U142" s="197"/>
      <c r="V142" s="197"/>
      <c r="W142" s="198"/>
      <c r="X142" s="2" t="s">
        <v>118</v>
      </c>
      <c r="Y142" s="135">
        <v>85</v>
      </c>
      <c r="Z142" s="135" t="e">
        <f>Y142*#REF!</f>
        <v>#REF!</v>
      </c>
      <c r="AB142" s="16"/>
    </row>
    <row r="143" spans="1:37" ht="36" customHeight="1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P143" s="193"/>
      <c r="Q143" s="194"/>
      <c r="R143" s="194"/>
      <c r="S143" s="195"/>
      <c r="T143" s="196" t="s">
        <v>207</v>
      </c>
      <c r="U143" s="197"/>
      <c r="V143" s="197"/>
      <c r="W143" s="198"/>
      <c r="X143" s="3" t="s">
        <v>47</v>
      </c>
      <c r="Y143" s="135">
        <v>455</v>
      </c>
      <c r="Z143" s="135" t="e">
        <f>Y143*#REF!</f>
        <v>#REF!</v>
      </c>
      <c r="AB143" s="16"/>
    </row>
    <row r="144" spans="1:37" ht="36" customHeight="1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P144" s="193"/>
      <c r="Q144" s="194"/>
      <c r="R144" s="194"/>
      <c r="S144" s="195"/>
      <c r="T144" s="196" t="s">
        <v>211</v>
      </c>
      <c r="U144" s="197"/>
      <c r="V144" s="197"/>
      <c r="W144" s="198"/>
      <c r="X144" s="3" t="s">
        <v>210</v>
      </c>
      <c r="Y144" s="135">
        <v>1000</v>
      </c>
      <c r="Z144" s="135" t="e">
        <f>Y144*#REF!</f>
        <v>#REF!</v>
      </c>
      <c r="AB144" s="16"/>
    </row>
    <row r="145" spans="1:37" ht="36" customHeight="1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P145" s="211"/>
      <c r="Q145" s="212"/>
      <c r="R145" s="212"/>
      <c r="S145" s="213"/>
      <c r="T145" s="196" t="s">
        <v>212</v>
      </c>
      <c r="U145" s="197"/>
      <c r="V145" s="197"/>
      <c r="W145" s="198"/>
      <c r="X145" s="3" t="s">
        <v>47</v>
      </c>
      <c r="Y145" s="135">
        <v>250</v>
      </c>
      <c r="Z145" s="135" t="e">
        <f>Y145*#REF!</f>
        <v>#REF!</v>
      </c>
      <c r="AB145" s="16"/>
    </row>
    <row r="146" spans="1:37" ht="35.1" customHeight="1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P146" s="167"/>
      <c r="Q146" s="168"/>
      <c r="R146" s="168"/>
      <c r="S146" s="168"/>
      <c r="T146" s="168"/>
      <c r="U146" s="168"/>
      <c r="V146" s="168"/>
      <c r="W146" s="168"/>
      <c r="X146" s="169"/>
      <c r="Y146" s="136"/>
      <c r="Z146" s="5" t="e">
        <f>SUM(Z119:Z145)</f>
        <v>#REF!</v>
      </c>
      <c r="AA146" s="23"/>
      <c r="AB146" s="16"/>
    </row>
    <row r="147" spans="1:37" ht="35.1" customHeight="1" x14ac:dyDescent="0.15">
      <c r="O147" s="15"/>
      <c r="P147" s="199" t="s">
        <v>82</v>
      </c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37"/>
      <c r="AB147" s="15"/>
    </row>
    <row r="148" spans="1:37" ht="31.15" customHeight="1" x14ac:dyDescent="0.15">
      <c r="Z148" s="16"/>
    </row>
    <row r="149" spans="1:37" ht="31.15" customHeight="1" x14ac:dyDescent="0.15">
      <c r="Z149" s="16"/>
    </row>
    <row r="150" spans="1:37" ht="31.15" customHeight="1" x14ac:dyDescent="0.15">
      <c r="Z150" s="16"/>
    </row>
    <row r="151" spans="1:37" s="9" customFormat="1" ht="34.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2" t="s">
        <v>14</v>
      </c>
      <c r="P151" s="174" t="s">
        <v>213</v>
      </c>
      <c r="Q151" s="175"/>
      <c r="R151" s="175"/>
      <c r="S151" s="175"/>
      <c r="T151" s="175"/>
      <c r="U151" s="175"/>
      <c r="V151" s="175"/>
      <c r="W151" s="175"/>
      <c r="X151" s="175"/>
      <c r="Y151" s="175"/>
      <c r="Z151" s="176"/>
      <c r="AF151" s="15"/>
      <c r="AG151" s="15"/>
      <c r="AH151" s="15"/>
      <c r="AI151" s="15"/>
      <c r="AJ151" s="15"/>
      <c r="AK151" s="15"/>
    </row>
    <row r="152" spans="1:37" s="9" customFormat="1" ht="35.1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3"/>
      <c r="P152" s="133" t="s">
        <v>46</v>
      </c>
      <c r="Q152" s="133" t="s">
        <v>122</v>
      </c>
      <c r="R152" s="133" t="s">
        <v>22</v>
      </c>
      <c r="S152" s="133" t="s">
        <v>51</v>
      </c>
      <c r="T152" s="133" t="s">
        <v>53</v>
      </c>
      <c r="U152" s="133" t="s">
        <v>54</v>
      </c>
      <c r="V152" s="133" t="s">
        <v>55</v>
      </c>
      <c r="W152" s="133" t="s">
        <v>71</v>
      </c>
      <c r="X152" s="133" t="s">
        <v>43</v>
      </c>
      <c r="Y152" s="133" t="s">
        <v>45</v>
      </c>
      <c r="Z152" s="133" t="s">
        <v>112</v>
      </c>
      <c r="AF152" s="15"/>
      <c r="AG152" s="15"/>
      <c r="AH152" s="15"/>
      <c r="AI152" s="15"/>
      <c r="AJ152" s="15"/>
      <c r="AK152" s="15"/>
    </row>
    <row r="153" spans="1:37" s="19" customFormat="1" ht="50.1" customHeight="1" x14ac:dyDescent="0.15">
      <c r="A153" s="24">
        <v>4650</v>
      </c>
      <c r="B153" s="24">
        <v>260</v>
      </c>
      <c r="C153" s="24">
        <v>700</v>
      </c>
      <c r="D153" s="13">
        <v>9</v>
      </c>
      <c r="E153" s="13">
        <v>9</v>
      </c>
      <c r="F153" s="13">
        <v>2</v>
      </c>
      <c r="G153" s="13">
        <v>1</v>
      </c>
      <c r="H153" s="13">
        <v>0</v>
      </c>
      <c r="I153" s="12">
        <v>56</v>
      </c>
      <c r="J153" s="12">
        <v>0</v>
      </c>
      <c r="K153" s="13">
        <v>0</v>
      </c>
      <c r="L153" s="13">
        <v>0</v>
      </c>
      <c r="M153" s="13">
        <v>0</v>
      </c>
      <c r="N153" s="12">
        <v>0</v>
      </c>
      <c r="O153" s="14">
        <f t="shared" ref="O153" si="17">(A153*B153*E153+A153*C153*F153+B153*C153*D153)*G153*$G$2*0.000001+(A153*B153*E153+A153*C153*F153+B153*C153*D153)*H153*$H$2*0.000001+($I$2*I153)+($J$2*J153+$K$2*K153*A153*C153*0.000001)+($L$2*L153)+$M$2*M153+$N$2*N153</f>
        <v>2563.48</v>
      </c>
      <c r="P153" s="103">
        <v>1</v>
      </c>
      <c r="Q153" s="214"/>
      <c r="R153" s="103" t="s">
        <v>95</v>
      </c>
      <c r="S153" s="177" t="s">
        <v>116</v>
      </c>
      <c r="T153" s="135">
        <f t="shared" ref="T153:V158" si="18">A153</f>
        <v>4650</v>
      </c>
      <c r="U153" s="135">
        <f t="shared" si="18"/>
        <v>260</v>
      </c>
      <c r="V153" s="135">
        <f t="shared" si="18"/>
        <v>700</v>
      </c>
      <c r="W153" s="3">
        <v>1</v>
      </c>
      <c r="X153" s="3" t="s">
        <v>44</v>
      </c>
      <c r="Y153" s="135">
        <v>700</v>
      </c>
      <c r="Z153" s="3" t="e">
        <f>#REF!*Y153</f>
        <v>#REF!</v>
      </c>
      <c r="AA153" s="18">
        <v>1250</v>
      </c>
      <c r="AB153" s="18"/>
      <c r="AC153" s="22">
        <f t="shared" ref="AC153:AC158" si="19">T153*V153*0.000001</f>
        <v>3.2549999999999999</v>
      </c>
      <c r="AD153" s="20"/>
      <c r="AE153" s="20"/>
    </row>
    <row r="154" spans="1:37" s="19" customFormat="1" ht="50.1" customHeight="1" x14ac:dyDescent="0.15">
      <c r="A154" s="24">
        <v>4650</v>
      </c>
      <c r="B154" s="24">
        <v>600</v>
      </c>
      <c r="C154" s="24">
        <v>850</v>
      </c>
      <c r="D154" s="13">
        <v>9</v>
      </c>
      <c r="E154" s="13">
        <v>9</v>
      </c>
      <c r="F154" s="13">
        <v>2</v>
      </c>
      <c r="G154" s="13">
        <v>1</v>
      </c>
      <c r="H154" s="13">
        <v>0</v>
      </c>
      <c r="I154" s="12">
        <v>56</v>
      </c>
      <c r="J154" s="12">
        <v>0</v>
      </c>
      <c r="K154" s="13">
        <v>0</v>
      </c>
      <c r="L154" s="13">
        <v>0</v>
      </c>
      <c r="M154" s="13">
        <v>0</v>
      </c>
      <c r="N154" s="12">
        <v>0</v>
      </c>
      <c r="O154" s="14">
        <v>2255</v>
      </c>
      <c r="P154" s="103">
        <v>2</v>
      </c>
      <c r="Q154" s="215"/>
      <c r="R154" s="103" t="s">
        <v>32</v>
      </c>
      <c r="S154" s="178"/>
      <c r="T154" s="135">
        <f t="shared" si="18"/>
        <v>4650</v>
      </c>
      <c r="U154" s="135">
        <f t="shared" si="18"/>
        <v>600</v>
      </c>
      <c r="V154" s="135">
        <f t="shared" si="18"/>
        <v>850</v>
      </c>
      <c r="W154" s="3">
        <v>1</v>
      </c>
      <c r="X154" s="3" t="s">
        <v>44</v>
      </c>
      <c r="Y154" s="135">
        <v>800</v>
      </c>
      <c r="Z154" s="3" t="e">
        <f>#REF!*Y154</f>
        <v>#REF!</v>
      </c>
      <c r="AA154" s="18">
        <v>1250</v>
      </c>
      <c r="AB154" s="18"/>
      <c r="AC154" s="22">
        <f t="shared" si="19"/>
        <v>3.9524999999999997</v>
      </c>
      <c r="AD154" s="20"/>
      <c r="AE154" s="20"/>
    </row>
    <row r="155" spans="1:37" s="19" customFormat="1" ht="35.1" customHeight="1" x14ac:dyDescent="0.15">
      <c r="A155" s="24">
        <v>7600</v>
      </c>
      <c r="B155" s="24">
        <v>300</v>
      </c>
      <c r="C155" s="24">
        <v>2780</v>
      </c>
      <c r="D155" s="13">
        <v>9</v>
      </c>
      <c r="E155" s="13">
        <v>9</v>
      </c>
      <c r="F155" s="13">
        <v>2</v>
      </c>
      <c r="G155" s="13">
        <v>1</v>
      </c>
      <c r="H155" s="13">
        <v>0</v>
      </c>
      <c r="I155" s="12">
        <v>56</v>
      </c>
      <c r="J155" s="12">
        <v>0</v>
      </c>
      <c r="K155" s="13">
        <v>0</v>
      </c>
      <c r="L155" s="13">
        <v>0</v>
      </c>
      <c r="M155" s="13">
        <v>0</v>
      </c>
      <c r="N155" s="12">
        <v>0</v>
      </c>
      <c r="O155" s="14">
        <f t="shared" ref="O155" si="20">(A155*B155*E155+A155*C155*F155+B155*C155*D155)*G155*$G$2*0.000001+(A155*B155*E155+A155*C155*F155+B155*C155*D155)*H155*$H$2*0.000001+($I$2*I155)+($J$2*J155+$K$2*K155*A155*C155*0.000001)+($L$2*L155)+$M$2*M155+$N$2*N155</f>
        <v>8713.84</v>
      </c>
      <c r="P155" s="103">
        <v>1</v>
      </c>
      <c r="Q155" s="214"/>
      <c r="R155" s="103" t="s">
        <v>215</v>
      </c>
      <c r="S155" s="178"/>
      <c r="T155" s="135">
        <f t="shared" si="18"/>
        <v>7600</v>
      </c>
      <c r="U155" s="135">
        <f t="shared" si="18"/>
        <v>300</v>
      </c>
      <c r="V155" s="135">
        <f t="shared" si="18"/>
        <v>2780</v>
      </c>
      <c r="W155" s="3">
        <v>1</v>
      </c>
      <c r="X155" s="3" t="s">
        <v>47</v>
      </c>
      <c r="Y155" s="135">
        <v>600</v>
      </c>
      <c r="Z155" s="3" t="e">
        <f>#REF!*Y155</f>
        <v>#REF!</v>
      </c>
      <c r="AA155" s="18">
        <v>1250</v>
      </c>
      <c r="AB155" s="18"/>
      <c r="AC155" s="22">
        <f t="shared" si="19"/>
        <v>21.128</v>
      </c>
      <c r="AD155" s="20"/>
      <c r="AE155" s="20"/>
    </row>
    <row r="156" spans="1:37" s="19" customFormat="1" ht="35.1" customHeight="1" x14ac:dyDescent="0.15">
      <c r="A156" s="24">
        <v>2070</v>
      </c>
      <c r="B156" s="24">
        <v>750</v>
      </c>
      <c r="C156" s="24">
        <v>1050</v>
      </c>
      <c r="D156" s="13">
        <v>9</v>
      </c>
      <c r="E156" s="13">
        <v>9</v>
      </c>
      <c r="F156" s="13">
        <v>2</v>
      </c>
      <c r="G156" s="13">
        <v>1</v>
      </c>
      <c r="H156" s="13">
        <v>0</v>
      </c>
      <c r="I156" s="12">
        <v>56</v>
      </c>
      <c r="J156" s="12">
        <v>0</v>
      </c>
      <c r="K156" s="13">
        <v>0</v>
      </c>
      <c r="L156" s="13">
        <v>0</v>
      </c>
      <c r="M156" s="13">
        <v>0</v>
      </c>
      <c r="N156" s="12">
        <v>0</v>
      </c>
      <c r="O156" s="14">
        <v>2255</v>
      </c>
      <c r="P156" s="103">
        <v>2</v>
      </c>
      <c r="Q156" s="216"/>
      <c r="R156" s="103" t="s">
        <v>216</v>
      </c>
      <c r="S156" s="178"/>
      <c r="T156" s="135">
        <f t="shared" si="18"/>
        <v>2070</v>
      </c>
      <c r="U156" s="135">
        <f t="shared" si="18"/>
        <v>750</v>
      </c>
      <c r="V156" s="135">
        <f t="shared" si="18"/>
        <v>1050</v>
      </c>
      <c r="W156" s="3">
        <v>3</v>
      </c>
      <c r="X156" s="3" t="s">
        <v>47</v>
      </c>
      <c r="Y156" s="135">
        <v>800</v>
      </c>
      <c r="Z156" s="3" t="e">
        <f>#REF!*Y156</f>
        <v>#REF!</v>
      </c>
      <c r="AA156" s="18">
        <v>1250</v>
      </c>
      <c r="AB156" s="18"/>
      <c r="AC156" s="22">
        <f t="shared" si="19"/>
        <v>2.1734999999999998</v>
      </c>
      <c r="AD156" s="20"/>
      <c r="AE156" s="20"/>
    </row>
    <row r="157" spans="1:37" s="19" customFormat="1" ht="35.1" customHeight="1" x14ac:dyDescent="0.15">
      <c r="A157" s="24">
        <v>1380</v>
      </c>
      <c r="B157" s="24">
        <v>750</v>
      </c>
      <c r="C157" s="24">
        <v>1050</v>
      </c>
      <c r="D157" s="13">
        <v>9</v>
      </c>
      <c r="E157" s="13">
        <v>9</v>
      </c>
      <c r="F157" s="13">
        <v>2</v>
      </c>
      <c r="G157" s="13">
        <v>1</v>
      </c>
      <c r="H157" s="13">
        <v>0</v>
      </c>
      <c r="I157" s="12">
        <v>56</v>
      </c>
      <c r="J157" s="12">
        <v>0</v>
      </c>
      <c r="K157" s="13">
        <v>0</v>
      </c>
      <c r="L157" s="13">
        <v>0</v>
      </c>
      <c r="M157" s="13">
        <v>0</v>
      </c>
      <c r="N157" s="12">
        <v>0</v>
      </c>
      <c r="O157" s="14">
        <v>2255</v>
      </c>
      <c r="P157" s="103">
        <v>2</v>
      </c>
      <c r="Q157" s="215"/>
      <c r="R157" s="103" t="s">
        <v>216</v>
      </c>
      <c r="S157" s="178"/>
      <c r="T157" s="135">
        <f t="shared" si="18"/>
        <v>1380</v>
      </c>
      <c r="U157" s="135">
        <f t="shared" si="18"/>
        <v>750</v>
      </c>
      <c r="V157" s="135">
        <f t="shared" si="18"/>
        <v>1050</v>
      </c>
      <c r="W157" s="3">
        <v>1</v>
      </c>
      <c r="X157" s="3" t="s">
        <v>47</v>
      </c>
      <c r="Y157" s="135">
        <v>800</v>
      </c>
      <c r="Z157" s="3" t="e">
        <f>#REF!*Y157</f>
        <v>#REF!</v>
      </c>
      <c r="AA157" s="18">
        <v>1250</v>
      </c>
      <c r="AB157" s="18"/>
      <c r="AC157" s="22">
        <f t="shared" si="19"/>
        <v>1.4489999999999998</v>
      </c>
      <c r="AD157" s="20"/>
      <c r="AE157" s="20"/>
    </row>
    <row r="158" spans="1:37" s="19" customFormat="1" ht="99.95" customHeight="1" x14ac:dyDescent="0.15">
      <c r="A158" s="24">
        <v>2690</v>
      </c>
      <c r="B158" s="24">
        <v>300</v>
      </c>
      <c r="C158" s="24">
        <v>2730</v>
      </c>
      <c r="D158" s="13">
        <v>9</v>
      </c>
      <c r="E158" s="13">
        <v>9</v>
      </c>
      <c r="F158" s="13">
        <v>2</v>
      </c>
      <c r="G158" s="13">
        <v>1</v>
      </c>
      <c r="H158" s="13">
        <v>0</v>
      </c>
      <c r="I158" s="12">
        <v>56</v>
      </c>
      <c r="J158" s="12">
        <v>0</v>
      </c>
      <c r="K158" s="13">
        <v>0</v>
      </c>
      <c r="L158" s="13">
        <v>0</v>
      </c>
      <c r="M158" s="13">
        <v>0</v>
      </c>
      <c r="N158" s="12">
        <v>0</v>
      </c>
      <c r="O158" s="14">
        <v>2255</v>
      </c>
      <c r="P158" s="103">
        <v>2</v>
      </c>
      <c r="Q158" s="116"/>
      <c r="R158" s="103" t="s">
        <v>217</v>
      </c>
      <c r="S158" s="200"/>
      <c r="T158" s="135">
        <f t="shared" si="18"/>
        <v>2690</v>
      </c>
      <c r="U158" s="135">
        <f t="shared" si="18"/>
        <v>300</v>
      </c>
      <c r="V158" s="135">
        <f t="shared" si="18"/>
        <v>2730</v>
      </c>
      <c r="W158" s="3">
        <v>1</v>
      </c>
      <c r="X158" s="3" t="s">
        <v>47</v>
      </c>
      <c r="Y158" s="135">
        <v>700</v>
      </c>
      <c r="Z158" s="3" t="e">
        <f>#REF!*Y158</f>
        <v>#REF!</v>
      </c>
      <c r="AA158" s="18">
        <v>1250</v>
      </c>
      <c r="AB158" s="18"/>
      <c r="AC158" s="22">
        <f t="shared" si="19"/>
        <v>7.3436999999999992</v>
      </c>
      <c r="AD158" s="20"/>
      <c r="AE158" s="20"/>
    </row>
    <row r="159" spans="1:37" ht="35.1" customHeight="1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P159" s="56"/>
      <c r="Q159" s="217"/>
      <c r="R159" s="217"/>
      <c r="S159" s="218"/>
      <c r="T159" s="189" t="s">
        <v>185</v>
      </c>
      <c r="U159" s="189"/>
      <c r="V159" s="189"/>
      <c r="W159" s="189"/>
      <c r="X159" s="2" t="s">
        <v>44</v>
      </c>
      <c r="Y159" s="135">
        <v>480</v>
      </c>
      <c r="Z159" s="135" t="e">
        <f>Y159*#REF!</f>
        <v>#REF!</v>
      </c>
      <c r="AB159" s="106"/>
      <c r="AF159" s="105"/>
    </row>
    <row r="160" spans="1:37" ht="35.1" customHeight="1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P160" s="167"/>
      <c r="Q160" s="168"/>
      <c r="R160" s="168"/>
      <c r="S160" s="168"/>
      <c r="T160" s="168"/>
      <c r="U160" s="168"/>
      <c r="V160" s="168"/>
      <c r="W160" s="168"/>
      <c r="X160" s="169"/>
      <c r="Y160" s="130"/>
      <c r="Z160" s="5" t="e">
        <f>SUM(Z153:Z159)</f>
        <v>#REF!</v>
      </c>
      <c r="AA160" s="23"/>
      <c r="AB160" s="16"/>
    </row>
    <row r="161" spans="1:37" ht="35.1" customHeight="1" x14ac:dyDescent="0.15">
      <c r="O161" s="15"/>
      <c r="P161" s="199" t="s">
        <v>109</v>
      </c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37"/>
      <c r="AB161" s="15"/>
    </row>
    <row r="162" spans="1:37" ht="31.15" customHeight="1" x14ac:dyDescent="0.15">
      <c r="Z162" s="16"/>
    </row>
    <row r="163" spans="1:37" ht="31.15" customHeight="1" x14ac:dyDescent="0.15">
      <c r="Z163" s="16"/>
    </row>
    <row r="164" spans="1:37" ht="31.15" customHeight="1" x14ac:dyDescent="0.15">
      <c r="Z164" s="16"/>
    </row>
    <row r="165" spans="1:37" ht="37.15" customHeight="1" x14ac:dyDescent="0.15">
      <c r="Z165" s="16"/>
    </row>
    <row r="166" spans="1:37" ht="37.15" customHeight="1" x14ac:dyDescent="0.15">
      <c r="Z166" s="16"/>
    </row>
    <row r="167" spans="1:37" ht="31.15" customHeight="1" x14ac:dyDescent="0.15">
      <c r="Z167" s="16"/>
    </row>
    <row r="168" spans="1:37" ht="31.15" customHeight="1" x14ac:dyDescent="0.15">
      <c r="Z168" s="16"/>
    </row>
    <row r="169" spans="1:37" ht="31.15" customHeight="1" x14ac:dyDescent="0.15">
      <c r="Z169" s="16"/>
    </row>
    <row r="170" spans="1:37" ht="37.15" customHeight="1" x14ac:dyDescent="0.15">
      <c r="Z170" s="16"/>
    </row>
    <row r="171" spans="1:37" ht="37.15" customHeight="1" x14ac:dyDescent="0.15">
      <c r="Z171" s="16"/>
    </row>
    <row r="172" spans="1:37" s="9" customFormat="1" ht="34.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2" t="s">
        <v>14</v>
      </c>
      <c r="P172" s="174" t="s">
        <v>218</v>
      </c>
      <c r="Q172" s="175"/>
      <c r="R172" s="175"/>
      <c r="S172" s="175"/>
      <c r="T172" s="175"/>
      <c r="U172" s="175"/>
      <c r="V172" s="175"/>
      <c r="W172" s="175"/>
      <c r="X172" s="175"/>
      <c r="Y172" s="175"/>
      <c r="Z172" s="176"/>
      <c r="AF172" s="15"/>
      <c r="AG172" s="15"/>
      <c r="AH172" s="15"/>
      <c r="AI172" s="15"/>
      <c r="AJ172" s="15"/>
      <c r="AK172" s="15"/>
    </row>
    <row r="173" spans="1:37" s="9" customFormat="1" ht="35.1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3"/>
      <c r="P173" s="133" t="s">
        <v>46</v>
      </c>
      <c r="Q173" s="133" t="s">
        <v>74</v>
      </c>
      <c r="R173" s="133" t="s">
        <v>22</v>
      </c>
      <c r="S173" s="133" t="s">
        <v>51</v>
      </c>
      <c r="T173" s="133" t="s">
        <v>53</v>
      </c>
      <c r="U173" s="133" t="s">
        <v>54</v>
      </c>
      <c r="V173" s="133" t="s">
        <v>55</v>
      </c>
      <c r="W173" s="133" t="s">
        <v>71</v>
      </c>
      <c r="X173" s="133" t="s">
        <v>43</v>
      </c>
      <c r="Y173" s="133" t="s">
        <v>45</v>
      </c>
      <c r="Z173" s="133" t="s">
        <v>112</v>
      </c>
      <c r="AF173" s="15"/>
      <c r="AG173" s="15"/>
      <c r="AH173" s="15"/>
      <c r="AI173" s="15"/>
      <c r="AJ173" s="15"/>
      <c r="AK173" s="15"/>
    </row>
    <row r="174" spans="1:37" s="19" customFormat="1" ht="45" customHeight="1" x14ac:dyDescent="0.15">
      <c r="A174" s="24">
        <v>1220</v>
      </c>
      <c r="B174" s="24">
        <v>400</v>
      </c>
      <c r="C174" s="24">
        <v>2650</v>
      </c>
      <c r="D174" s="13">
        <v>9</v>
      </c>
      <c r="E174" s="13">
        <v>9</v>
      </c>
      <c r="F174" s="13">
        <v>2</v>
      </c>
      <c r="G174" s="13">
        <v>1</v>
      </c>
      <c r="H174" s="13">
        <v>0</v>
      </c>
      <c r="I174" s="12">
        <v>56</v>
      </c>
      <c r="J174" s="12">
        <v>0</v>
      </c>
      <c r="K174" s="13">
        <v>0</v>
      </c>
      <c r="L174" s="13">
        <v>0</v>
      </c>
      <c r="M174" s="13">
        <v>0</v>
      </c>
      <c r="N174" s="12">
        <v>0</v>
      </c>
      <c r="O174" s="14">
        <f t="shared" ref="O174:O189" si="21">(A174*B174*E174+A174*C174*F174+B174*C174*D174)*G174*$G$2*0.000001+(A174*B174*E174+A174*C174*F174+B174*C174*D174)*H174*$H$2*0.000001+($I$2*I174)+($J$2*J174+$K$2*K174*A174*C174*0.000001)+($L$2*L174)+$M$2*M174+$N$2*N174</f>
        <v>2727.7599999999998</v>
      </c>
      <c r="P174" s="103">
        <v>1</v>
      </c>
      <c r="Q174" s="59" t="s">
        <v>164</v>
      </c>
      <c r="R174" s="103" t="s">
        <v>195</v>
      </c>
      <c r="S174" s="209" t="s">
        <v>219</v>
      </c>
      <c r="T174" s="135">
        <f t="shared" ref="T174:V189" si="22">A174</f>
        <v>1220</v>
      </c>
      <c r="U174" s="135">
        <f t="shared" si="22"/>
        <v>400</v>
      </c>
      <c r="V174" s="135">
        <f t="shared" si="22"/>
        <v>2650</v>
      </c>
      <c r="W174" s="3">
        <v>1</v>
      </c>
      <c r="X174" s="3" t="s">
        <v>47</v>
      </c>
      <c r="Y174" s="135">
        <v>1050</v>
      </c>
      <c r="Z174" s="3" t="e">
        <f>#REF!*Y174</f>
        <v>#REF!</v>
      </c>
      <c r="AA174" s="18">
        <v>1250</v>
      </c>
      <c r="AB174" s="18"/>
      <c r="AC174" s="22">
        <f t="shared" ref="AC174:AC189" si="23">T174*V174*0.000001</f>
        <v>3.2329999999999997</v>
      </c>
      <c r="AD174" s="20"/>
      <c r="AE174" s="20"/>
    </row>
    <row r="175" spans="1:37" s="19" customFormat="1" ht="45" customHeight="1" x14ac:dyDescent="0.15">
      <c r="A175" s="24">
        <v>640</v>
      </c>
      <c r="B175" s="24">
        <v>400</v>
      </c>
      <c r="C175" s="24">
        <v>2650</v>
      </c>
      <c r="D175" s="13">
        <v>9</v>
      </c>
      <c r="E175" s="13">
        <v>9</v>
      </c>
      <c r="F175" s="13">
        <v>2</v>
      </c>
      <c r="G175" s="13">
        <v>1</v>
      </c>
      <c r="H175" s="13">
        <v>0</v>
      </c>
      <c r="I175" s="12">
        <v>56</v>
      </c>
      <c r="J175" s="12">
        <v>0</v>
      </c>
      <c r="K175" s="13">
        <v>0</v>
      </c>
      <c r="L175" s="13">
        <v>0</v>
      </c>
      <c r="M175" s="13">
        <v>0</v>
      </c>
      <c r="N175" s="12">
        <v>0</v>
      </c>
      <c r="O175" s="14">
        <f t="shared" si="21"/>
        <v>2108.3199999999997</v>
      </c>
      <c r="P175" s="103">
        <v>2</v>
      </c>
      <c r="Q175" s="59" t="s">
        <v>164</v>
      </c>
      <c r="R175" s="103" t="s">
        <v>195</v>
      </c>
      <c r="S175" s="179"/>
      <c r="T175" s="135">
        <f t="shared" si="22"/>
        <v>640</v>
      </c>
      <c r="U175" s="135">
        <f t="shared" si="22"/>
        <v>400</v>
      </c>
      <c r="V175" s="135">
        <f t="shared" si="22"/>
        <v>2650</v>
      </c>
      <c r="W175" s="3">
        <v>1</v>
      </c>
      <c r="X175" s="3" t="s">
        <v>47</v>
      </c>
      <c r="Y175" s="135">
        <v>1050</v>
      </c>
      <c r="Z175" s="3" t="e">
        <f>#REF!*Y175</f>
        <v>#REF!</v>
      </c>
      <c r="AA175" s="18">
        <v>1250</v>
      </c>
      <c r="AB175" s="18"/>
      <c r="AC175" s="22">
        <f t="shared" si="23"/>
        <v>1.696</v>
      </c>
      <c r="AD175" s="20"/>
      <c r="AE175" s="20"/>
    </row>
    <row r="176" spans="1:37" s="19" customFormat="1" ht="45" customHeight="1" x14ac:dyDescent="0.15">
      <c r="A176" s="24">
        <v>4160</v>
      </c>
      <c r="B176" s="24">
        <v>400</v>
      </c>
      <c r="C176" s="24">
        <v>2650</v>
      </c>
      <c r="D176" s="13">
        <v>9</v>
      </c>
      <c r="E176" s="13">
        <v>9</v>
      </c>
      <c r="F176" s="13">
        <v>2</v>
      </c>
      <c r="G176" s="13">
        <v>1</v>
      </c>
      <c r="H176" s="13">
        <v>0</v>
      </c>
      <c r="I176" s="12">
        <v>56</v>
      </c>
      <c r="J176" s="12">
        <v>0</v>
      </c>
      <c r="K176" s="13">
        <v>0</v>
      </c>
      <c r="L176" s="13">
        <v>0</v>
      </c>
      <c r="M176" s="13">
        <v>0</v>
      </c>
      <c r="N176" s="12">
        <v>0</v>
      </c>
      <c r="O176" s="14">
        <f t="shared" si="21"/>
        <v>5867.6799999999994</v>
      </c>
      <c r="P176" s="103">
        <v>3</v>
      </c>
      <c r="Q176" s="59" t="s">
        <v>105</v>
      </c>
      <c r="R176" s="103" t="s">
        <v>85</v>
      </c>
      <c r="S176" s="179"/>
      <c r="T176" s="135">
        <f t="shared" si="22"/>
        <v>4160</v>
      </c>
      <c r="U176" s="135">
        <f t="shared" si="22"/>
        <v>400</v>
      </c>
      <c r="V176" s="135">
        <f t="shared" si="22"/>
        <v>2650</v>
      </c>
      <c r="W176" s="3">
        <v>1</v>
      </c>
      <c r="X176" s="3" t="s">
        <v>47</v>
      </c>
      <c r="Y176" s="135">
        <v>1050</v>
      </c>
      <c r="Z176" s="3" t="e">
        <f>#REF!*Y176</f>
        <v>#REF!</v>
      </c>
      <c r="AA176" s="18">
        <v>1250</v>
      </c>
      <c r="AB176" s="18"/>
      <c r="AC176" s="22">
        <f t="shared" si="23"/>
        <v>11.023999999999999</v>
      </c>
      <c r="AD176" s="20"/>
      <c r="AE176" s="20"/>
    </row>
    <row r="177" spans="1:37" s="19" customFormat="1" ht="45" customHeight="1" x14ac:dyDescent="0.15">
      <c r="A177" s="24">
        <v>3460</v>
      </c>
      <c r="B177" s="24">
        <v>400</v>
      </c>
      <c r="C177" s="24">
        <v>2650</v>
      </c>
      <c r="D177" s="13">
        <v>9</v>
      </c>
      <c r="E177" s="13">
        <v>9</v>
      </c>
      <c r="F177" s="13">
        <v>2</v>
      </c>
      <c r="G177" s="13">
        <v>1</v>
      </c>
      <c r="H177" s="13">
        <v>0</v>
      </c>
      <c r="I177" s="12">
        <v>56</v>
      </c>
      <c r="J177" s="12">
        <v>0</v>
      </c>
      <c r="K177" s="13">
        <v>0</v>
      </c>
      <c r="L177" s="13">
        <v>0</v>
      </c>
      <c r="M177" s="13">
        <v>0</v>
      </c>
      <c r="N177" s="12">
        <v>0</v>
      </c>
      <c r="O177" s="14">
        <f t="shared" si="21"/>
        <v>5120.08</v>
      </c>
      <c r="P177" s="103">
        <v>4</v>
      </c>
      <c r="Q177" s="59" t="s">
        <v>166</v>
      </c>
      <c r="R177" s="103" t="s">
        <v>197</v>
      </c>
      <c r="S177" s="179"/>
      <c r="T177" s="135">
        <f t="shared" si="22"/>
        <v>3460</v>
      </c>
      <c r="U177" s="135">
        <f t="shared" si="22"/>
        <v>400</v>
      </c>
      <c r="V177" s="135">
        <f t="shared" si="22"/>
        <v>2650</v>
      </c>
      <c r="W177" s="3">
        <v>1</v>
      </c>
      <c r="X177" s="3" t="s">
        <v>47</v>
      </c>
      <c r="Y177" s="135">
        <v>1050</v>
      </c>
      <c r="Z177" s="3" t="e">
        <f>#REF!*Y177</f>
        <v>#REF!</v>
      </c>
      <c r="AA177" s="18">
        <v>1250</v>
      </c>
      <c r="AB177" s="18"/>
      <c r="AC177" s="22">
        <f t="shared" si="23"/>
        <v>9.1689999999999987</v>
      </c>
      <c r="AD177" s="20"/>
      <c r="AE177" s="20"/>
    </row>
    <row r="178" spans="1:37" s="19" customFormat="1" ht="45" customHeight="1" x14ac:dyDescent="0.15">
      <c r="A178" s="24">
        <v>2050</v>
      </c>
      <c r="B178" s="24">
        <v>550</v>
      </c>
      <c r="C178" s="24">
        <v>2650</v>
      </c>
      <c r="D178" s="13">
        <v>9</v>
      </c>
      <c r="E178" s="13">
        <v>9</v>
      </c>
      <c r="F178" s="13">
        <v>2</v>
      </c>
      <c r="G178" s="13">
        <v>1</v>
      </c>
      <c r="H178" s="13">
        <v>0</v>
      </c>
      <c r="I178" s="12">
        <v>56</v>
      </c>
      <c r="J178" s="12">
        <v>0</v>
      </c>
      <c r="K178" s="13">
        <v>0</v>
      </c>
      <c r="L178" s="13">
        <v>0</v>
      </c>
      <c r="M178" s="13">
        <v>0</v>
      </c>
      <c r="N178" s="12">
        <v>0</v>
      </c>
      <c r="O178" s="14">
        <f t="shared" si="21"/>
        <v>4375.6000000000004</v>
      </c>
      <c r="P178" s="103">
        <v>5</v>
      </c>
      <c r="Q178" s="59" t="s">
        <v>155</v>
      </c>
      <c r="R178" s="103" t="s">
        <v>30</v>
      </c>
      <c r="S178" s="179"/>
      <c r="T178" s="135">
        <f t="shared" si="22"/>
        <v>2050</v>
      </c>
      <c r="U178" s="135">
        <f t="shared" si="22"/>
        <v>550</v>
      </c>
      <c r="V178" s="135">
        <f t="shared" si="22"/>
        <v>2650</v>
      </c>
      <c r="W178" s="3">
        <v>1</v>
      </c>
      <c r="X178" s="3" t="s">
        <v>47</v>
      </c>
      <c r="Y178" s="135">
        <v>1050</v>
      </c>
      <c r="Z178" s="3" t="e">
        <f>#REF!*Y178</f>
        <v>#REF!</v>
      </c>
      <c r="AA178" s="18">
        <v>1250</v>
      </c>
      <c r="AB178" s="18"/>
      <c r="AC178" s="22">
        <f t="shared" si="23"/>
        <v>5.4325000000000001</v>
      </c>
      <c r="AD178" s="20"/>
      <c r="AE178" s="20"/>
    </row>
    <row r="179" spans="1:37" s="19" customFormat="1" ht="45" customHeight="1" x14ac:dyDescent="0.15">
      <c r="A179" s="24">
        <v>2653</v>
      </c>
      <c r="B179" s="24">
        <v>500</v>
      </c>
      <c r="C179" s="24">
        <v>2650</v>
      </c>
      <c r="D179" s="13">
        <v>9</v>
      </c>
      <c r="E179" s="13">
        <v>9</v>
      </c>
      <c r="F179" s="13">
        <v>2</v>
      </c>
      <c r="G179" s="13">
        <v>1</v>
      </c>
      <c r="H179" s="13">
        <v>0</v>
      </c>
      <c r="I179" s="12">
        <v>56</v>
      </c>
      <c r="J179" s="12">
        <v>0</v>
      </c>
      <c r="K179" s="13">
        <v>0</v>
      </c>
      <c r="L179" s="13">
        <v>0</v>
      </c>
      <c r="M179" s="13">
        <v>0</v>
      </c>
      <c r="N179" s="12">
        <v>0</v>
      </c>
      <c r="O179" s="14">
        <f t="shared" si="21"/>
        <v>4830.9279999999999</v>
      </c>
      <c r="P179" s="103">
        <v>8</v>
      </c>
      <c r="Q179" s="59" t="s">
        <v>162</v>
      </c>
      <c r="R179" s="103" t="s">
        <v>30</v>
      </c>
      <c r="S179" s="179"/>
      <c r="T179" s="135">
        <f t="shared" si="22"/>
        <v>2653</v>
      </c>
      <c r="U179" s="135">
        <f t="shared" si="22"/>
        <v>500</v>
      </c>
      <c r="V179" s="135">
        <f t="shared" si="22"/>
        <v>2650</v>
      </c>
      <c r="W179" s="3">
        <v>1</v>
      </c>
      <c r="X179" s="3" t="s">
        <v>47</v>
      </c>
      <c r="Y179" s="135">
        <v>1050</v>
      </c>
      <c r="Z179" s="3" t="e">
        <f>#REF!*Y179</f>
        <v>#REF!</v>
      </c>
      <c r="AA179" s="18">
        <v>1250</v>
      </c>
      <c r="AB179" s="18"/>
      <c r="AC179" s="22">
        <f t="shared" si="23"/>
        <v>7.0304500000000001</v>
      </c>
      <c r="AD179" s="20"/>
      <c r="AE179" s="20"/>
    </row>
    <row r="180" spans="1:37" s="19" customFormat="1" ht="45" customHeight="1" x14ac:dyDescent="0.15">
      <c r="A180" s="24">
        <v>1300</v>
      </c>
      <c r="B180" s="24">
        <v>500</v>
      </c>
      <c r="C180" s="24">
        <v>2650</v>
      </c>
      <c r="D180" s="13">
        <v>9</v>
      </c>
      <c r="E180" s="13">
        <v>9</v>
      </c>
      <c r="F180" s="13">
        <v>2</v>
      </c>
      <c r="G180" s="13">
        <v>1</v>
      </c>
      <c r="H180" s="13">
        <v>0</v>
      </c>
      <c r="I180" s="12">
        <v>56</v>
      </c>
      <c r="J180" s="12">
        <v>0</v>
      </c>
      <c r="K180" s="13">
        <v>0</v>
      </c>
      <c r="L180" s="13">
        <v>0</v>
      </c>
      <c r="M180" s="13">
        <v>0</v>
      </c>
      <c r="N180" s="12">
        <v>0</v>
      </c>
      <c r="O180" s="14">
        <f t="shared" si="21"/>
        <v>3239.7999999999997</v>
      </c>
      <c r="P180" s="103">
        <v>10</v>
      </c>
      <c r="Q180" s="59" t="s">
        <v>37</v>
      </c>
      <c r="R180" s="103" t="s">
        <v>38</v>
      </c>
      <c r="S180" s="179"/>
      <c r="T180" s="135">
        <f t="shared" si="22"/>
        <v>1300</v>
      </c>
      <c r="U180" s="135">
        <f t="shared" si="22"/>
        <v>500</v>
      </c>
      <c r="V180" s="135">
        <f t="shared" si="22"/>
        <v>2650</v>
      </c>
      <c r="W180" s="3">
        <v>1</v>
      </c>
      <c r="X180" s="3" t="s">
        <v>47</v>
      </c>
      <c r="Y180" s="135">
        <v>1050</v>
      </c>
      <c r="Z180" s="3" t="e">
        <f>#REF!*Y180</f>
        <v>#REF!</v>
      </c>
      <c r="AA180" s="18">
        <v>1250</v>
      </c>
      <c r="AB180" s="18"/>
      <c r="AC180" s="22">
        <f t="shared" si="23"/>
        <v>3.4449999999999998</v>
      </c>
      <c r="AD180" s="20"/>
      <c r="AE180" s="20"/>
    </row>
    <row r="181" spans="1:37" s="19" customFormat="1" ht="45" customHeight="1" x14ac:dyDescent="0.15">
      <c r="A181" s="24">
        <v>1600</v>
      </c>
      <c r="B181" s="24">
        <v>600</v>
      </c>
      <c r="C181" s="24">
        <v>2650</v>
      </c>
      <c r="D181" s="13">
        <v>9</v>
      </c>
      <c r="E181" s="13">
        <v>9</v>
      </c>
      <c r="F181" s="13">
        <v>2</v>
      </c>
      <c r="G181" s="13">
        <v>1</v>
      </c>
      <c r="H181" s="13">
        <v>0</v>
      </c>
      <c r="I181" s="12">
        <v>56</v>
      </c>
      <c r="J181" s="12">
        <v>0</v>
      </c>
      <c r="K181" s="13">
        <v>0</v>
      </c>
      <c r="L181" s="13">
        <v>0</v>
      </c>
      <c r="M181" s="13">
        <v>0</v>
      </c>
      <c r="N181" s="12">
        <v>0</v>
      </c>
      <c r="O181" s="14">
        <f t="shared" si="21"/>
        <v>4051.6</v>
      </c>
      <c r="P181" s="103">
        <v>9</v>
      </c>
      <c r="Q181" s="59" t="s">
        <v>37</v>
      </c>
      <c r="R181" s="103" t="s">
        <v>198</v>
      </c>
      <c r="S181" s="179"/>
      <c r="T181" s="135">
        <f t="shared" si="22"/>
        <v>1600</v>
      </c>
      <c r="U181" s="135">
        <f t="shared" si="22"/>
        <v>600</v>
      </c>
      <c r="V181" s="135">
        <f t="shared" si="22"/>
        <v>2650</v>
      </c>
      <c r="W181" s="3">
        <v>1</v>
      </c>
      <c r="X181" s="3" t="s">
        <v>47</v>
      </c>
      <c r="Y181" s="135">
        <v>1050</v>
      </c>
      <c r="Z181" s="3" t="e">
        <f>#REF!*Y181</f>
        <v>#REF!</v>
      </c>
      <c r="AA181" s="18">
        <v>1250</v>
      </c>
      <c r="AB181" s="18"/>
      <c r="AC181" s="22">
        <f t="shared" si="23"/>
        <v>4.24</v>
      </c>
      <c r="AD181" s="20"/>
      <c r="AE181" s="20"/>
    </row>
    <row r="182" spans="1:37" s="19" customFormat="1" ht="45" customHeight="1" x14ac:dyDescent="0.15">
      <c r="A182" s="24">
        <v>1955</v>
      </c>
      <c r="B182" s="24">
        <v>600</v>
      </c>
      <c r="C182" s="24">
        <v>850</v>
      </c>
      <c r="D182" s="13">
        <v>9</v>
      </c>
      <c r="E182" s="13">
        <v>9</v>
      </c>
      <c r="F182" s="13">
        <v>2</v>
      </c>
      <c r="G182" s="13">
        <v>1</v>
      </c>
      <c r="H182" s="13">
        <v>0</v>
      </c>
      <c r="I182" s="12">
        <v>56</v>
      </c>
      <c r="J182" s="12">
        <v>0</v>
      </c>
      <c r="K182" s="13">
        <v>0</v>
      </c>
      <c r="L182" s="13">
        <v>0</v>
      </c>
      <c r="M182" s="13">
        <v>0</v>
      </c>
      <c r="N182" s="12">
        <v>0</v>
      </c>
      <c r="O182" s="14">
        <f t="shared" si="21"/>
        <v>2496.46</v>
      </c>
      <c r="P182" s="103">
        <v>12</v>
      </c>
      <c r="Q182" s="59" t="s">
        <v>175</v>
      </c>
      <c r="R182" s="103" t="s">
        <v>32</v>
      </c>
      <c r="S182" s="179"/>
      <c r="T182" s="135">
        <f t="shared" si="22"/>
        <v>1955</v>
      </c>
      <c r="U182" s="135">
        <f t="shared" si="22"/>
        <v>600</v>
      </c>
      <c r="V182" s="135">
        <f t="shared" si="22"/>
        <v>850</v>
      </c>
      <c r="W182" s="3">
        <v>1</v>
      </c>
      <c r="X182" s="3" t="s">
        <v>64</v>
      </c>
      <c r="Y182" s="135">
        <v>1050</v>
      </c>
      <c r="Z182" s="3" t="e">
        <f>#REF!*Y182</f>
        <v>#REF!</v>
      </c>
      <c r="AA182" s="18">
        <v>1250</v>
      </c>
      <c r="AB182" s="18"/>
      <c r="AC182" s="22">
        <f t="shared" si="23"/>
        <v>1.6617499999999998</v>
      </c>
      <c r="AD182" s="20"/>
      <c r="AE182" s="20"/>
    </row>
    <row r="183" spans="1:37" s="19" customFormat="1" ht="45" customHeight="1" x14ac:dyDescent="0.15">
      <c r="A183" s="24">
        <v>1255</v>
      </c>
      <c r="B183" s="24">
        <v>600</v>
      </c>
      <c r="C183" s="24">
        <v>850</v>
      </c>
      <c r="D183" s="13">
        <v>9</v>
      </c>
      <c r="E183" s="13">
        <v>9</v>
      </c>
      <c r="F183" s="13">
        <v>2</v>
      </c>
      <c r="G183" s="13">
        <v>1</v>
      </c>
      <c r="H183" s="13">
        <v>0</v>
      </c>
      <c r="I183" s="12">
        <v>56</v>
      </c>
      <c r="J183" s="12">
        <v>0</v>
      </c>
      <c r="K183" s="13">
        <v>0</v>
      </c>
      <c r="L183" s="13">
        <v>0</v>
      </c>
      <c r="M183" s="13">
        <v>0</v>
      </c>
      <c r="N183" s="12">
        <v>0</v>
      </c>
      <c r="O183" s="14">
        <f t="shared" si="21"/>
        <v>1900.06</v>
      </c>
      <c r="P183" s="103">
        <v>13</v>
      </c>
      <c r="Q183" s="59" t="s">
        <v>175</v>
      </c>
      <c r="R183" s="103" t="s">
        <v>32</v>
      </c>
      <c r="S183" s="179"/>
      <c r="T183" s="135">
        <f t="shared" si="22"/>
        <v>1255</v>
      </c>
      <c r="U183" s="135">
        <f t="shared" si="22"/>
        <v>600</v>
      </c>
      <c r="V183" s="135">
        <f t="shared" si="22"/>
        <v>850</v>
      </c>
      <c r="W183" s="3">
        <v>1</v>
      </c>
      <c r="X183" s="3" t="s">
        <v>64</v>
      </c>
      <c r="Y183" s="135">
        <v>1050</v>
      </c>
      <c r="Z183" s="3" t="e">
        <f>#REF!*Y183</f>
        <v>#REF!</v>
      </c>
      <c r="AA183" s="18">
        <v>1250</v>
      </c>
      <c r="AB183" s="18"/>
      <c r="AC183" s="22">
        <f t="shared" si="23"/>
        <v>1.0667499999999999</v>
      </c>
      <c r="AD183" s="20"/>
      <c r="AE183" s="20"/>
    </row>
    <row r="184" spans="1:37" s="19" customFormat="1" ht="45" customHeight="1" x14ac:dyDescent="0.15">
      <c r="A184" s="24">
        <v>1500</v>
      </c>
      <c r="B184" s="24">
        <v>600</v>
      </c>
      <c r="C184" s="24">
        <v>850</v>
      </c>
      <c r="D184" s="13">
        <v>9</v>
      </c>
      <c r="E184" s="13">
        <v>9</v>
      </c>
      <c r="F184" s="13">
        <v>2</v>
      </c>
      <c r="G184" s="13">
        <v>1</v>
      </c>
      <c r="H184" s="13">
        <v>0</v>
      </c>
      <c r="I184" s="12">
        <v>56</v>
      </c>
      <c r="J184" s="12">
        <v>0</v>
      </c>
      <c r="K184" s="13">
        <v>0</v>
      </c>
      <c r="L184" s="13">
        <v>0</v>
      </c>
      <c r="M184" s="13">
        <v>0</v>
      </c>
      <c r="N184" s="12">
        <v>0</v>
      </c>
      <c r="O184" s="14">
        <f t="shared" si="21"/>
        <v>2108.8000000000002</v>
      </c>
      <c r="P184" s="103">
        <v>14</v>
      </c>
      <c r="Q184" s="59" t="s">
        <v>175</v>
      </c>
      <c r="R184" s="103" t="s">
        <v>32</v>
      </c>
      <c r="S184" s="179"/>
      <c r="T184" s="135">
        <f t="shared" si="22"/>
        <v>1500</v>
      </c>
      <c r="U184" s="135">
        <f t="shared" si="22"/>
        <v>600</v>
      </c>
      <c r="V184" s="135">
        <f t="shared" si="22"/>
        <v>850</v>
      </c>
      <c r="W184" s="3">
        <v>1</v>
      </c>
      <c r="X184" s="3" t="s">
        <v>64</v>
      </c>
      <c r="Y184" s="135">
        <v>1050</v>
      </c>
      <c r="Z184" s="3" t="e">
        <f>#REF!*Y184</f>
        <v>#REF!</v>
      </c>
      <c r="AA184" s="18">
        <v>1250</v>
      </c>
      <c r="AB184" s="18"/>
      <c r="AC184" s="22">
        <f t="shared" si="23"/>
        <v>1.2749999999999999</v>
      </c>
      <c r="AD184" s="20"/>
      <c r="AE184" s="20"/>
    </row>
    <row r="185" spans="1:37" s="19" customFormat="1" ht="45" customHeight="1" x14ac:dyDescent="0.15">
      <c r="A185" s="24">
        <v>454</v>
      </c>
      <c r="B185" s="24">
        <v>300</v>
      </c>
      <c r="C185" s="24">
        <v>750</v>
      </c>
      <c r="D185" s="13">
        <v>9</v>
      </c>
      <c r="E185" s="13">
        <v>9</v>
      </c>
      <c r="F185" s="13">
        <v>2</v>
      </c>
      <c r="G185" s="13">
        <v>1</v>
      </c>
      <c r="H185" s="13">
        <v>0</v>
      </c>
      <c r="I185" s="12">
        <v>56</v>
      </c>
      <c r="J185" s="12">
        <v>0</v>
      </c>
      <c r="K185" s="13">
        <v>0</v>
      </c>
      <c r="L185" s="13">
        <v>0</v>
      </c>
      <c r="M185" s="13">
        <v>0</v>
      </c>
      <c r="N185" s="12">
        <v>0</v>
      </c>
      <c r="O185" s="14">
        <f t="shared" si="21"/>
        <v>751.81600000000003</v>
      </c>
      <c r="P185" s="103">
        <v>15</v>
      </c>
      <c r="Q185" s="59" t="s">
        <v>175</v>
      </c>
      <c r="R185" s="103" t="s">
        <v>95</v>
      </c>
      <c r="S185" s="179"/>
      <c r="T185" s="135">
        <f t="shared" si="22"/>
        <v>454</v>
      </c>
      <c r="U185" s="135">
        <f t="shared" si="22"/>
        <v>300</v>
      </c>
      <c r="V185" s="135">
        <f t="shared" si="22"/>
        <v>750</v>
      </c>
      <c r="W185" s="3">
        <v>1</v>
      </c>
      <c r="X185" s="3" t="s">
        <v>64</v>
      </c>
      <c r="Y185" s="135">
        <v>850</v>
      </c>
      <c r="Z185" s="3" t="e">
        <f>#REF!*Y185</f>
        <v>#REF!</v>
      </c>
      <c r="AA185" s="18">
        <v>1250</v>
      </c>
      <c r="AB185" s="18"/>
      <c r="AC185" s="22">
        <f t="shared" si="23"/>
        <v>0.34049999999999997</v>
      </c>
      <c r="AD185" s="20"/>
      <c r="AE185" s="20"/>
    </row>
    <row r="186" spans="1:37" s="19" customFormat="1" ht="45" customHeight="1" x14ac:dyDescent="0.15">
      <c r="A186" s="24">
        <v>600</v>
      </c>
      <c r="B186" s="24">
        <v>300</v>
      </c>
      <c r="C186" s="24">
        <v>750</v>
      </c>
      <c r="D186" s="13">
        <v>9</v>
      </c>
      <c r="E186" s="13">
        <v>9</v>
      </c>
      <c r="F186" s="13">
        <v>2</v>
      </c>
      <c r="G186" s="13">
        <v>1</v>
      </c>
      <c r="H186" s="13">
        <v>0</v>
      </c>
      <c r="I186" s="12">
        <v>56</v>
      </c>
      <c r="J186" s="12">
        <v>0</v>
      </c>
      <c r="K186" s="13">
        <v>0</v>
      </c>
      <c r="L186" s="13">
        <v>0</v>
      </c>
      <c r="M186" s="13">
        <v>0</v>
      </c>
      <c r="N186" s="12">
        <v>0</v>
      </c>
      <c r="O186" s="14">
        <f t="shared" si="21"/>
        <v>825.4</v>
      </c>
      <c r="P186" s="103">
        <v>16</v>
      </c>
      <c r="Q186" s="59" t="s">
        <v>175</v>
      </c>
      <c r="R186" s="103" t="s">
        <v>95</v>
      </c>
      <c r="S186" s="179"/>
      <c r="T186" s="135">
        <f t="shared" si="22"/>
        <v>600</v>
      </c>
      <c r="U186" s="135">
        <f t="shared" si="22"/>
        <v>300</v>
      </c>
      <c r="V186" s="135">
        <f t="shared" si="22"/>
        <v>750</v>
      </c>
      <c r="W186" s="3">
        <v>1</v>
      </c>
      <c r="X186" s="3" t="s">
        <v>64</v>
      </c>
      <c r="Y186" s="135">
        <v>850</v>
      </c>
      <c r="Z186" s="3" t="e">
        <f>#REF!*Y186</f>
        <v>#REF!</v>
      </c>
      <c r="AA186" s="18">
        <v>1250</v>
      </c>
      <c r="AB186" s="18"/>
      <c r="AC186" s="22">
        <f t="shared" si="23"/>
        <v>0.44999999999999996</v>
      </c>
      <c r="AD186" s="20"/>
      <c r="AE186" s="20"/>
    </row>
    <row r="187" spans="1:37" s="19" customFormat="1" ht="45" customHeight="1" x14ac:dyDescent="0.15">
      <c r="A187" s="24">
        <v>520</v>
      </c>
      <c r="B187" s="24">
        <v>300</v>
      </c>
      <c r="C187" s="24">
        <v>750</v>
      </c>
      <c r="D187" s="13">
        <v>9</v>
      </c>
      <c r="E187" s="13">
        <v>9</v>
      </c>
      <c r="F187" s="13">
        <v>2</v>
      </c>
      <c r="G187" s="13">
        <v>1</v>
      </c>
      <c r="H187" s="13">
        <v>0</v>
      </c>
      <c r="I187" s="12">
        <v>56</v>
      </c>
      <c r="J187" s="12">
        <v>0</v>
      </c>
      <c r="K187" s="13">
        <v>0</v>
      </c>
      <c r="L187" s="13">
        <v>0</v>
      </c>
      <c r="M187" s="13">
        <v>0</v>
      </c>
      <c r="N187" s="12">
        <v>0</v>
      </c>
      <c r="O187" s="14">
        <f t="shared" si="21"/>
        <v>785.07999999999993</v>
      </c>
      <c r="P187" s="103">
        <v>17</v>
      </c>
      <c r="Q187" s="59" t="s">
        <v>175</v>
      </c>
      <c r="R187" s="103" t="s">
        <v>95</v>
      </c>
      <c r="S187" s="179"/>
      <c r="T187" s="135">
        <f t="shared" si="22"/>
        <v>520</v>
      </c>
      <c r="U187" s="135">
        <f t="shared" si="22"/>
        <v>300</v>
      </c>
      <c r="V187" s="135">
        <f t="shared" si="22"/>
        <v>750</v>
      </c>
      <c r="W187" s="3">
        <v>1</v>
      </c>
      <c r="X187" s="3" t="s">
        <v>64</v>
      </c>
      <c r="Y187" s="135">
        <v>850</v>
      </c>
      <c r="Z187" s="3" t="e">
        <f>#REF!*Y187</f>
        <v>#REF!</v>
      </c>
      <c r="AA187" s="18">
        <v>1250</v>
      </c>
      <c r="AB187" s="18"/>
      <c r="AC187" s="22">
        <f t="shared" si="23"/>
        <v>0.38999999999999996</v>
      </c>
      <c r="AD187" s="20"/>
      <c r="AE187" s="20"/>
    </row>
    <row r="188" spans="1:37" s="19" customFormat="1" ht="45" customHeight="1" x14ac:dyDescent="0.15">
      <c r="A188" s="24">
        <v>480</v>
      </c>
      <c r="B188" s="24">
        <v>300</v>
      </c>
      <c r="C188" s="24">
        <v>750</v>
      </c>
      <c r="D188" s="13">
        <v>9</v>
      </c>
      <c r="E188" s="13">
        <v>9</v>
      </c>
      <c r="F188" s="13">
        <v>2</v>
      </c>
      <c r="G188" s="13">
        <v>1</v>
      </c>
      <c r="H188" s="13">
        <v>0</v>
      </c>
      <c r="I188" s="12">
        <v>56</v>
      </c>
      <c r="J188" s="12">
        <v>0</v>
      </c>
      <c r="K188" s="13">
        <v>0</v>
      </c>
      <c r="L188" s="13">
        <v>0</v>
      </c>
      <c r="M188" s="13">
        <v>0</v>
      </c>
      <c r="N188" s="12">
        <v>0</v>
      </c>
      <c r="O188" s="14">
        <f t="shared" si="21"/>
        <v>764.92</v>
      </c>
      <c r="P188" s="103">
        <v>18</v>
      </c>
      <c r="Q188" s="59" t="s">
        <v>175</v>
      </c>
      <c r="R188" s="103" t="s">
        <v>95</v>
      </c>
      <c r="S188" s="179"/>
      <c r="T188" s="135">
        <f t="shared" si="22"/>
        <v>480</v>
      </c>
      <c r="U188" s="135">
        <f t="shared" si="22"/>
        <v>300</v>
      </c>
      <c r="V188" s="135">
        <f t="shared" si="22"/>
        <v>750</v>
      </c>
      <c r="W188" s="3">
        <v>1</v>
      </c>
      <c r="X188" s="3" t="s">
        <v>64</v>
      </c>
      <c r="Y188" s="135">
        <v>850</v>
      </c>
      <c r="Z188" s="3" t="e">
        <f>#REF!*Y188</f>
        <v>#REF!</v>
      </c>
      <c r="AA188" s="18">
        <v>1250</v>
      </c>
      <c r="AB188" s="18"/>
      <c r="AC188" s="22">
        <f t="shared" si="23"/>
        <v>0.36</v>
      </c>
      <c r="AD188" s="20"/>
      <c r="AE188" s="20"/>
    </row>
    <row r="189" spans="1:37" s="19" customFormat="1" ht="45" customHeight="1" x14ac:dyDescent="0.15">
      <c r="A189" s="24">
        <v>1255</v>
      </c>
      <c r="B189" s="24">
        <v>300</v>
      </c>
      <c r="C189" s="24">
        <v>750</v>
      </c>
      <c r="D189" s="13">
        <v>9</v>
      </c>
      <c r="E189" s="13">
        <v>9</v>
      </c>
      <c r="F189" s="13">
        <v>2</v>
      </c>
      <c r="G189" s="13">
        <v>1</v>
      </c>
      <c r="H189" s="13">
        <v>0</v>
      </c>
      <c r="I189" s="12">
        <v>56</v>
      </c>
      <c r="J189" s="12">
        <v>0</v>
      </c>
      <c r="K189" s="13">
        <v>0</v>
      </c>
      <c r="L189" s="13">
        <v>0</v>
      </c>
      <c r="M189" s="13">
        <v>0</v>
      </c>
      <c r="N189" s="12">
        <v>0</v>
      </c>
      <c r="O189" s="14">
        <f t="shared" si="21"/>
        <v>1155.52</v>
      </c>
      <c r="P189" s="103">
        <v>19</v>
      </c>
      <c r="Q189" s="59" t="s">
        <v>175</v>
      </c>
      <c r="R189" s="103" t="s">
        <v>95</v>
      </c>
      <c r="S189" s="210"/>
      <c r="T189" s="135">
        <f t="shared" si="22"/>
        <v>1255</v>
      </c>
      <c r="U189" s="135">
        <f t="shared" si="22"/>
        <v>300</v>
      </c>
      <c r="V189" s="135">
        <f t="shared" si="22"/>
        <v>750</v>
      </c>
      <c r="W189" s="3">
        <v>1</v>
      </c>
      <c r="X189" s="3" t="s">
        <v>64</v>
      </c>
      <c r="Y189" s="135">
        <v>850</v>
      </c>
      <c r="Z189" s="3" t="e">
        <f>#REF!*Y189</f>
        <v>#REF!</v>
      </c>
      <c r="AA189" s="18">
        <v>1250</v>
      </c>
      <c r="AB189" s="18"/>
      <c r="AC189" s="22">
        <f t="shared" si="23"/>
        <v>0.94124999999999992</v>
      </c>
      <c r="AD189" s="20"/>
      <c r="AE189" s="20"/>
    </row>
    <row r="190" spans="1:37" s="9" customFormat="1" ht="34.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4" t="e">
        <f>SUM(#REF!)</f>
        <v>#REF!</v>
      </c>
      <c r="P190" s="180" t="s">
        <v>202</v>
      </c>
      <c r="Q190" s="181"/>
      <c r="R190" s="181"/>
      <c r="S190" s="182"/>
      <c r="T190" s="167" t="s">
        <v>56</v>
      </c>
      <c r="U190" s="168"/>
      <c r="V190" s="168"/>
      <c r="W190" s="169"/>
      <c r="X190" s="137" t="s">
        <v>57</v>
      </c>
      <c r="Y190" s="137" t="s">
        <v>45</v>
      </c>
      <c r="Z190" s="137" t="s">
        <v>52</v>
      </c>
      <c r="AC190" s="22" t="e">
        <f>SUM(#REF!)</f>
        <v>#REF!</v>
      </c>
      <c r="AF190" s="15"/>
      <c r="AG190" s="15"/>
      <c r="AH190" s="15"/>
      <c r="AI190" s="15"/>
      <c r="AJ190" s="15"/>
      <c r="AK190" s="15"/>
    </row>
    <row r="191" spans="1:37" ht="35.1" customHeight="1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P191" s="183"/>
      <c r="Q191" s="184"/>
      <c r="R191" s="184"/>
      <c r="S191" s="185"/>
      <c r="T191" s="189" t="s">
        <v>185</v>
      </c>
      <c r="U191" s="189"/>
      <c r="V191" s="189"/>
      <c r="W191" s="189"/>
      <c r="X191" s="2" t="s">
        <v>64</v>
      </c>
      <c r="Y191" s="135">
        <v>580</v>
      </c>
      <c r="Z191" s="135" t="e">
        <f>Y191*#REF!</f>
        <v>#REF!</v>
      </c>
      <c r="AB191" s="106"/>
      <c r="AF191" s="105"/>
    </row>
    <row r="192" spans="1:37" ht="33.75" customHeight="1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P192" s="186"/>
      <c r="Q192" s="187"/>
      <c r="R192" s="187"/>
      <c r="S192" s="188"/>
      <c r="T192" s="189" t="s">
        <v>182</v>
      </c>
      <c r="U192" s="189"/>
      <c r="V192" s="189"/>
      <c r="W192" s="189"/>
      <c r="X192" s="2" t="s">
        <v>58</v>
      </c>
      <c r="Y192" s="135">
        <v>350</v>
      </c>
      <c r="Z192" s="135" t="e">
        <f>Y192*#REF!</f>
        <v>#REF!</v>
      </c>
      <c r="AB192" s="106"/>
      <c r="AF192" s="105"/>
    </row>
    <row r="193" spans="1:37" ht="34.5" customHeight="1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P193" s="190" t="s">
        <v>203</v>
      </c>
      <c r="Q193" s="191"/>
      <c r="R193" s="191"/>
      <c r="S193" s="192"/>
      <c r="T193" s="189" t="s">
        <v>92</v>
      </c>
      <c r="U193" s="189"/>
      <c r="V193" s="189"/>
      <c r="W193" s="189"/>
      <c r="X193" s="2" t="s">
        <v>58</v>
      </c>
      <c r="Y193" s="135">
        <v>300</v>
      </c>
      <c r="Z193" s="135" t="e">
        <f>Y193*#REF!</f>
        <v>#REF!</v>
      </c>
      <c r="AB193" s="16"/>
    </row>
    <row r="194" spans="1:37" ht="34.5" customHeight="1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P194" s="193"/>
      <c r="Q194" s="194"/>
      <c r="R194" s="194"/>
      <c r="S194" s="195"/>
      <c r="T194" s="196" t="s">
        <v>205</v>
      </c>
      <c r="U194" s="197"/>
      <c r="V194" s="197"/>
      <c r="W194" s="198"/>
      <c r="X194" s="2" t="s">
        <v>206</v>
      </c>
      <c r="Y194" s="135">
        <v>85</v>
      </c>
      <c r="Z194" s="135" t="e">
        <f>Y194*#REF!</f>
        <v>#REF!</v>
      </c>
      <c r="AB194" s="16"/>
    </row>
    <row r="195" spans="1:37" ht="34.5" customHeight="1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P195" s="193"/>
      <c r="Q195" s="194"/>
      <c r="R195" s="194"/>
      <c r="S195" s="195"/>
      <c r="T195" s="196" t="s">
        <v>119</v>
      </c>
      <c r="U195" s="197"/>
      <c r="V195" s="197"/>
      <c r="W195" s="198"/>
      <c r="X195" s="2" t="s">
        <v>64</v>
      </c>
      <c r="Y195" s="135">
        <v>85</v>
      </c>
      <c r="Z195" s="135" t="e">
        <f>Y195*#REF!</f>
        <v>#REF!</v>
      </c>
      <c r="AB195" s="16"/>
    </row>
    <row r="196" spans="1:37" ht="36" customHeight="1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P196" s="193"/>
      <c r="Q196" s="194"/>
      <c r="R196" s="194"/>
      <c r="S196" s="195"/>
      <c r="T196" s="196" t="s">
        <v>207</v>
      </c>
      <c r="U196" s="197"/>
      <c r="V196" s="197"/>
      <c r="W196" s="198"/>
      <c r="X196" s="3" t="s">
        <v>47</v>
      </c>
      <c r="Y196" s="135">
        <v>455</v>
      </c>
      <c r="Z196" s="135" t="e">
        <f>Y196*#REF!</f>
        <v>#REF!</v>
      </c>
      <c r="AB196" s="16"/>
    </row>
    <row r="197" spans="1:37" ht="36" customHeight="1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P197" s="193"/>
      <c r="Q197" s="194"/>
      <c r="R197" s="194"/>
      <c r="S197" s="195"/>
      <c r="T197" s="196" t="s">
        <v>211</v>
      </c>
      <c r="U197" s="197"/>
      <c r="V197" s="197"/>
      <c r="W197" s="198"/>
      <c r="X197" s="3" t="s">
        <v>210</v>
      </c>
      <c r="Y197" s="135">
        <v>1000</v>
      </c>
      <c r="Z197" s="135" t="e">
        <f>Y197*#REF!</f>
        <v>#REF!</v>
      </c>
      <c r="AB197" s="16"/>
    </row>
    <row r="198" spans="1:37" ht="36" customHeight="1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P198" s="211"/>
      <c r="Q198" s="212"/>
      <c r="R198" s="212"/>
      <c r="S198" s="213"/>
      <c r="T198" s="196" t="s">
        <v>212</v>
      </c>
      <c r="U198" s="197"/>
      <c r="V198" s="197"/>
      <c r="W198" s="198"/>
      <c r="X198" s="3" t="s">
        <v>47</v>
      </c>
      <c r="Y198" s="135">
        <v>250</v>
      </c>
      <c r="Z198" s="135" t="e">
        <f>Y198*#REF!</f>
        <v>#REF!</v>
      </c>
      <c r="AB198" s="16"/>
    </row>
    <row r="199" spans="1:37" ht="35.1" customHeight="1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P199" s="167"/>
      <c r="Q199" s="168"/>
      <c r="R199" s="168"/>
      <c r="S199" s="168"/>
      <c r="T199" s="168"/>
      <c r="U199" s="168"/>
      <c r="V199" s="168"/>
      <c r="W199" s="168"/>
      <c r="X199" s="169"/>
      <c r="Y199" s="136"/>
      <c r="Z199" s="5" t="e">
        <f>SUM(Z174:Z198)</f>
        <v>#REF!</v>
      </c>
      <c r="AA199" s="23"/>
      <c r="AB199" s="16"/>
    </row>
    <row r="200" spans="1:37" ht="35.1" customHeight="1" x14ac:dyDescent="0.15">
      <c r="O200" s="15"/>
      <c r="P200" s="199" t="s">
        <v>82</v>
      </c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37"/>
      <c r="AB200" s="15"/>
    </row>
    <row r="201" spans="1:37" ht="37.15" customHeight="1" x14ac:dyDescent="0.15">
      <c r="Z201" s="16"/>
    </row>
    <row r="202" spans="1:37" ht="37.15" customHeight="1" x14ac:dyDescent="0.15">
      <c r="Z202" s="16"/>
    </row>
    <row r="203" spans="1:37" ht="37.15" customHeight="1" x14ac:dyDescent="0.15">
      <c r="Z203" s="16"/>
    </row>
    <row r="204" spans="1:37" ht="37.15" customHeight="1" x14ac:dyDescent="0.15"/>
    <row r="205" spans="1:37" s="9" customFormat="1" ht="34.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2" t="s">
        <v>14</v>
      </c>
      <c r="P205" s="174" t="s">
        <v>225</v>
      </c>
      <c r="Q205" s="175"/>
      <c r="R205" s="175"/>
      <c r="S205" s="175"/>
      <c r="T205" s="175"/>
      <c r="U205" s="175"/>
      <c r="V205" s="175"/>
      <c r="W205" s="175"/>
      <c r="X205" s="175"/>
      <c r="Y205" s="175"/>
      <c r="Z205" s="176"/>
      <c r="AF205" s="15"/>
      <c r="AG205" s="15"/>
      <c r="AH205" s="15"/>
      <c r="AI205" s="15"/>
      <c r="AJ205" s="15"/>
      <c r="AK205" s="15"/>
    </row>
    <row r="206" spans="1:37" s="9" customFormat="1" ht="35.1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3"/>
      <c r="P206" s="133" t="s">
        <v>46</v>
      </c>
      <c r="Q206" s="133" t="s">
        <v>122</v>
      </c>
      <c r="R206" s="133" t="s">
        <v>22</v>
      </c>
      <c r="S206" s="133" t="s">
        <v>51</v>
      </c>
      <c r="T206" s="133" t="s">
        <v>53</v>
      </c>
      <c r="U206" s="133" t="s">
        <v>54</v>
      </c>
      <c r="V206" s="133" t="s">
        <v>55</v>
      </c>
      <c r="W206" s="133" t="s">
        <v>71</v>
      </c>
      <c r="X206" s="133" t="s">
        <v>43</v>
      </c>
      <c r="Y206" s="133" t="s">
        <v>45</v>
      </c>
      <c r="Z206" s="133" t="s">
        <v>112</v>
      </c>
      <c r="AF206" s="15"/>
      <c r="AG206" s="15"/>
      <c r="AH206" s="15"/>
      <c r="AI206" s="15"/>
      <c r="AJ206" s="15"/>
      <c r="AK206" s="15"/>
    </row>
    <row r="207" spans="1:37" s="19" customFormat="1" ht="50.1" customHeight="1" x14ac:dyDescent="0.15">
      <c r="A207" s="24">
        <v>3900</v>
      </c>
      <c r="B207" s="24">
        <v>300</v>
      </c>
      <c r="C207" s="24">
        <v>650</v>
      </c>
      <c r="D207" s="13">
        <v>9</v>
      </c>
      <c r="E207" s="13">
        <v>9</v>
      </c>
      <c r="F207" s="13">
        <v>2</v>
      </c>
      <c r="G207" s="13">
        <v>1</v>
      </c>
      <c r="H207" s="13">
        <v>0</v>
      </c>
      <c r="I207" s="12">
        <v>56</v>
      </c>
      <c r="J207" s="12">
        <v>0</v>
      </c>
      <c r="K207" s="13">
        <v>0</v>
      </c>
      <c r="L207" s="13">
        <v>0</v>
      </c>
      <c r="M207" s="13">
        <v>0</v>
      </c>
      <c r="N207" s="12">
        <v>0</v>
      </c>
      <c r="O207" s="14">
        <f t="shared" ref="O207:O209" si="24">(A207*B207*E207+A207*C207*F207+B207*C207*D207)*G207*$G$2*0.000001+(A207*B207*E207+A207*C207*F207+B207*C207*D207)*H207*$H$2*0.000001+($I$2*I207)+($J$2*J207+$K$2*K207*A207*C207*0.000001)+($L$2*L207)+$M$2*M207+$N$2*N207</f>
        <v>2362.6</v>
      </c>
      <c r="P207" s="103">
        <v>1</v>
      </c>
      <c r="Q207" s="132"/>
      <c r="R207" s="103" t="s">
        <v>220</v>
      </c>
      <c r="S207" s="207" t="s">
        <v>116</v>
      </c>
      <c r="T207" s="135">
        <f t="shared" ref="T207:V209" si="25">A207</f>
        <v>3900</v>
      </c>
      <c r="U207" s="135">
        <f t="shared" si="25"/>
        <v>300</v>
      </c>
      <c r="V207" s="135">
        <f t="shared" si="25"/>
        <v>650</v>
      </c>
      <c r="W207" s="3">
        <v>1</v>
      </c>
      <c r="X207" s="3" t="s">
        <v>44</v>
      </c>
      <c r="Y207" s="135">
        <v>750</v>
      </c>
      <c r="Z207" s="3" t="e">
        <f>#REF!*Y207</f>
        <v>#REF!</v>
      </c>
      <c r="AA207" s="18">
        <v>1250</v>
      </c>
      <c r="AB207" s="18"/>
      <c r="AC207" s="22">
        <f>T207*V207*0.000001</f>
        <v>2.5349999999999997</v>
      </c>
      <c r="AD207" s="20"/>
      <c r="AE207" s="20"/>
    </row>
    <row r="208" spans="1:37" s="19" customFormat="1" ht="50.1" customHeight="1" x14ac:dyDescent="0.15">
      <c r="A208" s="24">
        <v>680</v>
      </c>
      <c r="B208" s="24">
        <v>300</v>
      </c>
      <c r="C208" s="24">
        <v>1600</v>
      </c>
      <c r="D208" s="13">
        <v>9</v>
      </c>
      <c r="E208" s="13">
        <v>9</v>
      </c>
      <c r="F208" s="13">
        <v>2</v>
      </c>
      <c r="G208" s="13">
        <v>1</v>
      </c>
      <c r="H208" s="13">
        <v>0</v>
      </c>
      <c r="I208" s="12">
        <v>56</v>
      </c>
      <c r="J208" s="12">
        <v>0</v>
      </c>
      <c r="K208" s="13">
        <v>0</v>
      </c>
      <c r="L208" s="13">
        <v>0</v>
      </c>
      <c r="M208" s="13">
        <v>0</v>
      </c>
      <c r="N208" s="12">
        <v>0</v>
      </c>
      <c r="O208" s="14">
        <f t="shared" si="24"/>
        <v>1279.8399999999999</v>
      </c>
      <c r="P208" s="103">
        <v>2</v>
      </c>
      <c r="Q208" s="132"/>
      <c r="R208" s="103" t="s">
        <v>221</v>
      </c>
      <c r="S208" s="207"/>
      <c r="T208" s="135">
        <f t="shared" si="25"/>
        <v>680</v>
      </c>
      <c r="U208" s="135">
        <f t="shared" si="25"/>
        <v>300</v>
      </c>
      <c r="V208" s="135">
        <f t="shared" si="25"/>
        <v>1600</v>
      </c>
      <c r="W208" s="3">
        <v>1</v>
      </c>
      <c r="X208" s="3" t="s">
        <v>47</v>
      </c>
      <c r="Y208" s="135">
        <v>750</v>
      </c>
      <c r="Z208" s="3" t="e">
        <f>#REF!*Y208</f>
        <v>#REF!</v>
      </c>
      <c r="AA208" s="18">
        <v>1250</v>
      </c>
      <c r="AB208" s="18"/>
      <c r="AC208" s="22">
        <f>T208*V208*0.000001</f>
        <v>1.0879999999999999</v>
      </c>
      <c r="AD208" s="20"/>
      <c r="AE208" s="20"/>
    </row>
    <row r="209" spans="1:37" s="19" customFormat="1" ht="50.1" customHeight="1" x14ac:dyDescent="0.15">
      <c r="A209" s="24">
        <v>2950</v>
      </c>
      <c r="B209" s="24">
        <v>2350</v>
      </c>
      <c r="C209" s="24">
        <v>900</v>
      </c>
      <c r="D209" s="13">
        <v>9</v>
      </c>
      <c r="E209" s="13">
        <v>9</v>
      </c>
      <c r="F209" s="13">
        <v>2</v>
      </c>
      <c r="G209" s="13">
        <v>1</v>
      </c>
      <c r="H209" s="13">
        <v>0</v>
      </c>
      <c r="I209" s="12">
        <v>56</v>
      </c>
      <c r="J209" s="12">
        <v>0</v>
      </c>
      <c r="K209" s="13">
        <v>0</v>
      </c>
      <c r="L209" s="13">
        <v>0</v>
      </c>
      <c r="M209" s="13">
        <v>0</v>
      </c>
      <c r="N209" s="12">
        <v>0</v>
      </c>
      <c r="O209" s="14">
        <f t="shared" si="24"/>
        <v>10688.5</v>
      </c>
      <c r="P209" s="103">
        <v>3</v>
      </c>
      <c r="Q209" s="132"/>
      <c r="R209" s="103" t="s">
        <v>222</v>
      </c>
      <c r="S209" s="137" t="s">
        <v>224</v>
      </c>
      <c r="T209" s="135">
        <f t="shared" si="25"/>
        <v>2950</v>
      </c>
      <c r="U209" s="135">
        <f t="shared" si="25"/>
        <v>2350</v>
      </c>
      <c r="V209" s="135">
        <f t="shared" si="25"/>
        <v>900</v>
      </c>
      <c r="W209" s="3">
        <v>1</v>
      </c>
      <c r="X209" s="3" t="s">
        <v>118</v>
      </c>
      <c r="Y209" s="135">
        <v>1650</v>
      </c>
      <c r="Z209" s="3" t="e">
        <f>#REF!*Y209</f>
        <v>#REF!</v>
      </c>
      <c r="AA209" s="18">
        <v>1250</v>
      </c>
      <c r="AB209" s="18"/>
      <c r="AC209" s="22">
        <f>T209*V209*0.000001</f>
        <v>2.6549999999999998</v>
      </c>
      <c r="AD209" s="20"/>
      <c r="AE209" s="20"/>
    </row>
    <row r="210" spans="1:37" ht="35.1" customHeight="1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P210" s="56"/>
      <c r="Q210" s="217"/>
      <c r="R210" s="217"/>
      <c r="S210" s="218"/>
      <c r="T210" s="189" t="s">
        <v>185</v>
      </c>
      <c r="U210" s="189"/>
      <c r="V210" s="189"/>
      <c r="W210" s="189"/>
      <c r="X210" s="2" t="s">
        <v>44</v>
      </c>
      <c r="Y210" s="135">
        <v>450</v>
      </c>
      <c r="Z210" s="135" t="e">
        <f>Y210*#REF!</f>
        <v>#REF!</v>
      </c>
      <c r="AB210" s="106"/>
      <c r="AF210" s="105"/>
    </row>
    <row r="211" spans="1:37" ht="34.5" customHeight="1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P211" s="56"/>
      <c r="Q211" s="134"/>
      <c r="R211" s="134"/>
      <c r="S211" s="134"/>
      <c r="T211" s="196" t="s">
        <v>119</v>
      </c>
      <c r="U211" s="197"/>
      <c r="V211" s="197"/>
      <c r="W211" s="198"/>
      <c r="X211" s="2" t="s">
        <v>64</v>
      </c>
      <c r="Y211" s="135">
        <v>85</v>
      </c>
      <c r="Z211" s="135" t="e">
        <f>Y211*#REF!</f>
        <v>#REF!</v>
      </c>
      <c r="AB211" s="16"/>
    </row>
    <row r="212" spans="1:37" ht="35.1" customHeight="1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P212" s="167"/>
      <c r="Q212" s="168"/>
      <c r="R212" s="168"/>
      <c r="S212" s="168"/>
      <c r="T212" s="168"/>
      <c r="U212" s="168"/>
      <c r="V212" s="168"/>
      <c r="W212" s="168"/>
      <c r="X212" s="169"/>
      <c r="Y212" s="130"/>
      <c r="Z212" s="5" t="e">
        <f>SUM(Z207:Z211)-11</f>
        <v>#REF!</v>
      </c>
      <c r="AA212" s="23"/>
      <c r="AB212" s="16"/>
    </row>
    <row r="213" spans="1:37" ht="35.1" customHeight="1" x14ac:dyDescent="0.15">
      <c r="O213" s="15"/>
      <c r="P213" s="199" t="s">
        <v>109</v>
      </c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37"/>
      <c r="AB213" s="15"/>
    </row>
    <row r="214" spans="1:37" ht="37.15" customHeight="1" x14ac:dyDescent="0.15"/>
    <row r="215" spans="1:37" ht="37.15" customHeight="1" x14ac:dyDescent="0.15"/>
    <row r="216" spans="1:37" s="9" customFormat="1" ht="34.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2" t="s">
        <v>14</v>
      </c>
      <c r="P216" s="174" t="s">
        <v>230</v>
      </c>
      <c r="Q216" s="175"/>
      <c r="R216" s="175"/>
      <c r="S216" s="175"/>
      <c r="T216" s="175"/>
      <c r="U216" s="175"/>
      <c r="V216" s="175"/>
      <c r="W216" s="175"/>
      <c r="X216" s="175"/>
      <c r="Y216" s="175"/>
      <c r="Z216" s="176"/>
      <c r="AF216" s="15"/>
      <c r="AG216" s="15"/>
      <c r="AH216" s="15"/>
      <c r="AI216" s="15"/>
      <c r="AJ216" s="15"/>
      <c r="AK216" s="15"/>
    </row>
    <row r="217" spans="1:37" s="9" customFormat="1" ht="35.1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3"/>
      <c r="P217" s="133" t="s">
        <v>46</v>
      </c>
      <c r="Q217" s="133" t="s">
        <v>232</v>
      </c>
      <c r="R217" s="133" t="s">
        <v>22</v>
      </c>
      <c r="S217" s="133" t="s">
        <v>51</v>
      </c>
      <c r="T217" s="133" t="s">
        <v>53</v>
      </c>
      <c r="U217" s="133" t="s">
        <v>54</v>
      </c>
      <c r="V217" s="133" t="s">
        <v>55</v>
      </c>
      <c r="W217" s="133" t="s">
        <v>71</v>
      </c>
      <c r="X217" s="133" t="s">
        <v>43</v>
      </c>
      <c r="Y217" s="133" t="s">
        <v>45</v>
      </c>
      <c r="Z217" s="133" t="s">
        <v>112</v>
      </c>
      <c r="AF217" s="15"/>
      <c r="AG217" s="15"/>
      <c r="AH217" s="15"/>
      <c r="AI217" s="15"/>
      <c r="AJ217" s="15"/>
      <c r="AK217" s="15"/>
    </row>
    <row r="218" spans="1:37" s="19" customFormat="1" ht="50.1" customHeight="1" x14ac:dyDescent="0.15">
      <c r="A218" s="24">
        <v>2050</v>
      </c>
      <c r="B218" s="24">
        <v>450</v>
      </c>
      <c r="C218" s="24">
        <v>2604</v>
      </c>
      <c r="D218" s="13">
        <v>9</v>
      </c>
      <c r="E218" s="13">
        <v>9</v>
      </c>
      <c r="F218" s="13">
        <v>2</v>
      </c>
      <c r="G218" s="13">
        <v>1</v>
      </c>
      <c r="H218" s="13">
        <v>0</v>
      </c>
      <c r="I218" s="12">
        <v>56</v>
      </c>
      <c r="J218" s="12">
        <v>0</v>
      </c>
      <c r="K218" s="13">
        <v>0</v>
      </c>
      <c r="L218" s="13">
        <v>0</v>
      </c>
      <c r="M218" s="13">
        <v>0</v>
      </c>
      <c r="N218" s="12">
        <v>0</v>
      </c>
      <c r="O218" s="14">
        <f t="shared" ref="O218:O223" si="26">(A218*B218*E218+A218*C218*F218+B218*C218*D218)*G218*$G$2*0.000001+(A218*B218*E218+A218*C218*F218+B218*C218*D218)*H218*$H$2*0.000001+($I$2*I218)+($J$2*J218+$K$2*K218*A218*C218*0.000001)+($L$2*L218)+$M$2*M218+$N$2*N218</f>
        <v>3823.0119999999997</v>
      </c>
      <c r="P218" s="103">
        <v>1</v>
      </c>
      <c r="Q218" s="126"/>
      <c r="R218" s="103" t="s">
        <v>226</v>
      </c>
      <c r="S218" s="177" t="s">
        <v>231</v>
      </c>
      <c r="T218" s="135">
        <f t="shared" ref="T218:V223" si="27">A218</f>
        <v>2050</v>
      </c>
      <c r="U218" s="135">
        <f t="shared" si="27"/>
        <v>450</v>
      </c>
      <c r="V218" s="135">
        <f t="shared" si="27"/>
        <v>2604</v>
      </c>
      <c r="W218" s="3">
        <v>1</v>
      </c>
      <c r="X218" s="3" t="s">
        <v>47</v>
      </c>
      <c r="Y218" s="135">
        <v>899</v>
      </c>
      <c r="Z218" s="3" t="e">
        <f>#REF!*Y218</f>
        <v>#REF!</v>
      </c>
      <c r="AA218" s="18">
        <v>1250</v>
      </c>
      <c r="AB218" s="18"/>
      <c r="AC218" s="22">
        <f t="shared" ref="AC218:AC223" si="28">T218*V218*0.000001</f>
        <v>5.3381999999999996</v>
      </c>
      <c r="AD218" s="20"/>
      <c r="AE218" s="20"/>
    </row>
    <row r="219" spans="1:37" s="19" customFormat="1" ht="50.1" customHeight="1" x14ac:dyDescent="0.15">
      <c r="A219" s="24">
        <v>2400</v>
      </c>
      <c r="B219" s="24">
        <v>350</v>
      </c>
      <c r="C219" s="24">
        <v>1800</v>
      </c>
      <c r="D219" s="13">
        <v>9</v>
      </c>
      <c r="E219" s="13">
        <v>9</v>
      </c>
      <c r="F219" s="13">
        <v>2</v>
      </c>
      <c r="G219" s="13">
        <v>1</v>
      </c>
      <c r="H219" s="13">
        <v>0</v>
      </c>
      <c r="I219" s="12">
        <v>56</v>
      </c>
      <c r="J219" s="12">
        <v>0</v>
      </c>
      <c r="K219" s="13">
        <v>0</v>
      </c>
      <c r="L219" s="13">
        <v>0</v>
      </c>
      <c r="M219" s="13">
        <v>0</v>
      </c>
      <c r="N219" s="12">
        <v>0</v>
      </c>
      <c r="O219" s="14">
        <f t="shared" si="26"/>
        <v>2904.4</v>
      </c>
      <c r="P219" s="103">
        <v>2</v>
      </c>
      <c r="Q219" s="126"/>
      <c r="R219" s="103" t="s">
        <v>227</v>
      </c>
      <c r="S219" s="178"/>
      <c r="T219" s="135">
        <f t="shared" si="27"/>
        <v>2400</v>
      </c>
      <c r="U219" s="135">
        <f t="shared" si="27"/>
        <v>350</v>
      </c>
      <c r="V219" s="135">
        <f t="shared" si="27"/>
        <v>1800</v>
      </c>
      <c r="W219" s="3">
        <v>1</v>
      </c>
      <c r="X219" s="3" t="s">
        <v>47</v>
      </c>
      <c r="Y219" s="135">
        <v>899</v>
      </c>
      <c r="Z219" s="3" t="e">
        <f>#REF!*Y219</f>
        <v>#REF!</v>
      </c>
      <c r="AA219" s="18">
        <v>1250</v>
      </c>
      <c r="AB219" s="18"/>
      <c r="AC219" s="22">
        <f t="shared" si="28"/>
        <v>4.3199999999999994</v>
      </c>
      <c r="AD219" s="20"/>
      <c r="AE219" s="20"/>
    </row>
    <row r="220" spans="1:37" s="19" customFormat="1" ht="50.1" customHeight="1" x14ac:dyDescent="0.15">
      <c r="A220" s="24">
        <v>1200</v>
      </c>
      <c r="B220" s="24">
        <v>420</v>
      </c>
      <c r="C220" s="24">
        <v>2400</v>
      </c>
      <c r="D220" s="13">
        <v>9</v>
      </c>
      <c r="E220" s="13">
        <v>9</v>
      </c>
      <c r="F220" s="13">
        <v>2</v>
      </c>
      <c r="G220" s="13">
        <v>1</v>
      </c>
      <c r="H220" s="13">
        <v>0</v>
      </c>
      <c r="I220" s="12">
        <v>56</v>
      </c>
      <c r="J220" s="12">
        <v>0</v>
      </c>
      <c r="K220" s="13">
        <v>0</v>
      </c>
      <c r="L220" s="13">
        <v>0</v>
      </c>
      <c r="M220" s="13">
        <v>0</v>
      </c>
      <c r="N220" s="12">
        <v>0</v>
      </c>
      <c r="O220" s="14">
        <f t="shared" si="26"/>
        <v>2604.16</v>
      </c>
      <c r="P220" s="103">
        <v>3</v>
      </c>
      <c r="Q220" s="126"/>
      <c r="R220" s="103" t="s">
        <v>228</v>
      </c>
      <c r="S220" s="178"/>
      <c r="T220" s="135">
        <f t="shared" si="27"/>
        <v>1200</v>
      </c>
      <c r="U220" s="135">
        <f t="shared" si="27"/>
        <v>420</v>
      </c>
      <c r="V220" s="135">
        <f t="shared" si="27"/>
        <v>2400</v>
      </c>
      <c r="W220" s="3">
        <v>1</v>
      </c>
      <c r="X220" s="3" t="s">
        <v>47</v>
      </c>
      <c r="Y220" s="135">
        <v>899</v>
      </c>
      <c r="Z220" s="3" t="e">
        <f>#REF!*Y220</f>
        <v>#REF!</v>
      </c>
      <c r="AA220" s="18">
        <v>1250</v>
      </c>
      <c r="AB220" s="18"/>
      <c r="AC220" s="22">
        <f t="shared" si="28"/>
        <v>2.88</v>
      </c>
      <c r="AD220" s="20"/>
      <c r="AE220" s="20"/>
    </row>
    <row r="221" spans="1:37" s="19" customFormat="1" ht="50.1" customHeight="1" x14ac:dyDescent="0.15">
      <c r="A221" s="24">
        <v>1200</v>
      </c>
      <c r="B221" s="24">
        <v>18</v>
      </c>
      <c r="C221" s="24">
        <v>2400</v>
      </c>
      <c r="D221" s="13">
        <v>9</v>
      </c>
      <c r="E221" s="13">
        <v>9</v>
      </c>
      <c r="F221" s="13">
        <v>2</v>
      </c>
      <c r="G221" s="13">
        <v>1</v>
      </c>
      <c r="H221" s="13">
        <v>0</v>
      </c>
      <c r="I221" s="12">
        <v>56</v>
      </c>
      <c r="J221" s="12">
        <v>0</v>
      </c>
      <c r="K221" s="13">
        <v>0</v>
      </c>
      <c r="L221" s="13">
        <v>0</v>
      </c>
      <c r="M221" s="13">
        <v>0</v>
      </c>
      <c r="N221" s="12">
        <v>0</v>
      </c>
      <c r="O221" s="14">
        <f t="shared" si="26"/>
        <v>1041.184</v>
      </c>
      <c r="P221" s="103">
        <v>4</v>
      </c>
      <c r="Q221" s="126"/>
      <c r="R221" s="103" t="s">
        <v>233</v>
      </c>
      <c r="S221" s="178"/>
      <c r="T221" s="135">
        <f t="shared" si="27"/>
        <v>1200</v>
      </c>
      <c r="U221" s="135">
        <f t="shared" si="27"/>
        <v>18</v>
      </c>
      <c r="V221" s="135">
        <f t="shared" si="27"/>
        <v>2400</v>
      </c>
      <c r="W221" s="3">
        <v>1</v>
      </c>
      <c r="X221" s="3" t="s">
        <v>47</v>
      </c>
      <c r="Y221" s="135">
        <v>499</v>
      </c>
      <c r="Z221" s="3" t="e">
        <f>#REF!*Y221</f>
        <v>#REF!</v>
      </c>
      <c r="AA221" s="18">
        <v>1250</v>
      </c>
      <c r="AB221" s="18"/>
      <c r="AC221" s="22">
        <f t="shared" si="28"/>
        <v>2.88</v>
      </c>
      <c r="AD221" s="20"/>
      <c r="AE221" s="20"/>
    </row>
    <row r="222" spans="1:37" s="19" customFormat="1" ht="50.1" customHeight="1" x14ac:dyDescent="0.15">
      <c r="A222" s="24">
        <v>750</v>
      </c>
      <c r="B222" s="24">
        <v>400</v>
      </c>
      <c r="C222" s="24">
        <v>2400</v>
      </c>
      <c r="D222" s="13">
        <v>9</v>
      </c>
      <c r="E222" s="13">
        <v>9</v>
      </c>
      <c r="F222" s="13">
        <v>2</v>
      </c>
      <c r="G222" s="13">
        <v>1</v>
      </c>
      <c r="H222" s="13">
        <v>0</v>
      </c>
      <c r="I222" s="12">
        <v>56</v>
      </c>
      <c r="J222" s="12">
        <v>0</v>
      </c>
      <c r="K222" s="13">
        <v>0</v>
      </c>
      <c r="L222" s="13">
        <v>0</v>
      </c>
      <c r="M222" s="13">
        <v>0</v>
      </c>
      <c r="N222" s="12">
        <v>0</v>
      </c>
      <c r="O222" s="14">
        <f t="shared" si="26"/>
        <v>2072.8000000000002</v>
      </c>
      <c r="P222" s="103">
        <v>5</v>
      </c>
      <c r="Q222" s="126"/>
      <c r="R222" s="103" t="s">
        <v>229</v>
      </c>
      <c r="S222" s="178"/>
      <c r="T222" s="135">
        <f t="shared" si="27"/>
        <v>750</v>
      </c>
      <c r="U222" s="135">
        <f t="shared" si="27"/>
        <v>400</v>
      </c>
      <c r="V222" s="135">
        <f t="shared" si="27"/>
        <v>2400</v>
      </c>
      <c r="W222" s="3">
        <v>1</v>
      </c>
      <c r="X222" s="3" t="s">
        <v>47</v>
      </c>
      <c r="Y222" s="135">
        <v>899</v>
      </c>
      <c r="Z222" s="3" t="e">
        <f>#REF!*Y222</f>
        <v>#REF!</v>
      </c>
      <c r="AA222" s="18">
        <v>1250</v>
      </c>
      <c r="AB222" s="18"/>
      <c r="AC222" s="22">
        <f t="shared" si="28"/>
        <v>1.7999999999999998</v>
      </c>
      <c r="AD222" s="20"/>
      <c r="AE222" s="20"/>
    </row>
    <row r="223" spans="1:37" s="19" customFormat="1" ht="50.1" customHeight="1" x14ac:dyDescent="0.15">
      <c r="A223" s="24">
        <v>500</v>
      </c>
      <c r="B223" s="24">
        <v>400</v>
      </c>
      <c r="C223" s="24">
        <v>2400</v>
      </c>
      <c r="D223" s="13">
        <v>9</v>
      </c>
      <c r="E223" s="13">
        <v>9</v>
      </c>
      <c r="F223" s="13">
        <v>2</v>
      </c>
      <c r="G223" s="13">
        <v>1</v>
      </c>
      <c r="H223" s="13">
        <v>0</v>
      </c>
      <c r="I223" s="12">
        <v>56</v>
      </c>
      <c r="J223" s="12">
        <v>0</v>
      </c>
      <c r="K223" s="13">
        <v>0</v>
      </c>
      <c r="L223" s="13">
        <v>0</v>
      </c>
      <c r="M223" s="13">
        <v>0</v>
      </c>
      <c r="N223" s="12">
        <v>0</v>
      </c>
      <c r="O223" s="14">
        <f t="shared" si="26"/>
        <v>1820.8</v>
      </c>
      <c r="P223" s="103">
        <v>6</v>
      </c>
      <c r="Q223" s="126"/>
      <c r="R223" s="103" t="s">
        <v>234</v>
      </c>
      <c r="S223" s="200"/>
      <c r="T223" s="135">
        <f t="shared" si="27"/>
        <v>500</v>
      </c>
      <c r="U223" s="135">
        <f t="shared" si="27"/>
        <v>400</v>
      </c>
      <c r="V223" s="135">
        <f t="shared" si="27"/>
        <v>2400</v>
      </c>
      <c r="W223" s="3">
        <v>1</v>
      </c>
      <c r="X223" s="3" t="s">
        <v>47</v>
      </c>
      <c r="Y223" s="135">
        <v>499</v>
      </c>
      <c r="Z223" s="3" t="e">
        <f>#REF!*Y223</f>
        <v>#REF!</v>
      </c>
      <c r="AA223" s="18">
        <v>1250</v>
      </c>
      <c r="AB223" s="18"/>
      <c r="AC223" s="22">
        <f t="shared" si="28"/>
        <v>1.2</v>
      </c>
      <c r="AD223" s="20"/>
      <c r="AE223" s="20"/>
    </row>
    <row r="224" spans="1:37" ht="35.1" customHeight="1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P224" s="167"/>
      <c r="Q224" s="168"/>
      <c r="R224" s="168"/>
      <c r="S224" s="168"/>
      <c r="T224" s="168"/>
      <c r="U224" s="168"/>
      <c r="V224" s="168"/>
      <c r="W224" s="168"/>
      <c r="X224" s="169"/>
      <c r="Y224" s="130"/>
      <c r="Z224" s="5" t="e">
        <f>SUM(Z218:Z223)-26</f>
        <v>#REF!</v>
      </c>
      <c r="AA224" s="23"/>
      <c r="AB224" s="16"/>
    </row>
    <row r="225" spans="1:37" ht="35.1" customHeight="1" x14ac:dyDescent="0.15">
      <c r="O225" s="15"/>
      <c r="P225" s="199" t="s">
        <v>109</v>
      </c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37"/>
      <c r="AB225" s="15"/>
    </row>
    <row r="226" spans="1:37" ht="37.15" customHeight="1" x14ac:dyDescent="0.15"/>
    <row r="227" spans="1:37" s="9" customFormat="1" ht="34.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2" t="s">
        <v>14</v>
      </c>
      <c r="P227" s="174" t="s">
        <v>237</v>
      </c>
      <c r="Q227" s="175"/>
      <c r="R227" s="175"/>
      <c r="S227" s="175"/>
      <c r="T227" s="175"/>
      <c r="U227" s="175"/>
      <c r="V227" s="175"/>
      <c r="W227" s="175"/>
      <c r="X227" s="175"/>
      <c r="Y227" s="175"/>
      <c r="Z227" s="176"/>
      <c r="AF227" s="15"/>
      <c r="AG227" s="15"/>
      <c r="AH227" s="15"/>
      <c r="AI227" s="15"/>
      <c r="AJ227" s="15"/>
      <c r="AK227" s="15"/>
    </row>
    <row r="228" spans="1:37" s="9" customFormat="1" ht="35.1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3"/>
      <c r="P228" s="133" t="s">
        <v>46</v>
      </c>
      <c r="Q228" s="133" t="s">
        <v>232</v>
      </c>
      <c r="R228" s="133" t="s">
        <v>22</v>
      </c>
      <c r="S228" s="133" t="s">
        <v>51</v>
      </c>
      <c r="T228" s="133" t="s">
        <v>53</v>
      </c>
      <c r="U228" s="133" t="s">
        <v>54</v>
      </c>
      <c r="V228" s="133" t="s">
        <v>55</v>
      </c>
      <c r="W228" s="133" t="s">
        <v>71</v>
      </c>
      <c r="X228" s="133" t="s">
        <v>43</v>
      </c>
      <c r="Y228" s="133" t="s">
        <v>45</v>
      </c>
      <c r="Z228" s="133" t="s">
        <v>112</v>
      </c>
      <c r="AF228" s="15"/>
      <c r="AG228" s="15"/>
      <c r="AH228" s="15"/>
      <c r="AI228" s="15"/>
      <c r="AJ228" s="15"/>
      <c r="AK228" s="15"/>
    </row>
    <row r="229" spans="1:37" s="19" customFormat="1" ht="50.1" customHeight="1" x14ac:dyDescent="0.15">
      <c r="A229" s="24">
        <v>2050</v>
      </c>
      <c r="B229" s="24">
        <v>450</v>
      </c>
      <c r="C229" s="24">
        <v>2604</v>
      </c>
      <c r="D229" s="13">
        <v>9</v>
      </c>
      <c r="E229" s="13">
        <v>9</v>
      </c>
      <c r="F229" s="13">
        <v>2</v>
      </c>
      <c r="G229" s="13">
        <v>1</v>
      </c>
      <c r="H229" s="13">
        <v>0</v>
      </c>
      <c r="I229" s="12">
        <v>56</v>
      </c>
      <c r="J229" s="12">
        <v>0</v>
      </c>
      <c r="K229" s="13">
        <v>0</v>
      </c>
      <c r="L229" s="13">
        <v>0</v>
      </c>
      <c r="M229" s="13">
        <v>0</v>
      </c>
      <c r="N229" s="12">
        <v>0</v>
      </c>
      <c r="O229" s="14">
        <f t="shared" ref="O229:O234" si="29">(A229*B229*E229+A229*C229*F229+B229*C229*D229)*G229*$G$2*0.000001+(A229*B229*E229+A229*C229*F229+B229*C229*D229)*H229*$H$2*0.000001+($I$2*I229)+($J$2*J229+$K$2*K229*A229*C229*0.000001)+($L$2*L229)+$M$2*M229+$N$2*N229</f>
        <v>3823.0119999999997</v>
      </c>
      <c r="P229" s="103">
        <v>1</v>
      </c>
      <c r="Q229" s="126"/>
      <c r="R229" s="103" t="s">
        <v>226</v>
      </c>
      <c r="S229" s="177" t="s">
        <v>231</v>
      </c>
      <c r="T229" s="135">
        <f t="shared" ref="T229:V234" si="30">A229</f>
        <v>2050</v>
      </c>
      <c r="U229" s="135">
        <f t="shared" si="30"/>
        <v>450</v>
      </c>
      <c r="V229" s="135">
        <f t="shared" si="30"/>
        <v>2604</v>
      </c>
      <c r="W229" s="3">
        <v>1</v>
      </c>
      <c r="X229" s="3" t="s">
        <v>47</v>
      </c>
      <c r="Y229" s="135">
        <v>899</v>
      </c>
      <c r="Z229" s="3" t="e">
        <f>#REF!*Y229</f>
        <v>#REF!</v>
      </c>
      <c r="AA229" s="18">
        <v>1250</v>
      </c>
      <c r="AB229" s="18"/>
      <c r="AC229" s="22">
        <f t="shared" ref="AC229:AC234" si="31">T229*V229*0.000001</f>
        <v>5.3381999999999996</v>
      </c>
      <c r="AE229" s="20"/>
    </row>
    <row r="230" spans="1:37" s="19" customFormat="1" ht="50.1" customHeight="1" x14ac:dyDescent="0.15">
      <c r="A230" s="24">
        <v>2400</v>
      </c>
      <c r="B230" s="24">
        <v>350</v>
      </c>
      <c r="C230" s="24">
        <v>1800</v>
      </c>
      <c r="D230" s="13">
        <v>9</v>
      </c>
      <c r="E230" s="13">
        <v>9</v>
      </c>
      <c r="F230" s="13">
        <v>2</v>
      </c>
      <c r="G230" s="13">
        <v>1</v>
      </c>
      <c r="H230" s="13">
        <v>0</v>
      </c>
      <c r="I230" s="12">
        <v>56</v>
      </c>
      <c r="J230" s="12">
        <v>0</v>
      </c>
      <c r="K230" s="13">
        <v>0</v>
      </c>
      <c r="L230" s="13">
        <v>0</v>
      </c>
      <c r="M230" s="13">
        <v>0</v>
      </c>
      <c r="N230" s="12">
        <v>0</v>
      </c>
      <c r="O230" s="14">
        <f t="shared" si="29"/>
        <v>2904.4</v>
      </c>
      <c r="P230" s="103">
        <v>2</v>
      </c>
      <c r="Q230" s="126"/>
      <c r="R230" s="103" t="s">
        <v>227</v>
      </c>
      <c r="S230" s="178"/>
      <c r="T230" s="135">
        <f t="shared" si="30"/>
        <v>2400</v>
      </c>
      <c r="U230" s="135">
        <f t="shared" si="30"/>
        <v>350</v>
      </c>
      <c r="V230" s="135">
        <f t="shared" si="30"/>
        <v>1800</v>
      </c>
      <c r="W230" s="3">
        <v>1</v>
      </c>
      <c r="X230" s="3" t="s">
        <v>47</v>
      </c>
      <c r="Y230" s="135">
        <v>899</v>
      </c>
      <c r="Z230" s="3" t="e">
        <f>#REF!*Y230</f>
        <v>#REF!</v>
      </c>
      <c r="AA230" s="18">
        <v>1250</v>
      </c>
      <c r="AB230" s="18"/>
      <c r="AC230" s="22">
        <f t="shared" si="31"/>
        <v>4.3199999999999994</v>
      </c>
      <c r="AE230" s="20"/>
    </row>
    <row r="231" spans="1:37" s="19" customFormat="1" ht="50.1" customHeight="1" x14ac:dyDescent="0.15">
      <c r="A231" s="24">
        <v>1200</v>
      </c>
      <c r="B231" s="24">
        <v>420</v>
      </c>
      <c r="C231" s="24">
        <v>2604</v>
      </c>
      <c r="D231" s="13">
        <v>9</v>
      </c>
      <c r="E231" s="13">
        <v>9</v>
      </c>
      <c r="F231" s="13">
        <v>2</v>
      </c>
      <c r="G231" s="13">
        <v>1</v>
      </c>
      <c r="H231" s="13">
        <v>0</v>
      </c>
      <c r="I231" s="12">
        <v>56</v>
      </c>
      <c r="J231" s="12">
        <v>0</v>
      </c>
      <c r="K231" s="13">
        <v>0</v>
      </c>
      <c r="L231" s="13">
        <v>0</v>
      </c>
      <c r="M231" s="13">
        <v>0</v>
      </c>
      <c r="N231" s="12">
        <v>0</v>
      </c>
      <c r="O231" s="14">
        <f t="shared" si="29"/>
        <v>2755.4463999999998</v>
      </c>
      <c r="P231" s="103">
        <v>3</v>
      </c>
      <c r="Q231" s="126"/>
      <c r="R231" s="103" t="s">
        <v>228</v>
      </c>
      <c r="S231" s="178"/>
      <c r="T231" s="135">
        <f t="shared" si="30"/>
        <v>1200</v>
      </c>
      <c r="U231" s="135">
        <f t="shared" si="30"/>
        <v>420</v>
      </c>
      <c r="V231" s="129">
        <f t="shared" si="30"/>
        <v>2604</v>
      </c>
      <c r="W231" s="3">
        <v>1</v>
      </c>
      <c r="X231" s="3" t="s">
        <v>47</v>
      </c>
      <c r="Y231" s="135">
        <v>899</v>
      </c>
      <c r="Z231" s="3" t="e">
        <f>#REF!*Y231</f>
        <v>#REF!</v>
      </c>
      <c r="AA231" s="18">
        <v>1250</v>
      </c>
      <c r="AB231" s="18"/>
      <c r="AC231" s="22">
        <f t="shared" si="31"/>
        <v>3.1248</v>
      </c>
      <c r="AE231" s="20"/>
    </row>
    <row r="232" spans="1:37" s="19" customFormat="1" ht="50.1" customHeight="1" x14ac:dyDescent="0.15">
      <c r="A232" s="24">
        <v>1200</v>
      </c>
      <c r="B232" s="24">
        <v>18</v>
      </c>
      <c r="C232" s="24">
        <v>2604</v>
      </c>
      <c r="D232" s="13">
        <v>9</v>
      </c>
      <c r="E232" s="13">
        <v>9</v>
      </c>
      <c r="F232" s="13">
        <v>2</v>
      </c>
      <c r="G232" s="13">
        <v>1</v>
      </c>
      <c r="H232" s="13">
        <v>0</v>
      </c>
      <c r="I232" s="12">
        <v>56</v>
      </c>
      <c r="J232" s="12">
        <v>0</v>
      </c>
      <c r="K232" s="13">
        <v>0</v>
      </c>
      <c r="L232" s="13">
        <v>0</v>
      </c>
      <c r="M232" s="13">
        <v>0</v>
      </c>
      <c r="N232" s="12">
        <v>0</v>
      </c>
      <c r="O232" s="14">
        <f t="shared" si="29"/>
        <v>1103.90176</v>
      </c>
      <c r="P232" s="103">
        <v>4</v>
      </c>
      <c r="Q232" s="126"/>
      <c r="R232" s="103" t="s">
        <v>233</v>
      </c>
      <c r="S232" s="178"/>
      <c r="T232" s="135">
        <f t="shared" si="30"/>
        <v>1200</v>
      </c>
      <c r="U232" s="135">
        <f t="shared" si="30"/>
        <v>18</v>
      </c>
      <c r="V232" s="129">
        <f t="shared" si="30"/>
        <v>2604</v>
      </c>
      <c r="W232" s="3">
        <v>1</v>
      </c>
      <c r="X232" s="3" t="s">
        <v>47</v>
      </c>
      <c r="Y232" s="135">
        <v>499</v>
      </c>
      <c r="Z232" s="3" t="e">
        <f>#REF!*Y232</f>
        <v>#REF!</v>
      </c>
      <c r="AA232" s="18">
        <v>1250</v>
      </c>
      <c r="AB232" s="18"/>
      <c r="AC232" s="22">
        <f t="shared" si="31"/>
        <v>3.1248</v>
      </c>
      <c r="AE232" s="20"/>
    </row>
    <row r="233" spans="1:37" s="19" customFormat="1" ht="50.1" customHeight="1" x14ac:dyDescent="0.15">
      <c r="A233" s="24">
        <v>750</v>
      </c>
      <c r="B233" s="24">
        <v>400</v>
      </c>
      <c r="C233" s="24">
        <v>2604</v>
      </c>
      <c r="D233" s="13">
        <v>9</v>
      </c>
      <c r="E233" s="13">
        <v>9</v>
      </c>
      <c r="F233" s="13">
        <v>2</v>
      </c>
      <c r="G233" s="13">
        <v>1</v>
      </c>
      <c r="H233" s="13">
        <v>0</v>
      </c>
      <c r="I233" s="12">
        <v>56</v>
      </c>
      <c r="J233" s="12">
        <v>0</v>
      </c>
      <c r="K233" s="13">
        <v>0</v>
      </c>
      <c r="L233" s="13">
        <v>0</v>
      </c>
      <c r="M233" s="13">
        <v>0</v>
      </c>
      <c r="N233" s="12">
        <v>0</v>
      </c>
      <c r="O233" s="14">
        <f t="shared" si="29"/>
        <v>2197.6480000000001</v>
      </c>
      <c r="P233" s="103">
        <v>5</v>
      </c>
      <c r="Q233" s="126"/>
      <c r="R233" s="103" t="s">
        <v>235</v>
      </c>
      <c r="S233" s="178"/>
      <c r="T233" s="135">
        <f t="shared" si="30"/>
        <v>750</v>
      </c>
      <c r="U233" s="135">
        <f t="shared" si="30"/>
        <v>400</v>
      </c>
      <c r="V233" s="129">
        <f t="shared" si="30"/>
        <v>2604</v>
      </c>
      <c r="W233" s="3">
        <v>1</v>
      </c>
      <c r="X233" s="3" t="s">
        <v>47</v>
      </c>
      <c r="Y233" s="135">
        <v>899</v>
      </c>
      <c r="Z233" s="3" t="e">
        <f>#REF!*Y233</f>
        <v>#REF!</v>
      </c>
      <c r="AA233" s="18">
        <v>1250</v>
      </c>
      <c r="AB233" s="18"/>
      <c r="AC233" s="22">
        <f t="shared" si="31"/>
        <v>1.9529999999999998</v>
      </c>
      <c r="AE233" s="20"/>
    </row>
    <row r="234" spans="1:37" s="19" customFormat="1" ht="50.1" customHeight="1" x14ac:dyDescent="0.15">
      <c r="A234" s="24">
        <v>500</v>
      </c>
      <c r="B234" s="24">
        <v>18</v>
      </c>
      <c r="C234" s="24">
        <v>2604</v>
      </c>
      <c r="D234" s="13">
        <v>9</v>
      </c>
      <c r="E234" s="13">
        <v>9</v>
      </c>
      <c r="F234" s="13">
        <v>2</v>
      </c>
      <c r="G234" s="13">
        <v>1</v>
      </c>
      <c r="H234" s="13">
        <v>0</v>
      </c>
      <c r="I234" s="12">
        <v>56</v>
      </c>
      <c r="J234" s="12">
        <v>0</v>
      </c>
      <c r="K234" s="13">
        <v>0</v>
      </c>
      <c r="L234" s="13">
        <v>0</v>
      </c>
      <c r="M234" s="13">
        <v>0</v>
      </c>
      <c r="N234" s="12">
        <v>0</v>
      </c>
      <c r="O234" s="14">
        <f t="shared" si="29"/>
        <v>652.82176000000004</v>
      </c>
      <c r="P234" s="103">
        <v>6</v>
      </c>
      <c r="Q234" s="126"/>
      <c r="R234" s="103" t="s">
        <v>234</v>
      </c>
      <c r="S234" s="200"/>
      <c r="T234" s="135">
        <f t="shared" si="30"/>
        <v>500</v>
      </c>
      <c r="U234" s="135">
        <f t="shared" si="30"/>
        <v>18</v>
      </c>
      <c r="V234" s="129">
        <f t="shared" si="30"/>
        <v>2604</v>
      </c>
      <c r="W234" s="3">
        <v>1</v>
      </c>
      <c r="X234" s="3" t="s">
        <v>47</v>
      </c>
      <c r="Y234" s="135">
        <v>499</v>
      </c>
      <c r="Z234" s="3" t="e">
        <f>#REF!*Y234</f>
        <v>#REF!</v>
      </c>
      <c r="AA234" s="18">
        <v>1250</v>
      </c>
      <c r="AB234" s="18"/>
      <c r="AC234" s="22">
        <f t="shared" si="31"/>
        <v>1.302</v>
      </c>
      <c r="AD234" s="20"/>
      <c r="AE234" s="20"/>
    </row>
    <row r="235" spans="1:37" ht="35.1" customHeight="1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P235" s="167"/>
      <c r="Q235" s="168"/>
      <c r="R235" s="168"/>
      <c r="S235" s="168"/>
      <c r="T235" s="168"/>
      <c r="U235" s="168"/>
      <c r="V235" s="168"/>
      <c r="W235" s="168"/>
      <c r="X235" s="169"/>
      <c r="Y235" s="130"/>
      <c r="Z235" s="5" t="e">
        <f>SUM(Z229:Z234)-7</f>
        <v>#REF!</v>
      </c>
      <c r="AA235" s="23"/>
      <c r="AB235" s="16"/>
    </row>
    <row r="236" spans="1:37" ht="35.1" customHeight="1" x14ac:dyDescent="0.15">
      <c r="O236" s="15"/>
      <c r="P236" s="199" t="s">
        <v>109</v>
      </c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37"/>
      <c r="AB236" s="15"/>
    </row>
    <row r="237" spans="1:37" ht="37.15" customHeight="1" x14ac:dyDescent="0.15"/>
    <row r="238" spans="1:37" s="9" customFormat="1" ht="34.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2" t="s">
        <v>14</v>
      </c>
      <c r="P238" s="174" t="s">
        <v>237</v>
      </c>
      <c r="Q238" s="175"/>
      <c r="R238" s="175"/>
      <c r="S238" s="175"/>
      <c r="T238" s="175"/>
      <c r="U238" s="175"/>
      <c r="V238" s="175"/>
      <c r="W238" s="175"/>
      <c r="X238" s="175"/>
      <c r="Y238" s="175"/>
      <c r="Z238" s="176"/>
      <c r="AF238" s="15"/>
      <c r="AG238" s="15"/>
      <c r="AH238" s="15"/>
      <c r="AI238" s="15"/>
      <c r="AJ238" s="15"/>
      <c r="AK238" s="15"/>
    </row>
    <row r="239" spans="1:37" s="9" customFormat="1" ht="35.1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3"/>
      <c r="P239" s="133" t="s">
        <v>46</v>
      </c>
      <c r="Q239" s="133" t="s">
        <v>232</v>
      </c>
      <c r="R239" s="133" t="s">
        <v>22</v>
      </c>
      <c r="S239" s="133" t="s">
        <v>51</v>
      </c>
      <c r="T239" s="133" t="s">
        <v>53</v>
      </c>
      <c r="U239" s="133" t="s">
        <v>54</v>
      </c>
      <c r="V239" s="133" t="s">
        <v>55</v>
      </c>
      <c r="W239" s="133" t="s">
        <v>71</v>
      </c>
      <c r="X239" s="133" t="s">
        <v>43</v>
      </c>
      <c r="Y239" s="133" t="s">
        <v>45</v>
      </c>
      <c r="Z239" s="133" t="s">
        <v>112</v>
      </c>
      <c r="AF239" s="15"/>
      <c r="AG239" s="15"/>
      <c r="AH239" s="15"/>
      <c r="AI239" s="15"/>
      <c r="AJ239" s="15"/>
      <c r="AK239" s="15"/>
    </row>
    <row r="240" spans="1:37" s="19" customFormat="1" ht="50.1" customHeight="1" x14ac:dyDescent="0.15">
      <c r="A240" s="24">
        <v>2050</v>
      </c>
      <c r="B240" s="24">
        <v>450</v>
      </c>
      <c r="C240" s="24">
        <v>2604</v>
      </c>
      <c r="D240" s="13">
        <v>9</v>
      </c>
      <c r="E240" s="13">
        <v>9</v>
      </c>
      <c r="F240" s="13">
        <v>2</v>
      </c>
      <c r="G240" s="13">
        <v>1</v>
      </c>
      <c r="H240" s="13">
        <v>0</v>
      </c>
      <c r="I240" s="12">
        <v>56</v>
      </c>
      <c r="J240" s="12">
        <v>0</v>
      </c>
      <c r="K240" s="13">
        <v>0</v>
      </c>
      <c r="L240" s="13">
        <v>0</v>
      </c>
      <c r="M240" s="13">
        <v>0</v>
      </c>
      <c r="N240" s="12">
        <v>0</v>
      </c>
      <c r="O240" s="14">
        <f t="shared" ref="O240:O244" si="32">(A240*B240*E240+A240*C240*F240+B240*C240*D240)*G240*$G$2*0.000001+(A240*B240*E240+A240*C240*F240+B240*C240*D240)*H240*$H$2*0.000001+($I$2*I240)+($J$2*J240+$K$2*K240*A240*C240*0.000001)+($L$2*L240)+$M$2*M240+$N$2*N240</f>
        <v>3823.0119999999997</v>
      </c>
      <c r="P240" s="103">
        <v>1</v>
      </c>
      <c r="Q240" s="126"/>
      <c r="R240" s="103" t="s">
        <v>226</v>
      </c>
      <c r="S240" s="177" t="s">
        <v>231</v>
      </c>
      <c r="T240" s="135">
        <f t="shared" ref="T240:V244" si="33">A240</f>
        <v>2050</v>
      </c>
      <c r="U240" s="135">
        <f t="shared" si="33"/>
        <v>450</v>
      </c>
      <c r="V240" s="135">
        <f t="shared" si="33"/>
        <v>2604</v>
      </c>
      <c r="W240" s="3">
        <v>1</v>
      </c>
      <c r="X240" s="3" t="s">
        <v>47</v>
      </c>
      <c r="Y240" s="135">
        <v>899</v>
      </c>
      <c r="Z240" s="3" t="e">
        <f>#REF!*Y240</f>
        <v>#REF!</v>
      </c>
      <c r="AA240" s="18">
        <v>1250</v>
      </c>
      <c r="AB240" s="18"/>
      <c r="AC240" s="22">
        <f>T240*V240*0.000001</f>
        <v>5.3381999999999996</v>
      </c>
      <c r="AD240" s="20">
        <v>3290</v>
      </c>
      <c r="AE240" s="20"/>
    </row>
    <row r="241" spans="1:31" s="19" customFormat="1" ht="50.1" customHeight="1" x14ac:dyDescent="0.15">
      <c r="A241" s="24">
        <v>1200</v>
      </c>
      <c r="B241" s="24">
        <v>420</v>
      </c>
      <c r="C241" s="24">
        <v>2604</v>
      </c>
      <c r="D241" s="13">
        <v>9</v>
      </c>
      <c r="E241" s="13">
        <v>9</v>
      </c>
      <c r="F241" s="13">
        <v>2</v>
      </c>
      <c r="G241" s="13">
        <v>1</v>
      </c>
      <c r="H241" s="13">
        <v>0</v>
      </c>
      <c r="I241" s="12">
        <v>56</v>
      </c>
      <c r="J241" s="12">
        <v>0</v>
      </c>
      <c r="K241" s="13">
        <v>0</v>
      </c>
      <c r="L241" s="13">
        <v>0</v>
      </c>
      <c r="M241" s="13">
        <v>0</v>
      </c>
      <c r="N241" s="12">
        <v>0</v>
      </c>
      <c r="O241" s="14">
        <f t="shared" si="32"/>
        <v>2755.4463999999998</v>
      </c>
      <c r="P241" s="103">
        <v>3</v>
      </c>
      <c r="Q241" s="126"/>
      <c r="R241" s="103" t="s">
        <v>228</v>
      </c>
      <c r="S241" s="178"/>
      <c r="T241" s="135">
        <f t="shared" si="33"/>
        <v>1200</v>
      </c>
      <c r="U241" s="135">
        <f t="shared" si="33"/>
        <v>420</v>
      </c>
      <c r="V241" s="135">
        <f t="shared" si="33"/>
        <v>2604</v>
      </c>
      <c r="W241" s="3">
        <v>1</v>
      </c>
      <c r="X241" s="3" t="s">
        <v>47</v>
      </c>
      <c r="Y241" s="135">
        <v>899</v>
      </c>
      <c r="Z241" s="3" t="e">
        <f>#REF!*Y241</f>
        <v>#REF!</v>
      </c>
      <c r="AA241" s="18">
        <v>1250</v>
      </c>
      <c r="AB241" s="18"/>
      <c r="AC241" s="22">
        <f>T241*V241*0.000001</f>
        <v>3.1248</v>
      </c>
      <c r="AD241" s="20"/>
      <c r="AE241" s="20"/>
    </row>
    <row r="242" spans="1:31" s="19" customFormat="1" ht="50.1" customHeight="1" x14ac:dyDescent="0.15">
      <c r="A242" s="24">
        <v>1200</v>
      </c>
      <c r="B242" s="24">
        <v>18</v>
      </c>
      <c r="C242" s="24">
        <v>2604</v>
      </c>
      <c r="D242" s="13">
        <v>9</v>
      </c>
      <c r="E242" s="13">
        <v>9</v>
      </c>
      <c r="F242" s="13">
        <v>2</v>
      </c>
      <c r="G242" s="13">
        <v>1</v>
      </c>
      <c r="H242" s="13">
        <v>0</v>
      </c>
      <c r="I242" s="12">
        <v>56</v>
      </c>
      <c r="J242" s="12">
        <v>0</v>
      </c>
      <c r="K242" s="13">
        <v>0</v>
      </c>
      <c r="L242" s="13">
        <v>0</v>
      </c>
      <c r="M242" s="13">
        <v>0</v>
      </c>
      <c r="N242" s="12">
        <v>0</v>
      </c>
      <c r="O242" s="14">
        <f t="shared" si="32"/>
        <v>1103.90176</v>
      </c>
      <c r="P242" s="103">
        <v>4</v>
      </c>
      <c r="Q242" s="126"/>
      <c r="R242" s="103" t="s">
        <v>233</v>
      </c>
      <c r="S242" s="178"/>
      <c r="T242" s="135">
        <f t="shared" si="33"/>
        <v>1200</v>
      </c>
      <c r="U242" s="135">
        <f t="shared" si="33"/>
        <v>18</v>
      </c>
      <c r="V242" s="135">
        <f t="shared" si="33"/>
        <v>2604</v>
      </c>
      <c r="W242" s="3">
        <v>1</v>
      </c>
      <c r="X242" s="3" t="s">
        <v>47</v>
      </c>
      <c r="Y242" s="135">
        <v>499</v>
      </c>
      <c r="Z242" s="3" t="e">
        <f>#REF!*Y242</f>
        <v>#REF!</v>
      </c>
      <c r="AA242" s="18">
        <v>1250</v>
      </c>
      <c r="AB242" s="18"/>
      <c r="AC242" s="22">
        <f>T242*V242*0.000001</f>
        <v>3.1248</v>
      </c>
      <c r="AD242" s="20">
        <v>1680</v>
      </c>
      <c r="AE242" s="20"/>
    </row>
    <row r="243" spans="1:31" s="19" customFormat="1" ht="50.1" customHeight="1" x14ac:dyDescent="0.15">
      <c r="A243" s="24">
        <v>750</v>
      </c>
      <c r="B243" s="24">
        <v>400</v>
      </c>
      <c r="C243" s="24">
        <v>2604</v>
      </c>
      <c r="D243" s="13">
        <v>9</v>
      </c>
      <c r="E243" s="13">
        <v>9</v>
      </c>
      <c r="F243" s="13">
        <v>2</v>
      </c>
      <c r="G243" s="13">
        <v>1</v>
      </c>
      <c r="H243" s="13">
        <v>0</v>
      </c>
      <c r="I243" s="12">
        <v>56</v>
      </c>
      <c r="J243" s="12">
        <v>0</v>
      </c>
      <c r="K243" s="13">
        <v>0</v>
      </c>
      <c r="L243" s="13">
        <v>0</v>
      </c>
      <c r="M243" s="13">
        <v>0</v>
      </c>
      <c r="N243" s="12">
        <v>0</v>
      </c>
      <c r="O243" s="14">
        <f t="shared" si="32"/>
        <v>2197.6480000000001</v>
      </c>
      <c r="P243" s="103">
        <v>5</v>
      </c>
      <c r="Q243" s="126"/>
      <c r="R243" s="103" t="s">
        <v>229</v>
      </c>
      <c r="S243" s="178"/>
      <c r="T243" s="135">
        <f t="shared" si="33"/>
        <v>750</v>
      </c>
      <c r="U243" s="135">
        <f t="shared" si="33"/>
        <v>400</v>
      </c>
      <c r="V243" s="135">
        <f t="shared" si="33"/>
        <v>2604</v>
      </c>
      <c r="W243" s="3">
        <v>1</v>
      </c>
      <c r="X243" s="3" t="s">
        <v>47</v>
      </c>
      <c r="Y243" s="135">
        <v>899</v>
      </c>
      <c r="Z243" s="3" t="e">
        <f>#REF!*Y243</f>
        <v>#REF!</v>
      </c>
      <c r="AA243" s="18">
        <v>1250</v>
      </c>
      <c r="AB243" s="18"/>
      <c r="AC243" s="22">
        <f>T243*V243*0.000001</f>
        <v>1.9529999999999998</v>
      </c>
      <c r="AD243" s="20"/>
      <c r="AE243" s="20"/>
    </row>
    <row r="244" spans="1:31" s="19" customFormat="1" ht="50.1" customHeight="1" x14ac:dyDescent="0.15">
      <c r="A244" s="24">
        <v>500</v>
      </c>
      <c r="B244" s="24">
        <v>18</v>
      </c>
      <c r="C244" s="24">
        <v>2604</v>
      </c>
      <c r="D244" s="13">
        <v>9</v>
      </c>
      <c r="E244" s="13">
        <v>9</v>
      </c>
      <c r="F244" s="13">
        <v>2</v>
      </c>
      <c r="G244" s="13">
        <v>1</v>
      </c>
      <c r="H244" s="13">
        <v>0</v>
      </c>
      <c r="I244" s="12">
        <v>56</v>
      </c>
      <c r="J244" s="12">
        <v>0</v>
      </c>
      <c r="K244" s="13">
        <v>0</v>
      </c>
      <c r="L244" s="13">
        <v>0</v>
      </c>
      <c r="M244" s="13">
        <v>0</v>
      </c>
      <c r="N244" s="12">
        <v>0</v>
      </c>
      <c r="O244" s="14">
        <f t="shared" si="32"/>
        <v>652.82176000000004</v>
      </c>
      <c r="P244" s="103">
        <v>6</v>
      </c>
      <c r="Q244" s="126"/>
      <c r="R244" s="103" t="s">
        <v>234</v>
      </c>
      <c r="S244" s="200"/>
      <c r="T244" s="135">
        <f t="shared" si="33"/>
        <v>500</v>
      </c>
      <c r="U244" s="135">
        <f t="shared" si="33"/>
        <v>18</v>
      </c>
      <c r="V244" s="135">
        <f t="shared" si="33"/>
        <v>2604</v>
      </c>
      <c r="W244" s="3">
        <v>1</v>
      </c>
      <c r="X244" s="3" t="s">
        <v>47</v>
      </c>
      <c r="Y244" s="135">
        <v>499</v>
      </c>
      <c r="Z244" s="3" t="e">
        <f>#REF!*Y244</f>
        <v>#REF!</v>
      </c>
      <c r="AA244" s="18">
        <v>1250</v>
      </c>
      <c r="AB244" s="18"/>
      <c r="AC244" s="22">
        <f>T244*V244*0.000001</f>
        <v>1.302</v>
      </c>
      <c r="AD244" s="20">
        <v>880</v>
      </c>
      <c r="AE244" s="20"/>
    </row>
    <row r="245" spans="1:31" ht="35.1" customHeight="1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P245" s="167"/>
      <c r="Q245" s="168"/>
      <c r="R245" s="168"/>
      <c r="S245" s="168"/>
      <c r="T245" s="168"/>
      <c r="U245" s="168"/>
      <c r="V245" s="168"/>
      <c r="W245" s="168"/>
      <c r="X245" s="169"/>
      <c r="Y245" s="130"/>
      <c r="Z245" s="5" t="e">
        <f>SUM(Z240:Z244)-23</f>
        <v>#REF!</v>
      </c>
      <c r="AA245" s="23"/>
      <c r="AB245" s="16"/>
      <c r="AD245" s="15">
        <f>SUM(AD240:AD244)</f>
        <v>5850</v>
      </c>
    </row>
    <row r="246" spans="1:31" ht="35.1" customHeight="1" x14ac:dyDescent="0.15">
      <c r="O246" s="15"/>
      <c r="P246" s="199" t="s">
        <v>109</v>
      </c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37"/>
      <c r="AB246" s="15"/>
    </row>
    <row r="247" spans="1:31" ht="37.15" customHeight="1" x14ac:dyDescent="0.15"/>
    <row r="248" spans="1:31" ht="37.15" customHeight="1" x14ac:dyDescent="0.15"/>
    <row r="249" spans="1:31" ht="37.15" customHeight="1" x14ac:dyDescent="0.15"/>
    <row r="250" spans="1:31" ht="37.15" customHeight="1" x14ac:dyDescent="0.15"/>
    <row r="251" spans="1:31" ht="37.15" customHeight="1" x14ac:dyDescent="0.15"/>
    <row r="252" spans="1:31" ht="37.15" customHeight="1" x14ac:dyDescent="0.15"/>
    <row r="253" spans="1:31" ht="37.15" customHeight="1" x14ac:dyDescent="0.15"/>
    <row r="254" spans="1:31" ht="37.15" customHeight="1" x14ac:dyDescent="0.15"/>
    <row r="255" spans="1:31" ht="37.15" customHeight="1" x14ac:dyDescent="0.15"/>
    <row r="256" spans="1:31" ht="37.15" customHeight="1" x14ac:dyDescent="0.15"/>
    <row r="257" spans="1:37" ht="37.15" customHeight="1" x14ac:dyDescent="0.15"/>
    <row r="258" spans="1:37" ht="37.15" customHeight="1" x14ac:dyDescent="0.15"/>
    <row r="261" spans="1:37" s="9" customFormat="1" ht="34.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2" t="s">
        <v>14</v>
      </c>
      <c r="P261" s="174" t="s">
        <v>125</v>
      </c>
      <c r="Q261" s="175"/>
      <c r="R261" s="175"/>
      <c r="S261" s="175"/>
      <c r="T261" s="175"/>
      <c r="U261" s="175"/>
      <c r="V261" s="175"/>
      <c r="W261" s="175"/>
      <c r="X261" s="175"/>
      <c r="Y261" s="175"/>
      <c r="Z261" s="176"/>
      <c r="AF261" s="15"/>
      <c r="AG261" s="15"/>
      <c r="AH261" s="15"/>
      <c r="AI261" s="15"/>
      <c r="AJ261" s="15"/>
      <c r="AK261" s="15"/>
    </row>
    <row r="262" spans="1:37" s="9" customFormat="1" ht="35.1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3"/>
      <c r="P262" s="133" t="s">
        <v>46</v>
      </c>
      <c r="Q262" s="133" t="s">
        <v>122</v>
      </c>
      <c r="R262" s="133" t="s">
        <v>22</v>
      </c>
      <c r="S262" s="133" t="s">
        <v>51</v>
      </c>
      <c r="T262" s="133" t="s">
        <v>53</v>
      </c>
      <c r="U262" s="133" t="s">
        <v>54</v>
      </c>
      <c r="V262" s="133" t="s">
        <v>55</v>
      </c>
      <c r="W262" s="133" t="s">
        <v>71</v>
      </c>
      <c r="X262" s="133" t="s">
        <v>43</v>
      </c>
      <c r="Y262" s="133" t="s">
        <v>45</v>
      </c>
      <c r="Z262" s="133" t="s">
        <v>112</v>
      </c>
      <c r="AF262" s="15"/>
      <c r="AG262" s="15"/>
      <c r="AH262" s="15"/>
      <c r="AI262" s="15"/>
      <c r="AJ262" s="15"/>
      <c r="AK262" s="15"/>
    </row>
    <row r="263" spans="1:37" s="19" customFormat="1" ht="99" customHeight="1" x14ac:dyDescent="0.15">
      <c r="A263" s="24">
        <v>2500</v>
      </c>
      <c r="B263" s="24">
        <v>300</v>
      </c>
      <c r="C263" s="24">
        <v>1550</v>
      </c>
      <c r="D263" s="13">
        <v>9</v>
      </c>
      <c r="E263" s="13">
        <v>9</v>
      </c>
      <c r="F263" s="13">
        <v>2</v>
      </c>
      <c r="G263" s="13">
        <v>1</v>
      </c>
      <c r="H263" s="13">
        <v>0</v>
      </c>
      <c r="I263" s="12">
        <v>56</v>
      </c>
      <c r="J263" s="12">
        <v>0</v>
      </c>
      <c r="K263" s="13">
        <v>0</v>
      </c>
      <c r="L263" s="13">
        <v>0</v>
      </c>
      <c r="M263" s="13">
        <v>0</v>
      </c>
      <c r="N263" s="12">
        <v>0</v>
      </c>
      <c r="O263" s="14">
        <v>2255</v>
      </c>
      <c r="P263" s="103">
        <v>1</v>
      </c>
      <c r="Q263" s="59" t="s">
        <v>121</v>
      </c>
      <c r="R263" s="103" t="s">
        <v>123</v>
      </c>
      <c r="S263" s="177" t="s">
        <v>116</v>
      </c>
      <c r="T263" s="135">
        <f t="shared" ref="T263:V264" si="34">A263</f>
        <v>2500</v>
      </c>
      <c r="U263" s="135">
        <f t="shared" si="34"/>
        <v>300</v>
      </c>
      <c r="V263" s="135">
        <f t="shared" si="34"/>
        <v>1550</v>
      </c>
      <c r="W263" s="3">
        <v>2</v>
      </c>
      <c r="X263" s="3" t="s">
        <v>47</v>
      </c>
      <c r="Y263" s="135">
        <v>750</v>
      </c>
      <c r="Z263" s="3" t="e">
        <f>#REF!*Y263</f>
        <v>#REF!</v>
      </c>
      <c r="AA263" s="18">
        <v>1250</v>
      </c>
      <c r="AB263" s="18"/>
      <c r="AC263" s="22">
        <f>T263*V263*0.000001</f>
        <v>3.875</v>
      </c>
      <c r="AD263" s="20"/>
      <c r="AE263" s="20"/>
    </row>
    <row r="264" spans="1:37" s="19" customFormat="1" ht="99" customHeight="1" x14ac:dyDescent="0.15">
      <c r="A264" s="24">
        <v>3100</v>
      </c>
      <c r="B264" s="24">
        <v>400</v>
      </c>
      <c r="C264" s="24">
        <v>2300</v>
      </c>
      <c r="D264" s="13">
        <v>9</v>
      </c>
      <c r="E264" s="13">
        <v>9</v>
      </c>
      <c r="F264" s="13">
        <v>2</v>
      </c>
      <c r="G264" s="13">
        <v>1</v>
      </c>
      <c r="H264" s="13">
        <v>0</v>
      </c>
      <c r="I264" s="12">
        <v>56</v>
      </c>
      <c r="J264" s="12">
        <v>0</v>
      </c>
      <c r="K264" s="13">
        <v>0</v>
      </c>
      <c r="L264" s="13">
        <v>0</v>
      </c>
      <c r="M264" s="13">
        <v>0</v>
      </c>
      <c r="N264" s="12">
        <v>0</v>
      </c>
      <c r="O264" s="14">
        <v>2255</v>
      </c>
      <c r="P264" s="103">
        <v>2</v>
      </c>
      <c r="Q264" s="59"/>
      <c r="R264" s="103" t="s">
        <v>104</v>
      </c>
      <c r="S264" s="200"/>
      <c r="T264" s="135">
        <f t="shared" si="34"/>
        <v>3100</v>
      </c>
      <c r="U264" s="135">
        <f t="shared" si="34"/>
        <v>400</v>
      </c>
      <c r="V264" s="135">
        <f t="shared" si="34"/>
        <v>2300</v>
      </c>
      <c r="W264" s="3">
        <v>1</v>
      </c>
      <c r="X264" s="3" t="s">
        <v>47</v>
      </c>
      <c r="Y264" s="135">
        <v>750</v>
      </c>
      <c r="Z264" s="3" t="e">
        <f>#REF!*Y264</f>
        <v>#REF!</v>
      </c>
      <c r="AA264" s="18">
        <v>1250</v>
      </c>
      <c r="AB264" s="18"/>
      <c r="AC264" s="22">
        <f>T264*V264*0.000001</f>
        <v>7.13</v>
      </c>
      <c r="AD264" s="20"/>
      <c r="AE264" s="20"/>
    </row>
    <row r="265" spans="1:37" ht="35.1" customHeight="1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P265" s="167"/>
      <c r="Q265" s="168"/>
      <c r="R265" s="168"/>
      <c r="S265" s="168"/>
      <c r="T265" s="168"/>
      <c r="U265" s="168"/>
      <c r="V265" s="168"/>
      <c r="W265" s="168"/>
      <c r="X265" s="169"/>
      <c r="Y265" s="130"/>
      <c r="Z265" s="5" t="e">
        <f>SUM(Z263:Z264)</f>
        <v>#REF!</v>
      </c>
      <c r="AA265" s="23"/>
      <c r="AB265" s="16"/>
    </row>
    <row r="266" spans="1:37" ht="35.1" customHeight="1" x14ac:dyDescent="0.15">
      <c r="O266" s="15"/>
      <c r="P266" s="199" t="s">
        <v>109</v>
      </c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37"/>
      <c r="AB266" s="15"/>
    </row>
    <row r="269" spans="1:37" s="9" customFormat="1" ht="34.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2" t="s">
        <v>14</v>
      </c>
      <c r="P269" s="174" t="s">
        <v>125</v>
      </c>
      <c r="Q269" s="175"/>
      <c r="R269" s="175"/>
      <c r="S269" s="175"/>
      <c r="T269" s="175"/>
      <c r="U269" s="175"/>
      <c r="V269" s="175"/>
      <c r="W269" s="175"/>
      <c r="X269" s="175"/>
      <c r="Y269" s="175"/>
      <c r="Z269" s="176"/>
      <c r="AF269" s="15"/>
      <c r="AG269" s="15"/>
      <c r="AH269" s="15"/>
      <c r="AI269" s="15"/>
      <c r="AJ269" s="15"/>
      <c r="AK269" s="15"/>
    </row>
    <row r="270" spans="1:37" s="9" customFormat="1" ht="35.1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3"/>
      <c r="P270" s="133" t="s">
        <v>46</v>
      </c>
      <c r="Q270" s="133" t="s">
        <v>122</v>
      </c>
      <c r="R270" s="133" t="s">
        <v>22</v>
      </c>
      <c r="S270" s="133" t="s">
        <v>51</v>
      </c>
      <c r="T270" s="133" t="s">
        <v>53</v>
      </c>
      <c r="U270" s="133" t="s">
        <v>54</v>
      </c>
      <c r="V270" s="133" t="s">
        <v>55</v>
      </c>
      <c r="W270" s="133" t="s">
        <v>71</v>
      </c>
      <c r="X270" s="133" t="s">
        <v>43</v>
      </c>
      <c r="Y270" s="133" t="s">
        <v>45</v>
      </c>
      <c r="Z270" s="133" t="s">
        <v>112</v>
      </c>
      <c r="AF270" s="15"/>
      <c r="AG270" s="15"/>
      <c r="AH270" s="15"/>
      <c r="AI270" s="15"/>
      <c r="AJ270" s="15"/>
      <c r="AK270" s="15"/>
    </row>
    <row r="271" spans="1:37" s="19" customFormat="1" ht="99" customHeight="1" x14ac:dyDescent="0.15">
      <c r="A271" s="24">
        <v>5000</v>
      </c>
      <c r="B271" s="24">
        <v>600</v>
      </c>
      <c r="C271" s="24">
        <v>2000</v>
      </c>
      <c r="D271" s="13">
        <v>15</v>
      </c>
      <c r="E271" s="13">
        <v>3</v>
      </c>
      <c r="F271" s="13">
        <v>2</v>
      </c>
      <c r="G271" s="13">
        <v>1</v>
      </c>
      <c r="H271" s="13">
        <v>0</v>
      </c>
      <c r="I271" s="12">
        <v>80</v>
      </c>
      <c r="J271" s="12">
        <v>0</v>
      </c>
      <c r="K271" s="13">
        <v>0</v>
      </c>
      <c r="L271" s="13">
        <v>0</v>
      </c>
      <c r="M271" s="13">
        <v>0</v>
      </c>
      <c r="N271" s="12">
        <v>20</v>
      </c>
      <c r="O271" s="14">
        <f t="shared" ref="O271" si="35">(A271*B271*E271+A271*C271*F271+B271*C271*D271)*G271*$G$2*0.000001+(A271*B271*E271+A271*C271*F271+B271*C271*D271)*H271*$H$2*0.000001+($I$2*I271)+($J$2*J271+$K$2*K271*A271*C271*0.000001)+($L$2*L271)+$M$2*M271+$N$2*N271</f>
        <v>6340</v>
      </c>
      <c r="P271" s="103">
        <v>1</v>
      </c>
      <c r="Q271" s="59"/>
      <c r="R271" s="103" t="s">
        <v>104</v>
      </c>
      <c r="S271" s="177" t="s">
        <v>116</v>
      </c>
      <c r="T271" s="135">
        <f t="shared" ref="T271:V272" si="36">A271</f>
        <v>5000</v>
      </c>
      <c r="U271" s="135">
        <f t="shared" si="36"/>
        <v>600</v>
      </c>
      <c r="V271" s="135">
        <f t="shared" si="36"/>
        <v>2000</v>
      </c>
      <c r="W271" s="3">
        <v>2</v>
      </c>
      <c r="X271" s="3" t="s">
        <v>47</v>
      </c>
      <c r="Y271" s="135">
        <v>950</v>
      </c>
      <c r="Z271" s="3" t="e">
        <f>#REF!*Y271</f>
        <v>#REF!</v>
      </c>
      <c r="AA271" s="18">
        <v>1250</v>
      </c>
      <c r="AB271" s="18">
        <f>O271*1.55</f>
        <v>9827</v>
      </c>
      <c r="AC271" s="22">
        <f>T271*V271*0.000001</f>
        <v>10</v>
      </c>
      <c r="AD271" s="18">
        <f>AB271*W271</f>
        <v>19654</v>
      </c>
      <c r="AE271" s="20"/>
    </row>
    <row r="272" spans="1:37" s="19" customFormat="1" ht="99" customHeight="1" x14ac:dyDescent="0.15">
      <c r="A272" s="24">
        <v>1500</v>
      </c>
      <c r="B272" s="24">
        <v>600</v>
      </c>
      <c r="C272" s="24">
        <v>2000</v>
      </c>
      <c r="D272" s="13">
        <v>3</v>
      </c>
      <c r="E272" s="13">
        <v>3</v>
      </c>
      <c r="F272" s="13">
        <v>2</v>
      </c>
      <c r="G272" s="13">
        <v>1</v>
      </c>
      <c r="H272" s="13">
        <v>0</v>
      </c>
      <c r="I272" s="12">
        <v>16</v>
      </c>
      <c r="J272" s="12">
        <v>0</v>
      </c>
      <c r="K272" s="13">
        <v>0</v>
      </c>
      <c r="L272" s="13">
        <v>0</v>
      </c>
      <c r="M272" s="13">
        <v>0</v>
      </c>
      <c r="N272" s="12">
        <v>0</v>
      </c>
      <c r="O272" s="14">
        <v>2255</v>
      </c>
      <c r="P272" s="103">
        <v>2</v>
      </c>
      <c r="Q272" s="59"/>
      <c r="R272" s="103" t="s">
        <v>104</v>
      </c>
      <c r="S272" s="200"/>
      <c r="T272" s="135">
        <f t="shared" si="36"/>
        <v>1500</v>
      </c>
      <c r="U272" s="135">
        <f t="shared" si="36"/>
        <v>600</v>
      </c>
      <c r="V272" s="135">
        <f t="shared" si="36"/>
        <v>2000</v>
      </c>
      <c r="W272" s="3">
        <v>1</v>
      </c>
      <c r="X272" s="3" t="s">
        <v>47</v>
      </c>
      <c r="Y272" s="135">
        <v>950</v>
      </c>
      <c r="Z272" s="3" t="e">
        <f>#REF!*Y272</f>
        <v>#REF!</v>
      </c>
      <c r="AA272" s="18">
        <v>1250</v>
      </c>
      <c r="AB272" s="18">
        <f>O272*1.55</f>
        <v>3495.25</v>
      </c>
      <c r="AC272" s="22">
        <f>T272*V272*0.000001</f>
        <v>3</v>
      </c>
      <c r="AD272" s="20"/>
      <c r="AE272" s="20"/>
    </row>
    <row r="273" spans="1:37" s="9" customFormat="1" ht="35.1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4" t="e">
        <f>SUM(#REF!)</f>
        <v>#REF!</v>
      </c>
      <c r="P273" s="56"/>
      <c r="Q273" s="134"/>
      <c r="R273" s="58"/>
      <c r="S273" s="207" t="s">
        <v>56</v>
      </c>
      <c r="T273" s="207"/>
      <c r="U273" s="207"/>
      <c r="V273" s="207"/>
      <c r="W273" s="137" t="s">
        <v>43</v>
      </c>
      <c r="X273" s="137" t="s">
        <v>43</v>
      </c>
      <c r="Y273" s="137" t="s">
        <v>45</v>
      </c>
      <c r="Z273" s="137" t="s">
        <v>52</v>
      </c>
      <c r="AC273" s="22" t="e">
        <f>SUM(#REF!)</f>
        <v>#REF!</v>
      </c>
      <c r="AF273" s="15"/>
      <c r="AG273" s="15"/>
      <c r="AH273" s="15"/>
      <c r="AI273" s="15"/>
      <c r="AJ273" s="15"/>
      <c r="AK273" s="15"/>
    </row>
    <row r="274" spans="1:37" ht="35.1" customHeight="1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P274" s="56"/>
      <c r="Q274" s="134"/>
      <c r="R274" s="58"/>
      <c r="S274" s="189" t="s">
        <v>68</v>
      </c>
      <c r="T274" s="189"/>
      <c r="U274" s="189"/>
      <c r="V274" s="189"/>
      <c r="W274" s="2"/>
      <c r="X274" s="2" t="s">
        <v>48</v>
      </c>
      <c r="Y274" s="135">
        <v>35</v>
      </c>
      <c r="Z274" s="135" t="e">
        <f>Y274*#REF!</f>
        <v>#REF!</v>
      </c>
      <c r="AB274" s="16"/>
    </row>
    <row r="275" spans="1:37" ht="35.1" customHeight="1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P275" s="167"/>
      <c r="Q275" s="168"/>
      <c r="R275" s="168"/>
      <c r="S275" s="168"/>
      <c r="T275" s="168"/>
      <c r="U275" s="168"/>
      <c r="V275" s="168"/>
      <c r="W275" s="168"/>
      <c r="X275" s="169"/>
      <c r="Y275" s="130"/>
      <c r="Z275" s="5" t="e">
        <f>SUM(Z271:Z272)</f>
        <v>#REF!</v>
      </c>
      <c r="AA275" s="23"/>
      <c r="AB275" s="16"/>
    </row>
    <row r="276" spans="1:37" ht="35.1" customHeight="1" x14ac:dyDescent="0.15">
      <c r="O276" s="15"/>
      <c r="P276" s="199" t="s">
        <v>109</v>
      </c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37"/>
      <c r="AB276" s="15"/>
    </row>
    <row r="279" spans="1:37" s="9" customFormat="1" ht="35.1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2" t="s">
        <v>14</v>
      </c>
      <c r="P279" s="174" t="s">
        <v>127</v>
      </c>
      <c r="Q279" s="175"/>
      <c r="R279" s="175"/>
      <c r="S279" s="175"/>
      <c r="T279" s="175"/>
      <c r="U279" s="175"/>
      <c r="V279" s="175"/>
      <c r="W279" s="175"/>
      <c r="X279" s="175"/>
      <c r="Y279" s="175"/>
      <c r="Z279" s="176"/>
      <c r="AF279" s="15"/>
      <c r="AG279" s="15"/>
      <c r="AH279" s="15"/>
      <c r="AI279" s="15"/>
      <c r="AJ279" s="15"/>
      <c r="AK279" s="15"/>
    </row>
    <row r="280" spans="1:37" s="9" customFormat="1" ht="35.1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3"/>
      <c r="P280" s="133" t="s">
        <v>46</v>
      </c>
      <c r="Q280" s="133" t="s">
        <v>66</v>
      </c>
      <c r="R280" s="133" t="s">
        <v>22</v>
      </c>
      <c r="S280" s="133" t="s">
        <v>51</v>
      </c>
      <c r="T280" s="133" t="s">
        <v>53</v>
      </c>
      <c r="U280" s="133" t="s">
        <v>54</v>
      </c>
      <c r="V280" s="133" t="s">
        <v>55</v>
      </c>
      <c r="W280" s="133" t="s">
        <v>43</v>
      </c>
      <c r="X280" s="133" t="s">
        <v>43</v>
      </c>
      <c r="Y280" s="133" t="s">
        <v>45</v>
      </c>
      <c r="Z280" s="133" t="s">
        <v>52</v>
      </c>
      <c r="AF280" s="15"/>
      <c r="AG280" s="15"/>
      <c r="AH280" s="15"/>
      <c r="AI280" s="15"/>
      <c r="AJ280" s="15"/>
      <c r="AK280" s="15"/>
    </row>
    <row r="281" spans="1:37" s="19" customFormat="1" ht="35.1" customHeight="1" x14ac:dyDescent="0.15">
      <c r="A281" s="24">
        <v>1858</v>
      </c>
      <c r="B281" s="24">
        <v>550</v>
      </c>
      <c r="C281" s="24">
        <v>2520</v>
      </c>
      <c r="D281" s="13">
        <v>9</v>
      </c>
      <c r="E281" s="13">
        <v>9</v>
      </c>
      <c r="F281" s="13">
        <v>2</v>
      </c>
      <c r="G281" s="13">
        <v>1</v>
      </c>
      <c r="H281" s="13">
        <v>0</v>
      </c>
      <c r="I281" s="12">
        <v>56</v>
      </c>
      <c r="J281" s="12">
        <v>0</v>
      </c>
      <c r="K281" s="13">
        <v>0</v>
      </c>
      <c r="L281" s="13">
        <v>0</v>
      </c>
      <c r="M281" s="13">
        <v>0</v>
      </c>
      <c r="N281" s="12">
        <v>0</v>
      </c>
      <c r="O281" s="14">
        <v>2255</v>
      </c>
      <c r="P281" s="103">
        <v>1</v>
      </c>
      <c r="Q281" s="73" t="s">
        <v>35</v>
      </c>
      <c r="R281" s="103" t="s">
        <v>30</v>
      </c>
      <c r="S281" s="177" t="s">
        <v>75</v>
      </c>
      <c r="T281" s="135">
        <f t="shared" ref="T281:V288" si="37">A281</f>
        <v>1858</v>
      </c>
      <c r="U281" s="135">
        <f t="shared" si="37"/>
        <v>550</v>
      </c>
      <c r="V281" s="135">
        <f t="shared" si="37"/>
        <v>2520</v>
      </c>
      <c r="W281" s="3" t="s">
        <v>47</v>
      </c>
      <c r="X281" s="3" t="s">
        <v>47</v>
      </c>
      <c r="Y281" s="135">
        <v>980</v>
      </c>
      <c r="Z281" s="3" t="e">
        <f>#REF!*Y281</f>
        <v>#REF!</v>
      </c>
      <c r="AA281" s="18">
        <v>1250</v>
      </c>
      <c r="AB281" s="18"/>
      <c r="AC281" s="22">
        <f t="shared" ref="AC281:AC288" si="38">T281*V281*0.000001</f>
        <v>4.6821599999999997</v>
      </c>
      <c r="AD281" s="20"/>
      <c r="AE281" s="20"/>
    </row>
    <row r="282" spans="1:37" s="19" customFormat="1" ht="35.1" customHeight="1" x14ac:dyDescent="0.15">
      <c r="A282" s="24">
        <v>2198</v>
      </c>
      <c r="B282" s="24">
        <v>550</v>
      </c>
      <c r="C282" s="24">
        <v>2520</v>
      </c>
      <c r="D282" s="13">
        <v>9</v>
      </c>
      <c r="E282" s="13">
        <v>9</v>
      </c>
      <c r="F282" s="13">
        <v>2</v>
      </c>
      <c r="G282" s="13">
        <v>1</v>
      </c>
      <c r="H282" s="13">
        <v>0</v>
      </c>
      <c r="I282" s="12">
        <v>56</v>
      </c>
      <c r="J282" s="12">
        <v>0</v>
      </c>
      <c r="K282" s="13">
        <v>0</v>
      </c>
      <c r="L282" s="13">
        <v>0</v>
      </c>
      <c r="M282" s="13">
        <v>0</v>
      </c>
      <c r="N282" s="12">
        <v>0</v>
      </c>
      <c r="O282" s="14">
        <v>2255</v>
      </c>
      <c r="P282" s="103">
        <v>2</v>
      </c>
      <c r="Q282" s="73" t="s">
        <v>84</v>
      </c>
      <c r="R282" s="103" t="s">
        <v>30</v>
      </c>
      <c r="S282" s="178"/>
      <c r="T282" s="135">
        <f t="shared" si="37"/>
        <v>2198</v>
      </c>
      <c r="U282" s="135">
        <f t="shared" si="37"/>
        <v>550</v>
      </c>
      <c r="V282" s="135">
        <f t="shared" si="37"/>
        <v>2520</v>
      </c>
      <c r="W282" s="3" t="s">
        <v>47</v>
      </c>
      <c r="X282" s="3" t="s">
        <v>47</v>
      </c>
      <c r="Y282" s="135">
        <v>980</v>
      </c>
      <c r="Z282" s="3" t="e">
        <f>#REF!*Y282</f>
        <v>#REF!</v>
      </c>
      <c r="AA282" s="18">
        <v>1250</v>
      </c>
      <c r="AB282" s="18"/>
      <c r="AC282" s="22">
        <f t="shared" si="38"/>
        <v>5.5389599999999994</v>
      </c>
      <c r="AD282" s="20"/>
      <c r="AE282" s="20"/>
    </row>
    <row r="283" spans="1:37" s="19" customFormat="1" ht="35.1" customHeight="1" x14ac:dyDescent="0.15">
      <c r="A283" s="24">
        <v>1268</v>
      </c>
      <c r="B283" s="24">
        <v>450</v>
      </c>
      <c r="C283" s="24">
        <v>2320</v>
      </c>
      <c r="D283" s="13">
        <v>9</v>
      </c>
      <c r="E283" s="13">
        <v>9</v>
      </c>
      <c r="F283" s="13">
        <v>2</v>
      </c>
      <c r="G283" s="13">
        <v>1</v>
      </c>
      <c r="H283" s="13">
        <v>0</v>
      </c>
      <c r="I283" s="12">
        <v>56</v>
      </c>
      <c r="J283" s="12">
        <v>0</v>
      </c>
      <c r="K283" s="13">
        <v>0</v>
      </c>
      <c r="L283" s="13">
        <v>0</v>
      </c>
      <c r="M283" s="13">
        <v>0</v>
      </c>
      <c r="N283" s="12">
        <v>0</v>
      </c>
      <c r="O283" s="14">
        <v>2255</v>
      </c>
      <c r="P283" s="103">
        <v>3</v>
      </c>
      <c r="Q283" s="73" t="s">
        <v>76</v>
      </c>
      <c r="R283" s="103" t="s">
        <v>30</v>
      </c>
      <c r="S283" s="178"/>
      <c r="T283" s="135">
        <f t="shared" si="37"/>
        <v>1268</v>
      </c>
      <c r="U283" s="135">
        <f t="shared" si="37"/>
        <v>450</v>
      </c>
      <c r="V283" s="135">
        <f t="shared" si="37"/>
        <v>2320</v>
      </c>
      <c r="W283" s="3" t="s">
        <v>47</v>
      </c>
      <c r="X283" s="3" t="s">
        <v>47</v>
      </c>
      <c r="Y283" s="135">
        <v>980</v>
      </c>
      <c r="Z283" s="3" t="e">
        <f>#REF!*Y283</f>
        <v>#REF!</v>
      </c>
      <c r="AA283" s="18">
        <v>1250</v>
      </c>
      <c r="AB283" s="18"/>
      <c r="AC283" s="22">
        <f t="shared" si="38"/>
        <v>2.9417599999999999</v>
      </c>
      <c r="AD283" s="20"/>
      <c r="AE283" s="20"/>
    </row>
    <row r="284" spans="1:37" s="19" customFormat="1" ht="35.1" customHeight="1" x14ac:dyDescent="0.15">
      <c r="A284" s="24">
        <v>1170</v>
      </c>
      <c r="B284" s="24">
        <v>600</v>
      </c>
      <c r="C284" s="24">
        <v>2510</v>
      </c>
      <c r="D284" s="13">
        <v>9</v>
      </c>
      <c r="E284" s="13">
        <v>9</v>
      </c>
      <c r="F284" s="13">
        <v>2</v>
      </c>
      <c r="G284" s="13">
        <v>1</v>
      </c>
      <c r="H284" s="13">
        <v>0</v>
      </c>
      <c r="I284" s="12">
        <v>56</v>
      </c>
      <c r="J284" s="12">
        <v>0</v>
      </c>
      <c r="K284" s="13">
        <v>0</v>
      </c>
      <c r="L284" s="13">
        <v>0</v>
      </c>
      <c r="M284" s="13">
        <v>0</v>
      </c>
      <c r="N284" s="12">
        <v>0</v>
      </c>
      <c r="O284" s="14">
        <v>2700</v>
      </c>
      <c r="P284" s="103">
        <v>4</v>
      </c>
      <c r="Q284" s="73" t="s">
        <v>31</v>
      </c>
      <c r="R284" s="103" t="s">
        <v>77</v>
      </c>
      <c r="S284" s="178"/>
      <c r="T284" s="135">
        <f t="shared" si="37"/>
        <v>1170</v>
      </c>
      <c r="U284" s="135">
        <f t="shared" si="37"/>
        <v>600</v>
      </c>
      <c r="V284" s="135">
        <f t="shared" si="37"/>
        <v>2510</v>
      </c>
      <c r="W284" s="3" t="s">
        <v>47</v>
      </c>
      <c r="X284" s="3" t="s">
        <v>47</v>
      </c>
      <c r="Y284" s="135">
        <v>980</v>
      </c>
      <c r="Z284" s="3" t="e">
        <f>#REF!*Y284</f>
        <v>#REF!</v>
      </c>
      <c r="AA284" s="18">
        <v>1250</v>
      </c>
      <c r="AB284" s="18"/>
      <c r="AC284" s="22">
        <f t="shared" si="38"/>
        <v>2.9367000000000001</v>
      </c>
      <c r="AD284" s="20"/>
      <c r="AE284" s="20"/>
    </row>
    <row r="285" spans="1:37" s="19" customFormat="1" ht="35.1" customHeight="1" x14ac:dyDescent="0.15">
      <c r="A285" s="24">
        <v>1618</v>
      </c>
      <c r="B285" s="24">
        <v>320</v>
      </c>
      <c r="C285" s="24">
        <v>2510</v>
      </c>
      <c r="D285" s="13">
        <v>9</v>
      </c>
      <c r="E285" s="13">
        <v>9</v>
      </c>
      <c r="F285" s="13">
        <v>2</v>
      </c>
      <c r="G285" s="13">
        <v>1</v>
      </c>
      <c r="H285" s="13">
        <v>0</v>
      </c>
      <c r="I285" s="12">
        <v>56</v>
      </c>
      <c r="J285" s="12">
        <v>0</v>
      </c>
      <c r="K285" s="13">
        <v>0</v>
      </c>
      <c r="L285" s="13">
        <v>0</v>
      </c>
      <c r="M285" s="13">
        <v>0</v>
      </c>
      <c r="N285" s="12">
        <v>0</v>
      </c>
      <c r="O285" s="14">
        <v>2700</v>
      </c>
      <c r="P285" s="103">
        <v>5</v>
      </c>
      <c r="Q285" s="73" t="s">
        <v>31</v>
      </c>
      <c r="R285" s="103" t="s">
        <v>78</v>
      </c>
      <c r="S285" s="178"/>
      <c r="T285" s="135">
        <f t="shared" si="37"/>
        <v>1618</v>
      </c>
      <c r="U285" s="135">
        <f t="shared" si="37"/>
        <v>320</v>
      </c>
      <c r="V285" s="135">
        <f t="shared" si="37"/>
        <v>2510</v>
      </c>
      <c r="W285" s="3" t="s">
        <v>47</v>
      </c>
      <c r="X285" s="3" t="s">
        <v>47</v>
      </c>
      <c r="Y285" s="135">
        <v>980</v>
      </c>
      <c r="Z285" s="3" t="e">
        <f>#REF!*Y285</f>
        <v>#REF!</v>
      </c>
      <c r="AA285" s="18">
        <v>1250</v>
      </c>
      <c r="AB285" s="18"/>
      <c r="AC285" s="22">
        <f t="shared" si="38"/>
        <v>4.0611800000000002</v>
      </c>
      <c r="AD285" s="20"/>
      <c r="AE285" s="20"/>
    </row>
    <row r="286" spans="1:37" s="19" customFormat="1" ht="35.1" customHeight="1" x14ac:dyDescent="0.15">
      <c r="A286" s="24">
        <v>2010</v>
      </c>
      <c r="B286" s="24">
        <v>300</v>
      </c>
      <c r="C286" s="24">
        <v>300</v>
      </c>
      <c r="D286" s="13">
        <v>9</v>
      </c>
      <c r="E286" s="13">
        <v>9</v>
      </c>
      <c r="F286" s="13">
        <v>2</v>
      </c>
      <c r="G286" s="13">
        <v>1</v>
      </c>
      <c r="H286" s="13">
        <v>0</v>
      </c>
      <c r="I286" s="12">
        <v>56</v>
      </c>
      <c r="J286" s="12">
        <v>0</v>
      </c>
      <c r="K286" s="13">
        <v>0</v>
      </c>
      <c r="L286" s="13">
        <v>0</v>
      </c>
      <c r="M286" s="13">
        <v>0</v>
      </c>
      <c r="N286" s="12">
        <v>0</v>
      </c>
      <c r="O286" s="14">
        <v>2700</v>
      </c>
      <c r="P286" s="103">
        <v>6</v>
      </c>
      <c r="Q286" s="73" t="s">
        <v>31</v>
      </c>
      <c r="R286" s="103" t="s">
        <v>36</v>
      </c>
      <c r="S286" s="178"/>
      <c r="T286" s="135">
        <f t="shared" si="37"/>
        <v>2010</v>
      </c>
      <c r="U286" s="135">
        <f t="shared" si="37"/>
        <v>300</v>
      </c>
      <c r="V286" s="135">
        <f t="shared" si="37"/>
        <v>300</v>
      </c>
      <c r="W286" s="3" t="s">
        <v>44</v>
      </c>
      <c r="X286" s="3" t="s">
        <v>44</v>
      </c>
      <c r="Y286" s="135">
        <v>450</v>
      </c>
      <c r="Z286" s="3" t="e">
        <f>#REF!*Y286</f>
        <v>#REF!</v>
      </c>
      <c r="AA286" s="18">
        <v>1250</v>
      </c>
      <c r="AB286" s="18"/>
      <c r="AC286" s="22">
        <f t="shared" si="38"/>
        <v>0.60299999999999998</v>
      </c>
      <c r="AD286" s="20"/>
      <c r="AE286" s="20"/>
    </row>
    <row r="287" spans="1:37" s="19" customFormat="1" ht="35.1" customHeight="1" x14ac:dyDescent="0.15">
      <c r="A287" s="24">
        <v>746</v>
      </c>
      <c r="B287" s="24">
        <v>175</v>
      </c>
      <c r="C287" s="24">
        <v>1965</v>
      </c>
      <c r="D287" s="13">
        <v>9</v>
      </c>
      <c r="E287" s="13">
        <v>9</v>
      </c>
      <c r="F287" s="13">
        <v>2</v>
      </c>
      <c r="G287" s="13">
        <v>1</v>
      </c>
      <c r="H287" s="13">
        <v>0</v>
      </c>
      <c r="I287" s="12">
        <v>56</v>
      </c>
      <c r="J287" s="12">
        <v>0</v>
      </c>
      <c r="K287" s="13">
        <v>0</v>
      </c>
      <c r="L287" s="13">
        <v>0</v>
      </c>
      <c r="M287" s="13">
        <v>0</v>
      </c>
      <c r="N287" s="12">
        <v>0</v>
      </c>
      <c r="O287" s="14">
        <v>2700</v>
      </c>
      <c r="P287" s="103">
        <v>7</v>
      </c>
      <c r="Q287" s="73" t="s">
        <v>31</v>
      </c>
      <c r="R287" s="103" t="s">
        <v>79</v>
      </c>
      <c r="S287" s="178"/>
      <c r="T287" s="135">
        <f t="shared" si="37"/>
        <v>746</v>
      </c>
      <c r="U287" s="135">
        <f t="shared" si="37"/>
        <v>175</v>
      </c>
      <c r="V287" s="135">
        <f t="shared" si="37"/>
        <v>1965</v>
      </c>
      <c r="W287" s="3" t="s">
        <v>47</v>
      </c>
      <c r="X287" s="3" t="s">
        <v>47</v>
      </c>
      <c r="Y287" s="135">
        <v>980</v>
      </c>
      <c r="Z287" s="3" t="e">
        <f>#REF!*Y287</f>
        <v>#REF!</v>
      </c>
      <c r="AA287" s="18">
        <v>1250</v>
      </c>
      <c r="AB287" s="18"/>
      <c r="AC287" s="22">
        <f t="shared" si="38"/>
        <v>1.4658899999999999</v>
      </c>
      <c r="AD287" s="20"/>
      <c r="AE287" s="20"/>
    </row>
    <row r="288" spans="1:37" s="19" customFormat="1" ht="35.1" customHeight="1" x14ac:dyDescent="0.15">
      <c r="A288" s="24">
        <v>966</v>
      </c>
      <c r="B288" s="24">
        <v>350</v>
      </c>
      <c r="C288" s="24">
        <v>1000</v>
      </c>
      <c r="D288" s="13">
        <v>9</v>
      </c>
      <c r="E288" s="13">
        <v>9</v>
      </c>
      <c r="F288" s="13">
        <v>2</v>
      </c>
      <c r="G288" s="13">
        <v>1</v>
      </c>
      <c r="H288" s="13">
        <v>0</v>
      </c>
      <c r="I288" s="12">
        <v>56</v>
      </c>
      <c r="J288" s="12">
        <v>0</v>
      </c>
      <c r="K288" s="13">
        <v>0</v>
      </c>
      <c r="L288" s="13">
        <v>0</v>
      </c>
      <c r="M288" s="13">
        <v>0</v>
      </c>
      <c r="N288" s="12">
        <v>0</v>
      </c>
      <c r="O288" s="14">
        <v>2700</v>
      </c>
      <c r="P288" s="103">
        <v>8</v>
      </c>
      <c r="Q288" s="73" t="s">
        <v>37</v>
      </c>
      <c r="R288" s="103" t="s">
        <v>33</v>
      </c>
      <c r="S288" s="200"/>
      <c r="T288" s="135">
        <f t="shared" si="37"/>
        <v>966</v>
      </c>
      <c r="U288" s="135">
        <f t="shared" si="37"/>
        <v>350</v>
      </c>
      <c r="V288" s="135">
        <f t="shared" si="37"/>
        <v>1000</v>
      </c>
      <c r="W288" s="3" t="s">
        <v>47</v>
      </c>
      <c r="X288" s="3" t="s">
        <v>47</v>
      </c>
      <c r="Y288" s="135">
        <v>980</v>
      </c>
      <c r="Z288" s="3" t="e">
        <f>#REF!*Y288</f>
        <v>#REF!</v>
      </c>
      <c r="AA288" s="18">
        <v>1250</v>
      </c>
      <c r="AB288" s="18"/>
      <c r="AC288" s="22">
        <f t="shared" si="38"/>
        <v>0.96599999999999997</v>
      </c>
      <c r="AD288" s="20"/>
      <c r="AE288" s="20"/>
    </row>
    <row r="289" spans="1:37" s="9" customFormat="1" ht="35.1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4" t="e">
        <f>SUM(#REF!)</f>
        <v>#REF!</v>
      </c>
      <c r="P289" s="222" t="s">
        <v>80</v>
      </c>
      <c r="Q289" s="223"/>
      <c r="R289" s="223"/>
      <c r="S289" s="207" t="s">
        <v>56</v>
      </c>
      <c r="T289" s="207"/>
      <c r="U289" s="207"/>
      <c r="V289" s="207"/>
      <c r="W289" s="137" t="s">
        <v>43</v>
      </c>
      <c r="X289" s="137" t="s">
        <v>43</v>
      </c>
      <c r="Y289" s="137" t="s">
        <v>45</v>
      </c>
      <c r="Z289" s="137" t="s">
        <v>52</v>
      </c>
      <c r="AC289" s="22">
        <f>SUM(AC281:AC288)</f>
        <v>23.195650000000001</v>
      </c>
      <c r="AF289" s="15"/>
      <c r="AG289" s="15"/>
      <c r="AH289" s="15"/>
      <c r="AI289" s="15"/>
      <c r="AJ289" s="15"/>
      <c r="AK289" s="15"/>
    </row>
    <row r="290" spans="1:37" ht="35.1" customHeight="1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P290" s="224"/>
      <c r="Q290" s="225"/>
      <c r="R290" s="225"/>
      <c r="S290" s="189" t="s">
        <v>88</v>
      </c>
      <c r="T290" s="189"/>
      <c r="U290" s="189"/>
      <c r="V290" s="189"/>
      <c r="W290" s="3" t="s">
        <v>47</v>
      </c>
      <c r="X290" s="3" t="s">
        <v>47</v>
      </c>
      <c r="Y290" s="135">
        <v>190</v>
      </c>
      <c r="Z290" s="135" t="e">
        <f>Y290*#REF!</f>
        <v>#REF!</v>
      </c>
      <c r="AB290" s="16"/>
    </row>
    <row r="291" spans="1:37" ht="35.1" customHeight="1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P291" s="224"/>
      <c r="Q291" s="225"/>
      <c r="R291" s="225"/>
      <c r="S291" s="189" t="s">
        <v>65</v>
      </c>
      <c r="T291" s="189"/>
      <c r="U291" s="189"/>
      <c r="V291" s="189"/>
      <c r="W291" s="2" t="s">
        <v>48</v>
      </c>
      <c r="X291" s="2" t="s">
        <v>48</v>
      </c>
      <c r="Y291" s="135">
        <v>300</v>
      </c>
      <c r="Z291" s="135" t="e">
        <f>Y291*#REF!</f>
        <v>#REF!</v>
      </c>
      <c r="AB291" s="16"/>
    </row>
    <row r="292" spans="1:37" ht="35.1" customHeight="1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P292" s="224"/>
      <c r="Q292" s="225"/>
      <c r="R292" s="225"/>
      <c r="S292" s="189" t="s">
        <v>92</v>
      </c>
      <c r="T292" s="189"/>
      <c r="U292" s="189"/>
      <c r="V292" s="189"/>
      <c r="W292" s="2" t="s">
        <v>48</v>
      </c>
      <c r="X292" s="2" t="s">
        <v>48</v>
      </c>
      <c r="Y292" s="135">
        <v>200</v>
      </c>
      <c r="Z292" s="135" t="e">
        <f>Y292*#REF!</f>
        <v>#REF!</v>
      </c>
      <c r="AB292" s="16"/>
    </row>
    <row r="293" spans="1:37" ht="35.1" customHeight="1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P293" s="224"/>
      <c r="Q293" s="225"/>
      <c r="R293" s="225"/>
      <c r="S293" s="189" t="s">
        <v>81</v>
      </c>
      <c r="T293" s="189"/>
      <c r="U293" s="189"/>
      <c r="V293" s="189"/>
      <c r="W293" s="2" t="s">
        <v>44</v>
      </c>
      <c r="X293" s="2" t="s">
        <v>44</v>
      </c>
      <c r="Y293" s="135">
        <v>25</v>
      </c>
      <c r="Z293" s="135" t="e">
        <f>Y293*#REF!</f>
        <v>#REF!</v>
      </c>
      <c r="AB293" s="16"/>
    </row>
    <row r="294" spans="1:37" ht="35.1" customHeight="1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P294" s="224"/>
      <c r="Q294" s="225"/>
      <c r="R294" s="225"/>
      <c r="S294" s="189" t="s">
        <v>93</v>
      </c>
      <c r="T294" s="189"/>
      <c r="U294" s="189"/>
      <c r="V294" s="189"/>
      <c r="W294" s="2" t="s">
        <v>94</v>
      </c>
      <c r="X294" s="2" t="s">
        <v>94</v>
      </c>
      <c r="Y294" s="135">
        <v>500</v>
      </c>
      <c r="Z294" s="135" t="e">
        <f>Y294*#REF!</f>
        <v>#REF!</v>
      </c>
      <c r="AB294" s="16"/>
    </row>
    <row r="295" spans="1:37" ht="35.1" customHeight="1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P295" s="226"/>
      <c r="Q295" s="227"/>
      <c r="R295" s="227"/>
      <c r="S295" s="35"/>
      <c r="T295" s="35"/>
      <c r="U295" s="35"/>
      <c r="V295" s="35"/>
      <c r="W295" s="36"/>
      <c r="X295" s="36"/>
      <c r="Y295" s="130"/>
      <c r="Z295" s="5" t="e">
        <f>SUM(Z281:Z294)-30</f>
        <v>#REF!</v>
      </c>
      <c r="AA295" s="23"/>
      <c r="AB295" s="16"/>
    </row>
    <row r="296" spans="1:37" ht="35.1" customHeight="1" x14ac:dyDescent="0.15">
      <c r="O296" s="15"/>
      <c r="P296" s="199" t="s">
        <v>82</v>
      </c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37"/>
      <c r="AB296" s="15"/>
    </row>
    <row r="301" spans="1:37" s="9" customFormat="1" ht="34.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2" t="s">
        <v>14</v>
      </c>
      <c r="P301" s="174" t="s">
        <v>128</v>
      </c>
      <c r="Q301" s="175"/>
      <c r="R301" s="175"/>
      <c r="S301" s="175"/>
      <c r="T301" s="175"/>
      <c r="U301" s="175"/>
      <c r="V301" s="175"/>
      <c r="W301" s="175"/>
      <c r="X301" s="175"/>
      <c r="Y301" s="175"/>
      <c r="Z301" s="176"/>
      <c r="AF301" s="15"/>
      <c r="AG301" s="15"/>
      <c r="AH301" s="15"/>
      <c r="AI301" s="15"/>
      <c r="AJ301" s="15"/>
      <c r="AK301" s="15"/>
    </row>
    <row r="302" spans="1:37" s="9" customFormat="1" ht="35.1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3"/>
      <c r="P302" s="133" t="s">
        <v>46</v>
      </c>
      <c r="Q302" s="133" t="s">
        <v>122</v>
      </c>
      <c r="R302" s="133" t="s">
        <v>22</v>
      </c>
      <c r="S302" s="133" t="s">
        <v>51</v>
      </c>
      <c r="T302" s="133" t="s">
        <v>53</v>
      </c>
      <c r="U302" s="133" t="s">
        <v>54</v>
      </c>
      <c r="V302" s="133" t="s">
        <v>55</v>
      </c>
      <c r="W302" s="133" t="s">
        <v>71</v>
      </c>
      <c r="X302" s="133" t="s">
        <v>43</v>
      </c>
      <c r="Y302" s="133" t="s">
        <v>45</v>
      </c>
      <c r="Z302" s="133" t="s">
        <v>112</v>
      </c>
      <c r="AF302" s="15"/>
      <c r="AG302" s="15"/>
      <c r="AH302" s="15"/>
      <c r="AI302" s="15"/>
      <c r="AJ302" s="15"/>
      <c r="AK302" s="15"/>
    </row>
    <row r="303" spans="1:37" s="19" customFormat="1" ht="45" customHeight="1" x14ac:dyDescent="0.15">
      <c r="A303" s="24">
        <v>2000</v>
      </c>
      <c r="B303" s="24">
        <v>600</v>
      </c>
      <c r="C303" s="24">
        <v>950</v>
      </c>
      <c r="D303" s="13">
        <v>15</v>
      </c>
      <c r="E303" s="13">
        <v>3</v>
      </c>
      <c r="F303" s="13">
        <v>2</v>
      </c>
      <c r="G303" s="13">
        <v>1</v>
      </c>
      <c r="H303" s="13">
        <v>0</v>
      </c>
      <c r="I303" s="12">
        <v>80</v>
      </c>
      <c r="J303" s="12">
        <v>0</v>
      </c>
      <c r="K303" s="13">
        <v>0</v>
      </c>
      <c r="L303" s="13">
        <v>0</v>
      </c>
      <c r="M303" s="13">
        <v>0</v>
      </c>
      <c r="N303" s="12">
        <v>20</v>
      </c>
      <c r="O303" s="14">
        <f t="shared" ref="O303" si="39">(A303*B303*E303+A303*C303*F303+B303*C303*D303)*G303*$G$2*0.000001+(A303*B303*E303+A303*C303*F303+B303*C303*D303)*H303*$H$2*0.000001+($I$2*I303)+($J$2*J303+$K$2*K303*A303*C303*0.000001)+($L$2*L303)+$M$2*M303+$N$2*N303</f>
        <v>2614</v>
      </c>
      <c r="P303" s="103">
        <v>1</v>
      </c>
      <c r="Q303" s="59"/>
      <c r="R303" s="103" t="s">
        <v>32</v>
      </c>
      <c r="S303" s="177" t="s">
        <v>116</v>
      </c>
      <c r="T303" s="135">
        <f t="shared" ref="T303:V304" si="40">A303</f>
        <v>2000</v>
      </c>
      <c r="U303" s="135">
        <f t="shared" si="40"/>
        <v>600</v>
      </c>
      <c r="V303" s="135">
        <f t="shared" si="40"/>
        <v>950</v>
      </c>
      <c r="W303" s="3">
        <v>1</v>
      </c>
      <c r="X303" s="3" t="s">
        <v>44</v>
      </c>
      <c r="Y303" s="135">
        <v>970</v>
      </c>
      <c r="Z303" s="3" t="e">
        <f>#REF!*Y303</f>
        <v>#REF!</v>
      </c>
      <c r="AA303" s="18">
        <v>1250</v>
      </c>
      <c r="AB303" s="18">
        <f>O303*1.55</f>
        <v>4051.7000000000003</v>
      </c>
      <c r="AC303" s="22">
        <f>T303*V303*0.000001</f>
        <v>1.9</v>
      </c>
      <c r="AD303" s="18">
        <f>AB303*W303</f>
        <v>4051.7000000000003</v>
      </c>
      <c r="AE303" s="20"/>
    </row>
    <row r="304" spans="1:37" s="19" customFormat="1" ht="45" customHeight="1" x14ac:dyDescent="0.15">
      <c r="A304" s="24">
        <v>4000</v>
      </c>
      <c r="B304" s="24">
        <v>600</v>
      </c>
      <c r="C304" s="24">
        <v>950</v>
      </c>
      <c r="D304" s="13">
        <v>3</v>
      </c>
      <c r="E304" s="13">
        <v>3</v>
      </c>
      <c r="F304" s="13">
        <v>2</v>
      </c>
      <c r="G304" s="13">
        <v>1</v>
      </c>
      <c r="H304" s="13">
        <v>0</v>
      </c>
      <c r="I304" s="12">
        <v>16</v>
      </c>
      <c r="J304" s="12">
        <v>0</v>
      </c>
      <c r="K304" s="13">
        <v>0</v>
      </c>
      <c r="L304" s="13">
        <v>0</v>
      </c>
      <c r="M304" s="13">
        <v>0</v>
      </c>
      <c r="N304" s="12">
        <v>0</v>
      </c>
      <c r="O304" s="14">
        <v>2255</v>
      </c>
      <c r="P304" s="103">
        <v>2</v>
      </c>
      <c r="Q304" s="59"/>
      <c r="R304" s="103" t="s">
        <v>32</v>
      </c>
      <c r="S304" s="200"/>
      <c r="T304" s="135">
        <f t="shared" si="40"/>
        <v>4000</v>
      </c>
      <c r="U304" s="135">
        <f t="shared" si="40"/>
        <v>600</v>
      </c>
      <c r="V304" s="135">
        <f t="shared" si="40"/>
        <v>950</v>
      </c>
      <c r="W304" s="3">
        <v>1</v>
      </c>
      <c r="X304" s="3" t="s">
        <v>44</v>
      </c>
      <c r="Y304" s="135">
        <v>970</v>
      </c>
      <c r="Z304" s="3" t="e">
        <f>#REF!*Y304</f>
        <v>#REF!</v>
      </c>
      <c r="AA304" s="18">
        <v>1250</v>
      </c>
      <c r="AB304" s="18">
        <f>O304*1.55</f>
        <v>3495.25</v>
      </c>
      <c r="AC304" s="22">
        <f>T304*V304*0.000001</f>
        <v>3.8</v>
      </c>
      <c r="AD304" s="20"/>
      <c r="AE304" s="20"/>
    </row>
    <row r="305" spans="1:37" ht="35.1" customHeight="1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P305" s="83"/>
      <c r="Q305" s="84"/>
      <c r="R305" s="84"/>
      <c r="S305" s="84"/>
      <c r="T305" s="84"/>
      <c r="U305" s="84"/>
      <c r="V305" s="220" t="s">
        <v>129</v>
      </c>
      <c r="W305" s="221"/>
      <c r="X305" s="3" t="s">
        <v>130</v>
      </c>
      <c r="Y305" s="135">
        <v>480</v>
      </c>
      <c r="Z305" s="135" t="e">
        <f>Y305*#REF!</f>
        <v>#REF!</v>
      </c>
      <c r="AB305" s="16"/>
    </row>
    <row r="306" spans="1:37" ht="35.1" customHeight="1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P306" s="85"/>
      <c r="Q306" s="86"/>
      <c r="R306" s="86"/>
      <c r="S306" s="86"/>
      <c r="T306" s="86"/>
      <c r="U306" s="86"/>
      <c r="V306" s="35"/>
      <c r="W306" s="35"/>
      <c r="X306" s="36"/>
      <c r="Y306" s="130"/>
      <c r="Z306" s="5" t="e">
        <f>SUM(Z303:Z305)</f>
        <v>#REF!</v>
      </c>
      <c r="AA306" s="23"/>
      <c r="AB306" s="16"/>
    </row>
    <row r="307" spans="1:37" ht="35.1" customHeight="1" x14ac:dyDescent="0.15">
      <c r="O307" s="15"/>
      <c r="P307" s="199" t="s">
        <v>109</v>
      </c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37"/>
      <c r="AB307" s="15"/>
    </row>
    <row r="310" spans="1:37" s="9" customFormat="1" ht="34.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2" t="s">
        <v>14</v>
      </c>
      <c r="P310" s="174" t="s">
        <v>128</v>
      </c>
      <c r="Q310" s="175"/>
      <c r="R310" s="175"/>
      <c r="S310" s="175"/>
      <c r="T310" s="175"/>
      <c r="U310" s="175"/>
      <c r="V310" s="175"/>
      <c r="W310" s="175"/>
      <c r="X310" s="175"/>
      <c r="Y310" s="175"/>
      <c r="Z310" s="176"/>
      <c r="AF310" s="15"/>
      <c r="AG310" s="15"/>
      <c r="AH310" s="15"/>
      <c r="AI310" s="15"/>
      <c r="AJ310" s="15"/>
      <c r="AK310" s="15"/>
    </row>
    <row r="311" spans="1:37" s="9" customFormat="1" ht="35.1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3"/>
      <c r="P311" s="133" t="s">
        <v>46</v>
      </c>
      <c r="Q311" s="133" t="s">
        <v>122</v>
      </c>
      <c r="R311" s="133" t="s">
        <v>22</v>
      </c>
      <c r="S311" s="133" t="s">
        <v>51</v>
      </c>
      <c r="T311" s="133" t="s">
        <v>53</v>
      </c>
      <c r="U311" s="133" t="s">
        <v>54</v>
      </c>
      <c r="V311" s="133" t="s">
        <v>55</v>
      </c>
      <c r="W311" s="133" t="s">
        <v>71</v>
      </c>
      <c r="X311" s="133" t="s">
        <v>43</v>
      </c>
      <c r="Y311" s="133" t="s">
        <v>45</v>
      </c>
      <c r="Z311" s="133" t="s">
        <v>112</v>
      </c>
      <c r="AF311" s="15"/>
      <c r="AG311" s="15"/>
      <c r="AH311" s="15"/>
      <c r="AI311" s="15"/>
      <c r="AJ311" s="15"/>
      <c r="AK311" s="15"/>
    </row>
    <row r="312" spans="1:37" s="19" customFormat="1" ht="45" customHeight="1" x14ac:dyDescent="0.15">
      <c r="A312" s="24">
        <v>6550</v>
      </c>
      <c r="B312" s="24">
        <v>400</v>
      </c>
      <c r="C312" s="24">
        <v>400</v>
      </c>
      <c r="D312" s="13">
        <v>15</v>
      </c>
      <c r="E312" s="13">
        <v>2</v>
      </c>
      <c r="F312" s="13">
        <v>2</v>
      </c>
      <c r="G312" s="13">
        <v>1</v>
      </c>
      <c r="H312" s="13">
        <v>0</v>
      </c>
      <c r="I312" s="12">
        <v>40</v>
      </c>
      <c r="J312" s="12">
        <v>0</v>
      </c>
      <c r="K312" s="13">
        <v>0</v>
      </c>
      <c r="L312" s="13">
        <v>0</v>
      </c>
      <c r="M312" s="13">
        <v>0</v>
      </c>
      <c r="N312" s="12">
        <v>20</v>
      </c>
      <c r="O312" s="14">
        <f t="shared" ref="O312" si="41">(A312*B312*E312+A312*C312*F312+B312*C312*D312)*G312*$G$2*0.000001+(A312*B312*E312+A312*C312*F312+B312*C312*D312)*H312*$H$2*0.000001+($I$2*I312)+($J$2*J312+$K$2*K312*A312*C312*0.000001)+($L$2*L312)+$M$2*M312+$N$2*N312</f>
        <v>2045.6</v>
      </c>
      <c r="P312" s="103">
        <v>1</v>
      </c>
      <c r="Q312" s="59"/>
      <c r="R312" s="103" t="s">
        <v>32</v>
      </c>
      <c r="S312" s="131" t="s">
        <v>133</v>
      </c>
      <c r="T312" s="135">
        <f t="shared" ref="T312:V312" si="42">A312</f>
        <v>6550</v>
      </c>
      <c r="U312" s="135">
        <f t="shared" si="42"/>
        <v>400</v>
      </c>
      <c r="V312" s="135">
        <f t="shared" si="42"/>
        <v>400</v>
      </c>
      <c r="W312" s="3">
        <v>2</v>
      </c>
      <c r="X312" s="3" t="s">
        <v>44</v>
      </c>
      <c r="Y312" s="135">
        <v>890</v>
      </c>
      <c r="Z312" s="3" t="e">
        <f>#REF!*Y312*W312</f>
        <v>#REF!</v>
      </c>
      <c r="AA312" s="18">
        <v>1250</v>
      </c>
      <c r="AB312" s="18">
        <f>O312*1.55</f>
        <v>3170.68</v>
      </c>
      <c r="AC312" s="22">
        <f>T312*V312*0.000001</f>
        <v>2.6199999999999997</v>
      </c>
      <c r="AD312" s="18">
        <f>AB312*W312</f>
        <v>6341.36</v>
      </c>
      <c r="AE312" s="20"/>
    </row>
    <row r="313" spans="1:37" ht="35.1" customHeight="1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P313" s="85"/>
      <c r="Q313" s="86"/>
      <c r="R313" s="86"/>
      <c r="S313" s="86"/>
      <c r="T313" s="86"/>
      <c r="U313" s="86"/>
      <c r="V313" s="35"/>
      <c r="W313" s="35"/>
      <c r="X313" s="36"/>
      <c r="Y313" s="130"/>
      <c r="Z313" s="5" t="e">
        <f>SUM(Z312:Z312)</f>
        <v>#REF!</v>
      </c>
      <c r="AA313" s="23"/>
      <c r="AB313" s="16"/>
    </row>
    <row r="314" spans="1:37" ht="35.1" customHeight="1" x14ac:dyDescent="0.15">
      <c r="O314" s="15"/>
      <c r="P314" s="199" t="s">
        <v>109</v>
      </c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37"/>
      <c r="AB314" s="15"/>
    </row>
    <row r="317" spans="1:37" s="9" customFormat="1" ht="34.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2" t="s">
        <v>14</v>
      </c>
      <c r="P317" s="174" t="s">
        <v>136</v>
      </c>
      <c r="Q317" s="175"/>
      <c r="R317" s="175"/>
      <c r="S317" s="175"/>
      <c r="T317" s="175"/>
      <c r="U317" s="175"/>
      <c r="V317" s="175"/>
      <c r="W317" s="175"/>
      <c r="X317" s="175"/>
      <c r="Y317" s="175"/>
      <c r="Z317" s="176"/>
      <c r="AF317" s="15"/>
      <c r="AG317" s="15"/>
      <c r="AH317" s="15"/>
      <c r="AI317" s="15"/>
      <c r="AJ317" s="15"/>
      <c r="AK317" s="15"/>
    </row>
    <row r="318" spans="1:37" s="9" customFormat="1" ht="35.1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3"/>
      <c r="P318" s="133" t="s">
        <v>46</v>
      </c>
      <c r="Q318" s="133" t="s">
        <v>137</v>
      </c>
      <c r="R318" s="133" t="s">
        <v>22</v>
      </c>
      <c r="S318" s="133" t="s">
        <v>51</v>
      </c>
      <c r="T318" s="133" t="s">
        <v>53</v>
      </c>
      <c r="U318" s="133" t="s">
        <v>54</v>
      </c>
      <c r="V318" s="133" t="s">
        <v>55</v>
      </c>
      <c r="W318" s="133" t="s">
        <v>71</v>
      </c>
      <c r="X318" s="133" t="s">
        <v>43</v>
      </c>
      <c r="Y318" s="133" t="s">
        <v>45</v>
      </c>
      <c r="Z318" s="133" t="s">
        <v>112</v>
      </c>
      <c r="AF318" s="15"/>
      <c r="AG318" s="15"/>
      <c r="AH318" s="15"/>
      <c r="AI318" s="15"/>
      <c r="AJ318" s="15"/>
      <c r="AK318" s="15"/>
    </row>
    <row r="319" spans="1:37" s="19" customFormat="1" ht="45" customHeight="1" x14ac:dyDescent="0.15">
      <c r="A319" s="24">
        <v>780</v>
      </c>
      <c r="B319" s="24">
        <v>300</v>
      </c>
      <c r="C319" s="24">
        <v>2340</v>
      </c>
      <c r="D319" s="13">
        <v>15</v>
      </c>
      <c r="E319" s="13">
        <v>2</v>
      </c>
      <c r="F319" s="13">
        <v>2</v>
      </c>
      <c r="G319" s="13">
        <v>1</v>
      </c>
      <c r="H319" s="13">
        <v>0</v>
      </c>
      <c r="I319" s="12">
        <v>40</v>
      </c>
      <c r="J319" s="12">
        <v>0</v>
      </c>
      <c r="K319" s="13">
        <v>0</v>
      </c>
      <c r="L319" s="13">
        <v>0</v>
      </c>
      <c r="M319" s="13">
        <v>0</v>
      </c>
      <c r="N319" s="12">
        <v>20</v>
      </c>
      <c r="O319" s="14">
        <f t="shared" ref="O319:O320" si="43">(A319*B319*E319+A319*C319*F319+B319*C319*D319)*G319*$G$2*0.000001+(A319*B319*E319+A319*C319*F319+B319*C319*D319)*H319*$H$2*0.000001+($I$2*I319)+($J$2*J319+$K$2*K319*A319*C319*0.000001)+($L$2*L319)+$M$2*M319+$N$2*N319</f>
        <v>2257.808</v>
      </c>
      <c r="P319" s="103">
        <v>1</v>
      </c>
      <c r="Q319" s="59"/>
      <c r="R319" s="103" t="s">
        <v>38</v>
      </c>
      <c r="S319" s="177" t="s">
        <v>134</v>
      </c>
      <c r="T319" s="135">
        <f t="shared" ref="T319:V320" si="44">A319</f>
        <v>780</v>
      </c>
      <c r="U319" s="135">
        <f t="shared" si="44"/>
        <v>300</v>
      </c>
      <c r="V319" s="135">
        <f t="shared" si="44"/>
        <v>2340</v>
      </c>
      <c r="W319" s="3">
        <v>1</v>
      </c>
      <c r="X319" s="3" t="s">
        <v>47</v>
      </c>
      <c r="Y319" s="135">
        <v>890</v>
      </c>
      <c r="Z319" s="3" t="e">
        <f>#REF!*Y319*W319</f>
        <v>#REF!</v>
      </c>
      <c r="AA319" s="18">
        <v>1250</v>
      </c>
      <c r="AB319" s="18">
        <f>O319*1.55</f>
        <v>3499.6024000000002</v>
      </c>
      <c r="AC319" s="22">
        <f>T319*V319*0.000001</f>
        <v>1.8251999999999999</v>
      </c>
      <c r="AD319" s="18">
        <f>AB319*W319</f>
        <v>3499.6024000000002</v>
      </c>
      <c r="AE319" s="20"/>
    </row>
    <row r="320" spans="1:37" s="19" customFormat="1" ht="45" customHeight="1" x14ac:dyDescent="0.15">
      <c r="A320" s="24">
        <v>1360</v>
      </c>
      <c r="B320" s="24">
        <v>300</v>
      </c>
      <c r="C320" s="24">
        <v>2340</v>
      </c>
      <c r="D320" s="13">
        <v>15</v>
      </c>
      <c r="E320" s="13">
        <v>2</v>
      </c>
      <c r="F320" s="13">
        <v>2</v>
      </c>
      <c r="G320" s="13">
        <v>1</v>
      </c>
      <c r="H320" s="13">
        <v>0</v>
      </c>
      <c r="I320" s="12">
        <v>40</v>
      </c>
      <c r="J320" s="12">
        <v>0</v>
      </c>
      <c r="K320" s="13">
        <v>0</v>
      </c>
      <c r="L320" s="13">
        <v>0</v>
      </c>
      <c r="M320" s="13">
        <v>0</v>
      </c>
      <c r="N320" s="12">
        <v>20</v>
      </c>
      <c r="O320" s="14">
        <f t="shared" si="43"/>
        <v>2625.2959999999998</v>
      </c>
      <c r="P320" s="103">
        <v>2</v>
      </c>
      <c r="Q320" s="59"/>
      <c r="R320" s="103" t="s">
        <v>38</v>
      </c>
      <c r="S320" s="200"/>
      <c r="T320" s="135">
        <f t="shared" si="44"/>
        <v>1360</v>
      </c>
      <c r="U320" s="135">
        <f t="shared" si="44"/>
        <v>300</v>
      </c>
      <c r="V320" s="135">
        <f t="shared" si="44"/>
        <v>2340</v>
      </c>
      <c r="W320" s="3">
        <v>1</v>
      </c>
      <c r="X320" s="3" t="s">
        <v>47</v>
      </c>
      <c r="Y320" s="135">
        <v>890</v>
      </c>
      <c r="Z320" s="3" t="e">
        <f>#REF!*Y320*W320</f>
        <v>#REF!</v>
      </c>
      <c r="AA320" s="18">
        <v>1250</v>
      </c>
      <c r="AB320" s="18">
        <f>O320*1.55</f>
        <v>4069.2087999999999</v>
      </c>
      <c r="AC320" s="22">
        <f>T320*V320*0.000001</f>
        <v>3.1823999999999999</v>
      </c>
      <c r="AD320" s="18">
        <f>AB320*W320</f>
        <v>4069.2087999999999</v>
      </c>
      <c r="AE320" s="20"/>
    </row>
    <row r="321" spans="1:37" ht="35.1" customHeight="1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P321" s="196" t="s">
        <v>135</v>
      </c>
      <c r="Q321" s="197"/>
      <c r="R321" s="197"/>
      <c r="S321" s="197"/>
      <c r="T321" s="197"/>
      <c r="U321" s="197"/>
      <c r="V321" s="197"/>
      <c r="W321" s="198"/>
      <c r="X321" s="2" t="s">
        <v>94</v>
      </c>
      <c r="Y321" s="135">
        <v>450</v>
      </c>
      <c r="Z321" s="135" t="e">
        <f>Y321*#REF!</f>
        <v>#REF!</v>
      </c>
      <c r="AB321" s="16"/>
    </row>
    <row r="322" spans="1:37" ht="35.1" customHeight="1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P322" s="85"/>
      <c r="Q322" s="86"/>
      <c r="R322" s="86"/>
      <c r="S322" s="86"/>
      <c r="T322" s="86"/>
      <c r="U322" s="86"/>
      <c r="V322" s="35"/>
      <c r="W322" s="35"/>
      <c r="X322" s="36"/>
      <c r="Y322" s="130"/>
      <c r="Z322" s="5" t="e">
        <f>SUM(Z319:Z321)-7</f>
        <v>#REF!</v>
      </c>
      <c r="AA322" s="23"/>
      <c r="AB322" s="16"/>
    </row>
    <row r="323" spans="1:37" ht="35.1" customHeight="1" x14ac:dyDescent="0.15">
      <c r="O323" s="15"/>
      <c r="P323" s="199" t="s">
        <v>109</v>
      </c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37"/>
      <c r="AB323" s="15"/>
    </row>
    <row r="327" spans="1:37" s="9" customFormat="1" ht="34.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2" t="s">
        <v>14</v>
      </c>
      <c r="P327" s="174" t="s">
        <v>136</v>
      </c>
      <c r="Q327" s="175"/>
      <c r="R327" s="175"/>
      <c r="S327" s="175"/>
      <c r="T327" s="175"/>
      <c r="U327" s="175"/>
      <c r="V327" s="175"/>
      <c r="W327" s="175"/>
      <c r="X327" s="175"/>
      <c r="Y327" s="175"/>
      <c r="Z327" s="176"/>
      <c r="AF327" s="15"/>
      <c r="AG327" s="15"/>
      <c r="AH327" s="15"/>
      <c r="AI327" s="15"/>
      <c r="AJ327" s="15"/>
      <c r="AK327" s="15"/>
    </row>
    <row r="328" spans="1:37" s="9" customFormat="1" ht="35.1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3"/>
      <c r="P328" s="133" t="s">
        <v>46</v>
      </c>
      <c r="Q328" s="133" t="s">
        <v>137</v>
      </c>
      <c r="R328" s="133" t="s">
        <v>22</v>
      </c>
      <c r="S328" s="133" t="s">
        <v>51</v>
      </c>
      <c r="T328" s="133" t="s">
        <v>53</v>
      </c>
      <c r="U328" s="133" t="s">
        <v>54</v>
      </c>
      <c r="V328" s="133" t="s">
        <v>55</v>
      </c>
      <c r="W328" s="133" t="s">
        <v>71</v>
      </c>
      <c r="X328" s="133" t="s">
        <v>43</v>
      </c>
      <c r="Y328" s="133" t="s">
        <v>45</v>
      </c>
      <c r="Z328" s="133" t="s">
        <v>112</v>
      </c>
      <c r="AF328" s="15"/>
      <c r="AG328" s="15"/>
      <c r="AH328" s="15"/>
      <c r="AI328" s="15"/>
      <c r="AJ328" s="15"/>
      <c r="AK328" s="15"/>
    </row>
    <row r="329" spans="1:37" s="19" customFormat="1" ht="45" customHeight="1" x14ac:dyDescent="0.15">
      <c r="A329" s="24">
        <v>2250</v>
      </c>
      <c r="B329" s="24">
        <v>350</v>
      </c>
      <c r="C329" s="24">
        <v>1750</v>
      </c>
      <c r="D329" s="13">
        <v>15</v>
      </c>
      <c r="E329" s="13">
        <v>2</v>
      </c>
      <c r="F329" s="13">
        <v>2</v>
      </c>
      <c r="G329" s="13">
        <v>1</v>
      </c>
      <c r="H329" s="13">
        <v>0</v>
      </c>
      <c r="I329" s="12">
        <v>40</v>
      </c>
      <c r="J329" s="12">
        <v>0</v>
      </c>
      <c r="K329" s="13">
        <v>0</v>
      </c>
      <c r="L329" s="13">
        <v>0</v>
      </c>
      <c r="M329" s="13">
        <v>0</v>
      </c>
      <c r="N329" s="12">
        <v>20</v>
      </c>
      <c r="O329" s="14">
        <f t="shared" ref="O329:O332" si="45">(A329*B329*E329+A329*C329*F329+B329*C329*D329)*G329*$G$2*0.000001+(A329*B329*E329+A329*C329*F329+B329*C329*D329)*H329*$H$2*0.000001+($I$2*I329)+($J$2*J329+$K$2*K329*A329*C329*0.000001)+($L$2*L329)+$M$2*M329+$N$2*N329</f>
        <v>2736.5</v>
      </c>
      <c r="P329" s="103">
        <v>1</v>
      </c>
      <c r="Q329" s="59" t="s">
        <v>105</v>
      </c>
      <c r="R329" s="103" t="s">
        <v>36</v>
      </c>
      <c r="S329" s="177" t="s">
        <v>145</v>
      </c>
      <c r="T329" s="135">
        <f t="shared" ref="T329:V332" si="46">A329</f>
        <v>2250</v>
      </c>
      <c r="U329" s="135">
        <f t="shared" si="46"/>
        <v>350</v>
      </c>
      <c r="V329" s="135">
        <f t="shared" si="46"/>
        <v>1750</v>
      </c>
      <c r="W329" s="3">
        <v>1</v>
      </c>
      <c r="X329" s="3" t="s">
        <v>47</v>
      </c>
      <c r="Y329" s="135">
        <v>890</v>
      </c>
      <c r="Z329" s="3" t="e">
        <f>#REF!*Y329*W329</f>
        <v>#REF!</v>
      </c>
      <c r="AA329" s="18">
        <v>1250</v>
      </c>
      <c r="AB329" s="18">
        <f>O329*1.55</f>
        <v>4241.5749999999998</v>
      </c>
      <c r="AC329" s="22">
        <f>T329*V329*0.000001</f>
        <v>3.9375</v>
      </c>
      <c r="AD329" s="18">
        <f>AB329*W329</f>
        <v>4241.5749999999998</v>
      </c>
      <c r="AE329" s="20"/>
    </row>
    <row r="330" spans="1:37" s="19" customFormat="1" ht="45" customHeight="1" x14ac:dyDescent="0.15">
      <c r="A330" s="24">
        <v>2000</v>
      </c>
      <c r="B330" s="24">
        <v>600</v>
      </c>
      <c r="C330" s="24">
        <v>2605</v>
      </c>
      <c r="D330" s="13">
        <v>15</v>
      </c>
      <c r="E330" s="13">
        <v>2</v>
      </c>
      <c r="F330" s="13">
        <v>2</v>
      </c>
      <c r="G330" s="13">
        <v>1</v>
      </c>
      <c r="H330" s="13">
        <v>0</v>
      </c>
      <c r="I330" s="12">
        <v>40</v>
      </c>
      <c r="J330" s="12">
        <v>0</v>
      </c>
      <c r="K330" s="13">
        <v>0</v>
      </c>
      <c r="L330" s="13">
        <v>0</v>
      </c>
      <c r="M330" s="13">
        <v>0</v>
      </c>
      <c r="N330" s="12">
        <v>20</v>
      </c>
      <c r="O330" s="14">
        <f t="shared" si="45"/>
        <v>4851.8</v>
      </c>
      <c r="P330" s="103">
        <v>2</v>
      </c>
      <c r="Q330" s="214" t="s">
        <v>139</v>
      </c>
      <c r="R330" s="103" t="s">
        <v>140</v>
      </c>
      <c r="S330" s="178"/>
      <c r="T330" s="135">
        <f t="shared" si="46"/>
        <v>2000</v>
      </c>
      <c r="U330" s="135">
        <f t="shared" si="46"/>
        <v>600</v>
      </c>
      <c r="V330" s="135">
        <f t="shared" si="46"/>
        <v>2605</v>
      </c>
      <c r="W330" s="3">
        <v>1</v>
      </c>
      <c r="X330" s="3" t="s">
        <v>47</v>
      </c>
      <c r="Y330" s="135">
        <v>890</v>
      </c>
      <c r="Z330" s="3" t="e">
        <f>#REF!*Y330*W330</f>
        <v>#REF!</v>
      </c>
      <c r="AA330" s="18">
        <v>1250</v>
      </c>
      <c r="AB330" s="18">
        <f>O330*1.55</f>
        <v>7520.2900000000009</v>
      </c>
      <c r="AC330" s="22">
        <f>T330*V330*0.000001</f>
        <v>5.21</v>
      </c>
      <c r="AD330" s="18">
        <f>AB330*W330</f>
        <v>7520.2900000000009</v>
      </c>
      <c r="AE330" s="20"/>
    </row>
    <row r="331" spans="1:37" s="19" customFormat="1" ht="45" customHeight="1" x14ac:dyDescent="0.15">
      <c r="A331" s="24">
        <v>600</v>
      </c>
      <c r="B331" s="24">
        <v>350</v>
      </c>
      <c r="C331" s="24">
        <v>2605</v>
      </c>
      <c r="D331" s="13">
        <v>15</v>
      </c>
      <c r="E331" s="13">
        <v>2</v>
      </c>
      <c r="F331" s="13">
        <v>2</v>
      </c>
      <c r="G331" s="13">
        <v>1</v>
      </c>
      <c r="H331" s="13">
        <v>0</v>
      </c>
      <c r="I331" s="12">
        <v>40</v>
      </c>
      <c r="J331" s="12">
        <v>0</v>
      </c>
      <c r="K331" s="13">
        <v>0</v>
      </c>
      <c r="L331" s="13">
        <v>0</v>
      </c>
      <c r="M331" s="13">
        <v>0</v>
      </c>
      <c r="N331" s="12">
        <v>20</v>
      </c>
      <c r="O331" s="14">
        <f t="shared" si="45"/>
        <v>2566.67</v>
      </c>
      <c r="P331" s="103">
        <v>3</v>
      </c>
      <c r="Q331" s="216"/>
      <c r="R331" s="103" t="s">
        <v>144</v>
      </c>
      <c r="S331" s="178"/>
      <c r="T331" s="135">
        <f t="shared" si="46"/>
        <v>600</v>
      </c>
      <c r="U331" s="135">
        <f t="shared" si="46"/>
        <v>350</v>
      </c>
      <c r="V331" s="135">
        <f t="shared" si="46"/>
        <v>2605</v>
      </c>
      <c r="W331" s="3">
        <v>1</v>
      </c>
      <c r="X331" s="3" t="s">
        <v>47</v>
      </c>
      <c r="Y331" s="135">
        <v>890</v>
      </c>
      <c r="Z331" s="3" t="e">
        <f>#REF!*Y331*W331</f>
        <v>#REF!</v>
      </c>
      <c r="AA331" s="18">
        <v>1250</v>
      </c>
      <c r="AB331" s="18">
        <f>O331*1.55</f>
        <v>3978.3385000000003</v>
      </c>
      <c r="AC331" s="22">
        <f>T331*V331*0.000001</f>
        <v>1.5629999999999999</v>
      </c>
      <c r="AD331" s="18">
        <f>AB331*W331</f>
        <v>3978.3385000000003</v>
      </c>
      <c r="AE331" s="20"/>
    </row>
    <row r="332" spans="1:37" s="19" customFormat="1" ht="45" customHeight="1" x14ac:dyDescent="0.15">
      <c r="A332" s="24">
        <v>580</v>
      </c>
      <c r="B332" s="24">
        <v>400</v>
      </c>
      <c r="C332" s="24">
        <v>600</v>
      </c>
      <c r="D332" s="13">
        <v>15</v>
      </c>
      <c r="E332" s="13">
        <v>2</v>
      </c>
      <c r="F332" s="13">
        <v>2</v>
      </c>
      <c r="G332" s="13">
        <v>1</v>
      </c>
      <c r="H332" s="13">
        <v>0</v>
      </c>
      <c r="I332" s="12">
        <v>40</v>
      </c>
      <c r="J332" s="12">
        <v>0</v>
      </c>
      <c r="K332" s="13">
        <v>0</v>
      </c>
      <c r="L332" s="13">
        <v>0</v>
      </c>
      <c r="M332" s="13">
        <v>0</v>
      </c>
      <c r="N332" s="12">
        <v>20</v>
      </c>
      <c r="O332" s="14">
        <f t="shared" si="45"/>
        <v>1071.1999999999998</v>
      </c>
      <c r="P332" s="103">
        <v>4</v>
      </c>
      <c r="Q332" s="215"/>
      <c r="R332" s="103" t="s">
        <v>141</v>
      </c>
      <c r="S332" s="200"/>
      <c r="T332" s="135">
        <f t="shared" si="46"/>
        <v>580</v>
      </c>
      <c r="U332" s="135">
        <f t="shared" si="46"/>
        <v>400</v>
      </c>
      <c r="V332" s="135">
        <f t="shared" si="46"/>
        <v>600</v>
      </c>
      <c r="W332" s="3">
        <v>1</v>
      </c>
      <c r="X332" s="3" t="s">
        <v>47</v>
      </c>
      <c r="Y332" s="135">
        <v>890</v>
      </c>
      <c r="Z332" s="3" t="e">
        <f>#REF!*Y332*W332</f>
        <v>#REF!</v>
      </c>
      <c r="AA332" s="18">
        <v>1250</v>
      </c>
      <c r="AB332" s="18">
        <f>O332*1.55</f>
        <v>1660.3599999999997</v>
      </c>
      <c r="AC332" s="22">
        <f>T332*V332*0.000001</f>
        <v>0.34799999999999998</v>
      </c>
      <c r="AD332" s="18">
        <f>AB332*W332</f>
        <v>1660.3599999999997</v>
      </c>
      <c r="AE332" s="20"/>
    </row>
    <row r="333" spans="1:37" ht="35.1" customHeight="1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P333" s="196" t="s">
        <v>142</v>
      </c>
      <c r="Q333" s="197"/>
      <c r="R333" s="197"/>
      <c r="S333" s="197"/>
      <c r="T333" s="197"/>
      <c r="U333" s="197"/>
      <c r="V333" s="197"/>
      <c r="W333" s="198"/>
      <c r="X333" s="2" t="s">
        <v>48</v>
      </c>
      <c r="Y333" s="135">
        <v>200</v>
      </c>
      <c r="Z333" s="135" t="e">
        <f>Y333*#REF!</f>
        <v>#REF!</v>
      </c>
      <c r="AB333" s="16"/>
    </row>
    <row r="334" spans="1:37" ht="35.1" customHeight="1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P334" s="196" t="s">
        <v>90</v>
      </c>
      <c r="Q334" s="197"/>
      <c r="R334" s="197"/>
      <c r="S334" s="197"/>
      <c r="T334" s="197"/>
      <c r="U334" s="197"/>
      <c r="V334" s="197"/>
      <c r="W334" s="198"/>
      <c r="X334" s="2" t="s">
        <v>48</v>
      </c>
      <c r="Y334" s="135">
        <v>350</v>
      </c>
      <c r="Z334" s="135" t="e">
        <f>Y334*#REF!</f>
        <v>#REF!</v>
      </c>
      <c r="AB334" s="16"/>
    </row>
    <row r="335" spans="1:37" ht="35.1" customHeight="1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P335" s="196" t="s">
        <v>135</v>
      </c>
      <c r="Q335" s="197"/>
      <c r="R335" s="197"/>
      <c r="S335" s="197"/>
      <c r="T335" s="197"/>
      <c r="U335" s="197"/>
      <c r="V335" s="197"/>
      <c r="W335" s="198"/>
      <c r="X335" s="2" t="s">
        <v>94</v>
      </c>
      <c r="Y335" s="135">
        <v>550</v>
      </c>
      <c r="Z335" s="135" t="e">
        <f>Y335*#REF!</f>
        <v>#REF!</v>
      </c>
      <c r="AB335" s="16"/>
    </row>
    <row r="336" spans="1:37" ht="35.1" customHeight="1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P336" s="85"/>
      <c r="Q336" s="86"/>
      <c r="R336" s="86"/>
      <c r="S336" s="86"/>
      <c r="T336" s="86"/>
      <c r="U336" s="86"/>
      <c r="V336" s="35"/>
      <c r="W336" s="35"/>
      <c r="X336" s="36"/>
      <c r="Y336" s="130"/>
      <c r="Z336" s="5" t="e">
        <f>SUM(Z329:Z335)</f>
        <v>#REF!</v>
      </c>
      <c r="AA336" s="23"/>
      <c r="AB336" s="16"/>
    </row>
    <row r="337" spans="1:37" ht="35.1" customHeight="1" x14ac:dyDescent="0.15">
      <c r="O337" s="15"/>
      <c r="P337" s="199" t="s">
        <v>109</v>
      </c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37"/>
      <c r="AB337" s="15"/>
    </row>
    <row r="341" spans="1:37" s="9" customFormat="1" ht="34.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2" t="s">
        <v>14</v>
      </c>
      <c r="P341" s="174" t="s">
        <v>147</v>
      </c>
      <c r="Q341" s="175"/>
      <c r="R341" s="175"/>
      <c r="S341" s="175"/>
      <c r="T341" s="175"/>
      <c r="U341" s="175"/>
      <c r="V341" s="175"/>
      <c r="W341" s="175"/>
      <c r="X341" s="175"/>
      <c r="Y341" s="175"/>
      <c r="Z341" s="176"/>
      <c r="AF341" s="15"/>
      <c r="AG341" s="15"/>
      <c r="AH341" s="15"/>
      <c r="AI341" s="15"/>
      <c r="AJ341" s="15"/>
      <c r="AK341" s="15"/>
    </row>
    <row r="342" spans="1:37" s="9" customFormat="1" ht="35.1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3"/>
      <c r="P342" s="133" t="s">
        <v>46</v>
      </c>
      <c r="Q342" s="133" t="s">
        <v>66</v>
      </c>
      <c r="R342" s="133" t="s">
        <v>22</v>
      </c>
      <c r="S342" s="133" t="s">
        <v>51</v>
      </c>
      <c r="T342" s="133" t="s">
        <v>53</v>
      </c>
      <c r="U342" s="133" t="s">
        <v>54</v>
      </c>
      <c r="V342" s="133" t="s">
        <v>55</v>
      </c>
      <c r="W342" s="133" t="s">
        <v>71</v>
      </c>
      <c r="X342" s="133" t="s">
        <v>43</v>
      </c>
      <c r="Y342" s="133" t="s">
        <v>45</v>
      </c>
      <c r="Z342" s="133" t="s">
        <v>112</v>
      </c>
      <c r="AF342" s="15"/>
      <c r="AG342" s="15"/>
      <c r="AH342" s="15"/>
      <c r="AI342" s="15"/>
      <c r="AJ342" s="15"/>
      <c r="AK342" s="15"/>
    </row>
    <row r="343" spans="1:37" s="19" customFormat="1" ht="54.95" customHeight="1" x14ac:dyDescent="0.15">
      <c r="A343" s="24">
        <v>3880</v>
      </c>
      <c r="B343" s="24">
        <v>600</v>
      </c>
      <c r="C343" s="24">
        <v>3630</v>
      </c>
      <c r="D343" s="13">
        <v>10</v>
      </c>
      <c r="E343" s="13">
        <v>10</v>
      </c>
      <c r="F343" s="13">
        <v>1</v>
      </c>
      <c r="G343" s="13">
        <v>1</v>
      </c>
      <c r="H343" s="13">
        <v>0</v>
      </c>
      <c r="I343" s="12">
        <v>0</v>
      </c>
      <c r="J343" s="12">
        <v>0</v>
      </c>
      <c r="K343" s="13">
        <v>0</v>
      </c>
      <c r="L343" s="13">
        <v>0</v>
      </c>
      <c r="M343" s="13">
        <v>0</v>
      </c>
      <c r="N343" s="12">
        <v>20</v>
      </c>
      <c r="O343" s="14">
        <f t="shared" ref="O343" si="47">(A343*B343*E343+A343*C343*F343+B343*C343*D343)*G343*$G$2*0.000001+(A343*B343*E343+A343*C343*F343+B343*C343*D343)*H343*$H$2*0.000001+($I$2*I343)+($J$2*J343+$K$2*K343*A343*C343*0.000001)+($L$2*L343)+$M$2*M343+$N$2*N343</f>
        <v>7397.3279999999995</v>
      </c>
      <c r="P343" s="103">
        <v>1</v>
      </c>
      <c r="Q343" s="59"/>
      <c r="R343" s="103" t="s">
        <v>38</v>
      </c>
      <c r="S343" s="137" t="s">
        <v>146</v>
      </c>
      <c r="T343" s="135">
        <f t="shared" ref="T343:V343" si="48">A343</f>
        <v>3880</v>
      </c>
      <c r="U343" s="135">
        <f t="shared" si="48"/>
        <v>600</v>
      </c>
      <c r="V343" s="135">
        <f t="shared" si="48"/>
        <v>3630</v>
      </c>
      <c r="W343" s="3">
        <v>1</v>
      </c>
      <c r="X343" s="3" t="s">
        <v>47</v>
      </c>
      <c r="Y343" s="135">
        <v>800</v>
      </c>
      <c r="Z343" s="3" t="e">
        <f>#REF!*Y343*W343</f>
        <v>#REF!</v>
      </c>
      <c r="AA343" s="18">
        <v>1250</v>
      </c>
      <c r="AB343" s="18">
        <f>O343*1.55</f>
        <v>11465.858399999999</v>
      </c>
      <c r="AC343" s="22">
        <f>T343*V343*0.000001</f>
        <v>14.084399999999999</v>
      </c>
      <c r="AD343" s="18">
        <f>AB343*W343</f>
        <v>11465.858399999999</v>
      </c>
      <c r="AE343" s="20"/>
    </row>
    <row r="344" spans="1:37" ht="35.1" customHeight="1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P344" s="85"/>
      <c r="Q344" s="86"/>
      <c r="R344" s="86"/>
      <c r="S344" s="86"/>
      <c r="T344" s="86"/>
      <c r="U344" s="86"/>
      <c r="V344" s="35"/>
      <c r="W344" s="35"/>
      <c r="X344" s="36"/>
      <c r="Y344" s="130"/>
      <c r="Z344" s="5" t="e">
        <f>SUM(Z343:Z343)</f>
        <v>#REF!</v>
      </c>
      <c r="AA344" s="23"/>
      <c r="AB344" s="16"/>
    </row>
    <row r="345" spans="1:37" ht="35.1" customHeight="1" x14ac:dyDescent="0.15">
      <c r="O345" s="15"/>
      <c r="P345" s="199" t="s">
        <v>109</v>
      </c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37"/>
      <c r="AB345" s="15"/>
    </row>
    <row r="349" spans="1:37" s="9" customFormat="1" ht="34.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2" t="s">
        <v>14</v>
      </c>
      <c r="P349" s="174" t="s">
        <v>150</v>
      </c>
      <c r="Q349" s="175"/>
      <c r="R349" s="175"/>
      <c r="S349" s="175"/>
      <c r="T349" s="175"/>
      <c r="U349" s="175"/>
      <c r="V349" s="175"/>
      <c r="W349" s="175"/>
      <c r="X349" s="175"/>
      <c r="Y349" s="175"/>
      <c r="Z349" s="176"/>
      <c r="AF349" s="15"/>
      <c r="AG349" s="15"/>
      <c r="AH349" s="15"/>
      <c r="AI349" s="15"/>
      <c r="AJ349" s="15"/>
      <c r="AK349" s="15"/>
    </row>
    <row r="350" spans="1:37" s="9" customFormat="1" ht="35.1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3"/>
      <c r="P350" s="133" t="s">
        <v>46</v>
      </c>
      <c r="Q350" s="133" t="s">
        <v>66</v>
      </c>
      <c r="R350" s="133" t="s">
        <v>22</v>
      </c>
      <c r="S350" s="133" t="s">
        <v>51</v>
      </c>
      <c r="T350" s="133" t="s">
        <v>53</v>
      </c>
      <c r="U350" s="133" t="s">
        <v>54</v>
      </c>
      <c r="V350" s="133" t="s">
        <v>55</v>
      </c>
      <c r="W350" s="133" t="s">
        <v>71</v>
      </c>
      <c r="X350" s="133" t="s">
        <v>43</v>
      </c>
      <c r="Y350" s="133" t="s">
        <v>45</v>
      </c>
      <c r="Z350" s="133" t="s">
        <v>112</v>
      </c>
      <c r="AF350" s="15"/>
      <c r="AG350" s="15"/>
      <c r="AH350" s="15"/>
      <c r="AI350" s="15"/>
      <c r="AJ350" s="15"/>
      <c r="AK350" s="15"/>
    </row>
    <row r="351" spans="1:37" s="19" customFormat="1" ht="45" customHeight="1" x14ac:dyDescent="0.15">
      <c r="A351" s="24">
        <v>2250</v>
      </c>
      <c r="B351" s="24">
        <v>350</v>
      </c>
      <c r="C351" s="24">
        <v>732</v>
      </c>
      <c r="D351" s="13">
        <v>15</v>
      </c>
      <c r="E351" s="13">
        <v>2</v>
      </c>
      <c r="F351" s="13">
        <v>2</v>
      </c>
      <c r="G351" s="13">
        <v>1</v>
      </c>
      <c r="H351" s="13">
        <v>0</v>
      </c>
      <c r="I351" s="12">
        <v>40</v>
      </c>
      <c r="J351" s="12">
        <v>0</v>
      </c>
      <c r="K351" s="13">
        <v>0</v>
      </c>
      <c r="L351" s="13">
        <v>0</v>
      </c>
      <c r="M351" s="13">
        <v>0</v>
      </c>
      <c r="N351" s="12">
        <v>20</v>
      </c>
      <c r="O351" s="14">
        <f t="shared" ref="O351:O354" si="49">(A351*B351*E351+A351*C351*F351+B351*C351*D351)*G351*$G$2*0.000001+(A351*B351*E351+A351*C351*F351+B351*C351*D351)*H351*$H$2*0.000001+($I$2*I351)+($J$2*J351+$K$2*K351*A351*C351*0.000001)+($L$2*L351)+$M$2*M351+$N$2*N351</f>
        <v>1545.44</v>
      </c>
      <c r="P351" s="103">
        <v>1</v>
      </c>
      <c r="Q351" s="214" t="s">
        <v>105</v>
      </c>
      <c r="R351" s="103" t="s">
        <v>69</v>
      </c>
      <c r="S351" s="177" t="s">
        <v>151</v>
      </c>
      <c r="T351" s="135">
        <f t="shared" ref="T351:V354" si="50">A351</f>
        <v>2250</v>
      </c>
      <c r="U351" s="135">
        <f t="shared" si="50"/>
        <v>350</v>
      </c>
      <c r="V351" s="135">
        <f t="shared" si="50"/>
        <v>732</v>
      </c>
      <c r="W351" s="3">
        <v>1</v>
      </c>
      <c r="X351" s="3" t="s">
        <v>47</v>
      </c>
      <c r="Y351" s="135">
        <v>890</v>
      </c>
      <c r="Z351" s="3" t="e">
        <f>#REF!*Y351*W351</f>
        <v>#REF!</v>
      </c>
      <c r="AA351" s="18">
        <v>1250</v>
      </c>
      <c r="AB351" s="18">
        <f>O351*1.55</f>
        <v>2395.4320000000002</v>
      </c>
      <c r="AC351" s="22">
        <f>T351*V351*0.000001</f>
        <v>1.647</v>
      </c>
      <c r="AD351" s="18">
        <f>AB351*W351</f>
        <v>2395.4320000000002</v>
      </c>
      <c r="AE351" s="20"/>
    </row>
    <row r="352" spans="1:37" s="19" customFormat="1" ht="45" customHeight="1" x14ac:dyDescent="0.15">
      <c r="A352" s="24">
        <v>625</v>
      </c>
      <c r="B352" s="24">
        <v>350</v>
      </c>
      <c r="C352" s="24">
        <v>1018</v>
      </c>
      <c r="D352" s="13">
        <v>15</v>
      </c>
      <c r="E352" s="13">
        <v>2</v>
      </c>
      <c r="F352" s="13">
        <v>2</v>
      </c>
      <c r="G352" s="13">
        <v>1</v>
      </c>
      <c r="H352" s="13">
        <v>0</v>
      </c>
      <c r="I352" s="12">
        <v>40</v>
      </c>
      <c r="J352" s="12">
        <v>0</v>
      </c>
      <c r="K352" s="13">
        <v>0</v>
      </c>
      <c r="L352" s="13">
        <v>0</v>
      </c>
      <c r="M352" s="13">
        <v>0</v>
      </c>
      <c r="N352" s="12">
        <v>20</v>
      </c>
      <c r="O352" s="14">
        <f t="shared" si="49"/>
        <v>1346.54</v>
      </c>
      <c r="P352" s="103">
        <v>2</v>
      </c>
      <c r="Q352" s="215"/>
      <c r="R352" s="103" t="s">
        <v>148</v>
      </c>
      <c r="S352" s="178"/>
      <c r="T352" s="135">
        <f t="shared" si="50"/>
        <v>625</v>
      </c>
      <c r="U352" s="135">
        <f t="shared" si="50"/>
        <v>350</v>
      </c>
      <c r="V352" s="135">
        <f t="shared" si="50"/>
        <v>1018</v>
      </c>
      <c r="W352" s="3">
        <v>2</v>
      </c>
      <c r="X352" s="3" t="s">
        <v>47</v>
      </c>
      <c r="Y352" s="135">
        <v>890</v>
      </c>
      <c r="Z352" s="3" t="e">
        <f>#REF!*Y352*W352</f>
        <v>#REF!</v>
      </c>
      <c r="AA352" s="18">
        <v>1250</v>
      </c>
      <c r="AB352" s="18">
        <f>O352*1.55</f>
        <v>2087.1370000000002</v>
      </c>
      <c r="AC352" s="22">
        <f>T352*V352*0.000001</f>
        <v>0.63624999999999998</v>
      </c>
      <c r="AD352" s="18">
        <f>AB352*W352</f>
        <v>4174.2740000000003</v>
      </c>
      <c r="AE352" s="20"/>
    </row>
    <row r="353" spans="1:37" s="19" customFormat="1" ht="45" customHeight="1" x14ac:dyDescent="0.15">
      <c r="A353" s="24">
        <v>2100</v>
      </c>
      <c r="B353" s="24">
        <v>600</v>
      </c>
      <c r="C353" s="24">
        <v>2605</v>
      </c>
      <c r="D353" s="13">
        <v>15</v>
      </c>
      <c r="E353" s="13">
        <v>2</v>
      </c>
      <c r="F353" s="13">
        <v>2</v>
      </c>
      <c r="G353" s="13">
        <v>1</v>
      </c>
      <c r="H353" s="13">
        <v>0</v>
      </c>
      <c r="I353" s="12">
        <v>40</v>
      </c>
      <c r="J353" s="12">
        <v>0</v>
      </c>
      <c r="K353" s="13">
        <v>0</v>
      </c>
      <c r="L353" s="13">
        <v>0</v>
      </c>
      <c r="M353" s="13">
        <v>0</v>
      </c>
      <c r="N353" s="12">
        <v>20</v>
      </c>
      <c r="O353" s="14">
        <f t="shared" si="49"/>
        <v>4928.7199999999993</v>
      </c>
      <c r="P353" s="103">
        <v>3</v>
      </c>
      <c r="Q353" s="214" t="s">
        <v>34</v>
      </c>
      <c r="R353" s="103" t="s">
        <v>140</v>
      </c>
      <c r="S353" s="178"/>
      <c r="T353" s="135">
        <f t="shared" si="50"/>
        <v>2100</v>
      </c>
      <c r="U353" s="135">
        <f t="shared" si="50"/>
        <v>600</v>
      </c>
      <c r="V353" s="135">
        <f t="shared" si="50"/>
        <v>2605</v>
      </c>
      <c r="W353" s="3">
        <v>1</v>
      </c>
      <c r="X353" s="3" t="s">
        <v>47</v>
      </c>
      <c r="Y353" s="135">
        <v>890</v>
      </c>
      <c r="Z353" s="3" t="e">
        <f>#REF!*Y353*W353</f>
        <v>#REF!</v>
      </c>
      <c r="AA353" s="18">
        <v>1250</v>
      </c>
      <c r="AB353" s="18">
        <f>O353*1.55</f>
        <v>7639.5159999999996</v>
      </c>
      <c r="AC353" s="22">
        <f>T353*V353*0.000001</f>
        <v>5.4704999999999995</v>
      </c>
      <c r="AD353" s="18">
        <f>AB353*W353</f>
        <v>7639.5159999999996</v>
      </c>
      <c r="AE353" s="20"/>
    </row>
    <row r="354" spans="1:37" s="19" customFormat="1" ht="45" customHeight="1" x14ac:dyDescent="0.15">
      <c r="A354" s="24">
        <v>1180</v>
      </c>
      <c r="B354" s="24">
        <v>200</v>
      </c>
      <c r="C354" s="24">
        <v>420</v>
      </c>
      <c r="D354" s="13">
        <v>15</v>
      </c>
      <c r="E354" s="13">
        <v>2</v>
      </c>
      <c r="F354" s="13">
        <v>2</v>
      </c>
      <c r="G354" s="13">
        <v>1</v>
      </c>
      <c r="H354" s="13">
        <v>0</v>
      </c>
      <c r="I354" s="12">
        <v>40</v>
      </c>
      <c r="J354" s="12">
        <v>0</v>
      </c>
      <c r="K354" s="13">
        <v>0</v>
      </c>
      <c r="L354" s="13">
        <v>0</v>
      </c>
      <c r="M354" s="13">
        <v>0</v>
      </c>
      <c r="N354" s="12">
        <v>20</v>
      </c>
      <c r="O354" s="14">
        <f t="shared" si="49"/>
        <v>826.78399999999999</v>
      </c>
      <c r="P354" s="103">
        <v>4</v>
      </c>
      <c r="Q354" s="216"/>
      <c r="R354" s="103" t="s">
        <v>149</v>
      </c>
      <c r="S354" s="178"/>
      <c r="T354" s="135">
        <f t="shared" si="50"/>
        <v>1180</v>
      </c>
      <c r="U354" s="135">
        <f t="shared" si="50"/>
        <v>200</v>
      </c>
      <c r="V354" s="135">
        <f t="shared" si="50"/>
        <v>420</v>
      </c>
      <c r="W354" s="3">
        <v>1</v>
      </c>
      <c r="X354" s="3" t="s">
        <v>47</v>
      </c>
      <c r="Y354" s="135">
        <v>890</v>
      </c>
      <c r="Z354" s="3" t="e">
        <f>#REF!*Y354*W354</f>
        <v>#REF!</v>
      </c>
      <c r="AA354" s="18">
        <v>1250</v>
      </c>
      <c r="AB354" s="18">
        <f>O354*1.55</f>
        <v>1281.5152</v>
      </c>
      <c r="AC354" s="22">
        <f>T354*V354*0.000001</f>
        <v>0.49559999999999998</v>
      </c>
      <c r="AD354" s="18">
        <f>AB354*W354</f>
        <v>1281.5152</v>
      </c>
      <c r="AE354" s="20"/>
    </row>
    <row r="355" spans="1:37" ht="35.1" customHeight="1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P355" s="196" t="s">
        <v>142</v>
      </c>
      <c r="Q355" s="197"/>
      <c r="R355" s="197"/>
      <c r="S355" s="197"/>
      <c r="T355" s="197"/>
      <c r="U355" s="197"/>
      <c r="V355" s="197"/>
      <c r="W355" s="198"/>
      <c r="X355" s="2" t="s">
        <v>48</v>
      </c>
      <c r="Y355" s="135">
        <v>200</v>
      </c>
      <c r="Z355" s="135" t="e">
        <f>Y355*#REF!</f>
        <v>#REF!</v>
      </c>
      <c r="AB355" s="16"/>
    </row>
    <row r="356" spans="1:37" ht="35.1" customHeight="1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P356" s="196" t="s">
        <v>65</v>
      </c>
      <c r="Q356" s="197"/>
      <c r="R356" s="197"/>
      <c r="S356" s="197"/>
      <c r="T356" s="197"/>
      <c r="U356" s="197"/>
      <c r="V356" s="197"/>
      <c r="W356" s="198"/>
      <c r="X356" s="2" t="s">
        <v>48</v>
      </c>
      <c r="Y356" s="135">
        <v>350</v>
      </c>
      <c r="Z356" s="135" t="e">
        <f>Y356*#REF!</f>
        <v>#REF!</v>
      </c>
      <c r="AB356" s="16"/>
    </row>
    <row r="357" spans="1:37" ht="35.1" customHeight="1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P357" s="196" t="s">
        <v>135</v>
      </c>
      <c r="Q357" s="197"/>
      <c r="R357" s="197"/>
      <c r="S357" s="197"/>
      <c r="T357" s="197"/>
      <c r="U357" s="197"/>
      <c r="V357" s="197"/>
      <c r="W357" s="198"/>
      <c r="X357" s="2" t="s">
        <v>94</v>
      </c>
      <c r="Y357" s="135">
        <v>550</v>
      </c>
      <c r="Z357" s="135" t="e">
        <f>Y357*#REF!</f>
        <v>#REF!</v>
      </c>
      <c r="AB357" s="16"/>
    </row>
    <row r="358" spans="1:37" ht="35.1" customHeight="1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P358" s="85"/>
      <c r="Q358" s="86"/>
      <c r="R358" s="86"/>
      <c r="S358" s="86"/>
      <c r="T358" s="86"/>
      <c r="U358" s="86"/>
      <c r="V358" s="35"/>
      <c r="W358" s="35"/>
      <c r="X358" s="36"/>
      <c r="Y358" s="130"/>
      <c r="Z358" s="5" t="e">
        <f>SUM(Z351:Z357)</f>
        <v>#REF!</v>
      </c>
      <c r="AA358" s="23"/>
      <c r="AB358" s="16"/>
    </row>
    <row r="359" spans="1:37" ht="35.1" customHeight="1" x14ac:dyDescent="0.15">
      <c r="O359" s="15"/>
      <c r="P359" s="199" t="s">
        <v>109</v>
      </c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37"/>
      <c r="AB359" s="15"/>
    </row>
    <row r="363" spans="1:37" s="9" customFormat="1" ht="34.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2" t="s">
        <v>14</v>
      </c>
      <c r="P363" s="174" t="s">
        <v>147</v>
      </c>
      <c r="Q363" s="175"/>
      <c r="R363" s="175"/>
      <c r="S363" s="175"/>
      <c r="T363" s="175"/>
      <c r="U363" s="175"/>
      <c r="V363" s="175"/>
      <c r="W363" s="175"/>
      <c r="X363" s="175"/>
      <c r="Y363" s="175"/>
      <c r="Z363" s="176"/>
      <c r="AF363" s="15"/>
      <c r="AG363" s="15"/>
      <c r="AH363" s="15"/>
      <c r="AI363" s="15"/>
      <c r="AJ363" s="15"/>
      <c r="AK363" s="15"/>
    </row>
    <row r="364" spans="1:37" s="9" customFormat="1" ht="34.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3"/>
      <c r="P364" s="133" t="s">
        <v>46</v>
      </c>
      <c r="Q364" s="133" t="s">
        <v>66</v>
      </c>
      <c r="R364" s="133" t="s">
        <v>22</v>
      </c>
      <c r="S364" s="133" t="s">
        <v>51</v>
      </c>
      <c r="T364" s="133" t="s">
        <v>53</v>
      </c>
      <c r="U364" s="133" t="s">
        <v>54</v>
      </c>
      <c r="V364" s="133" t="s">
        <v>55</v>
      </c>
      <c r="W364" s="133" t="s">
        <v>131</v>
      </c>
      <c r="X364" s="133" t="s">
        <v>43</v>
      </c>
      <c r="Y364" s="133" t="s">
        <v>45</v>
      </c>
      <c r="Z364" s="133" t="s">
        <v>112</v>
      </c>
      <c r="AF364" s="15"/>
      <c r="AG364" s="15"/>
      <c r="AH364" s="15"/>
      <c r="AI364" s="15"/>
      <c r="AJ364" s="15"/>
      <c r="AK364" s="15"/>
    </row>
    <row r="365" spans="1:37" s="19" customFormat="1" ht="99" customHeight="1" x14ac:dyDescent="0.15">
      <c r="A365" s="24">
        <v>8017</v>
      </c>
      <c r="B365" s="24">
        <v>1300</v>
      </c>
      <c r="C365" s="24">
        <v>1380</v>
      </c>
      <c r="D365" s="13">
        <v>10</v>
      </c>
      <c r="E365" s="13">
        <v>10</v>
      </c>
      <c r="F365" s="13">
        <v>1</v>
      </c>
      <c r="G365" s="13">
        <v>1</v>
      </c>
      <c r="H365" s="13">
        <v>0</v>
      </c>
      <c r="I365" s="12">
        <v>0</v>
      </c>
      <c r="J365" s="12">
        <v>0</v>
      </c>
      <c r="K365" s="13">
        <v>0</v>
      </c>
      <c r="L365" s="13">
        <v>0</v>
      </c>
      <c r="M365" s="13">
        <v>0</v>
      </c>
      <c r="N365" s="12">
        <v>20</v>
      </c>
      <c r="O365" s="14">
        <f t="shared" ref="O365" si="51">(A365*B365*E365+A365*C365*F365+B365*C365*D365)*G365*$G$2*0.000001+(A365*B365*E365+A365*C365*F365+B365*C365*D365)*H365*$H$2*0.000001+($I$2*I365)+($J$2*J365+$K$2*K365*A365*C365*0.000001)+($L$2*L365)+$M$2*M365+$N$2*N365</f>
        <v>16286.9352</v>
      </c>
      <c r="P365" s="103">
        <v>1</v>
      </c>
      <c r="Q365"/>
      <c r="R365" s="103" t="s">
        <v>239</v>
      </c>
      <c r="S365" s="137"/>
      <c r="T365" s="135">
        <f t="shared" ref="T365:V365" si="52">A365</f>
        <v>8017</v>
      </c>
      <c r="U365" s="135">
        <f t="shared" si="52"/>
        <v>1300</v>
      </c>
      <c r="V365" s="135">
        <f t="shared" si="52"/>
        <v>1380</v>
      </c>
      <c r="W365" s="3">
        <v>1</v>
      </c>
      <c r="X365" s="3" t="s">
        <v>238</v>
      </c>
      <c r="Y365" s="135">
        <v>16000</v>
      </c>
      <c r="Z365" s="3">
        <f>W365*Y365</f>
        <v>16000</v>
      </c>
      <c r="AA365" s="18">
        <v>1250</v>
      </c>
      <c r="AB365" s="18">
        <f>O365*1.55</f>
        <v>25244.74956</v>
      </c>
      <c r="AC365" s="22">
        <f t="shared" ref="AC365" si="53">T365*V365*0.000001</f>
        <v>11.063459999999999</v>
      </c>
      <c r="AD365" s="18">
        <f>AB365*W365</f>
        <v>25244.74956</v>
      </c>
      <c r="AE365" s="20"/>
    </row>
    <row r="366" spans="1:37" s="19" customFormat="1" ht="99" customHeight="1" x14ac:dyDescent="0.15">
      <c r="A366" s="24">
        <v>1000</v>
      </c>
      <c r="B366" s="24">
        <v>400</v>
      </c>
      <c r="C366" s="24">
        <v>1000</v>
      </c>
      <c r="D366" s="13">
        <v>10</v>
      </c>
      <c r="E366" s="13">
        <v>10</v>
      </c>
      <c r="F366" s="13">
        <v>1</v>
      </c>
      <c r="G366" s="13">
        <v>1</v>
      </c>
      <c r="H366" s="13">
        <v>0</v>
      </c>
      <c r="I366" s="12">
        <v>0</v>
      </c>
      <c r="J366" s="12">
        <v>0</v>
      </c>
      <c r="K366" s="13">
        <v>0</v>
      </c>
      <c r="L366" s="13">
        <v>0</v>
      </c>
      <c r="M366" s="13">
        <v>0</v>
      </c>
      <c r="N366" s="12">
        <v>20</v>
      </c>
      <c r="O366" s="14">
        <f t="shared" ref="O366" si="54">(A366*B366*E366+A366*C366*F366+B366*C366*D366)*G366*$G$2*0.000001+(A366*B366*E366+A366*C366*F366+B366*C366*D366)*H366*$H$2*0.000001+($I$2*I366)+($J$2*J366+$K$2*K366*A366*C366*0.000001)+($L$2*L366)+$M$2*M366+$N$2*N366</f>
        <v>1380</v>
      </c>
      <c r="P366" s="103">
        <v>2</v>
      </c>
      <c r="Q366"/>
      <c r="R366" s="103" t="s">
        <v>239</v>
      </c>
      <c r="S366" s="137"/>
      <c r="T366" s="135">
        <f t="shared" ref="T366" si="55">A366</f>
        <v>1000</v>
      </c>
      <c r="U366" s="135">
        <f t="shared" ref="U366" si="56">B366</f>
        <v>400</v>
      </c>
      <c r="V366" s="135">
        <f t="shared" ref="V366" si="57">C366</f>
        <v>1000</v>
      </c>
      <c r="W366" s="3">
        <v>2</v>
      </c>
      <c r="X366" s="3" t="s">
        <v>238</v>
      </c>
      <c r="Y366" s="135">
        <v>850</v>
      </c>
      <c r="Z366" s="3">
        <f>W366*Y366</f>
        <v>1700</v>
      </c>
      <c r="AA366" s="18">
        <v>1250</v>
      </c>
      <c r="AB366" s="18">
        <f>O366*1.55</f>
        <v>2139</v>
      </c>
      <c r="AC366" s="22">
        <f t="shared" ref="AC366" si="58">T366*V366*0.000001</f>
        <v>1</v>
      </c>
      <c r="AD366" s="18">
        <f>AB366*W366</f>
        <v>4278</v>
      </c>
      <c r="AE366" s="20"/>
    </row>
    <row r="367" spans="1:37" ht="35.1" customHeight="1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P367" s="85"/>
      <c r="Q367" s="86"/>
      <c r="R367" s="86"/>
      <c r="S367" s="86"/>
      <c r="T367" s="86"/>
      <c r="U367" s="86"/>
      <c r="V367" s="35"/>
      <c r="W367" s="35"/>
      <c r="X367" s="36"/>
      <c r="Y367" s="130"/>
      <c r="Z367" s="5">
        <f>SUM(Z365:Z366)</f>
        <v>17700</v>
      </c>
      <c r="AA367" s="23"/>
      <c r="AB367" s="16"/>
    </row>
    <row r="368" spans="1:37" ht="35.1" customHeight="1" x14ac:dyDescent="0.15">
      <c r="O368" s="15"/>
      <c r="P368" s="199" t="s">
        <v>109</v>
      </c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37"/>
      <c r="AB368" s="15"/>
    </row>
    <row r="373" spans="1:37" s="142" customFormat="1" ht="45" customHeight="1" x14ac:dyDescent="0.15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233" t="s">
        <v>14</v>
      </c>
      <c r="P373" s="235" t="s">
        <v>256</v>
      </c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F373" s="143"/>
      <c r="AG373" s="143"/>
      <c r="AH373" s="143"/>
      <c r="AI373" s="143"/>
      <c r="AJ373" s="143"/>
      <c r="AK373" s="143"/>
    </row>
    <row r="374" spans="1:37" s="142" customFormat="1" ht="45" customHeight="1" x14ac:dyDescent="0.15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234"/>
      <c r="P374" s="144" t="s">
        <v>243</v>
      </c>
      <c r="Q374" s="144" t="s">
        <v>244</v>
      </c>
      <c r="R374" s="144" t="s">
        <v>22</v>
      </c>
      <c r="S374" s="144" t="s">
        <v>245</v>
      </c>
      <c r="T374" s="144" t="s">
        <v>240</v>
      </c>
      <c r="U374" s="144" t="s">
        <v>241</v>
      </c>
      <c r="V374" s="144" t="s">
        <v>242</v>
      </c>
      <c r="W374" s="144" t="s">
        <v>246</v>
      </c>
      <c r="X374" s="144" t="s">
        <v>247</v>
      </c>
      <c r="Y374" s="144" t="s">
        <v>248</v>
      </c>
      <c r="Z374" s="144" t="s">
        <v>249</v>
      </c>
      <c r="AF374" s="143"/>
      <c r="AG374" s="143"/>
      <c r="AH374" s="143"/>
      <c r="AI374" s="143"/>
      <c r="AJ374" s="143"/>
      <c r="AK374" s="143"/>
    </row>
    <row r="375" spans="1:37" s="157" customFormat="1" ht="99" customHeight="1" x14ac:dyDescent="0.15">
      <c r="A375" s="145">
        <v>2944</v>
      </c>
      <c r="B375" s="145">
        <v>600</v>
      </c>
      <c r="C375" s="145">
        <v>2570</v>
      </c>
      <c r="D375" s="146">
        <v>6</v>
      </c>
      <c r="E375" s="146">
        <v>5</v>
      </c>
      <c r="F375" s="146">
        <v>2</v>
      </c>
      <c r="G375" s="146">
        <v>1.05</v>
      </c>
      <c r="H375" s="146">
        <v>0</v>
      </c>
      <c r="I375" s="147">
        <v>64</v>
      </c>
      <c r="J375" s="147">
        <v>0</v>
      </c>
      <c r="K375" s="146">
        <v>0</v>
      </c>
      <c r="L375" s="146">
        <v>3</v>
      </c>
      <c r="M375" s="146">
        <v>0</v>
      </c>
      <c r="N375" s="147">
        <v>0</v>
      </c>
      <c r="O375" s="148">
        <f t="shared" ref="O375" si="59">(A375*B375*E375+A375*C375*F375+B375*C375*D375)*G375*$G$2*0.000001+(A375*B375*E375+A375*C375*F375+B375*C375*D375)*H375*$H$2*0.000001+($I$2*I375)+($J$2*J375+$K$2*K375*A375*C375*0.000001)+($L$2*L375)+$M$2*M375+$N$2*N375</f>
        <v>4655.2361599999995</v>
      </c>
      <c r="P375" s="149">
        <v>1</v>
      </c>
      <c r="Q375" s="149" t="s">
        <v>250</v>
      </c>
      <c r="R375" s="149" t="s">
        <v>251</v>
      </c>
      <c r="S375" s="150" t="s">
        <v>255</v>
      </c>
      <c r="T375" s="151">
        <f t="shared" ref="T375:V375" si="60">A375</f>
        <v>2944</v>
      </c>
      <c r="U375" s="151">
        <f t="shared" si="60"/>
        <v>600</v>
      </c>
      <c r="V375" s="151">
        <f t="shared" si="60"/>
        <v>2570</v>
      </c>
      <c r="W375" s="152" t="s">
        <v>252</v>
      </c>
      <c r="X375" s="153">
        <f t="shared" ref="X375" si="61">T375*V375*0.000001</f>
        <v>7.5660799999999995</v>
      </c>
      <c r="Y375" s="151">
        <v>890</v>
      </c>
      <c r="Z375" s="152">
        <f t="shared" ref="Z375:Z376" si="62">Y375*X375</f>
        <v>6733.8111999999992</v>
      </c>
      <c r="AA375" s="154">
        <f t="shared" ref="AA375" si="63">O375*1.55</f>
        <v>7215.616047999999</v>
      </c>
      <c r="AB375" s="154">
        <f t="shared" ref="AB375" si="64">T375*V375*890*0.000001</f>
        <v>6733.8112000000001</v>
      </c>
      <c r="AC375" s="155">
        <f t="shared" ref="AC375" si="65">T375*V375*0.000001</f>
        <v>7.5660799999999995</v>
      </c>
      <c r="AD375" s="156"/>
      <c r="AE375" s="156"/>
    </row>
    <row r="376" spans="1:37" s="143" customFormat="1" ht="43.15" customHeight="1" x14ac:dyDescent="0.15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48"/>
      <c r="P376" s="236"/>
      <c r="Q376" s="236"/>
      <c r="R376" s="236"/>
      <c r="S376" s="236"/>
      <c r="T376" s="237" t="s">
        <v>253</v>
      </c>
      <c r="U376" s="238"/>
      <c r="V376" s="239"/>
      <c r="W376" s="152" t="s">
        <v>48</v>
      </c>
      <c r="X376" s="153">
        <v>3</v>
      </c>
      <c r="Y376" s="151">
        <v>300</v>
      </c>
      <c r="Z376" s="152">
        <f t="shared" si="62"/>
        <v>900</v>
      </c>
      <c r="AB376" s="159"/>
    </row>
    <row r="377" spans="1:37" s="143" customFormat="1" ht="43.15" customHeight="1" x14ac:dyDescent="0.15">
      <c r="A377" s="158"/>
      <c r="B377" s="158"/>
      <c r="C377" s="158"/>
      <c r="D377" s="158"/>
      <c r="E377" s="158"/>
      <c r="F377" s="158"/>
      <c r="J377" s="158"/>
      <c r="K377" s="158"/>
      <c r="L377" s="158"/>
      <c r="M377" s="158"/>
      <c r="N377" s="158"/>
      <c r="O377" s="148"/>
      <c r="P377" s="240"/>
      <c r="Q377" s="240"/>
      <c r="R377" s="240"/>
      <c r="S377" s="240"/>
      <c r="T377" s="240"/>
      <c r="U377" s="240"/>
      <c r="V377" s="240"/>
      <c r="W377" s="241"/>
      <c r="X377" s="242" t="s">
        <v>254</v>
      </c>
      <c r="Y377" s="243"/>
      <c r="Z377" s="160">
        <f>SUM(Z375:Z376)-4</f>
        <v>7629.8111999999992</v>
      </c>
      <c r="AA377" s="161"/>
      <c r="AB377" s="159"/>
    </row>
    <row r="378" spans="1:37" s="143" customFormat="1" ht="43.15" customHeight="1" x14ac:dyDescent="0.15">
      <c r="A378" s="158"/>
      <c r="B378" s="158"/>
      <c r="C378" s="158"/>
      <c r="D378" s="158"/>
      <c r="E378" s="158"/>
      <c r="F378" s="158"/>
      <c r="J378" s="158"/>
      <c r="K378" s="158"/>
      <c r="L378" s="158"/>
      <c r="M378" s="158"/>
      <c r="N378" s="158"/>
      <c r="O378" s="148"/>
      <c r="P378" s="244" t="s">
        <v>82</v>
      </c>
      <c r="Q378" s="244"/>
      <c r="R378" s="244"/>
      <c r="S378" s="244"/>
      <c r="T378" s="244"/>
      <c r="U378" s="244"/>
      <c r="V378" s="244"/>
      <c r="W378" s="244"/>
      <c r="X378" s="244"/>
      <c r="Y378" s="244"/>
      <c r="Z378" s="245"/>
      <c r="AA378" s="161"/>
      <c r="AB378" s="159"/>
    </row>
    <row r="382" spans="1:37" s="142" customFormat="1" ht="45" customHeight="1" x14ac:dyDescent="0.15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233" t="s">
        <v>14</v>
      </c>
      <c r="P382" s="235" t="s">
        <v>256</v>
      </c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F382" s="143"/>
      <c r="AG382" s="143"/>
      <c r="AH382" s="143"/>
      <c r="AI382" s="143"/>
      <c r="AJ382" s="143"/>
      <c r="AK382" s="143"/>
    </row>
    <row r="383" spans="1:37" s="142" customFormat="1" ht="45" customHeight="1" x14ac:dyDescent="0.15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234"/>
      <c r="P383" s="144" t="s">
        <v>46</v>
      </c>
      <c r="Q383" s="144" t="s">
        <v>66</v>
      </c>
      <c r="R383" s="144" t="s">
        <v>22</v>
      </c>
      <c r="S383" s="144" t="s">
        <v>245</v>
      </c>
      <c r="T383" s="144" t="s">
        <v>240</v>
      </c>
      <c r="U383" s="144" t="s">
        <v>241</v>
      </c>
      <c r="V383" s="144" t="s">
        <v>242</v>
      </c>
      <c r="W383" s="144" t="s">
        <v>43</v>
      </c>
      <c r="X383" s="144" t="s">
        <v>247</v>
      </c>
      <c r="Y383" s="144" t="s">
        <v>45</v>
      </c>
      <c r="Z383" s="144" t="s">
        <v>249</v>
      </c>
      <c r="AF383" s="143"/>
      <c r="AG383" s="143"/>
      <c r="AH383" s="143"/>
      <c r="AI383" s="143"/>
      <c r="AJ383" s="143"/>
      <c r="AK383" s="143"/>
    </row>
    <row r="384" spans="1:37" s="157" customFormat="1" ht="99" customHeight="1" x14ac:dyDescent="0.15">
      <c r="A384" s="145">
        <v>1900</v>
      </c>
      <c r="B384" s="145">
        <v>400</v>
      </c>
      <c r="C384" s="145">
        <v>2455</v>
      </c>
      <c r="D384" s="146">
        <v>6</v>
      </c>
      <c r="E384" s="146">
        <v>5</v>
      </c>
      <c r="F384" s="146">
        <v>2</v>
      </c>
      <c r="G384" s="146">
        <v>1.05</v>
      </c>
      <c r="H384" s="146">
        <v>0</v>
      </c>
      <c r="I384" s="147">
        <v>64</v>
      </c>
      <c r="J384" s="147">
        <v>0</v>
      </c>
      <c r="K384" s="146">
        <v>0</v>
      </c>
      <c r="L384" s="146">
        <v>3</v>
      </c>
      <c r="M384" s="146">
        <v>0</v>
      </c>
      <c r="N384" s="147">
        <v>0</v>
      </c>
      <c r="O384" s="148">
        <f t="shared" ref="O384" si="66">(A384*B384*E384+A384*C384*F384+B384*C384*D384)*G384*$G$2*0.000001+(A384*B384*E384+A384*C384*F384+B384*C384*D384)*H384*$H$2*0.000001+($I$2*I384)+($J$2*J384+$K$2*K384*A384*C384*0.000001)+($L$2*L384)+$M$2*M384+$N$2*N384</f>
        <v>2866.6459999999997</v>
      </c>
      <c r="P384" s="149">
        <v>1</v>
      </c>
      <c r="Q384" s="149" t="s">
        <v>164</v>
      </c>
      <c r="R384" s="149" t="s">
        <v>265</v>
      </c>
      <c r="S384" s="150" t="s">
        <v>255</v>
      </c>
      <c r="T384" s="151">
        <f t="shared" ref="T384" si="67">A384</f>
        <v>1900</v>
      </c>
      <c r="U384" s="151">
        <f t="shared" ref="U384" si="68">B384</f>
        <v>400</v>
      </c>
      <c r="V384" s="151">
        <f t="shared" ref="V384" si="69">C384</f>
        <v>2455</v>
      </c>
      <c r="W384" s="152" t="s">
        <v>47</v>
      </c>
      <c r="X384" s="153">
        <f t="shared" ref="X384" si="70">T384*V384*0.000001</f>
        <v>4.6644999999999994</v>
      </c>
      <c r="Y384" s="151">
        <v>890</v>
      </c>
      <c r="Z384" s="152">
        <f t="shared" ref="Z384:Z385" si="71">Y384*X384</f>
        <v>4151.4049999999997</v>
      </c>
      <c r="AA384" s="154">
        <f t="shared" ref="AA384" si="72">O384*1.55</f>
        <v>4443.3013000000001</v>
      </c>
      <c r="AB384" s="154">
        <f t="shared" ref="AB384" si="73">T384*V384*890*0.000001</f>
        <v>4151.4049999999997</v>
      </c>
      <c r="AC384" s="155">
        <f t="shared" ref="AC384" si="74">T384*V384*0.000001</f>
        <v>4.6644999999999994</v>
      </c>
      <c r="AD384" s="156"/>
      <c r="AE384" s="156"/>
    </row>
    <row r="385" spans="1:37" s="143" customFormat="1" ht="43.15" customHeight="1" x14ac:dyDescent="0.15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48"/>
      <c r="P385" s="236"/>
      <c r="Q385" s="236"/>
      <c r="R385" s="236"/>
      <c r="S385" s="236"/>
      <c r="T385" s="237" t="s">
        <v>253</v>
      </c>
      <c r="U385" s="238"/>
      <c r="V385" s="239"/>
      <c r="W385" s="152" t="s">
        <v>48</v>
      </c>
      <c r="X385" s="153">
        <v>3</v>
      </c>
      <c r="Y385" s="151">
        <v>250</v>
      </c>
      <c r="Z385" s="152">
        <f t="shared" si="71"/>
        <v>750</v>
      </c>
      <c r="AB385" s="159"/>
    </row>
    <row r="386" spans="1:37" s="143" customFormat="1" ht="43.15" customHeight="1" x14ac:dyDescent="0.15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48"/>
      <c r="P386" s="236"/>
      <c r="Q386" s="236"/>
      <c r="R386" s="236"/>
      <c r="S386" s="236"/>
      <c r="T386" s="237" t="s">
        <v>263</v>
      </c>
      <c r="U386" s="238"/>
      <c r="V386" s="239"/>
      <c r="W386" s="152" t="s">
        <v>94</v>
      </c>
      <c r="X386" s="153">
        <v>1</v>
      </c>
      <c r="Y386" s="151">
        <v>550</v>
      </c>
      <c r="Z386" s="152">
        <f t="shared" ref="Z386" si="75">Y386*X386</f>
        <v>550</v>
      </c>
      <c r="AB386" s="159"/>
    </row>
    <row r="387" spans="1:37" s="143" customFormat="1" ht="43.15" customHeight="1" x14ac:dyDescent="0.15">
      <c r="A387" s="158"/>
      <c r="B387" s="158"/>
      <c r="C387" s="158"/>
      <c r="D387" s="158"/>
      <c r="E387" s="158"/>
      <c r="F387" s="158"/>
      <c r="J387" s="158"/>
      <c r="K387" s="158"/>
      <c r="L387" s="158"/>
      <c r="M387" s="158"/>
      <c r="N387" s="158"/>
      <c r="O387" s="148"/>
      <c r="P387" s="240"/>
      <c r="Q387" s="240"/>
      <c r="R387" s="240"/>
      <c r="S387" s="240"/>
      <c r="T387" s="240"/>
      <c r="U387" s="240"/>
      <c r="V387" s="240"/>
      <c r="W387" s="241"/>
      <c r="X387" s="242" t="s">
        <v>254</v>
      </c>
      <c r="Y387" s="243"/>
      <c r="Z387" s="160">
        <f>SUM(Z384:Z386)-1</f>
        <v>5450.4049999999997</v>
      </c>
      <c r="AA387" s="161"/>
      <c r="AB387" s="159"/>
    </row>
    <row r="388" spans="1:37" s="143" customFormat="1" ht="43.15" customHeight="1" x14ac:dyDescent="0.15">
      <c r="A388" s="158"/>
      <c r="B388" s="158"/>
      <c r="C388" s="158"/>
      <c r="D388" s="158"/>
      <c r="E388" s="158"/>
      <c r="F388" s="158"/>
      <c r="J388" s="158"/>
      <c r="K388" s="158"/>
      <c r="L388" s="158"/>
      <c r="M388" s="158"/>
      <c r="N388" s="158"/>
      <c r="O388" s="148"/>
      <c r="P388" s="244" t="s">
        <v>264</v>
      </c>
      <c r="Q388" s="244"/>
      <c r="R388" s="244"/>
      <c r="S388" s="244"/>
      <c r="T388" s="244"/>
      <c r="U388" s="244"/>
      <c r="V388" s="244"/>
      <c r="W388" s="244"/>
      <c r="X388" s="244"/>
      <c r="Y388" s="244"/>
      <c r="Z388" s="245"/>
      <c r="AA388" s="161"/>
      <c r="AB388" s="159"/>
    </row>
    <row r="391" spans="1:37" s="142" customFormat="1" ht="45" customHeight="1" x14ac:dyDescent="0.15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233" t="s">
        <v>14</v>
      </c>
      <c r="P391" s="235" t="s">
        <v>256</v>
      </c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F391" s="143"/>
      <c r="AG391" s="143"/>
      <c r="AH391" s="143"/>
      <c r="AI391" s="143"/>
      <c r="AJ391" s="143"/>
      <c r="AK391" s="143"/>
    </row>
    <row r="392" spans="1:37" s="142" customFormat="1" ht="45" customHeight="1" x14ac:dyDescent="0.15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234"/>
      <c r="P392" s="144" t="s">
        <v>46</v>
      </c>
      <c r="Q392" s="144" t="s">
        <v>66</v>
      </c>
      <c r="R392" s="144" t="s">
        <v>22</v>
      </c>
      <c r="S392" s="144" t="s">
        <v>245</v>
      </c>
      <c r="T392" s="144" t="s">
        <v>240</v>
      </c>
      <c r="U392" s="144" t="s">
        <v>241</v>
      </c>
      <c r="V392" s="144" t="s">
        <v>242</v>
      </c>
      <c r="W392" s="144" t="s">
        <v>43</v>
      </c>
      <c r="X392" s="144" t="s">
        <v>247</v>
      </c>
      <c r="Y392" s="144" t="s">
        <v>45</v>
      </c>
      <c r="Z392" s="144" t="s">
        <v>249</v>
      </c>
      <c r="AF392" s="143"/>
      <c r="AG392" s="143"/>
      <c r="AH392" s="143"/>
      <c r="AI392" s="143"/>
      <c r="AJ392" s="143"/>
      <c r="AK392" s="143"/>
    </row>
    <row r="393" spans="1:37" s="157" customFormat="1" ht="99" customHeight="1" x14ac:dyDescent="0.15">
      <c r="A393" s="145">
        <v>5000</v>
      </c>
      <c r="B393" s="145">
        <v>400</v>
      </c>
      <c r="C393" s="145">
        <v>2450</v>
      </c>
      <c r="D393" s="146">
        <v>6</v>
      </c>
      <c r="E393" s="146">
        <v>5</v>
      </c>
      <c r="F393" s="146">
        <v>2</v>
      </c>
      <c r="G393" s="146">
        <v>1.05</v>
      </c>
      <c r="H393" s="146">
        <v>0</v>
      </c>
      <c r="I393" s="147">
        <v>64</v>
      </c>
      <c r="J393" s="147">
        <v>0</v>
      </c>
      <c r="K393" s="146">
        <v>0</v>
      </c>
      <c r="L393" s="146">
        <v>3</v>
      </c>
      <c r="M393" s="146">
        <v>0</v>
      </c>
      <c r="N393" s="147">
        <v>0</v>
      </c>
      <c r="O393" s="148">
        <f t="shared" ref="O393" si="76">(A393*B393*E393+A393*C393*F393+B393*C393*D393)*G393*$G$2*0.000001+(A393*B393*E393+A393*C393*F393+B393*C393*D393)*H393*$H$2*0.000001+($I$2*I393)+($J$2*J393+$K$2*K393*A393*C393*0.000001)+($L$2*L393)+$M$2*M393+$N$2*N393</f>
        <v>5557.88</v>
      </c>
      <c r="P393" s="149">
        <v>1</v>
      </c>
      <c r="Q393" s="149" t="s">
        <v>268</v>
      </c>
      <c r="R393" s="149" t="s">
        <v>269</v>
      </c>
      <c r="S393" s="246" t="s">
        <v>270</v>
      </c>
      <c r="T393" s="151">
        <f t="shared" ref="T393" si="77">A393</f>
        <v>5000</v>
      </c>
      <c r="U393" s="151">
        <f t="shared" ref="U393" si="78">B393</f>
        <v>400</v>
      </c>
      <c r="V393" s="151">
        <f t="shared" ref="V393" si="79">C393</f>
        <v>2450</v>
      </c>
      <c r="W393" s="152" t="s">
        <v>47</v>
      </c>
      <c r="X393" s="153">
        <f t="shared" ref="X393" si="80">T393*V393*0.000001</f>
        <v>12.25</v>
      </c>
      <c r="Y393" s="151">
        <v>890</v>
      </c>
      <c r="Z393" s="152">
        <f t="shared" ref="Z393:Z395" si="81">Y393*X393</f>
        <v>10902.5</v>
      </c>
      <c r="AA393" s="154">
        <f t="shared" ref="AA393" si="82">O393*1.55</f>
        <v>8614.7139999999999</v>
      </c>
      <c r="AB393" s="154">
        <f t="shared" ref="AB393" si="83">T393*V393*890*0.000001</f>
        <v>10902.5</v>
      </c>
      <c r="AC393" s="155">
        <f t="shared" ref="AC393" si="84">T393*V393*0.000001</f>
        <v>12.25</v>
      </c>
      <c r="AD393" s="156"/>
      <c r="AE393" s="156"/>
    </row>
    <row r="394" spans="1:37" s="143" customFormat="1" ht="43.15" customHeight="1" x14ac:dyDescent="0.15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48"/>
      <c r="P394" s="236"/>
      <c r="Q394" s="236"/>
      <c r="R394" s="236"/>
      <c r="S394" s="236"/>
      <c r="T394" s="237" t="s">
        <v>253</v>
      </c>
      <c r="U394" s="238"/>
      <c r="V394" s="239"/>
      <c r="W394" s="152" t="s">
        <v>48</v>
      </c>
      <c r="X394" s="153">
        <v>3</v>
      </c>
      <c r="Y394" s="151">
        <v>250</v>
      </c>
      <c r="Z394" s="152">
        <f t="shared" si="81"/>
        <v>750</v>
      </c>
      <c r="AB394" s="159"/>
    </row>
    <row r="395" spans="1:37" s="143" customFormat="1" ht="43.15" customHeight="1" x14ac:dyDescent="0.15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48"/>
      <c r="P395" s="236"/>
      <c r="Q395" s="236"/>
      <c r="R395" s="236"/>
      <c r="S395" s="236"/>
      <c r="T395" s="237" t="s">
        <v>263</v>
      </c>
      <c r="U395" s="238"/>
      <c r="V395" s="239"/>
      <c r="W395" s="152" t="s">
        <v>94</v>
      </c>
      <c r="X395" s="153">
        <v>1</v>
      </c>
      <c r="Y395" s="151">
        <v>550</v>
      </c>
      <c r="Z395" s="152">
        <f t="shared" si="81"/>
        <v>550</v>
      </c>
      <c r="AB395" s="159"/>
    </row>
    <row r="396" spans="1:37" s="143" customFormat="1" ht="43.15" customHeight="1" x14ac:dyDescent="0.15">
      <c r="A396" s="158"/>
      <c r="B396" s="158"/>
      <c r="C396" s="158"/>
      <c r="D396" s="158"/>
      <c r="E396" s="158"/>
      <c r="F396" s="158"/>
      <c r="J396" s="158"/>
      <c r="K396" s="158"/>
      <c r="L396" s="158"/>
      <c r="M396" s="158"/>
      <c r="N396" s="158"/>
      <c r="O396" s="148"/>
      <c r="P396" s="240"/>
      <c r="Q396" s="240"/>
      <c r="R396" s="240"/>
      <c r="S396" s="240"/>
      <c r="T396" s="240"/>
      <c r="U396" s="240"/>
      <c r="V396" s="240"/>
      <c r="W396" s="241"/>
      <c r="X396" s="242" t="s">
        <v>254</v>
      </c>
      <c r="Y396" s="243"/>
      <c r="Z396" s="160">
        <f>SUM(Z393:Z395)-1</f>
        <v>12201.5</v>
      </c>
      <c r="AA396" s="161"/>
      <c r="AB396" s="159"/>
    </row>
    <row r="397" spans="1:37" s="143" customFormat="1" ht="43.15" customHeight="1" x14ac:dyDescent="0.15">
      <c r="A397" s="158"/>
      <c r="B397" s="158"/>
      <c r="C397" s="158"/>
      <c r="D397" s="158"/>
      <c r="E397" s="158"/>
      <c r="F397" s="158"/>
      <c r="J397" s="158"/>
      <c r="K397" s="158"/>
      <c r="L397" s="158"/>
      <c r="M397" s="158"/>
      <c r="N397" s="158"/>
      <c r="O397" s="148"/>
      <c r="P397" s="244" t="s">
        <v>264</v>
      </c>
      <c r="Q397" s="244"/>
      <c r="R397" s="244"/>
      <c r="S397" s="244"/>
      <c r="T397" s="244"/>
      <c r="U397" s="244"/>
      <c r="V397" s="244"/>
      <c r="W397" s="244"/>
      <c r="X397" s="244"/>
      <c r="Y397" s="244"/>
      <c r="Z397" s="245"/>
      <c r="AA397" s="161"/>
      <c r="AB397" s="159"/>
    </row>
  </sheetData>
  <mergeCells count="210">
    <mergeCell ref="O391:O392"/>
    <mergeCell ref="P391:Z391"/>
    <mergeCell ref="P394:S394"/>
    <mergeCell ref="T394:V394"/>
    <mergeCell ref="P395:S395"/>
    <mergeCell ref="T395:V395"/>
    <mergeCell ref="P396:W396"/>
    <mergeCell ref="X396:Y396"/>
    <mergeCell ref="P397:Z397"/>
    <mergeCell ref="O382:O383"/>
    <mergeCell ref="P382:Z382"/>
    <mergeCell ref="P385:S385"/>
    <mergeCell ref="T385:V385"/>
    <mergeCell ref="P387:W387"/>
    <mergeCell ref="X387:Y387"/>
    <mergeCell ref="P388:Z388"/>
    <mergeCell ref="P386:S386"/>
    <mergeCell ref="T386:V386"/>
    <mergeCell ref="O373:O374"/>
    <mergeCell ref="P373:Z373"/>
    <mergeCell ref="P376:S376"/>
    <mergeCell ref="T376:V376"/>
    <mergeCell ref="P377:W377"/>
    <mergeCell ref="X377:Y377"/>
    <mergeCell ref="P378:Z378"/>
    <mergeCell ref="P14:R20"/>
    <mergeCell ref="S14:V14"/>
    <mergeCell ref="S15:V15"/>
    <mergeCell ref="S16:V16"/>
    <mergeCell ref="S17:V17"/>
    <mergeCell ref="S18:V18"/>
    <mergeCell ref="S19:V19"/>
    <mergeCell ref="P40:R41"/>
    <mergeCell ref="U40:V40"/>
    <mergeCell ref="P52:Z52"/>
    <mergeCell ref="O54:O55"/>
    <mergeCell ref="P54:Z54"/>
    <mergeCell ref="S57:W57"/>
    <mergeCell ref="P58:X58"/>
    <mergeCell ref="P42:Z42"/>
    <mergeCell ref="O45:O46"/>
    <mergeCell ref="P45:Z45"/>
    <mergeCell ref="O1:O2"/>
    <mergeCell ref="P1:R1"/>
    <mergeCell ref="T1:AA1"/>
    <mergeCell ref="O4:O5"/>
    <mergeCell ref="P4:Z4"/>
    <mergeCell ref="S6:S13"/>
    <mergeCell ref="P34:Z34"/>
    <mergeCell ref="O37:O38"/>
    <mergeCell ref="P37:Z37"/>
    <mergeCell ref="P21:Z21"/>
    <mergeCell ref="O24:O25"/>
    <mergeCell ref="P24:Z24"/>
    <mergeCell ref="S26:S29"/>
    <mergeCell ref="P30:R33"/>
    <mergeCell ref="S30:V30"/>
    <mergeCell ref="S31:V31"/>
    <mergeCell ref="S32:V32"/>
    <mergeCell ref="S47:S50"/>
    <mergeCell ref="P51:X51"/>
    <mergeCell ref="P67:Z67"/>
    <mergeCell ref="O70:O71"/>
    <mergeCell ref="P70:Z70"/>
    <mergeCell ref="S72:S73"/>
    <mergeCell ref="P74:X74"/>
    <mergeCell ref="P59:Z59"/>
    <mergeCell ref="O62:O63"/>
    <mergeCell ref="P62:Z62"/>
    <mergeCell ref="S64:S65"/>
    <mergeCell ref="P66:X66"/>
    <mergeCell ref="T109:W109"/>
    <mergeCell ref="T110:W110"/>
    <mergeCell ref="T111:W111"/>
    <mergeCell ref="P112:X112"/>
    <mergeCell ref="P113:Z113"/>
    <mergeCell ref="P75:Z75"/>
    <mergeCell ref="O78:O79"/>
    <mergeCell ref="P78:Z78"/>
    <mergeCell ref="S80:S104"/>
    <mergeCell ref="T104:W104"/>
    <mergeCell ref="P105:S111"/>
    <mergeCell ref="T105:W105"/>
    <mergeCell ref="T106:W106"/>
    <mergeCell ref="T107:W107"/>
    <mergeCell ref="T108:W108"/>
    <mergeCell ref="P140:S145"/>
    <mergeCell ref="T140:W140"/>
    <mergeCell ref="T141:W141"/>
    <mergeCell ref="T142:W142"/>
    <mergeCell ref="T143:W143"/>
    <mergeCell ref="T144:W144"/>
    <mergeCell ref="T145:W145"/>
    <mergeCell ref="O117:O118"/>
    <mergeCell ref="P117:Z117"/>
    <mergeCell ref="S119:S127"/>
    <mergeCell ref="S128:S136"/>
    <mergeCell ref="P137:S139"/>
    <mergeCell ref="T137:W137"/>
    <mergeCell ref="T138:W138"/>
    <mergeCell ref="T139:W139"/>
    <mergeCell ref="Q159:S159"/>
    <mergeCell ref="T159:W159"/>
    <mergeCell ref="P160:X160"/>
    <mergeCell ref="P161:Z161"/>
    <mergeCell ref="O172:O173"/>
    <mergeCell ref="P172:Z172"/>
    <mergeCell ref="P146:X146"/>
    <mergeCell ref="P147:Z147"/>
    <mergeCell ref="O151:O152"/>
    <mergeCell ref="P151:Z151"/>
    <mergeCell ref="Q153:Q154"/>
    <mergeCell ref="S153:S158"/>
    <mergeCell ref="Q155:Q157"/>
    <mergeCell ref="O205:O206"/>
    <mergeCell ref="P205:Z205"/>
    <mergeCell ref="S174:S189"/>
    <mergeCell ref="P190:S192"/>
    <mergeCell ref="T190:W190"/>
    <mergeCell ref="T191:W191"/>
    <mergeCell ref="T192:W192"/>
    <mergeCell ref="P193:S198"/>
    <mergeCell ref="T193:W193"/>
    <mergeCell ref="T194:W194"/>
    <mergeCell ref="T195:W195"/>
    <mergeCell ref="T196:W196"/>
    <mergeCell ref="S207:S208"/>
    <mergeCell ref="Q210:S210"/>
    <mergeCell ref="T210:W210"/>
    <mergeCell ref="T211:W211"/>
    <mergeCell ref="P212:X212"/>
    <mergeCell ref="T197:W197"/>
    <mergeCell ref="T198:W198"/>
    <mergeCell ref="P199:X199"/>
    <mergeCell ref="P200:Z200"/>
    <mergeCell ref="P225:Z225"/>
    <mergeCell ref="O227:O228"/>
    <mergeCell ref="P227:Z227"/>
    <mergeCell ref="S229:S234"/>
    <mergeCell ref="P235:X235"/>
    <mergeCell ref="P213:Z213"/>
    <mergeCell ref="O216:O217"/>
    <mergeCell ref="P216:Z216"/>
    <mergeCell ref="S218:S223"/>
    <mergeCell ref="P224:X224"/>
    <mergeCell ref="P246:Z246"/>
    <mergeCell ref="O261:O262"/>
    <mergeCell ref="P261:Z261"/>
    <mergeCell ref="S263:S264"/>
    <mergeCell ref="P265:X265"/>
    <mergeCell ref="P236:Z236"/>
    <mergeCell ref="O238:O239"/>
    <mergeCell ref="P238:Z238"/>
    <mergeCell ref="S240:S244"/>
    <mergeCell ref="P245:X245"/>
    <mergeCell ref="P275:X275"/>
    <mergeCell ref="P276:Z276"/>
    <mergeCell ref="O279:O280"/>
    <mergeCell ref="P279:Z279"/>
    <mergeCell ref="S281:S288"/>
    <mergeCell ref="P266:Z266"/>
    <mergeCell ref="O269:O270"/>
    <mergeCell ref="P269:Z269"/>
    <mergeCell ref="S271:S272"/>
    <mergeCell ref="S273:V273"/>
    <mergeCell ref="S274:V274"/>
    <mergeCell ref="P296:Z296"/>
    <mergeCell ref="O301:O302"/>
    <mergeCell ref="P301:Z301"/>
    <mergeCell ref="S303:S304"/>
    <mergeCell ref="V305:W305"/>
    <mergeCell ref="P289:R295"/>
    <mergeCell ref="S289:V289"/>
    <mergeCell ref="S290:V290"/>
    <mergeCell ref="S291:V291"/>
    <mergeCell ref="S292:V292"/>
    <mergeCell ref="S293:V293"/>
    <mergeCell ref="S294:V294"/>
    <mergeCell ref="O317:O318"/>
    <mergeCell ref="P317:Z317"/>
    <mergeCell ref="S319:S320"/>
    <mergeCell ref="P321:W321"/>
    <mergeCell ref="P323:Z323"/>
    <mergeCell ref="P307:Z307"/>
    <mergeCell ref="O310:O311"/>
    <mergeCell ref="P310:Z310"/>
    <mergeCell ref="P314:Z314"/>
    <mergeCell ref="P335:W335"/>
    <mergeCell ref="P337:Z337"/>
    <mergeCell ref="O341:O342"/>
    <mergeCell ref="P341:Z341"/>
    <mergeCell ref="O327:O328"/>
    <mergeCell ref="P327:Z327"/>
    <mergeCell ref="S329:S332"/>
    <mergeCell ref="Q330:Q332"/>
    <mergeCell ref="P333:W333"/>
    <mergeCell ref="P334:W334"/>
    <mergeCell ref="P368:Z368"/>
    <mergeCell ref="P355:W355"/>
    <mergeCell ref="P356:W356"/>
    <mergeCell ref="P357:W357"/>
    <mergeCell ref="P359:Z359"/>
    <mergeCell ref="O363:O364"/>
    <mergeCell ref="P363:Z363"/>
    <mergeCell ref="P345:Z345"/>
    <mergeCell ref="O349:O350"/>
    <mergeCell ref="P349:Z349"/>
    <mergeCell ref="Q351:Q352"/>
    <mergeCell ref="S351:S354"/>
    <mergeCell ref="Q353:Q354"/>
  </mergeCells>
  <phoneticPr fontId="1" type="noConversion"/>
  <printOptions horizontalCentered="1"/>
  <pageMargins left="0" right="0" top="0" bottom="0" header="0" footer="0"/>
  <pageSetup paperSize="9" scale="64" orientation="portrait" r:id="rId1"/>
  <rowBreaks count="1" manualBreakCount="1">
    <brk id="104" min="15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458"/>
  <sheetViews>
    <sheetView zoomScale="70" zoomScaleNormal="70" zoomScaleSheetLayoutView="64" workbookViewId="0">
      <pane ySplit="2" topLeftCell="A359" activePane="bottomLeft" state="frozen"/>
      <selection pane="bottomLeft" activeCell="J379" sqref="J379"/>
    </sheetView>
  </sheetViews>
  <sheetFormatPr defaultColWidth="6.625" defaultRowHeight="25.15" customHeight="1" x14ac:dyDescent="0.15"/>
  <cols>
    <col min="1" max="1" width="7.875" style="15" customWidth="1"/>
    <col min="2" max="2" width="8.375" style="15" customWidth="1"/>
    <col min="3" max="3" width="8.125" style="15" customWidth="1"/>
    <col min="4" max="4" width="8" style="15" customWidth="1"/>
    <col min="5" max="5" width="7.625" style="15" customWidth="1"/>
    <col min="6" max="6" width="6.75" style="15" customWidth="1"/>
    <col min="7" max="7" width="8.125" style="15" customWidth="1"/>
    <col min="8" max="8" width="7.875" style="15" customWidth="1"/>
    <col min="9" max="9" width="6.5" style="15" customWidth="1"/>
    <col min="10" max="10" width="6.125" style="15" customWidth="1"/>
    <col min="11" max="11" width="6.875" style="15" customWidth="1"/>
    <col min="12" max="12" width="7.75" style="15" customWidth="1"/>
    <col min="13" max="13" width="7.625" style="15" customWidth="1"/>
    <col min="14" max="14" width="6.75" style="15" customWidth="1"/>
    <col min="15" max="15" width="9.75" style="14" customWidth="1"/>
    <col min="16" max="16" width="9.625" style="15" customWidth="1"/>
    <col min="17" max="18" width="15.625" style="15" customWidth="1"/>
    <col min="19" max="19" width="30.625" style="15" customWidth="1"/>
    <col min="20" max="26" width="10.625" style="15" customWidth="1"/>
    <col min="27" max="27" width="15.625" style="15" customWidth="1"/>
    <col min="28" max="28" width="14.625" style="15" customWidth="1"/>
    <col min="29" max="29" width="8.125" style="14" customWidth="1"/>
    <col min="30" max="30" width="9.375" style="15" customWidth="1"/>
    <col min="31" max="31" width="15.5" style="15" customWidth="1"/>
    <col min="32" max="32" width="12" style="15" customWidth="1"/>
    <col min="33" max="33" width="10.625" style="15" customWidth="1"/>
    <col min="34" max="16384" width="6.625" style="15"/>
  </cols>
  <sheetData>
    <row r="1" spans="1:38" s="9" customFormat="1" ht="39.950000000000003" customHeight="1" thickBo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28" t="s">
        <v>14</v>
      </c>
      <c r="P1" s="229" t="s">
        <v>70</v>
      </c>
      <c r="Q1" s="230"/>
      <c r="R1" s="231"/>
      <c r="S1" s="7"/>
      <c r="T1" s="232"/>
      <c r="U1" s="232"/>
      <c r="V1" s="232"/>
      <c r="W1" s="232"/>
      <c r="X1" s="232"/>
      <c r="Y1" s="232"/>
      <c r="Z1" s="232"/>
      <c r="AA1" s="232"/>
      <c r="AB1" s="232"/>
      <c r="AC1" s="8"/>
    </row>
    <row r="2" spans="1:38" s="9" customFormat="1" ht="30" customHeight="1" thickBot="1" x14ac:dyDescent="0.2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>
        <v>120</v>
      </c>
      <c r="H2" s="6">
        <v>210</v>
      </c>
      <c r="I2" s="6">
        <v>5</v>
      </c>
      <c r="J2" s="6">
        <v>60</v>
      </c>
      <c r="K2" s="6">
        <v>100</v>
      </c>
      <c r="L2" s="6">
        <v>50</v>
      </c>
      <c r="M2" s="6">
        <v>5</v>
      </c>
      <c r="N2" s="6">
        <v>15</v>
      </c>
      <c r="O2" s="228"/>
      <c r="P2" s="10" t="s">
        <v>21</v>
      </c>
      <c r="Q2" s="10" t="s">
        <v>22</v>
      </c>
      <c r="R2" s="10" t="s">
        <v>22</v>
      </c>
      <c r="S2" s="11" t="s">
        <v>50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26</v>
      </c>
      <c r="Y2" s="10" t="s">
        <v>26</v>
      </c>
      <c r="Z2" s="10" t="s">
        <v>26</v>
      </c>
      <c r="AA2" s="10" t="s">
        <v>27</v>
      </c>
      <c r="AB2" s="10" t="s">
        <v>28</v>
      </c>
      <c r="AC2" s="8" t="s">
        <v>39</v>
      </c>
      <c r="AD2" s="9" t="s">
        <v>40</v>
      </c>
      <c r="AE2" s="9" t="s">
        <v>41</v>
      </c>
      <c r="AF2" s="9" t="s">
        <v>42</v>
      </c>
    </row>
    <row r="3" spans="1:38" ht="31.15" customHeight="1" x14ac:dyDescent="0.15">
      <c r="AA3" s="16"/>
    </row>
    <row r="4" spans="1:38" s="9" customFormat="1" ht="35.1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2" t="s">
        <v>14</v>
      </c>
      <c r="P4" s="174" t="s">
        <v>72</v>
      </c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6"/>
      <c r="AG4" s="15"/>
      <c r="AH4" s="15"/>
      <c r="AI4" s="15"/>
      <c r="AJ4" s="15"/>
      <c r="AK4" s="15"/>
      <c r="AL4" s="15"/>
    </row>
    <row r="5" spans="1:38" s="9" customFormat="1" ht="35.1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3"/>
      <c r="P5" s="27" t="s">
        <v>73</v>
      </c>
      <c r="Q5" s="27" t="s">
        <v>74</v>
      </c>
      <c r="R5" s="27" t="s">
        <v>22</v>
      </c>
      <c r="S5" s="27" t="s">
        <v>51</v>
      </c>
      <c r="T5" s="27" t="s">
        <v>53</v>
      </c>
      <c r="U5" s="27" t="s">
        <v>54</v>
      </c>
      <c r="V5" s="27" t="s">
        <v>55</v>
      </c>
      <c r="W5" s="45" t="s">
        <v>43</v>
      </c>
      <c r="X5" s="27" t="s">
        <v>62</v>
      </c>
      <c r="Y5" s="25" t="s">
        <v>61</v>
      </c>
      <c r="Z5" s="27" t="s">
        <v>45</v>
      </c>
      <c r="AA5" s="27" t="s">
        <v>52</v>
      </c>
      <c r="AG5" s="15"/>
      <c r="AH5" s="15"/>
      <c r="AI5" s="15"/>
      <c r="AJ5" s="15"/>
      <c r="AK5" s="15"/>
      <c r="AL5" s="15"/>
    </row>
    <row r="6" spans="1:38" s="19" customFormat="1" ht="35.1" customHeight="1" x14ac:dyDescent="0.15">
      <c r="A6" s="24">
        <v>1858</v>
      </c>
      <c r="B6" s="24">
        <v>550</v>
      </c>
      <c r="C6" s="24">
        <v>2520</v>
      </c>
      <c r="D6" s="13">
        <v>9</v>
      </c>
      <c r="E6" s="13">
        <v>9</v>
      </c>
      <c r="F6" s="13">
        <v>2</v>
      </c>
      <c r="G6" s="13">
        <v>1</v>
      </c>
      <c r="H6" s="13">
        <v>0</v>
      </c>
      <c r="I6" s="12">
        <v>56</v>
      </c>
      <c r="J6" s="12">
        <v>0</v>
      </c>
      <c r="K6" s="13">
        <v>0</v>
      </c>
      <c r="L6" s="13">
        <v>0</v>
      </c>
      <c r="M6" s="13">
        <v>0</v>
      </c>
      <c r="N6" s="12">
        <v>0</v>
      </c>
      <c r="O6" s="14">
        <v>2255</v>
      </c>
      <c r="P6" s="29">
        <v>1</v>
      </c>
      <c r="Q6" s="28" t="s">
        <v>35</v>
      </c>
      <c r="R6" s="29" t="s">
        <v>30</v>
      </c>
      <c r="S6" s="177" t="s">
        <v>75</v>
      </c>
      <c r="T6" s="1">
        <f t="shared" ref="T6:V13" si="0">A6</f>
        <v>1858</v>
      </c>
      <c r="U6" s="1">
        <f t="shared" si="0"/>
        <v>550</v>
      </c>
      <c r="V6" s="1">
        <f t="shared" si="0"/>
        <v>2520</v>
      </c>
      <c r="W6" s="3" t="s">
        <v>47</v>
      </c>
      <c r="X6" s="3" t="s">
        <v>83</v>
      </c>
      <c r="Y6" s="4">
        <f t="shared" ref="Y6:Y10" si="1">T6*V6*0.000001</f>
        <v>4.6821599999999997</v>
      </c>
      <c r="Z6" s="1">
        <v>980</v>
      </c>
      <c r="AA6" s="3">
        <f t="shared" ref="AA6:AA13" si="2">Y6*Z6</f>
        <v>4588.5167999999994</v>
      </c>
      <c r="AB6" s="18">
        <v>1250</v>
      </c>
      <c r="AC6" s="18"/>
      <c r="AD6" s="22">
        <f t="shared" ref="AD6:AD13" si="3">T6*V6*0.000001</f>
        <v>4.6821599999999997</v>
      </c>
      <c r="AE6" s="20"/>
      <c r="AF6" s="20"/>
    </row>
    <row r="7" spans="1:38" s="19" customFormat="1" ht="35.1" customHeight="1" x14ac:dyDescent="0.15">
      <c r="A7" s="24">
        <v>2198</v>
      </c>
      <c r="B7" s="24">
        <v>550</v>
      </c>
      <c r="C7" s="24">
        <v>2520</v>
      </c>
      <c r="D7" s="13">
        <v>9</v>
      </c>
      <c r="E7" s="13">
        <v>9</v>
      </c>
      <c r="F7" s="13">
        <v>2</v>
      </c>
      <c r="G7" s="13">
        <v>1</v>
      </c>
      <c r="H7" s="13">
        <v>0</v>
      </c>
      <c r="I7" s="12">
        <v>56</v>
      </c>
      <c r="J7" s="12">
        <v>0</v>
      </c>
      <c r="K7" s="13">
        <v>0</v>
      </c>
      <c r="L7" s="13">
        <v>0</v>
      </c>
      <c r="M7" s="13">
        <v>0</v>
      </c>
      <c r="N7" s="12">
        <v>0</v>
      </c>
      <c r="O7" s="14">
        <v>2255</v>
      </c>
      <c r="P7" s="29">
        <v>2</v>
      </c>
      <c r="Q7" s="28" t="s">
        <v>84</v>
      </c>
      <c r="R7" s="29" t="s">
        <v>30</v>
      </c>
      <c r="S7" s="178"/>
      <c r="T7" s="1">
        <f t="shared" si="0"/>
        <v>2198</v>
      </c>
      <c r="U7" s="1">
        <f t="shared" si="0"/>
        <v>550</v>
      </c>
      <c r="V7" s="1">
        <f t="shared" si="0"/>
        <v>2520</v>
      </c>
      <c r="W7" s="3" t="s">
        <v>47</v>
      </c>
      <c r="X7" s="3" t="s">
        <v>47</v>
      </c>
      <c r="Y7" s="4">
        <f t="shared" si="1"/>
        <v>5.5389599999999994</v>
      </c>
      <c r="Z7" s="1">
        <v>980</v>
      </c>
      <c r="AA7" s="3">
        <f t="shared" si="2"/>
        <v>5428.1807999999992</v>
      </c>
      <c r="AB7" s="18">
        <v>1250</v>
      </c>
      <c r="AC7" s="18"/>
      <c r="AD7" s="22">
        <f t="shared" si="3"/>
        <v>5.5389599999999994</v>
      </c>
      <c r="AE7" s="20"/>
      <c r="AF7" s="20"/>
    </row>
    <row r="8" spans="1:38" s="19" customFormat="1" ht="35.1" customHeight="1" x14ac:dyDescent="0.15">
      <c r="A8" s="24">
        <v>1268</v>
      </c>
      <c r="B8" s="24">
        <v>450</v>
      </c>
      <c r="C8" s="24">
        <v>2320</v>
      </c>
      <c r="D8" s="13">
        <v>9</v>
      </c>
      <c r="E8" s="13">
        <v>9</v>
      </c>
      <c r="F8" s="13">
        <v>2</v>
      </c>
      <c r="G8" s="13">
        <v>1</v>
      </c>
      <c r="H8" s="13">
        <v>0</v>
      </c>
      <c r="I8" s="12">
        <v>56</v>
      </c>
      <c r="J8" s="12">
        <v>0</v>
      </c>
      <c r="K8" s="13">
        <v>0</v>
      </c>
      <c r="L8" s="13">
        <v>0</v>
      </c>
      <c r="M8" s="13">
        <v>0</v>
      </c>
      <c r="N8" s="12">
        <v>0</v>
      </c>
      <c r="O8" s="14">
        <v>2255</v>
      </c>
      <c r="P8" s="29">
        <v>3</v>
      </c>
      <c r="Q8" s="28" t="s">
        <v>76</v>
      </c>
      <c r="R8" s="29" t="s">
        <v>30</v>
      </c>
      <c r="S8" s="178"/>
      <c r="T8" s="1">
        <f t="shared" si="0"/>
        <v>1268</v>
      </c>
      <c r="U8" s="1">
        <f t="shared" si="0"/>
        <v>450</v>
      </c>
      <c r="V8" s="1">
        <f t="shared" si="0"/>
        <v>2320</v>
      </c>
      <c r="W8" s="3" t="s">
        <v>47</v>
      </c>
      <c r="X8" s="3" t="s">
        <v>47</v>
      </c>
      <c r="Y8" s="4">
        <f t="shared" si="1"/>
        <v>2.9417599999999999</v>
      </c>
      <c r="Z8" s="1">
        <v>980</v>
      </c>
      <c r="AA8" s="3">
        <f t="shared" si="2"/>
        <v>2882.9247999999998</v>
      </c>
      <c r="AB8" s="18">
        <v>1250</v>
      </c>
      <c r="AC8" s="18"/>
      <c r="AD8" s="22">
        <f t="shared" si="3"/>
        <v>2.9417599999999999</v>
      </c>
      <c r="AE8" s="20"/>
      <c r="AF8" s="20"/>
    </row>
    <row r="9" spans="1:38" s="19" customFormat="1" ht="35.1" customHeight="1" x14ac:dyDescent="0.15">
      <c r="A9" s="24">
        <v>1170</v>
      </c>
      <c r="B9" s="24">
        <v>600</v>
      </c>
      <c r="C9" s="24">
        <v>2510</v>
      </c>
      <c r="D9" s="13">
        <v>9</v>
      </c>
      <c r="E9" s="13">
        <v>9</v>
      </c>
      <c r="F9" s="13">
        <v>2</v>
      </c>
      <c r="G9" s="13">
        <v>1</v>
      </c>
      <c r="H9" s="13">
        <v>0</v>
      </c>
      <c r="I9" s="12">
        <v>56</v>
      </c>
      <c r="J9" s="12">
        <v>0</v>
      </c>
      <c r="K9" s="13">
        <v>0</v>
      </c>
      <c r="L9" s="13">
        <v>0</v>
      </c>
      <c r="M9" s="13">
        <v>0</v>
      </c>
      <c r="N9" s="12">
        <v>0</v>
      </c>
      <c r="O9" s="14">
        <v>2700</v>
      </c>
      <c r="P9" s="29">
        <v>4</v>
      </c>
      <c r="Q9" s="28" t="s">
        <v>31</v>
      </c>
      <c r="R9" s="29" t="s">
        <v>77</v>
      </c>
      <c r="S9" s="178"/>
      <c r="T9" s="1">
        <f t="shared" si="0"/>
        <v>1170</v>
      </c>
      <c r="U9" s="1">
        <f t="shared" si="0"/>
        <v>600</v>
      </c>
      <c r="V9" s="1">
        <f t="shared" si="0"/>
        <v>2510</v>
      </c>
      <c r="W9" s="3" t="s">
        <v>47</v>
      </c>
      <c r="X9" s="3" t="s">
        <v>83</v>
      </c>
      <c r="Y9" s="4">
        <f t="shared" si="1"/>
        <v>2.9367000000000001</v>
      </c>
      <c r="Z9" s="1">
        <v>980</v>
      </c>
      <c r="AA9" s="3">
        <f t="shared" si="2"/>
        <v>2877.9659999999999</v>
      </c>
      <c r="AB9" s="18">
        <v>1250</v>
      </c>
      <c r="AC9" s="18"/>
      <c r="AD9" s="22">
        <f t="shared" si="3"/>
        <v>2.9367000000000001</v>
      </c>
      <c r="AE9" s="20"/>
      <c r="AF9" s="20"/>
    </row>
    <row r="10" spans="1:38" s="19" customFormat="1" ht="35.1" customHeight="1" x14ac:dyDescent="0.15">
      <c r="A10" s="24">
        <v>1618</v>
      </c>
      <c r="B10" s="24">
        <v>320</v>
      </c>
      <c r="C10" s="24">
        <v>2510</v>
      </c>
      <c r="D10" s="13">
        <v>9</v>
      </c>
      <c r="E10" s="13">
        <v>9</v>
      </c>
      <c r="F10" s="13">
        <v>2</v>
      </c>
      <c r="G10" s="13">
        <v>1</v>
      </c>
      <c r="H10" s="13">
        <v>0</v>
      </c>
      <c r="I10" s="12">
        <v>56</v>
      </c>
      <c r="J10" s="12">
        <v>0</v>
      </c>
      <c r="K10" s="13">
        <v>0</v>
      </c>
      <c r="L10" s="13">
        <v>0</v>
      </c>
      <c r="M10" s="13">
        <v>0</v>
      </c>
      <c r="N10" s="12">
        <v>0</v>
      </c>
      <c r="O10" s="14">
        <v>2700</v>
      </c>
      <c r="P10" s="29">
        <v>5</v>
      </c>
      <c r="Q10" s="28" t="s">
        <v>31</v>
      </c>
      <c r="R10" s="29" t="s">
        <v>78</v>
      </c>
      <c r="S10" s="178"/>
      <c r="T10" s="1">
        <f t="shared" si="0"/>
        <v>1618</v>
      </c>
      <c r="U10" s="1">
        <f t="shared" si="0"/>
        <v>320</v>
      </c>
      <c r="V10" s="1">
        <f t="shared" si="0"/>
        <v>2510</v>
      </c>
      <c r="W10" s="3" t="s">
        <v>47</v>
      </c>
      <c r="X10" s="3" t="s">
        <v>47</v>
      </c>
      <c r="Y10" s="4">
        <f t="shared" si="1"/>
        <v>4.0611800000000002</v>
      </c>
      <c r="Z10" s="1">
        <v>980</v>
      </c>
      <c r="AA10" s="3">
        <f t="shared" si="2"/>
        <v>3979.9564</v>
      </c>
      <c r="AB10" s="18">
        <v>1250</v>
      </c>
      <c r="AC10" s="18"/>
      <c r="AD10" s="22">
        <f t="shared" si="3"/>
        <v>4.0611800000000002</v>
      </c>
      <c r="AE10" s="20"/>
      <c r="AF10" s="20"/>
    </row>
    <row r="11" spans="1:38" s="19" customFormat="1" ht="35.1" customHeight="1" x14ac:dyDescent="0.15">
      <c r="A11" s="24">
        <v>2010</v>
      </c>
      <c r="B11" s="24">
        <v>300</v>
      </c>
      <c r="C11" s="24">
        <v>300</v>
      </c>
      <c r="D11" s="13">
        <v>9</v>
      </c>
      <c r="E11" s="13">
        <v>9</v>
      </c>
      <c r="F11" s="13">
        <v>2</v>
      </c>
      <c r="G11" s="13">
        <v>1</v>
      </c>
      <c r="H11" s="13">
        <v>0</v>
      </c>
      <c r="I11" s="12">
        <v>56</v>
      </c>
      <c r="J11" s="12">
        <v>0</v>
      </c>
      <c r="K11" s="13">
        <v>0</v>
      </c>
      <c r="L11" s="13">
        <v>0</v>
      </c>
      <c r="M11" s="13">
        <v>0</v>
      </c>
      <c r="N11" s="12">
        <v>0</v>
      </c>
      <c r="O11" s="14">
        <v>2700</v>
      </c>
      <c r="P11" s="29">
        <v>6</v>
      </c>
      <c r="Q11" s="28" t="s">
        <v>31</v>
      </c>
      <c r="R11" s="29" t="s">
        <v>85</v>
      </c>
      <c r="S11" s="178"/>
      <c r="T11" s="1">
        <f t="shared" si="0"/>
        <v>2010</v>
      </c>
      <c r="U11" s="1">
        <f t="shared" si="0"/>
        <v>300</v>
      </c>
      <c r="V11" s="1">
        <f t="shared" si="0"/>
        <v>300</v>
      </c>
      <c r="W11" s="3" t="s">
        <v>44</v>
      </c>
      <c r="X11" s="3" t="s">
        <v>64</v>
      </c>
      <c r="Y11" s="4">
        <f>T11*0.001</f>
        <v>2.0100000000000002</v>
      </c>
      <c r="Z11" s="1">
        <v>450</v>
      </c>
      <c r="AA11" s="3">
        <f t="shared" si="2"/>
        <v>904.50000000000011</v>
      </c>
      <c r="AB11" s="18">
        <v>1250</v>
      </c>
      <c r="AC11" s="18"/>
      <c r="AD11" s="22">
        <f t="shared" si="3"/>
        <v>0.60299999999999998</v>
      </c>
      <c r="AE11" s="20"/>
      <c r="AF11" s="20"/>
    </row>
    <row r="12" spans="1:38" s="19" customFormat="1" ht="35.1" customHeight="1" x14ac:dyDescent="0.15">
      <c r="A12" s="24">
        <v>746</v>
      </c>
      <c r="B12" s="24">
        <v>175</v>
      </c>
      <c r="C12" s="24">
        <v>1965</v>
      </c>
      <c r="D12" s="13">
        <v>9</v>
      </c>
      <c r="E12" s="13">
        <v>9</v>
      </c>
      <c r="F12" s="13">
        <v>2</v>
      </c>
      <c r="G12" s="13">
        <v>1</v>
      </c>
      <c r="H12" s="13">
        <v>0</v>
      </c>
      <c r="I12" s="12">
        <v>56</v>
      </c>
      <c r="J12" s="12">
        <v>0</v>
      </c>
      <c r="K12" s="13">
        <v>0</v>
      </c>
      <c r="L12" s="13">
        <v>0</v>
      </c>
      <c r="M12" s="13">
        <v>0</v>
      </c>
      <c r="N12" s="12">
        <v>0</v>
      </c>
      <c r="O12" s="14">
        <v>2700</v>
      </c>
      <c r="P12" s="29">
        <v>7</v>
      </c>
      <c r="Q12" s="28" t="s">
        <v>31</v>
      </c>
      <c r="R12" s="29" t="s">
        <v>79</v>
      </c>
      <c r="S12" s="178"/>
      <c r="T12" s="1">
        <f t="shared" si="0"/>
        <v>746</v>
      </c>
      <c r="U12" s="1">
        <f t="shared" si="0"/>
        <v>175</v>
      </c>
      <c r="V12" s="1">
        <f t="shared" si="0"/>
        <v>1965</v>
      </c>
      <c r="W12" s="3" t="s">
        <v>47</v>
      </c>
      <c r="X12" s="3" t="s">
        <v>47</v>
      </c>
      <c r="Y12" s="4">
        <f t="shared" ref="Y12:Y13" si="4">T12*V12*0.000001</f>
        <v>1.4658899999999999</v>
      </c>
      <c r="Z12" s="1">
        <v>980</v>
      </c>
      <c r="AA12" s="3">
        <f t="shared" si="2"/>
        <v>1436.5721999999998</v>
      </c>
      <c r="AB12" s="18">
        <v>1250</v>
      </c>
      <c r="AC12" s="18"/>
      <c r="AD12" s="22">
        <f t="shared" si="3"/>
        <v>1.4658899999999999</v>
      </c>
      <c r="AE12" s="20"/>
      <c r="AF12" s="20"/>
    </row>
    <row r="13" spans="1:38" s="19" customFormat="1" ht="35.1" customHeight="1" x14ac:dyDescent="0.15">
      <c r="A13" s="24">
        <v>966</v>
      </c>
      <c r="B13" s="24">
        <v>350</v>
      </c>
      <c r="C13" s="24">
        <v>1000</v>
      </c>
      <c r="D13" s="13">
        <v>9</v>
      </c>
      <c r="E13" s="13">
        <v>9</v>
      </c>
      <c r="F13" s="13">
        <v>2</v>
      </c>
      <c r="G13" s="13">
        <v>1</v>
      </c>
      <c r="H13" s="13">
        <v>0</v>
      </c>
      <c r="I13" s="12">
        <v>56</v>
      </c>
      <c r="J13" s="12">
        <v>0</v>
      </c>
      <c r="K13" s="13">
        <v>0</v>
      </c>
      <c r="L13" s="13">
        <v>0</v>
      </c>
      <c r="M13" s="13">
        <v>0</v>
      </c>
      <c r="N13" s="12">
        <v>0</v>
      </c>
      <c r="O13" s="14">
        <v>2700</v>
      </c>
      <c r="P13" s="29">
        <v>8</v>
      </c>
      <c r="Q13" s="28" t="s">
        <v>86</v>
      </c>
      <c r="R13" s="29" t="s">
        <v>33</v>
      </c>
      <c r="S13" s="200"/>
      <c r="T13" s="1">
        <f t="shared" si="0"/>
        <v>966</v>
      </c>
      <c r="U13" s="1">
        <f t="shared" si="0"/>
        <v>350</v>
      </c>
      <c r="V13" s="1">
        <f t="shared" si="0"/>
        <v>1000</v>
      </c>
      <c r="W13" s="3" t="s">
        <v>47</v>
      </c>
      <c r="X13" s="3" t="s">
        <v>47</v>
      </c>
      <c r="Y13" s="4">
        <f t="shared" si="4"/>
        <v>0.96599999999999997</v>
      </c>
      <c r="Z13" s="1">
        <v>980</v>
      </c>
      <c r="AA13" s="3">
        <f t="shared" si="2"/>
        <v>946.68</v>
      </c>
      <c r="AB13" s="18">
        <v>1250</v>
      </c>
      <c r="AC13" s="18"/>
      <c r="AD13" s="22">
        <f t="shared" si="3"/>
        <v>0.96599999999999997</v>
      </c>
      <c r="AE13" s="20"/>
      <c r="AF13" s="20"/>
    </row>
    <row r="14" spans="1:38" s="9" customFormat="1" ht="35.1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4" t="e">
        <f>SUM(#REF!)</f>
        <v>#REF!</v>
      </c>
      <c r="P14" s="222" t="s">
        <v>80</v>
      </c>
      <c r="Q14" s="223"/>
      <c r="R14" s="223"/>
      <c r="S14" s="207" t="s">
        <v>87</v>
      </c>
      <c r="T14" s="207"/>
      <c r="U14" s="207"/>
      <c r="V14" s="207"/>
      <c r="W14" s="44" t="s">
        <v>43</v>
      </c>
      <c r="X14" s="26" t="s">
        <v>62</v>
      </c>
      <c r="Y14" s="26" t="s">
        <v>29</v>
      </c>
      <c r="Z14" s="26" t="s">
        <v>45</v>
      </c>
      <c r="AA14" s="26" t="s">
        <v>52</v>
      </c>
      <c r="AD14" s="22">
        <f>SUM(AD6:AD13)</f>
        <v>23.195650000000001</v>
      </c>
      <c r="AG14" s="15"/>
      <c r="AH14" s="15"/>
      <c r="AI14" s="15"/>
      <c r="AJ14" s="15"/>
      <c r="AK14" s="15"/>
      <c r="AL14" s="15"/>
    </row>
    <row r="15" spans="1:38" ht="35.1" customHeight="1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P15" s="224"/>
      <c r="Q15" s="225"/>
      <c r="R15" s="225"/>
      <c r="S15" s="189" t="s">
        <v>88</v>
      </c>
      <c r="T15" s="189"/>
      <c r="U15" s="189"/>
      <c r="V15" s="189"/>
      <c r="W15" s="3" t="s">
        <v>47</v>
      </c>
      <c r="X15" s="3" t="s">
        <v>89</v>
      </c>
      <c r="Y15" s="2">
        <v>21.5</v>
      </c>
      <c r="Z15" s="1">
        <v>190</v>
      </c>
      <c r="AA15" s="1">
        <f t="shared" ref="AA15:AA19" si="5">Z15*Y15</f>
        <v>4085</v>
      </c>
      <c r="AC15" s="16"/>
    </row>
    <row r="16" spans="1:38" ht="35.1" customHeight="1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P16" s="224"/>
      <c r="Q16" s="225"/>
      <c r="R16" s="225"/>
      <c r="S16" s="189" t="s">
        <v>90</v>
      </c>
      <c r="T16" s="189"/>
      <c r="U16" s="189"/>
      <c r="V16" s="189"/>
      <c r="W16" s="2" t="s">
        <v>48</v>
      </c>
      <c r="X16" s="2" t="s">
        <v>91</v>
      </c>
      <c r="Y16" s="2">
        <v>9</v>
      </c>
      <c r="Z16" s="1">
        <v>300</v>
      </c>
      <c r="AA16" s="1">
        <f t="shared" si="5"/>
        <v>2700</v>
      </c>
      <c r="AC16" s="16"/>
    </row>
    <row r="17" spans="1:38" ht="35.1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P17" s="224"/>
      <c r="Q17" s="225"/>
      <c r="R17" s="225"/>
      <c r="S17" s="189" t="s">
        <v>92</v>
      </c>
      <c r="T17" s="189"/>
      <c r="U17" s="189"/>
      <c r="V17" s="189"/>
      <c r="W17" s="2" t="s">
        <v>48</v>
      </c>
      <c r="X17" s="2" t="s">
        <v>58</v>
      </c>
      <c r="Y17" s="2">
        <v>4</v>
      </c>
      <c r="Z17" s="1">
        <v>200</v>
      </c>
      <c r="AA17" s="1">
        <f t="shared" si="5"/>
        <v>800</v>
      </c>
      <c r="AC17" s="16"/>
    </row>
    <row r="18" spans="1:38" ht="35.1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P18" s="224"/>
      <c r="Q18" s="225"/>
      <c r="R18" s="225"/>
      <c r="S18" s="189" t="s">
        <v>81</v>
      </c>
      <c r="T18" s="189"/>
      <c r="U18" s="189"/>
      <c r="V18" s="189"/>
      <c r="W18" s="2" t="s">
        <v>44</v>
      </c>
      <c r="X18" s="2" t="s">
        <v>64</v>
      </c>
      <c r="Y18" s="2">
        <v>40</v>
      </c>
      <c r="Z18" s="1">
        <v>25</v>
      </c>
      <c r="AA18" s="1">
        <f t="shared" si="5"/>
        <v>1000</v>
      </c>
      <c r="AC18" s="16"/>
    </row>
    <row r="19" spans="1:38" ht="35.1" customHeight="1" x14ac:dyDescent="0.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P19" s="224"/>
      <c r="Q19" s="225"/>
      <c r="R19" s="225"/>
      <c r="S19" s="189" t="s">
        <v>93</v>
      </c>
      <c r="T19" s="189"/>
      <c r="U19" s="189"/>
      <c r="V19" s="189"/>
      <c r="W19" s="2" t="s">
        <v>94</v>
      </c>
      <c r="X19" s="2" t="s">
        <v>94</v>
      </c>
      <c r="Y19" s="2">
        <v>1</v>
      </c>
      <c r="Z19" s="1">
        <v>500</v>
      </c>
      <c r="AA19" s="1">
        <f t="shared" si="5"/>
        <v>500</v>
      </c>
      <c r="AC19" s="16"/>
    </row>
    <row r="20" spans="1:38" ht="35.1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P20" s="226"/>
      <c r="Q20" s="227"/>
      <c r="R20" s="227"/>
      <c r="S20" s="35"/>
      <c r="T20" s="35"/>
      <c r="U20" s="35"/>
      <c r="V20" s="35"/>
      <c r="W20" s="36"/>
      <c r="X20" s="36"/>
      <c r="Y20" s="208" t="s">
        <v>49</v>
      </c>
      <c r="Z20" s="208"/>
      <c r="AA20" s="5">
        <f>SUM(AA6:AA19)-30</f>
        <v>32100.296999999999</v>
      </c>
      <c r="AB20" s="23"/>
      <c r="AC20" s="16"/>
    </row>
    <row r="21" spans="1:38" ht="35.1" customHeight="1" x14ac:dyDescent="0.15">
      <c r="O21" s="15"/>
      <c r="P21" s="199" t="s">
        <v>82</v>
      </c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37"/>
      <c r="AC21" s="15"/>
    </row>
    <row r="22" spans="1:38" ht="31.15" customHeight="1" x14ac:dyDescent="0.15">
      <c r="Z22" s="16"/>
      <c r="AB22" s="14"/>
      <c r="AC22" s="15"/>
    </row>
    <row r="23" spans="1:38" ht="31.15" customHeight="1" x14ac:dyDescent="0.15">
      <c r="AA23" s="16"/>
    </row>
    <row r="24" spans="1:38" s="9" customFormat="1" ht="35.1" customHeight="1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2" t="s">
        <v>14</v>
      </c>
      <c r="P24" s="174" t="s">
        <v>103</v>
      </c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6"/>
      <c r="AG24" s="15"/>
      <c r="AH24" s="15"/>
      <c r="AI24" s="15"/>
      <c r="AJ24" s="15"/>
      <c r="AK24" s="15"/>
      <c r="AL24" s="15"/>
    </row>
    <row r="25" spans="1:38" s="9" customFormat="1" ht="35.1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3"/>
      <c r="P25" s="30" t="s">
        <v>46</v>
      </c>
      <c r="Q25" s="30" t="s">
        <v>66</v>
      </c>
      <c r="R25" s="30" t="s">
        <v>22</v>
      </c>
      <c r="S25" s="30" t="s">
        <v>51</v>
      </c>
      <c r="T25" s="30" t="s">
        <v>53</v>
      </c>
      <c r="U25" s="30" t="s">
        <v>54</v>
      </c>
      <c r="V25" s="30" t="s">
        <v>55</v>
      </c>
      <c r="W25" s="45" t="s">
        <v>43</v>
      </c>
      <c r="X25" s="30" t="s">
        <v>43</v>
      </c>
      <c r="Y25" s="34" t="s">
        <v>61</v>
      </c>
      <c r="Z25" s="30" t="s">
        <v>45</v>
      </c>
      <c r="AA25" s="30" t="s">
        <v>52</v>
      </c>
      <c r="AG25" s="15"/>
      <c r="AH25" s="15"/>
      <c r="AI25" s="15"/>
      <c r="AJ25" s="15"/>
      <c r="AK25" s="15"/>
      <c r="AL25" s="15"/>
    </row>
    <row r="26" spans="1:38" s="19" customFormat="1" ht="34.5" customHeight="1" x14ac:dyDescent="0.15">
      <c r="A26" s="24">
        <v>2880</v>
      </c>
      <c r="B26" s="24">
        <v>550</v>
      </c>
      <c r="C26" s="24">
        <v>605</v>
      </c>
      <c r="D26" s="13">
        <v>9</v>
      </c>
      <c r="E26" s="13">
        <v>9</v>
      </c>
      <c r="F26" s="13">
        <v>2</v>
      </c>
      <c r="G26" s="13">
        <v>1</v>
      </c>
      <c r="H26" s="13">
        <v>0</v>
      </c>
      <c r="I26" s="12">
        <v>56</v>
      </c>
      <c r="J26" s="12">
        <v>0</v>
      </c>
      <c r="K26" s="13">
        <v>0</v>
      </c>
      <c r="L26" s="13">
        <v>0</v>
      </c>
      <c r="M26" s="13">
        <v>0</v>
      </c>
      <c r="N26" s="12">
        <v>0</v>
      </c>
      <c r="O26" s="14">
        <v>2255</v>
      </c>
      <c r="P26" s="32">
        <v>1</v>
      </c>
      <c r="Q26" s="33" t="s">
        <v>99</v>
      </c>
      <c r="R26" s="32" t="s">
        <v>95</v>
      </c>
      <c r="S26" s="207" t="s">
        <v>106</v>
      </c>
      <c r="T26" s="1">
        <f t="shared" ref="T26" si="6">A26</f>
        <v>2880</v>
      </c>
      <c r="U26" s="1">
        <f t="shared" ref="U26" si="7">B26</f>
        <v>550</v>
      </c>
      <c r="V26" s="1">
        <f t="shared" ref="V26" si="8">C26</f>
        <v>605</v>
      </c>
      <c r="W26" s="3" t="s">
        <v>44</v>
      </c>
      <c r="X26" s="3" t="s">
        <v>44</v>
      </c>
      <c r="Y26" s="4">
        <f>T26*0.001</f>
        <v>2.88</v>
      </c>
      <c r="Z26" s="1">
        <v>600</v>
      </c>
      <c r="AA26" s="3">
        <f t="shared" ref="AA26" si="9">Y26*Z26</f>
        <v>1728</v>
      </c>
      <c r="AB26" s="18">
        <v>1250</v>
      </c>
      <c r="AC26" s="18"/>
      <c r="AD26" s="22">
        <f t="shared" ref="AD26" si="10">T26*V26*0.000001</f>
        <v>1.7423999999999999</v>
      </c>
      <c r="AE26" s="20"/>
      <c r="AF26" s="20"/>
    </row>
    <row r="27" spans="1:38" s="19" customFormat="1" ht="35.1" customHeight="1" x14ac:dyDescent="0.15">
      <c r="A27" s="24">
        <v>1760</v>
      </c>
      <c r="B27" s="24">
        <v>270</v>
      </c>
      <c r="C27" s="24">
        <v>425</v>
      </c>
      <c r="D27" s="13">
        <v>9</v>
      </c>
      <c r="E27" s="13">
        <v>9</v>
      </c>
      <c r="F27" s="13">
        <v>2</v>
      </c>
      <c r="G27" s="13">
        <v>1</v>
      </c>
      <c r="H27" s="13">
        <v>0</v>
      </c>
      <c r="I27" s="12">
        <v>56</v>
      </c>
      <c r="J27" s="12">
        <v>0</v>
      </c>
      <c r="K27" s="13">
        <v>0</v>
      </c>
      <c r="L27" s="13">
        <v>0</v>
      </c>
      <c r="M27" s="13">
        <v>0</v>
      </c>
      <c r="N27" s="12">
        <v>0</v>
      </c>
      <c r="O27" s="14">
        <v>2255</v>
      </c>
      <c r="P27" s="32">
        <v>2</v>
      </c>
      <c r="Q27" s="33" t="s">
        <v>100</v>
      </c>
      <c r="R27" s="32" t="s">
        <v>95</v>
      </c>
      <c r="S27" s="207"/>
      <c r="T27" s="1">
        <f t="shared" ref="T27" si="11">A27</f>
        <v>1760</v>
      </c>
      <c r="U27" s="1">
        <f t="shared" ref="U27" si="12">B27</f>
        <v>270</v>
      </c>
      <c r="V27" s="1">
        <f t="shared" ref="V27" si="13">C27</f>
        <v>425</v>
      </c>
      <c r="W27" s="3" t="s">
        <v>44</v>
      </c>
      <c r="X27" s="3" t="s">
        <v>44</v>
      </c>
      <c r="Y27" s="4">
        <f>T27*0.001</f>
        <v>1.76</v>
      </c>
      <c r="Z27" s="1">
        <v>600</v>
      </c>
      <c r="AA27" s="3">
        <f t="shared" ref="AA27" si="14">Y27*Z27</f>
        <v>1056</v>
      </c>
      <c r="AB27" s="18">
        <v>1250</v>
      </c>
      <c r="AC27" s="18"/>
      <c r="AD27" s="22">
        <f t="shared" ref="AD27" si="15">T27*V27*0.000001</f>
        <v>0.748</v>
      </c>
      <c r="AE27" s="20"/>
      <c r="AF27" s="20"/>
    </row>
    <row r="28" spans="1:38" s="19" customFormat="1" ht="35.1" customHeight="1" x14ac:dyDescent="0.15">
      <c r="A28" s="24">
        <v>1490</v>
      </c>
      <c r="B28" s="24">
        <v>270</v>
      </c>
      <c r="C28" s="24">
        <v>1965</v>
      </c>
      <c r="D28" s="13">
        <v>9</v>
      </c>
      <c r="E28" s="13">
        <v>9</v>
      </c>
      <c r="F28" s="13">
        <v>2</v>
      </c>
      <c r="G28" s="13">
        <v>1</v>
      </c>
      <c r="H28" s="13">
        <v>0</v>
      </c>
      <c r="I28" s="12">
        <v>56</v>
      </c>
      <c r="J28" s="12">
        <v>0</v>
      </c>
      <c r="K28" s="13">
        <v>0</v>
      </c>
      <c r="L28" s="13">
        <v>0</v>
      </c>
      <c r="M28" s="13">
        <v>0</v>
      </c>
      <c r="N28" s="12">
        <v>0</v>
      </c>
      <c r="O28" s="14">
        <v>2255</v>
      </c>
      <c r="P28" s="32">
        <v>3</v>
      </c>
      <c r="Q28" s="33" t="s">
        <v>101</v>
      </c>
      <c r="R28" s="32" t="s">
        <v>96</v>
      </c>
      <c r="S28" s="207"/>
      <c r="T28" s="1">
        <f t="shared" ref="T28" si="16">A28</f>
        <v>1490</v>
      </c>
      <c r="U28" s="1">
        <f t="shared" ref="U28" si="17">B28</f>
        <v>270</v>
      </c>
      <c r="V28" s="1">
        <f t="shared" ref="V28" si="18">C28</f>
        <v>1965</v>
      </c>
      <c r="W28" s="3" t="s">
        <v>47</v>
      </c>
      <c r="X28" s="3" t="s">
        <v>47</v>
      </c>
      <c r="Y28" s="4">
        <f t="shared" ref="Y28" si="19">T28*V28*0.000001</f>
        <v>2.9278499999999998</v>
      </c>
      <c r="Z28" s="1">
        <v>880</v>
      </c>
      <c r="AA28" s="3">
        <f t="shared" ref="AA28" si="20">Y28*Z28</f>
        <v>2576.5079999999998</v>
      </c>
      <c r="AB28" s="18">
        <v>1250</v>
      </c>
      <c r="AC28" s="18"/>
      <c r="AD28" s="22">
        <f t="shared" ref="AD28" si="21">T28*V28*0.000001</f>
        <v>2.9278499999999998</v>
      </c>
      <c r="AE28" s="20"/>
      <c r="AF28" s="20"/>
    </row>
    <row r="29" spans="1:38" s="19" customFormat="1" ht="35.1" customHeight="1" x14ac:dyDescent="0.15">
      <c r="A29" s="24">
        <v>1490</v>
      </c>
      <c r="B29" s="24">
        <v>450</v>
      </c>
      <c r="C29" s="24">
        <v>2270</v>
      </c>
      <c r="D29" s="13">
        <v>9</v>
      </c>
      <c r="E29" s="13">
        <v>9</v>
      </c>
      <c r="F29" s="13">
        <v>2</v>
      </c>
      <c r="G29" s="13">
        <v>1</v>
      </c>
      <c r="H29" s="13">
        <v>0</v>
      </c>
      <c r="I29" s="12">
        <v>56</v>
      </c>
      <c r="J29" s="12">
        <v>0</v>
      </c>
      <c r="K29" s="13">
        <v>0</v>
      </c>
      <c r="L29" s="13">
        <v>0</v>
      </c>
      <c r="M29" s="13">
        <v>0</v>
      </c>
      <c r="N29" s="12">
        <v>0</v>
      </c>
      <c r="O29" s="14">
        <v>2255</v>
      </c>
      <c r="P29" s="32">
        <v>4</v>
      </c>
      <c r="Q29" s="33" t="s">
        <v>102</v>
      </c>
      <c r="R29" s="32" t="s">
        <v>67</v>
      </c>
      <c r="S29" s="207"/>
      <c r="T29" s="1">
        <f t="shared" ref="T29" si="22">A29</f>
        <v>1490</v>
      </c>
      <c r="U29" s="1">
        <f t="shared" ref="U29" si="23">B29</f>
        <v>450</v>
      </c>
      <c r="V29" s="1">
        <f t="shared" ref="V29" si="24">C29</f>
        <v>2270</v>
      </c>
      <c r="W29" s="3" t="s">
        <v>47</v>
      </c>
      <c r="X29" s="3" t="s">
        <v>47</v>
      </c>
      <c r="Y29" s="4">
        <f t="shared" ref="Y29" si="25">T29*V29*0.000001</f>
        <v>3.3822999999999999</v>
      </c>
      <c r="Z29" s="1">
        <v>880</v>
      </c>
      <c r="AA29" s="3">
        <f t="shared" ref="AA29" si="26">Y29*Z29</f>
        <v>2976.424</v>
      </c>
      <c r="AB29" s="18">
        <v>1250</v>
      </c>
      <c r="AC29" s="18"/>
      <c r="AD29" s="22">
        <f t="shared" ref="AD29" si="27">T29*V29*0.000001</f>
        <v>3.3822999999999999</v>
      </c>
      <c r="AE29" s="20"/>
      <c r="AF29" s="20"/>
    </row>
    <row r="30" spans="1:38" s="9" customFormat="1" ht="35.1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4" t="e">
        <f>SUM(#REF!)</f>
        <v>#REF!</v>
      </c>
      <c r="P30" s="222" t="s">
        <v>98</v>
      </c>
      <c r="Q30" s="223"/>
      <c r="R30" s="223"/>
      <c r="S30" s="207" t="s">
        <v>56</v>
      </c>
      <c r="T30" s="207"/>
      <c r="U30" s="207"/>
      <c r="V30" s="207"/>
      <c r="W30" s="44" t="s">
        <v>43</v>
      </c>
      <c r="X30" s="31" t="s">
        <v>43</v>
      </c>
      <c r="Y30" s="31" t="s">
        <v>29</v>
      </c>
      <c r="Z30" s="31" t="s">
        <v>45</v>
      </c>
      <c r="AA30" s="31" t="s">
        <v>52</v>
      </c>
      <c r="AD30" s="22" t="e">
        <f>SUM(#REF!)</f>
        <v>#REF!</v>
      </c>
      <c r="AG30" s="15"/>
      <c r="AH30" s="15"/>
      <c r="AI30" s="15"/>
      <c r="AJ30" s="15"/>
      <c r="AK30" s="15"/>
      <c r="AL30" s="15"/>
    </row>
    <row r="31" spans="1:38" ht="35.1" customHeight="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P31" s="224"/>
      <c r="Q31" s="225"/>
      <c r="R31" s="225"/>
      <c r="S31" s="189" t="s">
        <v>68</v>
      </c>
      <c r="T31" s="189"/>
      <c r="U31" s="189"/>
      <c r="V31" s="189"/>
      <c r="W31" s="2" t="s">
        <v>48</v>
      </c>
      <c r="X31" s="2" t="s">
        <v>48</v>
      </c>
      <c r="Y31" s="2">
        <v>12</v>
      </c>
      <c r="Z31" s="1">
        <v>35</v>
      </c>
      <c r="AA31" s="1">
        <f t="shared" ref="AA31:AA32" si="28">Z31*Y31</f>
        <v>420</v>
      </c>
      <c r="AC31" s="16"/>
    </row>
    <row r="32" spans="1:38" ht="35.1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P32" s="224"/>
      <c r="Q32" s="225"/>
      <c r="R32" s="225"/>
      <c r="S32" s="189" t="s">
        <v>97</v>
      </c>
      <c r="T32" s="189"/>
      <c r="U32" s="189"/>
      <c r="V32" s="189"/>
      <c r="W32" s="2" t="s">
        <v>48</v>
      </c>
      <c r="X32" s="2" t="s">
        <v>48</v>
      </c>
      <c r="Y32" s="2">
        <v>12</v>
      </c>
      <c r="Z32" s="1">
        <v>35</v>
      </c>
      <c r="AA32" s="1">
        <f t="shared" si="28"/>
        <v>420</v>
      </c>
      <c r="AC32" s="16"/>
    </row>
    <row r="33" spans="1:38" ht="35.1" customHeight="1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P33" s="226"/>
      <c r="Q33" s="227"/>
      <c r="R33" s="227"/>
      <c r="S33" s="35"/>
      <c r="T33" s="35"/>
      <c r="U33" s="35"/>
      <c r="V33" s="35"/>
      <c r="W33" s="36"/>
      <c r="X33" s="36"/>
      <c r="Y33" s="208" t="s">
        <v>49</v>
      </c>
      <c r="Z33" s="208"/>
      <c r="AA33" s="5">
        <f>SUM(AA26:AA32)</f>
        <v>9176.9320000000007</v>
      </c>
      <c r="AB33" s="23"/>
      <c r="AC33" s="16"/>
    </row>
    <row r="34" spans="1:38" ht="35.1" customHeight="1" x14ac:dyDescent="0.15">
      <c r="O34" s="15"/>
      <c r="P34" s="199" t="s">
        <v>82</v>
      </c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37"/>
      <c r="AC34" s="15"/>
    </row>
    <row r="35" spans="1:38" ht="31.15" customHeight="1" x14ac:dyDescent="0.15">
      <c r="AA35" s="16"/>
    </row>
    <row r="36" spans="1:38" ht="31.15" customHeight="1" x14ac:dyDescent="0.15">
      <c r="AA36" s="16"/>
    </row>
    <row r="37" spans="1:38" s="9" customFormat="1" ht="34.5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2" t="s">
        <v>14</v>
      </c>
      <c r="P37" s="174" t="s">
        <v>110</v>
      </c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6"/>
      <c r="AG37" s="15"/>
      <c r="AH37" s="15"/>
      <c r="AI37" s="15"/>
      <c r="AJ37" s="15"/>
      <c r="AK37" s="15"/>
      <c r="AL37" s="15"/>
    </row>
    <row r="38" spans="1:38" s="9" customFormat="1" ht="35.1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3"/>
      <c r="P38" s="38" t="s">
        <v>46</v>
      </c>
      <c r="Q38" s="38" t="s">
        <v>66</v>
      </c>
      <c r="R38" s="38" t="s">
        <v>22</v>
      </c>
      <c r="S38" s="38" t="s">
        <v>51</v>
      </c>
      <c r="T38" s="38" t="s">
        <v>53</v>
      </c>
      <c r="U38" s="38" t="s">
        <v>54</v>
      </c>
      <c r="V38" s="38" t="s">
        <v>55</v>
      </c>
      <c r="W38" s="45" t="s">
        <v>43</v>
      </c>
      <c r="X38" s="38" t="s">
        <v>43</v>
      </c>
      <c r="Y38" s="39" t="s">
        <v>61</v>
      </c>
      <c r="Z38" s="38" t="s">
        <v>45</v>
      </c>
      <c r="AA38" s="38" t="s">
        <v>52</v>
      </c>
      <c r="AG38" s="15"/>
      <c r="AH38" s="15"/>
      <c r="AI38" s="15"/>
      <c r="AJ38" s="15"/>
      <c r="AK38" s="15"/>
      <c r="AL38" s="15"/>
    </row>
    <row r="39" spans="1:38" s="19" customFormat="1" ht="99.95" customHeight="1" x14ac:dyDescent="0.15">
      <c r="A39" s="24">
        <v>2340</v>
      </c>
      <c r="B39" s="24">
        <v>600</v>
      </c>
      <c r="C39" s="24">
        <v>2140</v>
      </c>
      <c r="D39" s="13">
        <v>9</v>
      </c>
      <c r="E39" s="13">
        <v>9</v>
      </c>
      <c r="F39" s="13">
        <v>2</v>
      </c>
      <c r="G39" s="13">
        <v>1</v>
      </c>
      <c r="H39" s="13">
        <v>0</v>
      </c>
      <c r="I39" s="12">
        <v>56</v>
      </c>
      <c r="J39" s="12">
        <v>0</v>
      </c>
      <c r="K39" s="13">
        <v>0</v>
      </c>
      <c r="L39" s="13">
        <v>0</v>
      </c>
      <c r="M39" s="13">
        <v>0</v>
      </c>
      <c r="N39" s="12">
        <v>0</v>
      </c>
      <c r="O39" s="14">
        <v>2255</v>
      </c>
      <c r="P39" s="41">
        <v>1</v>
      </c>
      <c r="Q39" s="40" t="s">
        <v>105</v>
      </c>
      <c r="R39" s="41" t="s">
        <v>104</v>
      </c>
      <c r="S39" s="38" t="s">
        <v>178</v>
      </c>
      <c r="T39" s="1">
        <f t="shared" ref="T39" si="29">A39</f>
        <v>2340</v>
      </c>
      <c r="U39" s="1">
        <f t="shared" ref="U39" si="30">B39</f>
        <v>600</v>
      </c>
      <c r="V39" s="1">
        <f t="shared" ref="V39" si="31">C39</f>
        <v>2140</v>
      </c>
      <c r="W39" s="3" t="s">
        <v>47</v>
      </c>
      <c r="X39" s="3" t="s">
        <v>47</v>
      </c>
      <c r="Y39" s="4">
        <f t="shared" ref="Y39" si="32">T39*V39*0.000001</f>
        <v>5.0076000000000001</v>
      </c>
      <c r="Z39" s="1">
        <v>899</v>
      </c>
      <c r="AA39" s="3">
        <f t="shared" ref="AA39" si="33">Y39*Z39</f>
        <v>4501.8324000000002</v>
      </c>
      <c r="AB39" s="18">
        <v>1250</v>
      </c>
      <c r="AC39" s="18"/>
      <c r="AD39" s="22">
        <f t="shared" ref="AD39" si="34">T39*V39*0.000001</f>
        <v>5.0076000000000001</v>
      </c>
      <c r="AE39" s="20"/>
      <c r="AF39" s="20"/>
    </row>
    <row r="40" spans="1:38" ht="35.1" customHeigh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P40" s="224"/>
      <c r="Q40" s="225"/>
      <c r="R40" s="225"/>
      <c r="S40" s="42"/>
      <c r="T40" s="42"/>
      <c r="U40" s="196" t="s">
        <v>107</v>
      </c>
      <c r="V40" s="198"/>
      <c r="W40" s="2" t="s">
        <v>94</v>
      </c>
      <c r="X40" s="2" t="s">
        <v>108</v>
      </c>
      <c r="Y40" s="2">
        <v>1</v>
      </c>
      <c r="Z40" s="1">
        <v>450</v>
      </c>
      <c r="AA40" s="1">
        <f t="shared" ref="AA40" si="35">Z40*Y40</f>
        <v>450</v>
      </c>
      <c r="AC40" s="16"/>
    </row>
    <row r="41" spans="1:38" ht="35.1" customHeigh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P41" s="226"/>
      <c r="Q41" s="227"/>
      <c r="R41" s="227"/>
      <c r="S41" s="43"/>
      <c r="T41" s="43"/>
      <c r="U41" s="35"/>
      <c r="V41" s="35"/>
      <c r="W41" s="36"/>
      <c r="X41" s="36"/>
      <c r="Y41" s="208" t="s">
        <v>49</v>
      </c>
      <c r="Z41" s="208"/>
      <c r="AA41" s="5">
        <f>SUM(AA39:AA40)</f>
        <v>4951.8324000000002</v>
      </c>
      <c r="AB41" s="23"/>
      <c r="AC41" s="16"/>
    </row>
    <row r="42" spans="1:38" ht="35.1" customHeight="1" x14ac:dyDescent="0.15">
      <c r="O42" s="15"/>
      <c r="P42" s="199" t="s">
        <v>109</v>
      </c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37"/>
      <c r="AC42" s="15"/>
    </row>
    <row r="43" spans="1:38" ht="31.15" customHeight="1" x14ac:dyDescent="0.15">
      <c r="AA43" s="16"/>
    </row>
    <row r="44" spans="1:38" ht="31.15" customHeight="1" x14ac:dyDescent="0.15">
      <c r="AA44" s="16"/>
    </row>
    <row r="45" spans="1:38" s="9" customFormat="1" ht="34.5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2" t="s">
        <v>14</v>
      </c>
      <c r="P45" s="174" t="s">
        <v>115</v>
      </c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6"/>
      <c r="AG45" s="15"/>
      <c r="AH45" s="15"/>
      <c r="AI45" s="15"/>
      <c r="AJ45" s="15"/>
      <c r="AK45" s="15"/>
      <c r="AL45" s="15"/>
    </row>
    <row r="46" spans="1:38" s="9" customFormat="1" ht="35.1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3"/>
      <c r="P46" s="45" t="s">
        <v>46</v>
      </c>
      <c r="Q46" s="45" t="s">
        <v>66</v>
      </c>
      <c r="R46" s="45" t="s">
        <v>22</v>
      </c>
      <c r="S46" s="45" t="s">
        <v>51</v>
      </c>
      <c r="T46" s="45" t="s">
        <v>53</v>
      </c>
      <c r="U46" s="45" t="s">
        <v>54</v>
      </c>
      <c r="V46" s="45" t="s">
        <v>55</v>
      </c>
      <c r="W46" s="45" t="s">
        <v>71</v>
      </c>
      <c r="X46" s="45" t="s">
        <v>43</v>
      </c>
      <c r="Y46" s="46" t="s">
        <v>29</v>
      </c>
      <c r="Z46" s="45" t="s">
        <v>45</v>
      </c>
      <c r="AA46" s="45" t="s">
        <v>112</v>
      </c>
      <c r="AG46" s="15"/>
      <c r="AH46" s="15"/>
      <c r="AI46" s="15"/>
      <c r="AJ46" s="15"/>
      <c r="AK46" s="15"/>
      <c r="AL46" s="15"/>
    </row>
    <row r="47" spans="1:38" s="19" customFormat="1" ht="45" customHeight="1" x14ac:dyDescent="0.15">
      <c r="A47" s="24">
        <v>1090</v>
      </c>
      <c r="B47" s="24">
        <v>400</v>
      </c>
      <c r="C47" s="24">
        <v>2800</v>
      </c>
      <c r="D47" s="13">
        <v>9</v>
      </c>
      <c r="E47" s="13">
        <v>9</v>
      </c>
      <c r="F47" s="13">
        <v>2</v>
      </c>
      <c r="G47" s="13">
        <v>1</v>
      </c>
      <c r="H47" s="13">
        <v>0</v>
      </c>
      <c r="I47" s="12">
        <v>56</v>
      </c>
      <c r="J47" s="12">
        <v>0</v>
      </c>
      <c r="K47" s="13">
        <v>0</v>
      </c>
      <c r="L47" s="13">
        <v>0</v>
      </c>
      <c r="M47" s="13">
        <v>0</v>
      </c>
      <c r="N47" s="12">
        <v>0</v>
      </c>
      <c r="O47" s="14">
        <v>2255</v>
      </c>
      <c r="P47" s="48">
        <v>1</v>
      </c>
      <c r="Q47" s="47"/>
      <c r="R47" s="48" t="s">
        <v>111</v>
      </c>
      <c r="S47" s="177" t="s">
        <v>116</v>
      </c>
      <c r="T47" s="1">
        <f t="shared" ref="T47" si="36">A47</f>
        <v>1090</v>
      </c>
      <c r="U47" s="1">
        <f t="shared" ref="U47" si="37">B47</f>
        <v>400</v>
      </c>
      <c r="V47" s="1">
        <f t="shared" ref="V47" si="38">C47</f>
        <v>2800</v>
      </c>
      <c r="W47" s="3">
        <v>4</v>
      </c>
      <c r="X47" s="3" t="s">
        <v>47</v>
      </c>
      <c r="Y47" s="4">
        <f>T47*V47*0.000001*W47</f>
        <v>12.208</v>
      </c>
      <c r="Z47" s="1">
        <v>750</v>
      </c>
      <c r="AA47" s="3">
        <f t="shared" ref="AA47" si="39">Y47*Z47</f>
        <v>9156</v>
      </c>
      <c r="AB47" s="18">
        <v>1250</v>
      </c>
      <c r="AC47" s="18"/>
      <c r="AD47" s="22">
        <f t="shared" ref="AD47" si="40">T47*V47*0.000001</f>
        <v>3.052</v>
      </c>
      <c r="AE47" s="20"/>
      <c r="AF47" s="20"/>
    </row>
    <row r="48" spans="1:38" s="19" customFormat="1" ht="45" customHeight="1" x14ac:dyDescent="0.15">
      <c r="A48" s="24">
        <v>990</v>
      </c>
      <c r="B48" s="24">
        <v>400</v>
      </c>
      <c r="C48" s="24">
        <v>2800</v>
      </c>
      <c r="D48" s="13">
        <v>9</v>
      </c>
      <c r="E48" s="13">
        <v>9</v>
      </c>
      <c r="F48" s="13">
        <v>2</v>
      </c>
      <c r="G48" s="13">
        <v>1</v>
      </c>
      <c r="H48" s="13">
        <v>0</v>
      </c>
      <c r="I48" s="12">
        <v>56</v>
      </c>
      <c r="J48" s="12">
        <v>0</v>
      </c>
      <c r="K48" s="13">
        <v>0</v>
      </c>
      <c r="L48" s="13">
        <v>0</v>
      </c>
      <c r="M48" s="13">
        <v>0</v>
      </c>
      <c r="N48" s="12">
        <v>0</v>
      </c>
      <c r="O48" s="14">
        <v>2255</v>
      </c>
      <c r="P48" s="48">
        <v>2</v>
      </c>
      <c r="Q48" s="47"/>
      <c r="R48" s="48" t="s">
        <v>111</v>
      </c>
      <c r="S48" s="178"/>
      <c r="T48" s="1">
        <f t="shared" ref="T48" si="41">A48</f>
        <v>990</v>
      </c>
      <c r="U48" s="1">
        <f t="shared" ref="U48" si="42">B48</f>
        <v>400</v>
      </c>
      <c r="V48" s="1">
        <f t="shared" ref="V48" si="43">C48</f>
        <v>2800</v>
      </c>
      <c r="W48" s="3">
        <v>1</v>
      </c>
      <c r="X48" s="3" t="s">
        <v>47</v>
      </c>
      <c r="Y48" s="4">
        <f>T48*V48*0.000001*W48</f>
        <v>2.7719999999999998</v>
      </c>
      <c r="Z48" s="1">
        <v>750</v>
      </c>
      <c r="AA48" s="3">
        <f t="shared" ref="AA48" si="44">Y48*Z48</f>
        <v>2079</v>
      </c>
      <c r="AB48" s="18">
        <v>1250</v>
      </c>
      <c r="AC48" s="18"/>
      <c r="AD48" s="22">
        <f t="shared" ref="AD48" si="45">T48*V48*0.000001</f>
        <v>2.7719999999999998</v>
      </c>
      <c r="AE48" s="20"/>
      <c r="AF48" s="20"/>
    </row>
    <row r="49" spans="1:38" s="19" customFormat="1" ht="45" customHeight="1" x14ac:dyDescent="0.15">
      <c r="A49" s="24">
        <v>3650</v>
      </c>
      <c r="B49" s="24">
        <v>400</v>
      </c>
      <c r="C49" s="24">
        <v>1000</v>
      </c>
      <c r="D49" s="13">
        <v>9</v>
      </c>
      <c r="E49" s="13">
        <v>9</v>
      </c>
      <c r="F49" s="13">
        <v>2</v>
      </c>
      <c r="G49" s="13">
        <v>1</v>
      </c>
      <c r="H49" s="13">
        <v>0</v>
      </c>
      <c r="I49" s="12">
        <v>56</v>
      </c>
      <c r="J49" s="12">
        <v>0</v>
      </c>
      <c r="K49" s="13">
        <v>0</v>
      </c>
      <c r="L49" s="13">
        <v>0</v>
      </c>
      <c r="M49" s="13">
        <v>0</v>
      </c>
      <c r="N49" s="12">
        <v>0</v>
      </c>
      <c r="O49" s="14">
        <v>2255</v>
      </c>
      <c r="P49" s="48">
        <v>3</v>
      </c>
      <c r="Q49" s="47"/>
      <c r="R49" s="48" t="s">
        <v>113</v>
      </c>
      <c r="S49" s="178"/>
      <c r="T49" s="1">
        <f t="shared" ref="T49" si="46">A49</f>
        <v>3650</v>
      </c>
      <c r="U49" s="1">
        <f t="shared" ref="U49" si="47">B49</f>
        <v>400</v>
      </c>
      <c r="V49" s="1">
        <f t="shared" ref="V49" si="48">C49</f>
        <v>1000</v>
      </c>
      <c r="W49" s="3">
        <v>1</v>
      </c>
      <c r="X49" s="3" t="s">
        <v>47</v>
      </c>
      <c r="Y49" s="4">
        <f>T49*V49*0.000001*W49</f>
        <v>3.65</v>
      </c>
      <c r="Z49" s="1">
        <v>750</v>
      </c>
      <c r="AA49" s="3">
        <f t="shared" ref="AA49" si="49">Y49*Z49</f>
        <v>2737.5</v>
      </c>
      <c r="AB49" s="18">
        <v>1250</v>
      </c>
      <c r="AC49" s="18"/>
      <c r="AD49" s="22">
        <f t="shared" ref="AD49" si="50">T49*V49*0.000001</f>
        <v>3.65</v>
      </c>
      <c r="AE49" s="20"/>
      <c r="AF49" s="20"/>
    </row>
    <row r="50" spans="1:38" s="19" customFormat="1" ht="45" customHeight="1" x14ac:dyDescent="0.15">
      <c r="A50" s="24">
        <v>3650</v>
      </c>
      <c r="B50" s="24">
        <v>400</v>
      </c>
      <c r="C50" s="24">
        <v>1000</v>
      </c>
      <c r="D50" s="13">
        <v>9</v>
      </c>
      <c r="E50" s="13">
        <v>9</v>
      </c>
      <c r="F50" s="13">
        <v>2</v>
      </c>
      <c r="G50" s="13">
        <v>1</v>
      </c>
      <c r="H50" s="13">
        <v>0</v>
      </c>
      <c r="I50" s="12">
        <v>56</v>
      </c>
      <c r="J50" s="12">
        <v>0</v>
      </c>
      <c r="K50" s="13">
        <v>0</v>
      </c>
      <c r="L50" s="13">
        <v>0</v>
      </c>
      <c r="M50" s="13">
        <v>0</v>
      </c>
      <c r="N50" s="12">
        <v>0</v>
      </c>
      <c r="O50" s="14">
        <v>2255</v>
      </c>
      <c r="P50" s="48">
        <v>5</v>
      </c>
      <c r="Q50" s="47"/>
      <c r="R50" s="48" t="s">
        <v>114</v>
      </c>
      <c r="S50" s="200"/>
      <c r="T50" s="1">
        <f t="shared" ref="T50" si="51">A50</f>
        <v>3650</v>
      </c>
      <c r="U50" s="1">
        <f t="shared" ref="U50" si="52">B50</f>
        <v>400</v>
      </c>
      <c r="V50" s="1">
        <f t="shared" ref="V50" si="53">C50</f>
        <v>1000</v>
      </c>
      <c r="W50" s="3">
        <v>1</v>
      </c>
      <c r="X50" s="3" t="s">
        <v>47</v>
      </c>
      <c r="Y50" s="4">
        <f>T50*V50*0.000001*W50</f>
        <v>3.65</v>
      </c>
      <c r="Z50" s="1">
        <v>750</v>
      </c>
      <c r="AA50" s="3">
        <f t="shared" ref="AA50" si="54">Y50*Z50</f>
        <v>2737.5</v>
      </c>
      <c r="AB50" s="18">
        <v>1250</v>
      </c>
      <c r="AC50" s="18"/>
      <c r="AD50" s="22">
        <f t="shared" ref="AD50" si="55">T50*V50*0.000001</f>
        <v>3.65</v>
      </c>
      <c r="AE50" s="20"/>
      <c r="AF50" s="20"/>
    </row>
    <row r="51" spans="1:38" ht="35.1" customHeigh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P51" s="167"/>
      <c r="Q51" s="168"/>
      <c r="R51" s="168"/>
      <c r="S51" s="168"/>
      <c r="T51" s="168"/>
      <c r="U51" s="168"/>
      <c r="V51" s="168"/>
      <c r="W51" s="168"/>
      <c r="X51" s="169"/>
      <c r="Y51" s="208" t="s">
        <v>49</v>
      </c>
      <c r="Z51" s="208"/>
      <c r="AA51" s="5">
        <f>SUM(AA47:AA50)</f>
        <v>16710</v>
      </c>
      <c r="AB51" s="23"/>
      <c r="AC51" s="16"/>
    </row>
    <row r="52" spans="1:38" ht="35.1" customHeight="1" x14ac:dyDescent="0.15">
      <c r="O52" s="15"/>
      <c r="P52" s="199" t="s">
        <v>109</v>
      </c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37"/>
      <c r="AC52" s="15"/>
    </row>
    <row r="53" spans="1:38" ht="31.15" customHeight="1" x14ac:dyDescent="0.15">
      <c r="AA53" s="16"/>
    </row>
    <row r="54" spans="1:38" s="9" customFormat="1" ht="34.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2" t="s">
        <v>14</v>
      </c>
      <c r="P54" s="174" t="s">
        <v>120</v>
      </c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6"/>
      <c r="AG54" s="15"/>
      <c r="AH54" s="15"/>
      <c r="AI54" s="15"/>
      <c r="AJ54" s="15"/>
      <c r="AK54" s="15"/>
      <c r="AL54" s="15"/>
    </row>
    <row r="55" spans="1:38" s="9" customFormat="1" ht="35.1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3"/>
      <c r="P55" s="50" t="s">
        <v>46</v>
      </c>
      <c r="Q55" s="50" t="s">
        <v>66</v>
      </c>
      <c r="R55" s="50" t="s">
        <v>22</v>
      </c>
      <c r="S55" s="50" t="s">
        <v>51</v>
      </c>
      <c r="T55" s="50" t="s">
        <v>53</v>
      </c>
      <c r="U55" s="50" t="s">
        <v>54</v>
      </c>
      <c r="V55" s="50" t="s">
        <v>55</v>
      </c>
      <c r="W55" s="50" t="s">
        <v>71</v>
      </c>
      <c r="X55" s="50" t="s">
        <v>43</v>
      </c>
      <c r="Y55" s="51" t="s">
        <v>29</v>
      </c>
      <c r="Z55" s="50" t="s">
        <v>45</v>
      </c>
      <c r="AA55" s="50" t="s">
        <v>112</v>
      </c>
      <c r="AG55" s="15"/>
      <c r="AH55" s="15"/>
      <c r="AI55" s="15"/>
      <c r="AJ55" s="15"/>
      <c r="AK55" s="15"/>
      <c r="AL55" s="15"/>
    </row>
    <row r="56" spans="1:38" s="19" customFormat="1" ht="99" customHeight="1" x14ac:dyDescent="0.15">
      <c r="A56" s="24">
        <v>5400</v>
      </c>
      <c r="B56" s="24">
        <v>350</v>
      </c>
      <c r="C56" s="24">
        <v>2600</v>
      </c>
      <c r="D56" s="13">
        <v>9</v>
      </c>
      <c r="E56" s="13">
        <v>9</v>
      </c>
      <c r="F56" s="13">
        <v>2</v>
      </c>
      <c r="G56" s="13">
        <v>1</v>
      </c>
      <c r="H56" s="13">
        <v>0</v>
      </c>
      <c r="I56" s="12">
        <v>56</v>
      </c>
      <c r="J56" s="12">
        <v>0</v>
      </c>
      <c r="K56" s="13">
        <v>0</v>
      </c>
      <c r="L56" s="13">
        <v>0</v>
      </c>
      <c r="M56" s="13">
        <v>0</v>
      </c>
      <c r="N56" s="12">
        <v>0</v>
      </c>
      <c r="O56" s="14">
        <v>2255</v>
      </c>
      <c r="P56" s="52">
        <v>1</v>
      </c>
      <c r="Q56" s="59" t="s">
        <v>121</v>
      </c>
      <c r="R56" s="52" t="s">
        <v>117</v>
      </c>
      <c r="S56" s="49" t="s">
        <v>116</v>
      </c>
      <c r="T56" s="1">
        <f t="shared" ref="T56" si="56">A56</f>
        <v>5400</v>
      </c>
      <c r="U56" s="1">
        <f t="shared" ref="U56" si="57">B56</f>
        <v>350</v>
      </c>
      <c r="V56" s="1">
        <f t="shared" ref="V56" si="58">C56</f>
        <v>2600</v>
      </c>
      <c r="W56" s="3">
        <v>1</v>
      </c>
      <c r="X56" s="3" t="s">
        <v>47</v>
      </c>
      <c r="Y56" s="4">
        <f>T56*V56*0.000001*W56</f>
        <v>14.04</v>
      </c>
      <c r="Z56" s="1">
        <v>800</v>
      </c>
      <c r="AA56" s="3">
        <f t="shared" ref="AA56" si="59">Y56*Z56</f>
        <v>11232</v>
      </c>
      <c r="AB56" s="18">
        <v>1250</v>
      </c>
      <c r="AC56" s="18"/>
      <c r="AD56" s="22">
        <f t="shared" ref="AD56" si="60">T56*V56*0.000001</f>
        <v>14.04</v>
      </c>
      <c r="AE56" s="20"/>
      <c r="AF56" s="20"/>
    </row>
    <row r="57" spans="1:38" ht="35.1" customHeigh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56"/>
      <c r="Q57" s="57"/>
      <c r="R57" s="58"/>
      <c r="S57" s="197" t="s">
        <v>119</v>
      </c>
      <c r="T57" s="197"/>
      <c r="U57" s="197"/>
      <c r="V57" s="197"/>
      <c r="W57" s="198"/>
      <c r="X57" s="2" t="s">
        <v>118</v>
      </c>
      <c r="Y57" s="2">
        <v>50</v>
      </c>
      <c r="Z57" s="1">
        <v>75</v>
      </c>
      <c r="AA57" s="1">
        <f t="shared" ref="AA57" si="61">Z57*Y57</f>
        <v>3750</v>
      </c>
      <c r="AC57" s="16"/>
    </row>
    <row r="58" spans="1:38" ht="35.1" customHeight="1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P58" s="167"/>
      <c r="Q58" s="168"/>
      <c r="R58" s="168"/>
      <c r="S58" s="168"/>
      <c r="T58" s="168"/>
      <c r="U58" s="168"/>
      <c r="V58" s="168"/>
      <c r="W58" s="168"/>
      <c r="X58" s="169"/>
      <c r="Y58" s="208" t="s">
        <v>49</v>
      </c>
      <c r="Z58" s="208"/>
      <c r="AA58" s="5">
        <f>SUM(AA56:AA57)-2</f>
        <v>14980</v>
      </c>
      <c r="AB58" s="23"/>
      <c r="AC58" s="16"/>
    </row>
    <row r="59" spans="1:38" ht="35.1" customHeight="1" x14ac:dyDescent="0.15">
      <c r="O59" s="15"/>
      <c r="P59" s="199" t="s">
        <v>109</v>
      </c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37"/>
      <c r="AC59" s="15"/>
    </row>
    <row r="60" spans="1:38" ht="31.15" customHeight="1" x14ac:dyDescent="0.15">
      <c r="AA60" s="16"/>
    </row>
    <row r="61" spans="1:38" ht="31.15" customHeight="1" x14ac:dyDescent="0.15">
      <c r="AA61" s="16"/>
    </row>
    <row r="62" spans="1:38" s="9" customFormat="1" ht="34.5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2" t="s">
        <v>14</v>
      </c>
      <c r="P62" s="174" t="s">
        <v>124</v>
      </c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6"/>
      <c r="AG62" s="15"/>
      <c r="AH62" s="15"/>
      <c r="AI62" s="15"/>
      <c r="AJ62" s="15"/>
      <c r="AK62" s="15"/>
      <c r="AL62" s="15"/>
    </row>
    <row r="63" spans="1:38" s="9" customFormat="1" ht="35.1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3"/>
      <c r="P63" s="53" t="s">
        <v>46</v>
      </c>
      <c r="Q63" s="53" t="s">
        <v>122</v>
      </c>
      <c r="R63" s="53" t="s">
        <v>22</v>
      </c>
      <c r="S63" s="53" t="s">
        <v>51</v>
      </c>
      <c r="T63" s="53" t="s">
        <v>53</v>
      </c>
      <c r="U63" s="53" t="s">
        <v>54</v>
      </c>
      <c r="V63" s="53" t="s">
        <v>55</v>
      </c>
      <c r="W63" s="53" t="s">
        <v>71</v>
      </c>
      <c r="X63" s="53" t="s">
        <v>43</v>
      </c>
      <c r="Y63" s="55" t="s">
        <v>29</v>
      </c>
      <c r="Z63" s="53" t="s">
        <v>45</v>
      </c>
      <c r="AA63" s="53" t="s">
        <v>112</v>
      </c>
      <c r="AG63" s="15"/>
      <c r="AH63" s="15"/>
      <c r="AI63" s="15"/>
      <c r="AJ63" s="15"/>
      <c r="AK63" s="15"/>
      <c r="AL63" s="15"/>
    </row>
    <row r="64" spans="1:38" s="19" customFormat="1" ht="99" customHeight="1" x14ac:dyDescent="0.15">
      <c r="A64" s="24">
        <v>2500</v>
      </c>
      <c r="B64" s="24">
        <v>300</v>
      </c>
      <c r="C64" s="24">
        <v>1550</v>
      </c>
      <c r="D64" s="13">
        <v>9</v>
      </c>
      <c r="E64" s="13">
        <v>9</v>
      </c>
      <c r="F64" s="13">
        <v>2</v>
      </c>
      <c r="G64" s="13">
        <v>1</v>
      </c>
      <c r="H64" s="13">
        <v>0</v>
      </c>
      <c r="I64" s="12">
        <v>56</v>
      </c>
      <c r="J64" s="12">
        <v>0</v>
      </c>
      <c r="K64" s="13">
        <v>0</v>
      </c>
      <c r="L64" s="13">
        <v>0</v>
      </c>
      <c r="M64" s="13">
        <v>0</v>
      </c>
      <c r="N64" s="12">
        <v>0</v>
      </c>
      <c r="O64" s="14">
        <v>2255</v>
      </c>
      <c r="P64" s="54">
        <v>1</v>
      </c>
      <c r="Q64" s="59" t="s">
        <v>121</v>
      </c>
      <c r="R64" s="54" t="s">
        <v>123</v>
      </c>
      <c r="S64" s="177" t="s">
        <v>116</v>
      </c>
      <c r="T64" s="1">
        <f t="shared" ref="T64" si="62">A64</f>
        <v>2500</v>
      </c>
      <c r="U64" s="1">
        <f t="shared" ref="U64" si="63">B64</f>
        <v>300</v>
      </c>
      <c r="V64" s="1">
        <f t="shared" ref="V64" si="64">C64</f>
        <v>1550</v>
      </c>
      <c r="W64" s="3">
        <v>2</v>
      </c>
      <c r="X64" s="3" t="s">
        <v>47</v>
      </c>
      <c r="Y64" s="4">
        <f>T64*V64*0.000001*W64</f>
        <v>7.75</v>
      </c>
      <c r="Z64" s="1">
        <v>750</v>
      </c>
      <c r="AA64" s="3">
        <f t="shared" ref="AA64" si="65">Y64*Z64</f>
        <v>5812.5</v>
      </c>
      <c r="AB64" s="18">
        <v>1250</v>
      </c>
      <c r="AC64" s="18"/>
      <c r="AD64" s="22">
        <f t="shared" ref="AD64" si="66">T64*V64*0.000001</f>
        <v>3.875</v>
      </c>
      <c r="AE64" s="20"/>
      <c r="AF64" s="20"/>
    </row>
    <row r="65" spans="1:38" s="19" customFormat="1" ht="99" customHeight="1" x14ac:dyDescent="0.15">
      <c r="A65" s="24">
        <v>2900</v>
      </c>
      <c r="B65" s="24">
        <v>400</v>
      </c>
      <c r="C65" s="24">
        <v>2000</v>
      </c>
      <c r="D65" s="13">
        <v>9</v>
      </c>
      <c r="E65" s="13">
        <v>9</v>
      </c>
      <c r="F65" s="13">
        <v>2</v>
      </c>
      <c r="G65" s="13">
        <v>1</v>
      </c>
      <c r="H65" s="13">
        <v>0</v>
      </c>
      <c r="I65" s="12">
        <v>56</v>
      </c>
      <c r="J65" s="12">
        <v>0</v>
      </c>
      <c r="K65" s="13">
        <v>0</v>
      </c>
      <c r="L65" s="13">
        <v>0</v>
      </c>
      <c r="M65" s="13">
        <v>0</v>
      </c>
      <c r="N65" s="12">
        <v>0</v>
      </c>
      <c r="O65" s="14">
        <v>2255</v>
      </c>
      <c r="P65" s="54">
        <v>2</v>
      </c>
      <c r="Q65" s="59"/>
      <c r="R65" s="54" t="s">
        <v>104</v>
      </c>
      <c r="S65" s="200"/>
      <c r="T65" s="1">
        <f t="shared" ref="T65" si="67">A65</f>
        <v>2900</v>
      </c>
      <c r="U65" s="1">
        <f t="shared" ref="U65" si="68">B65</f>
        <v>400</v>
      </c>
      <c r="V65" s="1">
        <f t="shared" ref="V65" si="69">C65</f>
        <v>2000</v>
      </c>
      <c r="W65" s="3">
        <v>1</v>
      </c>
      <c r="X65" s="3" t="s">
        <v>47</v>
      </c>
      <c r="Y65" s="4">
        <f>T65*V65*0.000001*W65</f>
        <v>5.8</v>
      </c>
      <c r="Z65" s="1">
        <v>750</v>
      </c>
      <c r="AA65" s="3">
        <f t="shared" ref="AA65" si="70">Y65*Z65</f>
        <v>4350</v>
      </c>
      <c r="AB65" s="18">
        <v>1250</v>
      </c>
      <c r="AC65" s="18"/>
      <c r="AD65" s="22">
        <f t="shared" ref="AD65" si="71">T65*V65*0.000001</f>
        <v>5.8</v>
      </c>
      <c r="AE65" s="20"/>
      <c r="AF65" s="20"/>
    </row>
    <row r="66" spans="1:38" ht="35.1" customHeight="1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P66" s="167"/>
      <c r="Q66" s="168"/>
      <c r="R66" s="168"/>
      <c r="S66" s="168"/>
      <c r="T66" s="168"/>
      <c r="U66" s="168"/>
      <c r="V66" s="168"/>
      <c r="W66" s="168"/>
      <c r="X66" s="169"/>
      <c r="Y66" s="208" t="s">
        <v>49</v>
      </c>
      <c r="Z66" s="208"/>
      <c r="AA66" s="5">
        <f>SUM(AA64:AA65)</f>
        <v>10162.5</v>
      </c>
      <c r="AB66" s="23"/>
      <c r="AC66" s="16"/>
    </row>
    <row r="67" spans="1:38" ht="35.1" customHeight="1" x14ac:dyDescent="0.15">
      <c r="O67" s="15"/>
      <c r="P67" s="199" t="s">
        <v>109</v>
      </c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37"/>
      <c r="AC67" s="15"/>
    </row>
    <row r="68" spans="1:38" ht="31.15" customHeight="1" x14ac:dyDescent="0.15">
      <c r="AA68" s="16"/>
    </row>
    <row r="69" spans="1:38" ht="31.15" customHeight="1" x14ac:dyDescent="0.15">
      <c r="AA69" s="16"/>
    </row>
    <row r="70" spans="1:38" s="9" customFormat="1" ht="34.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2" t="s">
        <v>14</v>
      </c>
      <c r="P70" s="174" t="s">
        <v>124</v>
      </c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6"/>
      <c r="AG70" s="15"/>
      <c r="AH70" s="15"/>
      <c r="AI70" s="15"/>
      <c r="AJ70" s="15"/>
      <c r="AK70" s="15"/>
      <c r="AL70" s="15"/>
    </row>
    <row r="71" spans="1:38" s="9" customFormat="1" ht="35.1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3"/>
      <c r="P71" s="60" t="s">
        <v>46</v>
      </c>
      <c r="Q71" s="60" t="s">
        <v>122</v>
      </c>
      <c r="R71" s="60" t="s">
        <v>22</v>
      </c>
      <c r="S71" s="60" t="s">
        <v>51</v>
      </c>
      <c r="T71" s="60" t="s">
        <v>53</v>
      </c>
      <c r="U71" s="60" t="s">
        <v>54</v>
      </c>
      <c r="V71" s="60" t="s">
        <v>55</v>
      </c>
      <c r="W71" s="60" t="s">
        <v>71</v>
      </c>
      <c r="X71" s="60" t="s">
        <v>43</v>
      </c>
      <c r="Y71" s="61" t="s">
        <v>29</v>
      </c>
      <c r="Z71" s="60" t="s">
        <v>45</v>
      </c>
      <c r="AA71" s="60" t="s">
        <v>112</v>
      </c>
      <c r="AG71" s="15"/>
      <c r="AH71" s="15"/>
      <c r="AI71" s="15"/>
      <c r="AJ71" s="15"/>
      <c r="AK71" s="15"/>
      <c r="AL71" s="15"/>
    </row>
    <row r="72" spans="1:38" s="19" customFormat="1" ht="99" customHeight="1" x14ac:dyDescent="0.15">
      <c r="A72" s="24">
        <v>2500</v>
      </c>
      <c r="B72" s="24">
        <v>300</v>
      </c>
      <c r="C72" s="24">
        <v>1550</v>
      </c>
      <c r="D72" s="13">
        <v>9</v>
      </c>
      <c r="E72" s="13">
        <v>9</v>
      </c>
      <c r="F72" s="13">
        <v>2</v>
      </c>
      <c r="G72" s="13">
        <v>1</v>
      </c>
      <c r="H72" s="13">
        <v>0</v>
      </c>
      <c r="I72" s="12">
        <v>56</v>
      </c>
      <c r="J72" s="12">
        <v>0</v>
      </c>
      <c r="K72" s="13">
        <v>0</v>
      </c>
      <c r="L72" s="13">
        <v>0</v>
      </c>
      <c r="M72" s="13">
        <v>0</v>
      </c>
      <c r="N72" s="12">
        <v>0</v>
      </c>
      <c r="O72" s="14">
        <f t="shared" ref="O72" si="72">(A72*B72*E72+A72*C72*F72+B72*C72*D72)*G72*$G$2*0.000001+(A72*B72*E72+A72*C72*F72+B72*C72*D72)*H72*$H$2*0.000001+($I$2*I72)+($J$2*J72+$K$2*K72*A72*C72*0.000001)+($L$2*L72)+$M$2*M72+$N$2*N72</f>
        <v>2522.1999999999998</v>
      </c>
      <c r="P72" s="62">
        <v>1</v>
      </c>
      <c r="Q72" s="59"/>
      <c r="R72" s="62" t="s">
        <v>123</v>
      </c>
      <c r="S72" s="177" t="s">
        <v>116</v>
      </c>
      <c r="T72" s="1">
        <f t="shared" ref="T72:T73" si="73">A72</f>
        <v>2500</v>
      </c>
      <c r="U72" s="1">
        <f t="shared" ref="U72:U73" si="74">B72</f>
        <v>300</v>
      </c>
      <c r="V72" s="1">
        <f t="shared" ref="V72:V73" si="75">C72</f>
        <v>1550</v>
      </c>
      <c r="W72" s="3">
        <v>2</v>
      </c>
      <c r="X72" s="3" t="s">
        <v>47</v>
      </c>
      <c r="Y72" s="4">
        <f>T72*V72*0.000001*W72</f>
        <v>7.75</v>
      </c>
      <c r="Z72" s="1">
        <v>750</v>
      </c>
      <c r="AA72" s="3">
        <f t="shared" ref="AA72:AA73" si="76">Y72*Z72</f>
        <v>5812.5</v>
      </c>
      <c r="AB72" s="18">
        <v>1250</v>
      </c>
      <c r="AC72" s="18"/>
      <c r="AD72" s="22">
        <f t="shared" ref="AD72:AD73" si="77">T72*V72*0.000001</f>
        <v>3.875</v>
      </c>
      <c r="AE72" s="20"/>
      <c r="AF72" s="20"/>
    </row>
    <row r="73" spans="1:38" s="19" customFormat="1" ht="99" customHeight="1" x14ac:dyDescent="0.15">
      <c r="A73" s="24">
        <v>2900</v>
      </c>
      <c r="B73" s="24">
        <v>400</v>
      </c>
      <c r="C73" s="24">
        <v>2000</v>
      </c>
      <c r="D73" s="13">
        <v>9</v>
      </c>
      <c r="E73" s="13">
        <v>9</v>
      </c>
      <c r="F73" s="13">
        <v>2</v>
      </c>
      <c r="G73" s="13">
        <v>1</v>
      </c>
      <c r="H73" s="13">
        <v>0</v>
      </c>
      <c r="I73" s="12">
        <v>56</v>
      </c>
      <c r="J73" s="12">
        <v>0</v>
      </c>
      <c r="K73" s="13">
        <v>0</v>
      </c>
      <c r="L73" s="13">
        <v>0</v>
      </c>
      <c r="M73" s="13">
        <v>0</v>
      </c>
      <c r="N73" s="12">
        <v>0</v>
      </c>
      <c r="O73" s="14">
        <v>2255</v>
      </c>
      <c r="P73" s="62">
        <v>2</v>
      </c>
      <c r="Q73" s="59"/>
      <c r="R73" s="62" t="s">
        <v>104</v>
      </c>
      <c r="S73" s="200"/>
      <c r="T73" s="1">
        <f t="shared" si="73"/>
        <v>2900</v>
      </c>
      <c r="U73" s="1">
        <f t="shared" si="74"/>
        <v>400</v>
      </c>
      <c r="V73" s="1">
        <f t="shared" si="75"/>
        <v>2000</v>
      </c>
      <c r="W73" s="3">
        <v>1</v>
      </c>
      <c r="X73" s="3" t="s">
        <v>47</v>
      </c>
      <c r="Y73" s="4">
        <f>T73*V73*0.000001*W73</f>
        <v>5.8</v>
      </c>
      <c r="Z73" s="1">
        <v>750</v>
      </c>
      <c r="AA73" s="3">
        <f t="shared" si="76"/>
        <v>4350</v>
      </c>
      <c r="AB73" s="18">
        <v>1250</v>
      </c>
      <c r="AC73" s="18"/>
      <c r="AD73" s="22">
        <f t="shared" si="77"/>
        <v>5.8</v>
      </c>
      <c r="AE73" s="20"/>
      <c r="AF73" s="20"/>
    </row>
    <row r="74" spans="1:38" ht="35.1" customHeight="1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P74" s="167"/>
      <c r="Q74" s="168"/>
      <c r="R74" s="168"/>
      <c r="S74" s="168"/>
      <c r="T74" s="168"/>
      <c r="U74" s="168"/>
      <c r="V74" s="168"/>
      <c r="W74" s="168"/>
      <c r="X74" s="169"/>
      <c r="Y74" s="208" t="s">
        <v>49</v>
      </c>
      <c r="Z74" s="208"/>
      <c r="AA74" s="5">
        <f>SUM(AA72:AA73)</f>
        <v>10162.5</v>
      </c>
      <c r="AB74" s="23"/>
      <c r="AC74" s="16"/>
    </row>
    <row r="75" spans="1:38" ht="35.1" customHeight="1" x14ac:dyDescent="0.15">
      <c r="O75" s="15"/>
      <c r="P75" s="199" t="s">
        <v>109</v>
      </c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37"/>
      <c r="AC75" s="15"/>
    </row>
    <row r="76" spans="1:38" ht="31.15" customHeight="1" x14ac:dyDescent="0.15">
      <c r="AA76" s="16"/>
    </row>
    <row r="77" spans="1:38" ht="31.15" customHeight="1" x14ac:dyDescent="0.15">
      <c r="AA77" s="16"/>
    </row>
    <row r="78" spans="1:38" s="9" customFormat="1" ht="34.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2" t="s">
        <v>14</v>
      </c>
      <c r="P78" s="174" t="s">
        <v>153</v>
      </c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6"/>
      <c r="AG78" s="15"/>
      <c r="AH78" s="15"/>
      <c r="AI78" s="15"/>
      <c r="AJ78" s="15"/>
      <c r="AK78" s="15"/>
      <c r="AL78" s="15"/>
    </row>
    <row r="79" spans="1:38" s="9" customFormat="1" ht="35.1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3"/>
      <c r="P79" s="101" t="s">
        <v>46</v>
      </c>
      <c r="Q79" s="101" t="s">
        <v>154</v>
      </c>
      <c r="R79" s="101" t="s">
        <v>22</v>
      </c>
      <c r="S79" s="101" t="s">
        <v>51</v>
      </c>
      <c r="T79" s="101" t="s">
        <v>53</v>
      </c>
      <c r="U79" s="101" t="s">
        <v>54</v>
      </c>
      <c r="V79" s="101" t="s">
        <v>55</v>
      </c>
      <c r="W79" s="101" t="s">
        <v>71</v>
      </c>
      <c r="X79" s="101" t="s">
        <v>43</v>
      </c>
      <c r="Y79" s="104" t="s">
        <v>29</v>
      </c>
      <c r="Z79" s="101" t="s">
        <v>45</v>
      </c>
      <c r="AA79" s="101" t="s">
        <v>112</v>
      </c>
      <c r="AG79" s="15"/>
      <c r="AH79" s="15"/>
      <c r="AI79" s="15"/>
      <c r="AJ79" s="15"/>
      <c r="AK79" s="15"/>
      <c r="AL79" s="15"/>
    </row>
    <row r="80" spans="1:38" s="19" customFormat="1" ht="45" customHeight="1" x14ac:dyDescent="0.15">
      <c r="A80" s="24">
        <v>2260</v>
      </c>
      <c r="B80" s="24">
        <v>550</v>
      </c>
      <c r="C80" s="24">
        <v>2650</v>
      </c>
      <c r="D80" s="13">
        <v>9</v>
      </c>
      <c r="E80" s="13">
        <v>9</v>
      </c>
      <c r="F80" s="13">
        <v>2</v>
      </c>
      <c r="G80" s="13">
        <v>1</v>
      </c>
      <c r="H80" s="13">
        <v>0</v>
      </c>
      <c r="I80" s="12">
        <v>56</v>
      </c>
      <c r="J80" s="12">
        <v>0</v>
      </c>
      <c r="K80" s="13">
        <v>0</v>
      </c>
      <c r="L80" s="13">
        <v>0</v>
      </c>
      <c r="M80" s="13">
        <v>0</v>
      </c>
      <c r="N80" s="12">
        <v>0</v>
      </c>
      <c r="O80" s="14">
        <f t="shared" ref="O80" si="78">(A80*B80*E80+A80*C80*F80+B80*C80*D80)*G80*$G$2*0.000001+(A80*B80*E80+A80*C80*F80+B80*C80*D80)*H80*$H$2*0.000001+($I$2*I80)+($J$2*J80+$K$2*K80*A80*C80*0.000001)+($L$2*L80)+$M$2*M80+$N$2*N80</f>
        <v>4633.8999999999996</v>
      </c>
      <c r="P80" s="103">
        <v>1</v>
      </c>
      <c r="Q80" s="59" t="s">
        <v>155</v>
      </c>
      <c r="R80" s="103" t="s">
        <v>156</v>
      </c>
      <c r="S80" s="207" t="s">
        <v>187</v>
      </c>
      <c r="T80" s="1">
        <f t="shared" ref="T80" si="79">A80</f>
        <v>2260</v>
      </c>
      <c r="U80" s="1">
        <f t="shared" ref="U80" si="80">B80</f>
        <v>550</v>
      </c>
      <c r="V80" s="1">
        <f t="shared" ref="V80" si="81">C80</f>
        <v>2650</v>
      </c>
      <c r="W80" s="3">
        <v>1</v>
      </c>
      <c r="X80" s="3" t="s">
        <v>47</v>
      </c>
      <c r="Y80" s="4">
        <f>T80*V80*0.000001*W80</f>
        <v>5.9889999999999999</v>
      </c>
      <c r="Z80" s="1">
        <v>880</v>
      </c>
      <c r="AA80" s="3">
        <f t="shared" ref="AA80" si="82">Y80*Z80</f>
        <v>5270.32</v>
      </c>
      <c r="AB80" s="18">
        <v>1250</v>
      </c>
      <c r="AC80" s="18"/>
      <c r="AD80" s="22">
        <f t="shared" ref="AD80" si="83">T80*V80*0.000001</f>
        <v>5.9889999999999999</v>
      </c>
      <c r="AE80" s="20"/>
      <c r="AF80" s="20"/>
    </row>
    <row r="81" spans="1:32" s="19" customFormat="1" ht="45" customHeight="1" x14ac:dyDescent="0.15">
      <c r="A81" s="24">
        <v>1000</v>
      </c>
      <c r="B81" s="24">
        <v>150</v>
      </c>
      <c r="C81" s="24">
        <v>800</v>
      </c>
      <c r="D81" s="13">
        <v>9</v>
      </c>
      <c r="E81" s="13">
        <v>9</v>
      </c>
      <c r="F81" s="13">
        <v>2</v>
      </c>
      <c r="G81" s="13">
        <v>1</v>
      </c>
      <c r="H81" s="13">
        <v>0</v>
      </c>
      <c r="I81" s="12">
        <v>56</v>
      </c>
      <c r="J81" s="12">
        <v>0</v>
      </c>
      <c r="K81" s="13">
        <v>0</v>
      </c>
      <c r="L81" s="13">
        <v>0</v>
      </c>
      <c r="M81" s="13">
        <v>0</v>
      </c>
      <c r="N81" s="12">
        <v>0</v>
      </c>
      <c r="O81" s="14">
        <f t="shared" ref="O81" si="84">(A81*B81*E81+A81*C81*F81+B81*C81*D81)*G81*$G$2*0.000001+(A81*B81*E81+A81*C81*F81+B81*C81*D81)*H81*$H$2*0.000001+($I$2*I81)+($J$2*J81+$K$2*K81*A81*C81*0.000001)+($L$2*L81)+$M$2*M81+$N$2*N81</f>
        <v>763.59999999999991</v>
      </c>
      <c r="P81" s="103">
        <v>2</v>
      </c>
      <c r="Q81" s="59" t="s">
        <v>155</v>
      </c>
      <c r="R81" s="103" t="s">
        <v>158</v>
      </c>
      <c r="S81" s="207"/>
      <c r="T81" s="1">
        <f t="shared" ref="T81" si="85">A81</f>
        <v>1000</v>
      </c>
      <c r="U81" s="1">
        <f t="shared" ref="U81" si="86">B81</f>
        <v>150</v>
      </c>
      <c r="V81" s="1">
        <f t="shared" ref="V81" si="87">C81</f>
        <v>800</v>
      </c>
      <c r="W81" s="3">
        <v>1</v>
      </c>
      <c r="X81" s="3" t="s">
        <v>64</v>
      </c>
      <c r="Y81" s="4">
        <f t="shared" ref="Y81:Y82" si="88">T81*0.001*W81</f>
        <v>1</v>
      </c>
      <c r="Z81" s="1">
        <v>1250</v>
      </c>
      <c r="AA81" s="3">
        <f t="shared" ref="AA81" si="89">Y81*Z81</f>
        <v>1250</v>
      </c>
      <c r="AB81" s="18">
        <v>1250</v>
      </c>
      <c r="AC81" s="18"/>
      <c r="AD81" s="22">
        <f t="shared" ref="AD81" si="90">T81*V81*0.000001</f>
        <v>0.79999999999999993</v>
      </c>
      <c r="AE81" s="20"/>
      <c r="AF81" s="20"/>
    </row>
    <row r="82" spans="1:32" s="19" customFormat="1" ht="45" customHeight="1" x14ac:dyDescent="0.15">
      <c r="A82" s="24">
        <v>1000</v>
      </c>
      <c r="B82" s="24">
        <v>550</v>
      </c>
      <c r="C82" s="24">
        <v>850</v>
      </c>
      <c r="D82" s="13">
        <v>9</v>
      </c>
      <c r="E82" s="13">
        <v>9</v>
      </c>
      <c r="F82" s="13">
        <v>2</v>
      </c>
      <c r="G82" s="13">
        <v>1</v>
      </c>
      <c r="H82" s="13">
        <v>0</v>
      </c>
      <c r="I82" s="12">
        <v>56</v>
      </c>
      <c r="J82" s="12">
        <v>0</v>
      </c>
      <c r="K82" s="13">
        <v>0</v>
      </c>
      <c r="L82" s="13">
        <v>0</v>
      </c>
      <c r="M82" s="13">
        <v>0</v>
      </c>
      <c r="N82" s="12">
        <v>0</v>
      </c>
      <c r="O82" s="14">
        <f t="shared" ref="O82" si="91">(A82*B82*E82+A82*C82*F82+B82*C82*D82)*G82*$G$2*0.000001+(A82*B82*E82+A82*C82*F82+B82*C82*D82)*H82*$H$2*0.000001+($I$2*I82)+($J$2*J82+$K$2*K82*A82*C82*0.000001)+($L$2*L82)+$M$2*M82+$N$2*N82</f>
        <v>1582.8999999999999</v>
      </c>
      <c r="P82" s="103">
        <v>3</v>
      </c>
      <c r="Q82" s="59" t="s">
        <v>155</v>
      </c>
      <c r="R82" s="103" t="s">
        <v>159</v>
      </c>
      <c r="S82" s="207"/>
      <c r="T82" s="1">
        <f t="shared" ref="T82" si="92">A82</f>
        <v>1000</v>
      </c>
      <c r="U82" s="1">
        <f t="shared" ref="U82" si="93">B82</f>
        <v>550</v>
      </c>
      <c r="V82" s="1">
        <f t="shared" ref="V82" si="94">C82</f>
        <v>850</v>
      </c>
      <c r="W82" s="3">
        <v>1</v>
      </c>
      <c r="X82" s="3" t="s">
        <v>64</v>
      </c>
      <c r="Y82" s="4">
        <f t="shared" si="88"/>
        <v>1</v>
      </c>
      <c r="Z82" s="1">
        <v>1250</v>
      </c>
      <c r="AA82" s="3">
        <f t="shared" ref="AA82" si="95">Y82*Z82</f>
        <v>1250</v>
      </c>
      <c r="AB82" s="18">
        <v>1250</v>
      </c>
      <c r="AC82" s="18"/>
      <c r="AD82" s="22">
        <f t="shared" ref="AD82" si="96">T82*V82*0.000001</f>
        <v>0.85</v>
      </c>
      <c r="AE82" s="20"/>
      <c r="AF82" s="20"/>
    </row>
    <row r="83" spans="1:32" s="19" customFormat="1" ht="45" customHeight="1" x14ac:dyDescent="0.15">
      <c r="A83" s="24">
        <v>1970</v>
      </c>
      <c r="B83" s="24">
        <v>550</v>
      </c>
      <c r="C83" s="24">
        <v>2650</v>
      </c>
      <c r="D83" s="13">
        <v>9</v>
      </c>
      <c r="E83" s="13">
        <v>9</v>
      </c>
      <c r="F83" s="13">
        <v>2</v>
      </c>
      <c r="G83" s="13">
        <v>1</v>
      </c>
      <c r="H83" s="13">
        <v>0</v>
      </c>
      <c r="I83" s="12">
        <v>56</v>
      </c>
      <c r="J83" s="12">
        <v>0</v>
      </c>
      <c r="K83" s="13">
        <v>0</v>
      </c>
      <c r="L83" s="13">
        <v>0</v>
      </c>
      <c r="M83" s="13">
        <v>0</v>
      </c>
      <c r="N83" s="12">
        <v>0</v>
      </c>
      <c r="O83" s="14">
        <f t="shared" ref="O83" si="97">(A83*B83*E83+A83*C83*F83+B83*C83*D83)*G83*$G$2*0.000001+(A83*B83*E83+A83*C83*F83+B83*C83*D83)*H83*$H$2*0.000001+($I$2*I83)+($J$2*J83+$K$2*K83*A83*C83*0.000001)+($L$2*L83)+$M$2*M83+$N$2*N83</f>
        <v>4277.2</v>
      </c>
      <c r="P83" s="103">
        <v>4</v>
      </c>
      <c r="Q83" s="59" t="s">
        <v>157</v>
      </c>
      <c r="R83" s="103" t="s">
        <v>156</v>
      </c>
      <c r="S83" s="207"/>
      <c r="T83" s="1">
        <f t="shared" ref="T83" si="98">A83</f>
        <v>1970</v>
      </c>
      <c r="U83" s="1">
        <f t="shared" ref="U83" si="99">B83</f>
        <v>550</v>
      </c>
      <c r="V83" s="1">
        <f t="shared" ref="V83" si="100">C83</f>
        <v>2650</v>
      </c>
      <c r="W83" s="3">
        <v>1</v>
      </c>
      <c r="X83" s="3" t="s">
        <v>47</v>
      </c>
      <c r="Y83" s="4">
        <f>T83*V83*0.000001*W83</f>
        <v>5.2204999999999995</v>
      </c>
      <c r="Z83" s="1">
        <v>880</v>
      </c>
      <c r="AA83" s="3">
        <f t="shared" ref="AA83" si="101">Y83*Z83</f>
        <v>4594.04</v>
      </c>
      <c r="AB83" s="18">
        <v>1250</v>
      </c>
      <c r="AC83" s="18"/>
      <c r="AD83" s="22">
        <f t="shared" ref="AD83" si="102">T83*V83*0.000001</f>
        <v>5.2204999999999995</v>
      </c>
      <c r="AE83" s="20"/>
      <c r="AF83" s="20"/>
    </row>
    <row r="84" spans="1:32" s="19" customFormat="1" ht="45" customHeight="1" x14ac:dyDescent="0.15">
      <c r="A84" s="24">
        <v>1050</v>
      </c>
      <c r="B84" s="24">
        <v>550</v>
      </c>
      <c r="C84" s="24">
        <v>800</v>
      </c>
      <c r="D84" s="13">
        <v>9</v>
      </c>
      <c r="E84" s="13">
        <v>9</v>
      </c>
      <c r="F84" s="13">
        <v>2</v>
      </c>
      <c r="G84" s="13">
        <v>1</v>
      </c>
      <c r="H84" s="13">
        <v>0</v>
      </c>
      <c r="I84" s="12">
        <v>56</v>
      </c>
      <c r="J84" s="12">
        <v>0</v>
      </c>
      <c r="K84" s="13">
        <v>0</v>
      </c>
      <c r="L84" s="13">
        <v>0</v>
      </c>
      <c r="M84" s="13">
        <v>0</v>
      </c>
      <c r="N84" s="12">
        <v>0</v>
      </c>
      <c r="O84" s="14">
        <f t="shared" ref="O84" si="103">(A84*B84*E84+A84*C84*F84+B84*C84*D84)*G84*$G$2*0.000001+(A84*B84*E84+A84*C84*F84+B84*C84*D84)*H84*$H$2*0.000001+($I$2*I84)+($J$2*J84+$K$2*K84*A84*C84*0.000001)+($L$2*L84)+$M$2*M84+$N$2*N84</f>
        <v>1580.5</v>
      </c>
      <c r="P84" s="103">
        <v>5</v>
      </c>
      <c r="Q84" s="59" t="s">
        <v>157</v>
      </c>
      <c r="R84" s="103" t="s">
        <v>160</v>
      </c>
      <c r="S84" s="207"/>
      <c r="T84" s="1">
        <f t="shared" ref="T84" si="104">A84</f>
        <v>1050</v>
      </c>
      <c r="U84" s="1">
        <f t="shared" ref="U84" si="105">B84</f>
        <v>550</v>
      </c>
      <c r="V84" s="1">
        <f t="shared" ref="V84" si="106">C84</f>
        <v>800</v>
      </c>
      <c r="W84" s="3">
        <v>1</v>
      </c>
      <c r="X84" s="3" t="s">
        <v>64</v>
      </c>
      <c r="Y84" s="4">
        <f t="shared" ref="Y84" si="107">T84*0.001*W84</f>
        <v>1.05</v>
      </c>
      <c r="Z84" s="1">
        <v>1250</v>
      </c>
      <c r="AA84" s="3">
        <f t="shared" ref="AA84" si="108">Y84*Z84</f>
        <v>1312.5</v>
      </c>
      <c r="AB84" s="18">
        <v>1250</v>
      </c>
      <c r="AC84" s="18"/>
      <c r="AD84" s="22">
        <f t="shared" ref="AD84" si="109">T84*V84*0.000001</f>
        <v>0.84</v>
      </c>
      <c r="AE84" s="20"/>
      <c r="AF84" s="20"/>
    </row>
    <row r="85" spans="1:32" s="19" customFormat="1" ht="45" customHeight="1" x14ac:dyDescent="0.15">
      <c r="A85" s="24">
        <v>1050</v>
      </c>
      <c r="B85" s="24">
        <v>550</v>
      </c>
      <c r="C85" s="24">
        <v>850</v>
      </c>
      <c r="D85" s="13">
        <v>9</v>
      </c>
      <c r="E85" s="13">
        <v>9</v>
      </c>
      <c r="F85" s="13">
        <v>2</v>
      </c>
      <c r="G85" s="13">
        <v>1</v>
      </c>
      <c r="H85" s="13">
        <v>0</v>
      </c>
      <c r="I85" s="12">
        <v>56</v>
      </c>
      <c r="J85" s="12">
        <v>0</v>
      </c>
      <c r="K85" s="13">
        <v>0</v>
      </c>
      <c r="L85" s="13">
        <v>0</v>
      </c>
      <c r="M85" s="13">
        <v>0</v>
      </c>
      <c r="N85" s="12">
        <v>0</v>
      </c>
      <c r="O85" s="14">
        <f t="shared" ref="O85" si="110">(A85*B85*E85+A85*C85*F85+B85*C85*D85)*G85*$G$2*0.000001+(A85*B85*E85+A85*C85*F85+B85*C85*D85)*H85*$H$2*0.000001+($I$2*I85)+($J$2*J85+$K$2*K85*A85*C85*0.000001)+($L$2*L85)+$M$2*M85+$N$2*N85</f>
        <v>1622.8</v>
      </c>
      <c r="P85" s="103">
        <v>6</v>
      </c>
      <c r="Q85" s="59" t="s">
        <v>157</v>
      </c>
      <c r="R85" s="103" t="s">
        <v>161</v>
      </c>
      <c r="S85" s="207"/>
      <c r="T85" s="1">
        <f t="shared" ref="T85" si="111">A85</f>
        <v>1050</v>
      </c>
      <c r="U85" s="1">
        <f t="shared" ref="U85" si="112">B85</f>
        <v>550</v>
      </c>
      <c r="V85" s="1">
        <f t="shared" ref="V85" si="113">C85</f>
        <v>850</v>
      </c>
      <c r="W85" s="3">
        <v>1</v>
      </c>
      <c r="X85" s="3" t="s">
        <v>64</v>
      </c>
      <c r="Y85" s="4">
        <f t="shared" ref="Y85" si="114">T85*0.001*W85</f>
        <v>1.05</v>
      </c>
      <c r="Z85" s="1">
        <v>1250</v>
      </c>
      <c r="AA85" s="3">
        <f t="shared" ref="AA85" si="115">Y85*Z85</f>
        <v>1312.5</v>
      </c>
      <c r="AB85" s="18">
        <v>1250</v>
      </c>
      <c r="AC85" s="18"/>
      <c r="AD85" s="22">
        <f t="shared" ref="AD85" si="116">T85*V85*0.000001</f>
        <v>0.89249999999999996</v>
      </c>
      <c r="AE85" s="20"/>
      <c r="AF85" s="20"/>
    </row>
    <row r="86" spans="1:32" s="19" customFormat="1" ht="45" customHeight="1" x14ac:dyDescent="0.15">
      <c r="A86" s="24">
        <v>2100</v>
      </c>
      <c r="B86" s="24">
        <v>550</v>
      </c>
      <c r="C86" s="24">
        <v>2650</v>
      </c>
      <c r="D86" s="13">
        <v>9</v>
      </c>
      <c r="E86" s="13">
        <v>9</v>
      </c>
      <c r="F86" s="13">
        <v>2</v>
      </c>
      <c r="G86" s="13">
        <v>1</v>
      </c>
      <c r="H86" s="13">
        <v>0</v>
      </c>
      <c r="I86" s="12">
        <v>56</v>
      </c>
      <c r="J86" s="12">
        <v>0</v>
      </c>
      <c r="K86" s="13">
        <v>0</v>
      </c>
      <c r="L86" s="13">
        <v>0</v>
      </c>
      <c r="M86" s="13">
        <v>0</v>
      </c>
      <c r="N86" s="12">
        <v>0</v>
      </c>
      <c r="O86" s="14">
        <f t="shared" ref="O86" si="117">(A86*B86*E86+A86*C86*F86+B86*C86*D86)*G86*$G$2*0.000001+(A86*B86*E86+A86*C86*F86+B86*C86*D86)*H86*$H$2*0.000001+($I$2*I86)+($J$2*J86+$K$2*K86*A86*C86*0.000001)+($L$2*L86)+$M$2*M86+$N$2*N86</f>
        <v>4437.0999999999995</v>
      </c>
      <c r="P86" s="103">
        <v>7</v>
      </c>
      <c r="Q86" s="59" t="s">
        <v>162</v>
      </c>
      <c r="R86" s="103" t="s">
        <v>156</v>
      </c>
      <c r="S86" s="207"/>
      <c r="T86" s="1">
        <f t="shared" ref="T86" si="118">A86</f>
        <v>2100</v>
      </c>
      <c r="U86" s="1">
        <f t="shared" ref="U86" si="119">B86</f>
        <v>550</v>
      </c>
      <c r="V86" s="1">
        <f t="shared" ref="V86" si="120">C86</f>
        <v>2650</v>
      </c>
      <c r="W86" s="3">
        <v>1</v>
      </c>
      <c r="X86" s="3" t="s">
        <v>47</v>
      </c>
      <c r="Y86" s="4">
        <f t="shared" ref="Y86:Y98" si="121">T86*V86*0.000001*W86</f>
        <v>5.5649999999999995</v>
      </c>
      <c r="Z86" s="1">
        <v>880</v>
      </c>
      <c r="AA86" s="3">
        <f t="shared" ref="AA86" si="122">Y86*Z86</f>
        <v>4897.2</v>
      </c>
      <c r="AB86" s="18">
        <v>1250</v>
      </c>
      <c r="AC86" s="18"/>
      <c r="AD86" s="22">
        <f t="shared" ref="AD86" si="123">T86*V86*0.000001</f>
        <v>5.5649999999999995</v>
      </c>
      <c r="AE86" s="20"/>
      <c r="AF86" s="20"/>
    </row>
    <row r="87" spans="1:32" s="19" customFormat="1" ht="45" customHeight="1" x14ac:dyDescent="0.15">
      <c r="A87" s="24">
        <v>1050</v>
      </c>
      <c r="B87" s="24">
        <v>550</v>
      </c>
      <c r="C87" s="24">
        <v>2650</v>
      </c>
      <c r="D87" s="13">
        <v>9</v>
      </c>
      <c r="E87" s="13">
        <v>9</v>
      </c>
      <c r="F87" s="13">
        <v>2</v>
      </c>
      <c r="G87" s="13">
        <v>1</v>
      </c>
      <c r="H87" s="13">
        <v>0</v>
      </c>
      <c r="I87" s="12">
        <v>56</v>
      </c>
      <c r="J87" s="12">
        <v>0</v>
      </c>
      <c r="K87" s="13">
        <v>0</v>
      </c>
      <c r="L87" s="13">
        <v>0</v>
      </c>
      <c r="M87" s="13">
        <v>0</v>
      </c>
      <c r="N87" s="12">
        <v>0</v>
      </c>
      <c r="O87" s="14">
        <f t="shared" ref="O87" si="124">(A87*B87*E87+A87*C87*F87+B87*C87*D87)*G87*$G$2*0.000001+(A87*B87*E87+A87*C87*F87+B87*C87*D87)*H87*$H$2*0.000001+($I$2*I87)+($J$2*J87+$K$2*K87*A87*C87*0.000001)+($L$2*L87)+$M$2*M87+$N$2*N87</f>
        <v>3145.6</v>
      </c>
      <c r="P87" s="103">
        <v>8</v>
      </c>
      <c r="Q87" s="59" t="s">
        <v>162</v>
      </c>
      <c r="R87" s="103" t="s">
        <v>163</v>
      </c>
      <c r="S87" s="207"/>
      <c r="T87" s="1">
        <f t="shared" ref="T87" si="125">A87</f>
        <v>1050</v>
      </c>
      <c r="U87" s="1">
        <f t="shared" ref="U87" si="126">B87</f>
        <v>550</v>
      </c>
      <c r="V87" s="1">
        <f t="shared" ref="V87" si="127">C87</f>
        <v>2650</v>
      </c>
      <c r="W87" s="3">
        <v>1</v>
      </c>
      <c r="X87" s="3" t="s">
        <v>47</v>
      </c>
      <c r="Y87" s="4">
        <f t="shared" si="121"/>
        <v>2.7824999999999998</v>
      </c>
      <c r="Z87" s="1">
        <v>880</v>
      </c>
      <c r="AA87" s="3">
        <f t="shared" ref="AA87" si="128">Y87*Z87</f>
        <v>2448.6</v>
      </c>
      <c r="AB87" s="18">
        <v>1250</v>
      </c>
      <c r="AC87" s="18"/>
      <c r="AD87" s="22">
        <f t="shared" ref="AD87" si="129">T87*V87*0.000001</f>
        <v>2.7824999999999998</v>
      </c>
      <c r="AE87" s="20"/>
      <c r="AF87" s="20"/>
    </row>
    <row r="88" spans="1:32" s="19" customFormat="1" ht="45" customHeight="1" x14ac:dyDescent="0.15">
      <c r="A88" s="24">
        <v>600</v>
      </c>
      <c r="B88" s="24">
        <v>350</v>
      </c>
      <c r="C88" s="24">
        <v>2650</v>
      </c>
      <c r="D88" s="13">
        <v>9</v>
      </c>
      <c r="E88" s="13">
        <v>9</v>
      </c>
      <c r="F88" s="13">
        <v>2</v>
      </c>
      <c r="G88" s="13">
        <v>1</v>
      </c>
      <c r="H88" s="13">
        <v>0</v>
      </c>
      <c r="I88" s="12">
        <v>56</v>
      </c>
      <c r="J88" s="12">
        <v>0</v>
      </c>
      <c r="K88" s="13">
        <v>0</v>
      </c>
      <c r="L88" s="13">
        <v>0</v>
      </c>
      <c r="M88" s="13">
        <v>0</v>
      </c>
      <c r="N88" s="12">
        <v>0</v>
      </c>
      <c r="O88" s="14">
        <f t="shared" ref="O88" si="130">(A88*B88*E88+A88*C88*F88+B88*C88*D88)*G88*$G$2*0.000001+(A88*B88*E88+A88*C88*F88+B88*C88*D88)*H88*$H$2*0.000001+($I$2*I88)+($J$2*J88+$K$2*K88*A88*C88*0.000001)+($L$2*L88)+$M$2*M88+$N$2*N88</f>
        <v>1890.1</v>
      </c>
      <c r="P88" s="103">
        <v>9</v>
      </c>
      <c r="Q88" s="59" t="s">
        <v>164</v>
      </c>
      <c r="R88" s="103" t="s">
        <v>165</v>
      </c>
      <c r="S88" s="207"/>
      <c r="T88" s="1">
        <f t="shared" ref="T88" si="131">A88</f>
        <v>600</v>
      </c>
      <c r="U88" s="1">
        <f t="shared" ref="U88" si="132">B88</f>
        <v>350</v>
      </c>
      <c r="V88" s="1">
        <f t="shared" ref="V88" si="133">C88</f>
        <v>2650</v>
      </c>
      <c r="W88" s="3">
        <v>1</v>
      </c>
      <c r="X88" s="3" t="s">
        <v>47</v>
      </c>
      <c r="Y88" s="4">
        <f t="shared" si="121"/>
        <v>1.5899999999999999</v>
      </c>
      <c r="Z88" s="1">
        <v>880</v>
      </c>
      <c r="AA88" s="3">
        <f t="shared" ref="AA88" si="134">Y88*Z88</f>
        <v>1399.1999999999998</v>
      </c>
      <c r="AB88" s="18">
        <v>1250</v>
      </c>
      <c r="AC88" s="18"/>
      <c r="AD88" s="22">
        <f t="shared" ref="AD88" si="135">T88*V88*0.000001</f>
        <v>1.5899999999999999</v>
      </c>
      <c r="AE88" s="20"/>
      <c r="AF88" s="20"/>
    </row>
    <row r="89" spans="1:32" s="19" customFormat="1" ht="45" customHeight="1" x14ac:dyDescent="0.15">
      <c r="A89" s="24">
        <v>1100</v>
      </c>
      <c r="B89" s="24">
        <v>350</v>
      </c>
      <c r="C89" s="24">
        <v>2650</v>
      </c>
      <c r="D89" s="13">
        <v>9</v>
      </c>
      <c r="E89" s="13">
        <v>9</v>
      </c>
      <c r="F89" s="13">
        <v>2</v>
      </c>
      <c r="G89" s="13">
        <v>1</v>
      </c>
      <c r="H89" s="13">
        <v>0</v>
      </c>
      <c r="I89" s="12">
        <v>56</v>
      </c>
      <c r="J89" s="12">
        <v>0</v>
      </c>
      <c r="K89" s="13">
        <v>0</v>
      </c>
      <c r="L89" s="13">
        <v>0</v>
      </c>
      <c r="M89" s="13">
        <v>0</v>
      </c>
      <c r="N89" s="12">
        <v>0</v>
      </c>
      <c r="O89" s="14">
        <f t="shared" ref="O89" si="136">(A89*B89*E89+A89*C89*F89+B89*C89*D89)*G89*$G$2*0.000001+(A89*B89*E89+A89*C89*F89+B89*C89*D89)*H89*$H$2*0.000001+($I$2*I89)+($J$2*J89+$K$2*K89*A89*C89*0.000001)+($L$2*L89)+$M$2*M89+$N$2*N89</f>
        <v>2397.1</v>
      </c>
      <c r="P89" s="103">
        <v>10</v>
      </c>
      <c r="Q89" s="59" t="s">
        <v>164</v>
      </c>
      <c r="R89" s="103" t="s">
        <v>165</v>
      </c>
      <c r="S89" s="207"/>
      <c r="T89" s="1">
        <f t="shared" ref="T89" si="137">A89</f>
        <v>1100</v>
      </c>
      <c r="U89" s="1">
        <f t="shared" ref="U89" si="138">B89</f>
        <v>350</v>
      </c>
      <c r="V89" s="1">
        <f t="shared" ref="V89" si="139">C89</f>
        <v>2650</v>
      </c>
      <c r="W89" s="3">
        <v>1</v>
      </c>
      <c r="X89" s="3" t="s">
        <v>47</v>
      </c>
      <c r="Y89" s="4">
        <f t="shared" si="121"/>
        <v>2.915</v>
      </c>
      <c r="Z89" s="1">
        <v>880</v>
      </c>
      <c r="AA89" s="3">
        <f t="shared" ref="AA89" si="140">Y89*Z89</f>
        <v>2565.1999999999998</v>
      </c>
      <c r="AB89" s="18">
        <v>1250</v>
      </c>
      <c r="AC89" s="18"/>
      <c r="AD89" s="22">
        <f t="shared" ref="AD89" si="141">T89*V89*0.000001</f>
        <v>2.915</v>
      </c>
      <c r="AE89" s="20"/>
      <c r="AF89" s="20"/>
    </row>
    <row r="90" spans="1:32" s="19" customFormat="1" ht="45" customHeight="1" x14ac:dyDescent="0.15">
      <c r="A90" s="24">
        <v>550</v>
      </c>
      <c r="B90" s="24">
        <v>350</v>
      </c>
      <c r="C90" s="24">
        <v>2650</v>
      </c>
      <c r="D90" s="13">
        <v>9</v>
      </c>
      <c r="E90" s="13">
        <v>9</v>
      </c>
      <c r="F90" s="13">
        <v>2</v>
      </c>
      <c r="G90" s="13">
        <v>1</v>
      </c>
      <c r="H90" s="13">
        <v>0</v>
      </c>
      <c r="I90" s="12">
        <v>56</v>
      </c>
      <c r="J90" s="12">
        <v>0</v>
      </c>
      <c r="K90" s="13">
        <v>0</v>
      </c>
      <c r="L90" s="13">
        <v>0</v>
      </c>
      <c r="M90" s="13">
        <v>0</v>
      </c>
      <c r="N90" s="12">
        <v>0</v>
      </c>
      <c r="O90" s="14">
        <f t="shared" ref="O90" si="142">(A90*B90*E90+A90*C90*F90+B90*C90*D90)*G90*$G$2*0.000001+(A90*B90*E90+A90*C90*F90+B90*C90*D90)*H90*$H$2*0.000001+($I$2*I90)+($J$2*J90+$K$2*K90*A90*C90*0.000001)+($L$2*L90)+$M$2*M90+$N$2*N90</f>
        <v>1839.3999999999999</v>
      </c>
      <c r="P90" s="103">
        <v>11</v>
      </c>
      <c r="Q90" s="59" t="s">
        <v>164</v>
      </c>
      <c r="R90" s="103" t="s">
        <v>165</v>
      </c>
      <c r="S90" s="207"/>
      <c r="T90" s="1">
        <f t="shared" ref="T90" si="143">A90</f>
        <v>550</v>
      </c>
      <c r="U90" s="1">
        <f t="shared" ref="U90" si="144">B90</f>
        <v>350</v>
      </c>
      <c r="V90" s="1">
        <f t="shared" ref="V90" si="145">C90</f>
        <v>2650</v>
      </c>
      <c r="W90" s="3">
        <v>1</v>
      </c>
      <c r="X90" s="3" t="s">
        <v>47</v>
      </c>
      <c r="Y90" s="4">
        <f t="shared" si="121"/>
        <v>1.4575</v>
      </c>
      <c r="Z90" s="1">
        <v>880</v>
      </c>
      <c r="AA90" s="3">
        <f t="shared" ref="AA90" si="146">Y90*Z90</f>
        <v>1282.5999999999999</v>
      </c>
      <c r="AB90" s="18">
        <v>1250</v>
      </c>
      <c r="AC90" s="18"/>
      <c r="AD90" s="22">
        <f t="shared" ref="AD90" si="147">T90*V90*0.000001</f>
        <v>1.4575</v>
      </c>
      <c r="AE90" s="20"/>
      <c r="AF90" s="20"/>
    </row>
    <row r="91" spans="1:32" s="19" customFormat="1" ht="45" customHeight="1" x14ac:dyDescent="0.15">
      <c r="A91" s="24">
        <v>3650</v>
      </c>
      <c r="B91" s="24">
        <v>350</v>
      </c>
      <c r="C91" s="24">
        <v>2650</v>
      </c>
      <c r="D91" s="13">
        <v>9</v>
      </c>
      <c r="E91" s="13">
        <v>9</v>
      </c>
      <c r="F91" s="13">
        <v>2</v>
      </c>
      <c r="G91" s="13">
        <v>1</v>
      </c>
      <c r="H91" s="13">
        <v>0</v>
      </c>
      <c r="I91" s="12">
        <v>56</v>
      </c>
      <c r="J91" s="12">
        <v>0</v>
      </c>
      <c r="K91" s="13">
        <v>0</v>
      </c>
      <c r="L91" s="13">
        <v>0</v>
      </c>
      <c r="M91" s="13">
        <v>0</v>
      </c>
      <c r="N91" s="12">
        <v>0</v>
      </c>
      <c r="O91" s="14">
        <f t="shared" ref="O91" si="148">(A91*B91*E91+A91*C91*F91+B91*C91*D91)*G91*$G$2*0.000001+(A91*B91*E91+A91*C91*F91+B91*C91*D91)*H91*$H$2*0.000001+($I$2*I91)+($J$2*J91+$K$2*K91*A91*C91*0.000001)+($L$2*L91)+$M$2*M91+$N$2*N91</f>
        <v>4982.8</v>
      </c>
      <c r="P91" s="103">
        <v>12</v>
      </c>
      <c r="Q91" s="59" t="s">
        <v>166</v>
      </c>
      <c r="R91" s="103" t="s">
        <v>167</v>
      </c>
      <c r="S91" s="207"/>
      <c r="T91" s="1">
        <f t="shared" ref="T91" si="149">A91</f>
        <v>3650</v>
      </c>
      <c r="U91" s="1">
        <f t="shared" ref="U91" si="150">B91</f>
        <v>350</v>
      </c>
      <c r="V91" s="1">
        <f t="shared" ref="V91" si="151">C91</f>
        <v>2650</v>
      </c>
      <c r="W91" s="3">
        <v>1</v>
      </c>
      <c r="X91" s="3" t="s">
        <v>47</v>
      </c>
      <c r="Y91" s="4">
        <f t="shared" si="121"/>
        <v>9.6724999999999994</v>
      </c>
      <c r="Z91" s="1">
        <v>880</v>
      </c>
      <c r="AA91" s="3">
        <f t="shared" ref="AA91" si="152">Y91*Z91</f>
        <v>8511.7999999999993</v>
      </c>
      <c r="AB91" s="18">
        <v>1250</v>
      </c>
      <c r="AC91" s="18"/>
      <c r="AD91" s="22">
        <f t="shared" ref="AD91" si="153">T91*V91*0.000001</f>
        <v>9.6724999999999994</v>
      </c>
      <c r="AE91" s="20"/>
      <c r="AF91" s="20"/>
    </row>
    <row r="92" spans="1:32" s="19" customFormat="1" ht="45" customHeight="1" x14ac:dyDescent="0.15">
      <c r="A92" s="24">
        <v>1200</v>
      </c>
      <c r="B92" s="24">
        <v>300</v>
      </c>
      <c r="C92" s="24">
        <v>2650</v>
      </c>
      <c r="D92" s="13">
        <v>9</v>
      </c>
      <c r="E92" s="13">
        <v>9</v>
      </c>
      <c r="F92" s="13">
        <v>2</v>
      </c>
      <c r="G92" s="13">
        <v>1</v>
      </c>
      <c r="H92" s="13">
        <v>0</v>
      </c>
      <c r="I92" s="12">
        <v>56</v>
      </c>
      <c r="J92" s="12">
        <v>0</v>
      </c>
      <c r="K92" s="13">
        <v>0</v>
      </c>
      <c r="L92" s="13">
        <v>0</v>
      </c>
      <c r="M92" s="13">
        <v>0</v>
      </c>
      <c r="N92" s="12">
        <v>0</v>
      </c>
      <c r="O92" s="14">
        <f t="shared" ref="O92" si="154">(A92*B92*E92+A92*C92*F92+B92*C92*D92)*G92*$G$2*0.000001+(A92*B92*E92+A92*C92*F92+B92*C92*D92)*H92*$H$2*0.000001+($I$2*I92)+($J$2*J92+$K$2*K92*A92*C92*0.000001)+($L$2*L92)+$M$2*M92+$N$2*N92</f>
        <v>2290.6</v>
      </c>
      <c r="P92" s="103">
        <v>13</v>
      </c>
      <c r="Q92" s="59" t="s">
        <v>166</v>
      </c>
      <c r="R92" s="103" t="s">
        <v>60</v>
      </c>
      <c r="S92" s="207"/>
      <c r="T92" s="1">
        <f t="shared" ref="T92" si="155">A92</f>
        <v>1200</v>
      </c>
      <c r="U92" s="1">
        <f t="shared" ref="U92" si="156">B92</f>
        <v>300</v>
      </c>
      <c r="V92" s="1">
        <f t="shared" ref="V92" si="157">C92</f>
        <v>2650</v>
      </c>
      <c r="W92" s="3">
        <v>1</v>
      </c>
      <c r="X92" s="3" t="s">
        <v>47</v>
      </c>
      <c r="Y92" s="4">
        <f t="shared" si="121"/>
        <v>3.1799999999999997</v>
      </c>
      <c r="Z92" s="1">
        <v>880</v>
      </c>
      <c r="AA92" s="3">
        <f t="shared" ref="AA92" si="158">Y92*Z92</f>
        <v>2798.3999999999996</v>
      </c>
      <c r="AB92" s="18">
        <v>1250</v>
      </c>
      <c r="AC92" s="18"/>
      <c r="AD92" s="22">
        <f t="shared" ref="AD92" si="159">T92*V92*0.000001</f>
        <v>3.1799999999999997</v>
      </c>
      <c r="AE92" s="20"/>
      <c r="AF92" s="20"/>
    </row>
    <row r="93" spans="1:32" s="19" customFormat="1" ht="45" customHeight="1" x14ac:dyDescent="0.15">
      <c r="A93" s="24">
        <v>1760</v>
      </c>
      <c r="B93" s="24">
        <v>600</v>
      </c>
      <c r="C93" s="24">
        <v>2650</v>
      </c>
      <c r="D93" s="13">
        <v>9</v>
      </c>
      <c r="E93" s="13">
        <v>9</v>
      </c>
      <c r="F93" s="13">
        <v>2</v>
      </c>
      <c r="G93" s="13">
        <v>1</v>
      </c>
      <c r="H93" s="13">
        <v>0</v>
      </c>
      <c r="I93" s="12">
        <v>56</v>
      </c>
      <c r="J93" s="12">
        <v>0</v>
      </c>
      <c r="K93" s="13">
        <v>0</v>
      </c>
      <c r="L93" s="13">
        <v>0</v>
      </c>
      <c r="M93" s="13">
        <v>0</v>
      </c>
      <c r="N93" s="12">
        <v>0</v>
      </c>
      <c r="O93" s="14">
        <f t="shared" ref="O93" si="160">(A93*B93*E93+A93*C93*F93+B93*C93*D93)*G93*$G$2*0.000001+(A93*B93*E93+A93*C93*F93+B93*C93*D93)*H93*$H$2*0.000001+($I$2*I93)+($J$2*J93+$K$2*K93*A93*C93*0.000001)+($L$2*L93)+$M$2*M93+$N$2*N93</f>
        <v>4257.04</v>
      </c>
      <c r="P93" s="103">
        <v>14</v>
      </c>
      <c r="Q93" s="59" t="s">
        <v>166</v>
      </c>
      <c r="R93" s="103" t="s">
        <v>60</v>
      </c>
      <c r="S93" s="207"/>
      <c r="T93" s="1">
        <f t="shared" ref="T93" si="161">A93</f>
        <v>1760</v>
      </c>
      <c r="U93" s="1">
        <f t="shared" ref="U93" si="162">B93</f>
        <v>600</v>
      </c>
      <c r="V93" s="1">
        <f t="shared" ref="V93" si="163">C93</f>
        <v>2650</v>
      </c>
      <c r="W93" s="3">
        <v>1</v>
      </c>
      <c r="X93" s="3" t="s">
        <v>47</v>
      </c>
      <c r="Y93" s="4">
        <f t="shared" si="121"/>
        <v>4.6639999999999997</v>
      </c>
      <c r="Z93" s="1">
        <v>880</v>
      </c>
      <c r="AA93" s="3">
        <f t="shared" ref="AA93" si="164">Y93*Z93</f>
        <v>4104.32</v>
      </c>
      <c r="AB93" s="18">
        <v>1250</v>
      </c>
      <c r="AC93" s="18"/>
      <c r="AD93" s="22">
        <f t="shared" ref="AD93" si="165">T93*V93*0.000001</f>
        <v>4.6639999999999997</v>
      </c>
      <c r="AE93" s="20"/>
      <c r="AF93" s="20"/>
    </row>
    <row r="94" spans="1:32" s="19" customFormat="1" ht="45" customHeight="1" x14ac:dyDescent="0.15">
      <c r="A94" s="24">
        <v>2780</v>
      </c>
      <c r="B94" s="24">
        <v>350</v>
      </c>
      <c r="C94" s="24">
        <v>400</v>
      </c>
      <c r="D94" s="13">
        <v>9</v>
      </c>
      <c r="E94" s="13">
        <v>9</v>
      </c>
      <c r="F94" s="13">
        <v>2</v>
      </c>
      <c r="G94" s="13">
        <v>1</v>
      </c>
      <c r="H94" s="13">
        <v>0</v>
      </c>
      <c r="I94" s="12">
        <v>56</v>
      </c>
      <c r="J94" s="12">
        <v>0</v>
      </c>
      <c r="K94" s="13">
        <v>0</v>
      </c>
      <c r="L94" s="13">
        <v>0</v>
      </c>
      <c r="M94" s="13">
        <v>0</v>
      </c>
      <c r="N94" s="12">
        <v>0</v>
      </c>
      <c r="O94" s="14">
        <f t="shared" ref="O94" si="166">(A94*B94*E94+A94*C94*F94+B94*C94*D94)*G94*$G$2*0.000001+(A94*B94*E94+A94*C94*F94+B94*C94*D94)*H94*$H$2*0.000001+($I$2*I94)+($J$2*J94+$K$2*K94*A94*C94*0.000001)+($L$2*L94)+$M$2*M94+$N$2*N94</f>
        <v>1748.9199999999998</v>
      </c>
      <c r="P94" s="103">
        <v>15</v>
      </c>
      <c r="Q94" s="59" t="s">
        <v>168</v>
      </c>
      <c r="R94" s="103" t="s">
        <v>169</v>
      </c>
      <c r="S94" s="207"/>
      <c r="T94" s="1">
        <f t="shared" ref="T94" si="167">A94</f>
        <v>2780</v>
      </c>
      <c r="U94" s="1">
        <f t="shared" ref="U94" si="168">B94</f>
        <v>350</v>
      </c>
      <c r="V94" s="1">
        <f t="shared" ref="V94" si="169">C94</f>
        <v>400</v>
      </c>
      <c r="W94" s="3">
        <v>1</v>
      </c>
      <c r="X94" s="3" t="s">
        <v>47</v>
      </c>
      <c r="Y94" s="4">
        <f t="shared" si="121"/>
        <v>1.1119999999999999</v>
      </c>
      <c r="Z94" s="1">
        <v>880</v>
      </c>
      <c r="AA94" s="3">
        <f t="shared" ref="AA94" si="170">Y94*Z94</f>
        <v>978.56</v>
      </c>
      <c r="AB94" s="18">
        <v>1250</v>
      </c>
      <c r="AC94" s="18"/>
      <c r="AD94" s="22">
        <f t="shared" ref="AD94" si="171">T94*V94*0.000001</f>
        <v>1.1119999999999999</v>
      </c>
      <c r="AE94" s="20"/>
      <c r="AF94" s="20"/>
    </row>
    <row r="95" spans="1:32" s="19" customFormat="1" ht="45" customHeight="1" x14ac:dyDescent="0.15">
      <c r="A95" s="24">
        <v>1230</v>
      </c>
      <c r="B95" s="24">
        <v>500</v>
      </c>
      <c r="C95" s="24">
        <v>900</v>
      </c>
      <c r="D95" s="13">
        <v>9</v>
      </c>
      <c r="E95" s="13">
        <v>9</v>
      </c>
      <c r="F95" s="13">
        <v>2</v>
      </c>
      <c r="G95" s="13">
        <v>1</v>
      </c>
      <c r="H95" s="13">
        <v>0</v>
      </c>
      <c r="I95" s="12">
        <v>56</v>
      </c>
      <c r="J95" s="12">
        <v>0</v>
      </c>
      <c r="K95" s="13">
        <v>0</v>
      </c>
      <c r="L95" s="13">
        <v>0</v>
      </c>
      <c r="M95" s="13">
        <v>0</v>
      </c>
      <c r="N95" s="12">
        <v>0</v>
      </c>
      <c r="O95" s="14">
        <f t="shared" ref="O95" si="172">(A95*B95*E95+A95*C95*F95+B95*C95*D95)*G95*$G$2*0.000001+(A95*B95*E95+A95*C95*F95+B95*C95*D95)*H95*$H$2*0.000001+($I$2*I95)+($J$2*J95+$K$2*K95*A95*C95*0.000001)+($L$2*L95)+$M$2*M95+$N$2*N95</f>
        <v>1695.8799999999999</v>
      </c>
      <c r="P95" s="103">
        <v>16</v>
      </c>
      <c r="Q95" s="59" t="s">
        <v>170</v>
      </c>
      <c r="R95" s="103" t="s">
        <v>171</v>
      </c>
      <c r="S95" s="207"/>
      <c r="T95" s="1">
        <f t="shared" ref="T95" si="173">A95</f>
        <v>1230</v>
      </c>
      <c r="U95" s="1">
        <f t="shared" ref="U95" si="174">B95</f>
        <v>500</v>
      </c>
      <c r="V95" s="1">
        <f t="shared" ref="V95" si="175">C95</f>
        <v>900</v>
      </c>
      <c r="W95" s="3">
        <v>1</v>
      </c>
      <c r="X95" s="3" t="s">
        <v>47</v>
      </c>
      <c r="Y95" s="4">
        <f t="shared" si="121"/>
        <v>1.107</v>
      </c>
      <c r="Z95" s="1">
        <v>880</v>
      </c>
      <c r="AA95" s="3">
        <f t="shared" ref="AA95" si="176">Y95*Z95</f>
        <v>974.16</v>
      </c>
      <c r="AB95" s="18">
        <v>1250</v>
      </c>
      <c r="AC95" s="18"/>
      <c r="AD95" s="22">
        <f t="shared" ref="AD95" si="177">T95*V95*0.000001</f>
        <v>1.107</v>
      </c>
      <c r="AE95" s="20"/>
      <c r="AF95" s="20"/>
    </row>
    <row r="96" spans="1:32" s="19" customFormat="1" ht="45" customHeight="1" x14ac:dyDescent="0.15">
      <c r="A96" s="24">
        <v>1230</v>
      </c>
      <c r="B96" s="24">
        <v>500</v>
      </c>
      <c r="C96" s="24">
        <v>2650</v>
      </c>
      <c r="D96" s="13">
        <v>9</v>
      </c>
      <c r="E96" s="13">
        <v>9</v>
      </c>
      <c r="F96" s="13">
        <v>2</v>
      </c>
      <c r="G96" s="13">
        <v>1</v>
      </c>
      <c r="H96" s="13">
        <v>0</v>
      </c>
      <c r="I96" s="12">
        <v>56</v>
      </c>
      <c r="J96" s="12">
        <v>0</v>
      </c>
      <c r="K96" s="13">
        <v>0</v>
      </c>
      <c r="L96" s="13">
        <v>0</v>
      </c>
      <c r="M96" s="13">
        <v>0</v>
      </c>
      <c r="N96" s="12">
        <v>0</v>
      </c>
      <c r="O96" s="14">
        <f t="shared" ref="O96:O97" si="178">(A96*B96*E96+A96*C96*F96+B96*C96*D96)*G96*$G$2*0.000001+(A96*B96*E96+A96*C96*F96+B96*C96*D96)*H96*$H$2*0.000001+($I$2*I96)+($J$2*J96+$K$2*K96*A96*C96*0.000001)+($L$2*L96)+$M$2*M96+$N$2*N96</f>
        <v>3157.48</v>
      </c>
      <c r="P96" s="103">
        <v>17</v>
      </c>
      <c r="Q96" s="59" t="s">
        <v>170</v>
      </c>
      <c r="R96" s="103" t="s">
        <v>172</v>
      </c>
      <c r="S96" s="207"/>
      <c r="T96" s="1">
        <f t="shared" ref="T96:T97" si="179">A96</f>
        <v>1230</v>
      </c>
      <c r="U96" s="1">
        <f t="shared" ref="U96:U97" si="180">B96</f>
        <v>500</v>
      </c>
      <c r="V96" s="1">
        <f t="shared" ref="V96:V97" si="181">C96</f>
        <v>2650</v>
      </c>
      <c r="W96" s="3">
        <v>1</v>
      </c>
      <c r="X96" s="3" t="s">
        <v>47</v>
      </c>
      <c r="Y96" s="4">
        <f t="shared" si="121"/>
        <v>3.2595000000000001</v>
      </c>
      <c r="Z96" s="1">
        <v>880</v>
      </c>
      <c r="AA96" s="3">
        <f t="shared" ref="AA96:AA97" si="182">Y96*Z96</f>
        <v>2868.36</v>
      </c>
      <c r="AB96" s="18">
        <v>1250</v>
      </c>
      <c r="AC96" s="18"/>
      <c r="AD96" s="22">
        <f t="shared" ref="AD96:AD97" si="183">T96*V96*0.000001</f>
        <v>3.2595000000000001</v>
      </c>
      <c r="AE96" s="20"/>
      <c r="AF96" s="20"/>
    </row>
    <row r="97" spans="1:38" s="19" customFormat="1" ht="45" customHeight="1" x14ac:dyDescent="0.15">
      <c r="A97" s="24">
        <v>1100</v>
      </c>
      <c r="B97" s="24">
        <v>400</v>
      </c>
      <c r="C97" s="24">
        <v>900</v>
      </c>
      <c r="D97" s="13">
        <v>9</v>
      </c>
      <c r="E97" s="13">
        <v>9</v>
      </c>
      <c r="F97" s="13">
        <v>2</v>
      </c>
      <c r="G97" s="13">
        <v>1</v>
      </c>
      <c r="H97" s="13">
        <v>0</v>
      </c>
      <c r="I97" s="12">
        <v>56</v>
      </c>
      <c r="J97" s="12">
        <v>0</v>
      </c>
      <c r="K97" s="13">
        <v>0</v>
      </c>
      <c r="L97" s="13">
        <v>0</v>
      </c>
      <c r="M97" s="13">
        <v>0</v>
      </c>
      <c r="N97" s="12">
        <v>0</v>
      </c>
      <c r="O97" s="14">
        <f t="shared" si="178"/>
        <v>1381.6</v>
      </c>
      <c r="P97" s="103">
        <v>18</v>
      </c>
      <c r="Q97" s="59" t="s">
        <v>173</v>
      </c>
      <c r="R97" s="103" t="s">
        <v>171</v>
      </c>
      <c r="S97" s="207"/>
      <c r="T97" s="1">
        <f t="shared" si="179"/>
        <v>1100</v>
      </c>
      <c r="U97" s="1">
        <f t="shared" si="180"/>
        <v>400</v>
      </c>
      <c r="V97" s="1">
        <f t="shared" si="181"/>
        <v>900</v>
      </c>
      <c r="W97" s="3">
        <v>1</v>
      </c>
      <c r="X97" s="3" t="s">
        <v>47</v>
      </c>
      <c r="Y97" s="4">
        <f t="shared" si="121"/>
        <v>0.99</v>
      </c>
      <c r="Z97" s="1">
        <v>880</v>
      </c>
      <c r="AA97" s="3">
        <f t="shared" si="182"/>
        <v>871.2</v>
      </c>
      <c r="AB97" s="18">
        <v>1250</v>
      </c>
      <c r="AC97" s="18"/>
      <c r="AD97" s="22">
        <f t="shared" si="183"/>
        <v>0.99</v>
      </c>
      <c r="AE97" s="20"/>
      <c r="AF97" s="20"/>
    </row>
    <row r="98" spans="1:38" s="19" customFormat="1" ht="45" customHeight="1" x14ac:dyDescent="0.15">
      <c r="A98" s="24">
        <v>1100</v>
      </c>
      <c r="B98" s="24">
        <v>500</v>
      </c>
      <c r="C98" s="24">
        <v>2650</v>
      </c>
      <c r="D98" s="13">
        <v>9</v>
      </c>
      <c r="E98" s="13">
        <v>9</v>
      </c>
      <c r="F98" s="13">
        <v>2</v>
      </c>
      <c r="G98" s="13">
        <v>1</v>
      </c>
      <c r="H98" s="13">
        <v>0</v>
      </c>
      <c r="I98" s="12">
        <v>56</v>
      </c>
      <c r="J98" s="12">
        <v>0</v>
      </c>
      <c r="K98" s="13">
        <v>0</v>
      </c>
      <c r="L98" s="13">
        <v>0</v>
      </c>
      <c r="M98" s="13">
        <v>0</v>
      </c>
      <c r="N98" s="12">
        <v>0</v>
      </c>
      <c r="O98" s="14">
        <f t="shared" ref="O98" si="184">(A98*B98*E98+A98*C98*F98+B98*C98*D98)*G98*$G$2*0.000001+(A98*B98*E98+A98*C98*F98+B98*C98*D98)*H98*$H$2*0.000001+($I$2*I98)+($J$2*J98+$K$2*K98*A98*C98*0.000001)+($L$2*L98)+$M$2*M98+$N$2*N98</f>
        <v>3004.6</v>
      </c>
      <c r="P98" s="103">
        <v>19</v>
      </c>
      <c r="Q98" s="59" t="s">
        <v>174</v>
      </c>
      <c r="R98" s="103" t="s">
        <v>172</v>
      </c>
      <c r="S98" s="207"/>
      <c r="T98" s="1">
        <f t="shared" ref="T98" si="185">A98</f>
        <v>1100</v>
      </c>
      <c r="U98" s="1">
        <f t="shared" ref="U98" si="186">B98</f>
        <v>500</v>
      </c>
      <c r="V98" s="1">
        <f t="shared" ref="V98" si="187">C98</f>
        <v>2650</v>
      </c>
      <c r="W98" s="3">
        <v>1</v>
      </c>
      <c r="X98" s="3" t="s">
        <v>47</v>
      </c>
      <c r="Y98" s="4">
        <f t="shared" si="121"/>
        <v>2.915</v>
      </c>
      <c r="Z98" s="1">
        <v>880</v>
      </c>
      <c r="AA98" s="3">
        <f t="shared" ref="AA98" si="188">Y98*Z98</f>
        <v>2565.1999999999998</v>
      </c>
      <c r="AB98" s="18">
        <v>1250</v>
      </c>
      <c r="AC98" s="18"/>
      <c r="AD98" s="22">
        <f t="shared" ref="AD98" si="189">T98*V98*0.000001</f>
        <v>2.915</v>
      </c>
      <c r="AE98" s="20"/>
      <c r="AF98" s="20"/>
    </row>
    <row r="99" spans="1:38" s="19" customFormat="1" ht="45" customHeight="1" x14ac:dyDescent="0.15">
      <c r="A99" s="24">
        <v>3500</v>
      </c>
      <c r="B99" s="24">
        <v>600</v>
      </c>
      <c r="C99" s="24">
        <v>850</v>
      </c>
      <c r="D99" s="13">
        <v>9</v>
      </c>
      <c r="E99" s="13">
        <v>9</v>
      </c>
      <c r="F99" s="13">
        <v>2</v>
      </c>
      <c r="G99" s="13">
        <v>1</v>
      </c>
      <c r="H99" s="13">
        <v>0</v>
      </c>
      <c r="I99" s="12">
        <v>56</v>
      </c>
      <c r="J99" s="12">
        <v>0</v>
      </c>
      <c r="K99" s="13">
        <v>0</v>
      </c>
      <c r="L99" s="13">
        <v>0</v>
      </c>
      <c r="M99" s="13">
        <v>0</v>
      </c>
      <c r="N99" s="12">
        <v>0</v>
      </c>
      <c r="O99" s="14">
        <f t="shared" ref="O99" si="190">(A99*B99*E99+A99*C99*F99+B99*C99*D99)*G99*$G$2*0.000001+(A99*B99*E99+A99*C99*F99+B99*C99*D99)*H99*$H$2*0.000001+($I$2*I99)+($J$2*J99+$K$2*K99*A99*C99*0.000001)+($L$2*L99)+$M$2*M99+$N$2*N99</f>
        <v>3812.7999999999997</v>
      </c>
      <c r="P99" s="103">
        <v>20</v>
      </c>
      <c r="Q99" s="59" t="s">
        <v>175</v>
      </c>
      <c r="R99" s="103" t="s">
        <v>176</v>
      </c>
      <c r="S99" s="207"/>
      <c r="T99" s="1">
        <f t="shared" ref="T99" si="191">A99</f>
        <v>3500</v>
      </c>
      <c r="U99" s="1">
        <f t="shared" ref="U99" si="192">B99</f>
        <v>600</v>
      </c>
      <c r="V99" s="1">
        <f t="shared" ref="V99" si="193">C99</f>
        <v>850</v>
      </c>
      <c r="W99" s="3">
        <v>1</v>
      </c>
      <c r="X99" s="3" t="s">
        <v>64</v>
      </c>
      <c r="Y99" s="4">
        <f>T99*0.001*W99</f>
        <v>3.5</v>
      </c>
      <c r="Z99" s="1">
        <v>1250</v>
      </c>
      <c r="AA99" s="3">
        <f t="shared" ref="AA99" si="194">Y99*Z99</f>
        <v>4375</v>
      </c>
      <c r="AB99" s="18">
        <v>1250</v>
      </c>
      <c r="AC99" s="18"/>
      <c r="AD99" s="22">
        <f t="shared" ref="AD99" si="195">T99*V99*0.000001</f>
        <v>2.9749999999999996</v>
      </c>
      <c r="AE99" s="20"/>
      <c r="AF99" s="20"/>
    </row>
    <row r="100" spans="1:38" s="19" customFormat="1" ht="45" customHeight="1" x14ac:dyDescent="0.15">
      <c r="A100" s="24">
        <v>1200</v>
      </c>
      <c r="B100" s="24">
        <v>600</v>
      </c>
      <c r="C100" s="24">
        <v>850</v>
      </c>
      <c r="D100" s="13">
        <v>9</v>
      </c>
      <c r="E100" s="13">
        <v>9</v>
      </c>
      <c r="F100" s="13">
        <v>2</v>
      </c>
      <c r="G100" s="13">
        <v>1</v>
      </c>
      <c r="H100" s="13">
        <v>0</v>
      </c>
      <c r="I100" s="12">
        <v>56</v>
      </c>
      <c r="J100" s="12">
        <v>0</v>
      </c>
      <c r="K100" s="13">
        <v>0</v>
      </c>
      <c r="L100" s="13">
        <v>0</v>
      </c>
      <c r="M100" s="13">
        <v>0</v>
      </c>
      <c r="N100" s="12">
        <v>0</v>
      </c>
      <c r="O100" s="14">
        <f t="shared" ref="O100" si="196">(A100*B100*E100+A100*C100*F100+B100*C100*D100)*G100*$G$2*0.000001+(A100*B100*E100+A100*C100*F100+B100*C100*D100)*H100*$H$2*0.000001+($I$2*I100)+($J$2*J100+$K$2*K100*A100*C100*0.000001)+($L$2*L100)+$M$2*M100+$N$2*N100</f>
        <v>1853.1999999999998</v>
      </c>
      <c r="P100" s="103">
        <v>21</v>
      </c>
      <c r="Q100" s="59" t="s">
        <v>175</v>
      </c>
      <c r="R100" s="103" t="s">
        <v>176</v>
      </c>
      <c r="S100" s="207"/>
      <c r="T100" s="1">
        <f t="shared" ref="T100" si="197">A100</f>
        <v>1200</v>
      </c>
      <c r="U100" s="1">
        <f t="shared" ref="U100" si="198">B100</f>
        <v>600</v>
      </c>
      <c r="V100" s="1">
        <f t="shared" ref="V100" si="199">C100</f>
        <v>850</v>
      </c>
      <c r="W100" s="3">
        <v>1</v>
      </c>
      <c r="X100" s="3" t="s">
        <v>64</v>
      </c>
      <c r="Y100" s="4">
        <f t="shared" ref="Y100:Y103" si="200">T100*0.001*W100</f>
        <v>1.2</v>
      </c>
      <c r="Z100" s="1">
        <v>1250</v>
      </c>
      <c r="AA100" s="3">
        <f t="shared" ref="AA100" si="201">Y100*Z100</f>
        <v>1500</v>
      </c>
      <c r="AB100" s="18">
        <v>1250</v>
      </c>
      <c r="AC100" s="18"/>
      <c r="AD100" s="22">
        <f t="shared" ref="AD100" si="202">T100*V100*0.000001</f>
        <v>1.02</v>
      </c>
      <c r="AE100" s="20"/>
      <c r="AF100" s="20"/>
    </row>
    <row r="101" spans="1:38" s="19" customFormat="1" ht="45" customHeight="1" x14ac:dyDescent="0.15">
      <c r="A101" s="24">
        <v>1200</v>
      </c>
      <c r="B101" s="24">
        <v>600</v>
      </c>
      <c r="C101" s="24">
        <v>850</v>
      </c>
      <c r="D101" s="13">
        <v>9</v>
      </c>
      <c r="E101" s="13">
        <v>9</v>
      </c>
      <c r="F101" s="13">
        <v>2</v>
      </c>
      <c r="G101" s="13">
        <v>1</v>
      </c>
      <c r="H101" s="13">
        <v>0</v>
      </c>
      <c r="I101" s="12">
        <v>56</v>
      </c>
      <c r="J101" s="12">
        <v>0</v>
      </c>
      <c r="K101" s="13">
        <v>0</v>
      </c>
      <c r="L101" s="13">
        <v>0</v>
      </c>
      <c r="M101" s="13">
        <v>0</v>
      </c>
      <c r="N101" s="12">
        <v>0</v>
      </c>
      <c r="O101" s="14">
        <f t="shared" ref="O101" si="203">(A101*B101*E101+A101*C101*F101+B101*C101*D101)*G101*$G$2*0.000001+(A101*B101*E101+A101*C101*F101+B101*C101*D101)*H101*$H$2*0.000001+($I$2*I101)+($J$2*J101+$K$2*K101*A101*C101*0.000001)+($L$2*L101)+$M$2*M101+$N$2*N101</f>
        <v>1853.1999999999998</v>
      </c>
      <c r="P101" s="103">
        <v>22</v>
      </c>
      <c r="Q101" s="59" t="s">
        <v>175</v>
      </c>
      <c r="R101" s="103" t="s">
        <v>176</v>
      </c>
      <c r="S101" s="207"/>
      <c r="T101" s="1">
        <f t="shared" ref="T101" si="204">A101</f>
        <v>1200</v>
      </c>
      <c r="U101" s="1">
        <f t="shared" ref="U101" si="205">B101</f>
        <v>600</v>
      </c>
      <c r="V101" s="1">
        <f t="shared" ref="V101" si="206">C101</f>
        <v>850</v>
      </c>
      <c r="W101" s="3">
        <v>1</v>
      </c>
      <c r="X101" s="3" t="s">
        <v>64</v>
      </c>
      <c r="Y101" s="4">
        <f t="shared" si="200"/>
        <v>1.2</v>
      </c>
      <c r="Z101" s="1">
        <v>1250</v>
      </c>
      <c r="AA101" s="3">
        <f t="shared" ref="AA101" si="207">Y101*Z101</f>
        <v>1500</v>
      </c>
      <c r="AB101" s="18">
        <v>1250</v>
      </c>
      <c r="AC101" s="18"/>
      <c r="AD101" s="22">
        <f t="shared" ref="AD101" si="208">T101*V101*0.000001</f>
        <v>1.02</v>
      </c>
      <c r="AE101" s="20"/>
      <c r="AF101" s="20"/>
    </row>
    <row r="102" spans="1:38" s="19" customFormat="1" ht="45" customHeight="1" x14ac:dyDescent="0.15">
      <c r="A102" s="24">
        <v>3500</v>
      </c>
      <c r="B102" s="24">
        <v>300</v>
      </c>
      <c r="C102" s="24">
        <v>750</v>
      </c>
      <c r="D102" s="13">
        <v>9</v>
      </c>
      <c r="E102" s="13">
        <v>9</v>
      </c>
      <c r="F102" s="13">
        <v>2</v>
      </c>
      <c r="G102" s="13">
        <v>1</v>
      </c>
      <c r="H102" s="13">
        <v>0</v>
      </c>
      <c r="I102" s="12">
        <v>56</v>
      </c>
      <c r="J102" s="12">
        <v>0</v>
      </c>
      <c r="K102" s="13">
        <v>0</v>
      </c>
      <c r="L102" s="13">
        <v>0</v>
      </c>
      <c r="M102" s="13">
        <v>0</v>
      </c>
      <c r="N102" s="12">
        <v>0</v>
      </c>
      <c r="O102" s="14">
        <f t="shared" ref="O102" si="209">(A102*B102*E102+A102*C102*F102+B102*C102*D102)*G102*$G$2*0.000001+(A102*B102*E102+A102*C102*F102+B102*C102*D102)*H102*$H$2*0.000001+($I$2*I102)+($J$2*J102+$K$2*K102*A102*C102*0.000001)+($L$2*L102)+$M$2*M102+$N$2*N102</f>
        <v>2287</v>
      </c>
      <c r="P102" s="103">
        <v>23</v>
      </c>
      <c r="Q102" s="59" t="s">
        <v>175</v>
      </c>
      <c r="R102" s="103" t="s">
        <v>177</v>
      </c>
      <c r="S102" s="207"/>
      <c r="T102" s="1">
        <f t="shared" ref="T102" si="210">A102</f>
        <v>3500</v>
      </c>
      <c r="U102" s="1">
        <f t="shared" ref="U102" si="211">B102</f>
        <v>300</v>
      </c>
      <c r="V102" s="1">
        <f t="shared" ref="V102" si="212">C102</f>
        <v>750</v>
      </c>
      <c r="W102" s="3">
        <v>1</v>
      </c>
      <c r="X102" s="3" t="s">
        <v>64</v>
      </c>
      <c r="Y102" s="4">
        <f t="shared" si="200"/>
        <v>3.5</v>
      </c>
      <c r="Z102" s="1">
        <v>1250</v>
      </c>
      <c r="AA102" s="3">
        <f t="shared" ref="AA102" si="213">Y102*Z102</f>
        <v>4375</v>
      </c>
      <c r="AB102" s="18">
        <v>1250</v>
      </c>
      <c r="AC102" s="18"/>
      <c r="AD102" s="22">
        <f t="shared" ref="AD102" si="214">T102*V102*0.000001</f>
        <v>2.625</v>
      </c>
      <c r="AE102" s="20"/>
      <c r="AF102" s="20"/>
    </row>
    <row r="103" spans="1:38" s="19" customFormat="1" ht="45" customHeight="1" x14ac:dyDescent="0.15">
      <c r="A103" s="24">
        <v>1200</v>
      </c>
      <c r="B103" s="24">
        <v>300</v>
      </c>
      <c r="C103" s="24">
        <v>750</v>
      </c>
      <c r="D103" s="13">
        <v>9</v>
      </c>
      <c r="E103" s="13">
        <v>9</v>
      </c>
      <c r="F103" s="13">
        <v>2</v>
      </c>
      <c r="G103" s="13">
        <v>1</v>
      </c>
      <c r="H103" s="13">
        <v>0</v>
      </c>
      <c r="I103" s="12">
        <v>56</v>
      </c>
      <c r="J103" s="12">
        <v>0</v>
      </c>
      <c r="K103" s="13">
        <v>0</v>
      </c>
      <c r="L103" s="13">
        <v>0</v>
      </c>
      <c r="M103" s="13">
        <v>0</v>
      </c>
      <c r="N103" s="12">
        <v>0</v>
      </c>
      <c r="O103" s="14">
        <f t="shared" ref="O103" si="215">(A103*B103*E103+A103*C103*F103+B103*C103*D103)*G103*$G$2*0.000001+(A103*B103*E103+A103*C103*F103+B103*C103*D103)*H103*$H$2*0.000001+($I$2*I103)+($J$2*J103+$K$2*K103*A103*C103*0.000001)+($L$2*L103)+$M$2*M103+$N$2*N103</f>
        <v>1127.8</v>
      </c>
      <c r="P103" s="103">
        <v>24</v>
      </c>
      <c r="Q103" s="59" t="s">
        <v>175</v>
      </c>
      <c r="R103" s="103" t="s">
        <v>177</v>
      </c>
      <c r="S103" s="207"/>
      <c r="T103" s="1">
        <f t="shared" ref="T103" si="216">A103</f>
        <v>1200</v>
      </c>
      <c r="U103" s="1">
        <f t="shared" ref="U103" si="217">B103</f>
        <v>300</v>
      </c>
      <c r="V103" s="1">
        <f t="shared" ref="V103" si="218">C103</f>
        <v>750</v>
      </c>
      <c r="W103" s="3">
        <v>1</v>
      </c>
      <c r="X103" s="3" t="s">
        <v>64</v>
      </c>
      <c r="Y103" s="4">
        <f t="shared" si="200"/>
        <v>1.2</v>
      </c>
      <c r="Z103" s="1">
        <v>1250</v>
      </c>
      <c r="AA103" s="3">
        <f t="shared" ref="AA103" si="219">Y103*Z103</f>
        <v>1500</v>
      </c>
      <c r="AB103" s="18">
        <v>1250</v>
      </c>
      <c r="AC103" s="18"/>
      <c r="AD103" s="22">
        <f t="shared" ref="AD103" si="220">T103*V103*0.000001</f>
        <v>0.89999999999999991</v>
      </c>
      <c r="AE103" s="20"/>
      <c r="AF103" s="20"/>
    </row>
    <row r="104" spans="1:38" s="19" customFormat="1" ht="45" customHeight="1" x14ac:dyDescent="0.15">
      <c r="A104" s="24">
        <v>1200</v>
      </c>
      <c r="B104" s="24">
        <v>300</v>
      </c>
      <c r="C104" s="24">
        <v>750</v>
      </c>
      <c r="D104" s="13">
        <v>9</v>
      </c>
      <c r="E104" s="13">
        <v>9</v>
      </c>
      <c r="F104" s="13">
        <v>2</v>
      </c>
      <c r="G104" s="13">
        <v>1</v>
      </c>
      <c r="H104" s="13">
        <v>0</v>
      </c>
      <c r="I104" s="12">
        <v>56</v>
      </c>
      <c r="J104" s="12">
        <v>0</v>
      </c>
      <c r="K104" s="13">
        <v>0</v>
      </c>
      <c r="L104" s="13">
        <v>0</v>
      </c>
      <c r="M104" s="13">
        <v>0</v>
      </c>
      <c r="N104" s="12">
        <v>0</v>
      </c>
      <c r="O104" s="14">
        <f t="shared" ref="O104" si="221">(A104*B104*E104+A104*C104*F104+B104*C104*D104)*G104*$G$2*0.000001+(A104*B104*E104+A104*C104*F104+B104*C104*D104)*H104*$H$2*0.000001+($I$2*I104)+($J$2*J104+$K$2*K104*A104*C104*0.000001)+($L$2*L104)+$M$2*M104+$N$2*N104</f>
        <v>1127.8</v>
      </c>
      <c r="P104" s="103">
        <v>25</v>
      </c>
      <c r="Q104" s="59" t="s">
        <v>179</v>
      </c>
      <c r="R104" s="103" t="s">
        <v>180</v>
      </c>
      <c r="S104" s="207"/>
      <c r="T104" s="219" t="s">
        <v>181</v>
      </c>
      <c r="U104" s="219"/>
      <c r="V104" s="219"/>
      <c r="W104" s="219"/>
      <c r="X104" s="3" t="s">
        <v>63</v>
      </c>
      <c r="Y104" s="4">
        <v>5</v>
      </c>
      <c r="Z104" s="1">
        <v>1250</v>
      </c>
      <c r="AA104" s="3">
        <f t="shared" ref="AA104" si="222">Y104*Z104</f>
        <v>6250</v>
      </c>
      <c r="AB104" s="18">
        <v>1250</v>
      </c>
      <c r="AC104" s="18"/>
      <c r="AD104" s="22"/>
      <c r="AE104" s="20"/>
      <c r="AF104" s="20"/>
    </row>
    <row r="105" spans="1:38" s="9" customFormat="1" ht="35.1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4" t="e">
        <f>SUM(#REF!)</f>
        <v>#REF!</v>
      </c>
      <c r="P105" s="180" t="s">
        <v>190</v>
      </c>
      <c r="Q105" s="181"/>
      <c r="R105" s="181"/>
      <c r="S105" s="182"/>
      <c r="T105" s="167" t="s">
        <v>87</v>
      </c>
      <c r="U105" s="168"/>
      <c r="V105" s="168"/>
      <c r="W105" s="169"/>
      <c r="X105" s="102" t="s">
        <v>57</v>
      </c>
      <c r="Y105" s="102" t="s">
        <v>29</v>
      </c>
      <c r="Z105" s="102" t="s">
        <v>45</v>
      </c>
      <c r="AA105" s="102" t="s">
        <v>52</v>
      </c>
      <c r="AD105" s="22">
        <f>SUM(AD80:AD104)</f>
        <v>64.342000000000013</v>
      </c>
      <c r="AG105" s="15"/>
      <c r="AH105" s="15"/>
      <c r="AI105" s="15"/>
      <c r="AJ105" s="15"/>
      <c r="AK105" s="15"/>
      <c r="AL105" s="15"/>
    </row>
    <row r="106" spans="1:38" ht="35.1" customHeight="1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P106" s="183"/>
      <c r="Q106" s="184"/>
      <c r="R106" s="184"/>
      <c r="S106" s="185"/>
      <c r="T106" s="189" t="s">
        <v>185</v>
      </c>
      <c r="U106" s="189"/>
      <c r="V106" s="189"/>
      <c r="W106" s="189"/>
      <c r="X106" s="2" t="s">
        <v>184</v>
      </c>
      <c r="Y106" s="2">
        <v>8</v>
      </c>
      <c r="Z106" s="1">
        <v>450</v>
      </c>
      <c r="AA106" s="1">
        <f>Z106*Y106</f>
        <v>3600</v>
      </c>
      <c r="AC106" s="106"/>
      <c r="AG106" s="105"/>
    </row>
    <row r="107" spans="1:38" ht="35.1" customHeight="1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P107" s="183"/>
      <c r="Q107" s="184"/>
      <c r="R107" s="184"/>
      <c r="S107" s="185"/>
      <c r="T107" s="189" t="s">
        <v>186</v>
      </c>
      <c r="U107" s="189"/>
      <c r="V107" s="189"/>
      <c r="W107" s="189"/>
      <c r="X107" s="2" t="s">
        <v>184</v>
      </c>
      <c r="Y107" s="2">
        <v>1</v>
      </c>
      <c r="Z107" s="1">
        <v>320</v>
      </c>
      <c r="AA107" s="1">
        <f>Z107*Y107</f>
        <v>320</v>
      </c>
      <c r="AC107" s="106"/>
      <c r="AG107" s="105"/>
    </row>
    <row r="108" spans="1:38" ht="33.75" customHeight="1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P108" s="183"/>
      <c r="Q108" s="184"/>
      <c r="R108" s="184"/>
      <c r="S108" s="185"/>
      <c r="T108" s="189" t="s">
        <v>182</v>
      </c>
      <c r="U108" s="189"/>
      <c r="V108" s="189"/>
      <c r="W108" s="189"/>
      <c r="X108" s="2" t="s">
        <v>183</v>
      </c>
      <c r="Y108" s="2">
        <v>3</v>
      </c>
      <c r="Z108" s="1">
        <v>350</v>
      </c>
      <c r="AA108" s="1">
        <f>Z108*Y108</f>
        <v>1050</v>
      </c>
      <c r="AC108" s="106"/>
      <c r="AG108" s="105"/>
    </row>
    <row r="109" spans="1:38" ht="35.1" customHeight="1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P109" s="183"/>
      <c r="Q109" s="184"/>
      <c r="R109" s="184"/>
      <c r="S109" s="185"/>
      <c r="T109" s="189" t="s">
        <v>90</v>
      </c>
      <c r="U109" s="189"/>
      <c r="V109" s="189"/>
      <c r="W109" s="189"/>
      <c r="X109" s="2" t="s">
        <v>91</v>
      </c>
      <c r="Y109" s="2">
        <v>9</v>
      </c>
      <c r="Z109" s="1">
        <v>300</v>
      </c>
      <c r="AA109" s="1">
        <f t="shared" ref="AA109:AA110" si="223">Z109*Y109</f>
        <v>2700</v>
      </c>
      <c r="AC109" s="16"/>
    </row>
    <row r="110" spans="1:38" ht="35.1" customHeight="1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P110" s="183"/>
      <c r="Q110" s="184"/>
      <c r="R110" s="184"/>
      <c r="S110" s="185"/>
      <c r="T110" s="189" t="s">
        <v>92</v>
      </c>
      <c r="U110" s="189"/>
      <c r="V110" s="189"/>
      <c r="W110" s="189"/>
      <c r="X110" s="2" t="s">
        <v>58</v>
      </c>
      <c r="Y110" s="2">
        <v>2</v>
      </c>
      <c r="Z110" s="1">
        <v>200</v>
      </c>
      <c r="AA110" s="1">
        <f t="shared" si="223"/>
        <v>400</v>
      </c>
      <c r="AC110" s="16"/>
    </row>
    <row r="111" spans="1:38" ht="35.1" customHeight="1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P111" s="186"/>
      <c r="Q111" s="187"/>
      <c r="R111" s="187"/>
      <c r="S111" s="188"/>
      <c r="T111" s="189" t="s">
        <v>188</v>
      </c>
      <c r="U111" s="189"/>
      <c r="V111" s="189"/>
      <c r="W111" s="189"/>
      <c r="X111" s="2" t="s">
        <v>59</v>
      </c>
      <c r="Y111" s="2">
        <v>5</v>
      </c>
      <c r="Z111" s="1">
        <v>350</v>
      </c>
      <c r="AA111" s="1">
        <f t="shared" ref="AA111" si="224">Z111*Y111</f>
        <v>1750</v>
      </c>
      <c r="AC111" s="16"/>
    </row>
    <row r="112" spans="1:38" ht="35.1" customHeight="1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P112" s="167"/>
      <c r="Q112" s="168"/>
      <c r="R112" s="168"/>
      <c r="S112" s="168"/>
      <c r="T112" s="168"/>
      <c r="U112" s="168"/>
      <c r="V112" s="168"/>
      <c r="W112" s="168"/>
      <c r="X112" s="169"/>
      <c r="Y112" s="170" t="s">
        <v>49</v>
      </c>
      <c r="Z112" s="171"/>
      <c r="AA112" s="5">
        <f>SUM(AA80:AA111)-4</f>
        <v>80570.16</v>
      </c>
      <c r="AB112" s="23"/>
      <c r="AC112" s="16"/>
    </row>
    <row r="113" spans="1:38" ht="35.1" customHeight="1" x14ac:dyDescent="0.15">
      <c r="O113" s="15"/>
      <c r="P113" s="199" t="s">
        <v>189</v>
      </c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37"/>
      <c r="AC113" s="15"/>
    </row>
    <row r="114" spans="1:38" ht="31.15" customHeight="1" x14ac:dyDescent="0.15">
      <c r="AA114" s="16"/>
    </row>
    <row r="115" spans="1:38" ht="31.15" customHeight="1" x14ac:dyDescent="0.15">
      <c r="AA115" s="16"/>
    </row>
    <row r="116" spans="1:38" ht="31.15" customHeight="1" x14ac:dyDescent="0.15">
      <c r="AA116" s="16"/>
    </row>
    <row r="117" spans="1:38" s="9" customFormat="1" ht="34.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2" t="s">
        <v>14</v>
      </c>
      <c r="P117" s="174" t="s">
        <v>204</v>
      </c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6"/>
      <c r="AG117" s="15"/>
      <c r="AH117" s="15"/>
      <c r="AI117" s="15"/>
      <c r="AJ117" s="15"/>
      <c r="AK117" s="15"/>
      <c r="AL117" s="15"/>
    </row>
    <row r="118" spans="1:38" s="9" customFormat="1" ht="35.1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3"/>
      <c r="P118" s="107" t="s">
        <v>46</v>
      </c>
      <c r="Q118" s="107" t="s">
        <v>137</v>
      </c>
      <c r="R118" s="107" t="s">
        <v>22</v>
      </c>
      <c r="S118" s="107" t="s">
        <v>51</v>
      </c>
      <c r="T118" s="107" t="s">
        <v>53</v>
      </c>
      <c r="U118" s="107" t="s">
        <v>54</v>
      </c>
      <c r="V118" s="107" t="s">
        <v>55</v>
      </c>
      <c r="W118" s="107" t="s">
        <v>71</v>
      </c>
      <c r="X118" s="107" t="s">
        <v>43</v>
      </c>
      <c r="Y118" s="104" t="s">
        <v>29</v>
      </c>
      <c r="Z118" s="107" t="s">
        <v>45</v>
      </c>
      <c r="AA118" s="107" t="s">
        <v>112</v>
      </c>
      <c r="AG118" s="15"/>
      <c r="AH118" s="15"/>
      <c r="AI118" s="15"/>
      <c r="AJ118" s="15"/>
      <c r="AK118" s="15"/>
      <c r="AL118" s="15"/>
    </row>
    <row r="119" spans="1:38" s="19" customFormat="1" ht="45" customHeight="1" x14ac:dyDescent="0.15">
      <c r="A119" s="24">
        <v>1220</v>
      </c>
      <c r="B119" s="24">
        <v>400</v>
      </c>
      <c r="C119" s="24">
        <v>2650</v>
      </c>
      <c r="D119" s="13">
        <v>9</v>
      </c>
      <c r="E119" s="13">
        <v>9</v>
      </c>
      <c r="F119" s="13">
        <v>2</v>
      </c>
      <c r="G119" s="13">
        <v>1</v>
      </c>
      <c r="H119" s="13">
        <v>0</v>
      </c>
      <c r="I119" s="12">
        <v>56</v>
      </c>
      <c r="J119" s="12">
        <v>0</v>
      </c>
      <c r="K119" s="13">
        <v>0</v>
      </c>
      <c r="L119" s="13">
        <v>0</v>
      </c>
      <c r="M119" s="13">
        <v>0</v>
      </c>
      <c r="N119" s="12">
        <v>0</v>
      </c>
      <c r="O119" s="14">
        <f t="shared" ref="O119" si="225">(A119*B119*E119+A119*C119*F119+B119*C119*D119)*G119*$G$2*0.000001+(A119*B119*E119+A119*C119*F119+B119*C119*D119)*H119*$H$2*0.000001+($I$2*I119)+($J$2*J119+$K$2*K119*A119*C119*0.000001)+($L$2*L119)+$M$2*M119+$N$2*N119</f>
        <v>2727.7599999999998</v>
      </c>
      <c r="P119" s="103">
        <v>1</v>
      </c>
      <c r="Q119" s="59" t="s">
        <v>194</v>
      </c>
      <c r="R119" s="103" t="s">
        <v>195</v>
      </c>
      <c r="S119" s="209" t="s">
        <v>208</v>
      </c>
      <c r="T119" s="109">
        <f t="shared" ref="T119" si="226">A119</f>
        <v>1220</v>
      </c>
      <c r="U119" s="109">
        <f t="shared" ref="U119" si="227">B119</f>
        <v>400</v>
      </c>
      <c r="V119" s="109">
        <f t="shared" ref="V119" si="228">C119</f>
        <v>2650</v>
      </c>
      <c r="W119" s="3">
        <v>1</v>
      </c>
      <c r="X119" s="3" t="s">
        <v>47</v>
      </c>
      <c r="Y119" s="4">
        <f t="shared" ref="Y119:Y128" si="229">T119*V119*0.000001*W119</f>
        <v>3.2329999999999997</v>
      </c>
      <c r="Z119" s="109">
        <v>1050</v>
      </c>
      <c r="AA119" s="3">
        <f t="shared" ref="AA119" si="230">Y119*Z119</f>
        <v>3394.6499999999996</v>
      </c>
      <c r="AB119" s="18">
        <v>1250</v>
      </c>
      <c r="AC119" s="18"/>
      <c r="AD119" s="22">
        <f t="shared" ref="AD119" si="231">T119*V119*0.000001</f>
        <v>3.2329999999999997</v>
      </c>
      <c r="AE119" s="20"/>
      <c r="AF119" s="20"/>
    </row>
    <row r="120" spans="1:38" s="19" customFormat="1" ht="45" customHeight="1" x14ac:dyDescent="0.15">
      <c r="A120" s="24">
        <v>640</v>
      </c>
      <c r="B120" s="24">
        <v>400</v>
      </c>
      <c r="C120" s="24">
        <v>2650</v>
      </c>
      <c r="D120" s="13">
        <v>9</v>
      </c>
      <c r="E120" s="13">
        <v>9</v>
      </c>
      <c r="F120" s="13">
        <v>2</v>
      </c>
      <c r="G120" s="13">
        <v>1</v>
      </c>
      <c r="H120" s="13">
        <v>0</v>
      </c>
      <c r="I120" s="12">
        <v>56</v>
      </c>
      <c r="J120" s="12">
        <v>0</v>
      </c>
      <c r="K120" s="13">
        <v>0</v>
      </c>
      <c r="L120" s="13">
        <v>0</v>
      </c>
      <c r="M120" s="13">
        <v>0</v>
      </c>
      <c r="N120" s="12">
        <v>0</v>
      </c>
      <c r="O120" s="14">
        <f t="shared" ref="O120" si="232">(A120*B120*E120+A120*C120*F120+B120*C120*D120)*G120*$G$2*0.000001+(A120*B120*E120+A120*C120*F120+B120*C120*D120)*H120*$H$2*0.000001+($I$2*I120)+($J$2*J120+$K$2*K120*A120*C120*0.000001)+($L$2*L120)+$M$2*M120+$N$2*N120</f>
        <v>2108.3199999999997</v>
      </c>
      <c r="P120" s="103">
        <v>2</v>
      </c>
      <c r="Q120" s="59" t="s">
        <v>194</v>
      </c>
      <c r="R120" s="103" t="s">
        <v>195</v>
      </c>
      <c r="S120" s="179"/>
      <c r="T120" s="109">
        <f t="shared" ref="T120" si="233">A120</f>
        <v>640</v>
      </c>
      <c r="U120" s="109">
        <f t="shared" ref="U120" si="234">B120</f>
        <v>400</v>
      </c>
      <c r="V120" s="109">
        <f t="shared" ref="V120" si="235">C120</f>
        <v>2650</v>
      </c>
      <c r="W120" s="3">
        <v>1</v>
      </c>
      <c r="X120" s="3" t="s">
        <v>47</v>
      </c>
      <c r="Y120" s="4">
        <f t="shared" si="229"/>
        <v>1.696</v>
      </c>
      <c r="Z120" s="109">
        <v>1050</v>
      </c>
      <c r="AA120" s="3">
        <f t="shared" ref="AA120" si="236">Y120*Z120</f>
        <v>1780.8</v>
      </c>
      <c r="AB120" s="18">
        <v>1250</v>
      </c>
      <c r="AC120" s="18"/>
      <c r="AD120" s="22">
        <f t="shared" ref="AD120" si="237">T120*V120*0.000001</f>
        <v>1.696</v>
      </c>
      <c r="AE120" s="20"/>
      <c r="AF120" s="20"/>
    </row>
    <row r="121" spans="1:38" s="19" customFormat="1" ht="45" customHeight="1" x14ac:dyDescent="0.15">
      <c r="A121" s="24">
        <v>4160</v>
      </c>
      <c r="B121" s="24">
        <v>400</v>
      </c>
      <c r="C121" s="24">
        <v>2650</v>
      </c>
      <c r="D121" s="13">
        <v>9</v>
      </c>
      <c r="E121" s="13">
        <v>9</v>
      </c>
      <c r="F121" s="13">
        <v>2</v>
      </c>
      <c r="G121" s="13">
        <v>1</v>
      </c>
      <c r="H121" s="13">
        <v>0</v>
      </c>
      <c r="I121" s="12">
        <v>56</v>
      </c>
      <c r="J121" s="12">
        <v>0</v>
      </c>
      <c r="K121" s="13">
        <v>0</v>
      </c>
      <c r="L121" s="13">
        <v>0</v>
      </c>
      <c r="M121" s="13">
        <v>0</v>
      </c>
      <c r="N121" s="12">
        <v>0</v>
      </c>
      <c r="O121" s="14">
        <f t="shared" ref="O121" si="238">(A121*B121*E121+A121*C121*F121+B121*C121*D121)*G121*$G$2*0.000001+(A121*B121*E121+A121*C121*F121+B121*C121*D121)*H121*$H$2*0.000001+($I$2*I121)+($J$2*J121+$K$2*K121*A121*C121*0.000001)+($L$2*L121)+$M$2*M121+$N$2*N121</f>
        <v>5867.6799999999994</v>
      </c>
      <c r="P121" s="103">
        <v>3</v>
      </c>
      <c r="Q121" s="59" t="s">
        <v>105</v>
      </c>
      <c r="R121" s="103" t="s">
        <v>196</v>
      </c>
      <c r="S121" s="179"/>
      <c r="T121" s="109">
        <f t="shared" ref="T121" si="239">A121</f>
        <v>4160</v>
      </c>
      <c r="U121" s="109">
        <f t="shared" ref="U121" si="240">B121</f>
        <v>400</v>
      </c>
      <c r="V121" s="109">
        <f t="shared" ref="V121" si="241">C121</f>
        <v>2650</v>
      </c>
      <c r="W121" s="3">
        <v>1</v>
      </c>
      <c r="X121" s="3" t="s">
        <v>47</v>
      </c>
      <c r="Y121" s="4">
        <f t="shared" si="229"/>
        <v>11.023999999999999</v>
      </c>
      <c r="Z121" s="109">
        <v>1050</v>
      </c>
      <c r="AA121" s="3">
        <f t="shared" ref="AA121" si="242">Y121*Z121</f>
        <v>11575.199999999999</v>
      </c>
      <c r="AB121" s="18">
        <v>1250</v>
      </c>
      <c r="AC121" s="18"/>
      <c r="AD121" s="22">
        <f t="shared" ref="AD121" si="243">T121*V121*0.000001</f>
        <v>11.023999999999999</v>
      </c>
      <c r="AE121" s="20"/>
      <c r="AF121" s="20"/>
    </row>
    <row r="122" spans="1:38" s="19" customFormat="1" ht="45" customHeight="1" x14ac:dyDescent="0.15">
      <c r="A122" s="24">
        <v>3460</v>
      </c>
      <c r="B122" s="24">
        <v>400</v>
      </c>
      <c r="C122" s="24">
        <v>2650</v>
      </c>
      <c r="D122" s="13">
        <v>9</v>
      </c>
      <c r="E122" s="13">
        <v>9</v>
      </c>
      <c r="F122" s="13">
        <v>2</v>
      </c>
      <c r="G122" s="13">
        <v>1</v>
      </c>
      <c r="H122" s="13">
        <v>0</v>
      </c>
      <c r="I122" s="12">
        <v>56</v>
      </c>
      <c r="J122" s="12">
        <v>0</v>
      </c>
      <c r="K122" s="13">
        <v>0</v>
      </c>
      <c r="L122" s="13">
        <v>0</v>
      </c>
      <c r="M122" s="13">
        <v>0</v>
      </c>
      <c r="N122" s="12">
        <v>0</v>
      </c>
      <c r="O122" s="14">
        <f t="shared" ref="O122" si="244">(A122*B122*E122+A122*C122*F122+B122*C122*D122)*G122*$G$2*0.000001+(A122*B122*E122+A122*C122*F122+B122*C122*D122)*H122*$H$2*0.000001+($I$2*I122)+($J$2*J122+$K$2*K122*A122*C122*0.000001)+($L$2*L122)+$M$2*M122+$N$2*N122</f>
        <v>5120.08</v>
      </c>
      <c r="P122" s="103">
        <v>4</v>
      </c>
      <c r="Q122" s="59" t="s">
        <v>166</v>
      </c>
      <c r="R122" s="103" t="s">
        <v>197</v>
      </c>
      <c r="S122" s="179"/>
      <c r="T122" s="109">
        <f t="shared" ref="T122" si="245">A122</f>
        <v>3460</v>
      </c>
      <c r="U122" s="109">
        <f t="shared" ref="U122" si="246">B122</f>
        <v>400</v>
      </c>
      <c r="V122" s="109">
        <f t="shared" ref="V122" si="247">C122</f>
        <v>2650</v>
      </c>
      <c r="W122" s="3">
        <v>1</v>
      </c>
      <c r="X122" s="3" t="s">
        <v>47</v>
      </c>
      <c r="Y122" s="4">
        <f t="shared" si="229"/>
        <v>9.1689999999999987</v>
      </c>
      <c r="Z122" s="109">
        <v>1050</v>
      </c>
      <c r="AA122" s="3">
        <f t="shared" ref="AA122" si="248">Y122*Z122</f>
        <v>9627.4499999999989</v>
      </c>
      <c r="AB122" s="18">
        <v>1250</v>
      </c>
      <c r="AC122" s="18"/>
      <c r="AD122" s="22">
        <f t="shared" ref="AD122" si="249">T122*V122*0.000001</f>
        <v>9.1689999999999987</v>
      </c>
      <c r="AE122" s="20"/>
      <c r="AF122" s="20"/>
    </row>
    <row r="123" spans="1:38" s="19" customFormat="1" ht="45" customHeight="1" x14ac:dyDescent="0.15">
      <c r="A123" s="24">
        <v>2050</v>
      </c>
      <c r="B123" s="24">
        <v>550</v>
      </c>
      <c r="C123" s="24">
        <v>2650</v>
      </c>
      <c r="D123" s="13">
        <v>9</v>
      </c>
      <c r="E123" s="13">
        <v>9</v>
      </c>
      <c r="F123" s="13">
        <v>2</v>
      </c>
      <c r="G123" s="13">
        <v>1</v>
      </c>
      <c r="H123" s="13">
        <v>0</v>
      </c>
      <c r="I123" s="12">
        <v>56</v>
      </c>
      <c r="J123" s="12">
        <v>0</v>
      </c>
      <c r="K123" s="13">
        <v>0</v>
      </c>
      <c r="L123" s="13">
        <v>0</v>
      </c>
      <c r="M123" s="13">
        <v>0</v>
      </c>
      <c r="N123" s="12">
        <v>0</v>
      </c>
      <c r="O123" s="14">
        <f t="shared" ref="O123" si="250">(A123*B123*E123+A123*C123*F123+B123*C123*D123)*G123*$G$2*0.000001+(A123*B123*E123+A123*C123*F123+B123*C123*D123)*H123*$H$2*0.000001+($I$2*I123)+($J$2*J123+$K$2*K123*A123*C123*0.000001)+($L$2*L123)+$M$2*M123+$N$2*N123</f>
        <v>4375.6000000000004</v>
      </c>
      <c r="P123" s="103">
        <v>5</v>
      </c>
      <c r="Q123" s="59" t="s">
        <v>155</v>
      </c>
      <c r="R123" s="103" t="s">
        <v>30</v>
      </c>
      <c r="S123" s="179"/>
      <c r="T123" s="109">
        <f t="shared" ref="T123" si="251">A123</f>
        <v>2050</v>
      </c>
      <c r="U123" s="109">
        <f t="shared" ref="U123" si="252">B123</f>
        <v>550</v>
      </c>
      <c r="V123" s="109">
        <f t="shared" ref="V123" si="253">C123</f>
        <v>2650</v>
      </c>
      <c r="W123" s="3">
        <v>1</v>
      </c>
      <c r="X123" s="3" t="s">
        <v>47</v>
      </c>
      <c r="Y123" s="4">
        <f t="shared" si="229"/>
        <v>5.4325000000000001</v>
      </c>
      <c r="Z123" s="109">
        <v>1050</v>
      </c>
      <c r="AA123" s="3">
        <f t="shared" ref="AA123" si="254">Y123*Z123</f>
        <v>5704.125</v>
      </c>
      <c r="AB123" s="18">
        <v>1250</v>
      </c>
      <c r="AC123" s="18"/>
      <c r="AD123" s="22">
        <f t="shared" ref="AD123" si="255">T123*V123*0.000001</f>
        <v>5.4325000000000001</v>
      </c>
      <c r="AE123" s="20"/>
      <c r="AF123" s="20"/>
    </row>
    <row r="124" spans="1:38" s="19" customFormat="1" ht="45" customHeight="1" x14ac:dyDescent="0.15">
      <c r="A124" s="24">
        <v>1500</v>
      </c>
      <c r="B124" s="24">
        <v>400</v>
      </c>
      <c r="C124" s="24">
        <v>2100</v>
      </c>
      <c r="D124" s="13">
        <v>9</v>
      </c>
      <c r="E124" s="13">
        <v>9</v>
      </c>
      <c r="F124" s="13">
        <v>2</v>
      </c>
      <c r="G124" s="13">
        <v>1</v>
      </c>
      <c r="H124" s="13">
        <v>0</v>
      </c>
      <c r="I124" s="12">
        <v>56</v>
      </c>
      <c r="J124" s="12">
        <v>0</v>
      </c>
      <c r="K124" s="13">
        <v>0</v>
      </c>
      <c r="L124" s="13">
        <v>0</v>
      </c>
      <c r="M124" s="13">
        <v>0</v>
      </c>
      <c r="N124" s="12">
        <v>0</v>
      </c>
      <c r="O124" s="14">
        <f t="shared" ref="O124" si="256">(A124*B124*E124+A124*C124*F124+B124*C124*D124)*G124*$G$2*0.000001+(A124*B124*E124+A124*C124*F124+B124*C124*D124)*H124*$H$2*0.000001+($I$2*I124)+($J$2*J124+$K$2*K124*A124*C124*0.000001)+($L$2*L124)+$M$2*M124+$N$2*N124</f>
        <v>2591.1999999999998</v>
      </c>
      <c r="P124" s="103">
        <v>6</v>
      </c>
      <c r="Q124" s="59" t="s">
        <v>162</v>
      </c>
      <c r="R124" s="103" t="s">
        <v>191</v>
      </c>
      <c r="S124" s="179"/>
      <c r="T124" s="109">
        <f t="shared" ref="T124" si="257">A124</f>
        <v>1500</v>
      </c>
      <c r="U124" s="109">
        <f t="shared" ref="U124" si="258">B124</f>
        <v>400</v>
      </c>
      <c r="V124" s="109">
        <f t="shared" ref="V124" si="259">C124</f>
        <v>2100</v>
      </c>
      <c r="W124" s="3">
        <v>1</v>
      </c>
      <c r="X124" s="3" t="s">
        <v>47</v>
      </c>
      <c r="Y124" s="4">
        <f t="shared" si="229"/>
        <v>3.15</v>
      </c>
      <c r="Z124" s="109">
        <v>1050</v>
      </c>
      <c r="AA124" s="3">
        <f t="shared" ref="AA124" si="260">Y124*Z124</f>
        <v>3307.5</v>
      </c>
      <c r="AB124" s="18">
        <v>1250</v>
      </c>
      <c r="AC124" s="18"/>
      <c r="AD124" s="22">
        <f t="shared" ref="AD124" si="261">T124*V124*0.000001</f>
        <v>3.15</v>
      </c>
      <c r="AE124" s="20"/>
      <c r="AF124" s="20"/>
    </row>
    <row r="125" spans="1:38" s="19" customFormat="1" ht="45" customHeight="1" x14ac:dyDescent="0.15">
      <c r="A125" s="24">
        <v>3130</v>
      </c>
      <c r="B125" s="24">
        <v>500</v>
      </c>
      <c r="C125" s="24">
        <v>2650</v>
      </c>
      <c r="D125" s="13">
        <v>9</v>
      </c>
      <c r="E125" s="13">
        <v>9</v>
      </c>
      <c r="F125" s="13">
        <v>2</v>
      </c>
      <c r="G125" s="13">
        <v>1</v>
      </c>
      <c r="H125" s="13">
        <v>0</v>
      </c>
      <c r="I125" s="12">
        <v>56</v>
      </c>
      <c r="J125" s="12">
        <v>0</v>
      </c>
      <c r="K125" s="13">
        <v>0</v>
      </c>
      <c r="L125" s="13">
        <v>0</v>
      </c>
      <c r="M125" s="13">
        <v>0</v>
      </c>
      <c r="N125" s="12">
        <v>0</v>
      </c>
      <c r="O125" s="14">
        <f t="shared" ref="O125" si="262">(A125*B125*E125+A125*C125*F125+B125*C125*D125)*G125*$G$2*0.000001+(A125*B125*E125+A125*C125*F125+B125*C125*D125)*H125*$H$2*0.000001+($I$2*I125)+($J$2*J125+$K$2*K125*A125*C125*0.000001)+($L$2*L125)+$M$2*M125+$N$2*N125</f>
        <v>5391.88</v>
      </c>
      <c r="P125" s="103">
        <v>7</v>
      </c>
      <c r="Q125" s="59" t="s">
        <v>162</v>
      </c>
      <c r="R125" s="103" t="s">
        <v>192</v>
      </c>
      <c r="S125" s="179"/>
      <c r="T125" s="109">
        <f t="shared" ref="T125" si="263">A125</f>
        <v>3130</v>
      </c>
      <c r="U125" s="109">
        <f t="shared" ref="U125" si="264">B125</f>
        <v>500</v>
      </c>
      <c r="V125" s="109">
        <f t="shared" ref="V125" si="265">C125</f>
        <v>2650</v>
      </c>
      <c r="W125" s="3">
        <v>1</v>
      </c>
      <c r="X125" s="3" t="s">
        <v>47</v>
      </c>
      <c r="Y125" s="4">
        <f t="shared" si="229"/>
        <v>8.2944999999999993</v>
      </c>
      <c r="Z125" s="109">
        <v>1050</v>
      </c>
      <c r="AA125" s="3">
        <f t="shared" ref="AA125" si="266">Y125*Z125</f>
        <v>8709.2249999999985</v>
      </c>
      <c r="AB125" s="18">
        <v>1250</v>
      </c>
      <c r="AC125" s="18"/>
      <c r="AD125" s="22">
        <f t="shared" ref="AD125" si="267">T125*V125*0.000001</f>
        <v>8.2944999999999993</v>
      </c>
      <c r="AE125" s="20"/>
      <c r="AF125" s="20"/>
    </row>
    <row r="126" spans="1:38" s="19" customFormat="1" ht="45" customHeight="1" x14ac:dyDescent="0.15">
      <c r="A126" s="24">
        <v>3150</v>
      </c>
      <c r="B126" s="24">
        <v>500</v>
      </c>
      <c r="C126" s="24">
        <v>2650</v>
      </c>
      <c r="D126" s="13">
        <v>9</v>
      </c>
      <c r="E126" s="13">
        <v>9</v>
      </c>
      <c r="F126" s="13">
        <v>2</v>
      </c>
      <c r="G126" s="13">
        <v>1</v>
      </c>
      <c r="H126" s="13">
        <v>0</v>
      </c>
      <c r="I126" s="12">
        <v>56</v>
      </c>
      <c r="J126" s="12">
        <v>0</v>
      </c>
      <c r="K126" s="13">
        <v>0</v>
      </c>
      <c r="L126" s="13">
        <v>0</v>
      </c>
      <c r="M126" s="13">
        <v>0</v>
      </c>
      <c r="N126" s="12">
        <v>0</v>
      </c>
      <c r="O126" s="14">
        <f t="shared" ref="O126" si="268">(A126*B126*E126+A126*C126*F126+B126*C126*D126)*G126*$G$2*0.000001+(A126*B126*E126+A126*C126*F126+B126*C126*D126)*H126*$H$2*0.000001+($I$2*I126)+($J$2*J126+$K$2*K126*A126*C126*0.000001)+($L$2*L126)+$M$2*M126+$N$2*N126</f>
        <v>5415.4</v>
      </c>
      <c r="P126" s="103">
        <v>8</v>
      </c>
      <c r="Q126" s="59" t="s">
        <v>162</v>
      </c>
      <c r="R126" s="103" t="s">
        <v>193</v>
      </c>
      <c r="S126" s="179"/>
      <c r="T126" s="109">
        <f t="shared" ref="T126" si="269">A126</f>
        <v>3150</v>
      </c>
      <c r="U126" s="109">
        <f t="shared" ref="U126" si="270">B126</f>
        <v>500</v>
      </c>
      <c r="V126" s="109">
        <f t="shared" ref="V126" si="271">C126</f>
        <v>2650</v>
      </c>
      <c r="W126" s="3">
        <v>1</v>
      </c>
      <c r="X126" s="3" t="s">
        <v>47</v>
      </c>
      <c r="Y126" s="4">
        <f t="shared" si="229"/>
        <v>8.3475000000000001</v>
      </c>
      <c r="Z126" s="109">
        <v>1050</v>
      </c>
      <c r="AA126" s="3">
        <f t="shared" ref="AA126" si="272">Y126*Z126</f>
        <v>8764.875</v>
      </c>
      <c r="AB126" s="18">
        <v>1250</v>
      </c>
      <c r="AC126" s="18"/>
      <c r="AD126" s="22">
        <f t="shared" ref="AD126" si="273">T126*V126*0.000001</f>
        <v>8.3475000000000001</v>
      </c>
      <c r="AE126" s="20"/>
      <c r="AF126" s="20"/>
    </row>
    <row r="127" spans="1:38" s="19" customFormat="1" ht="45" customHeight="1" x14ac:dyDescent="0.15">
      <c r="A127" s="24">
        <v>1300</v>
      </c>
      <c r="B127" s="24">
        <v>500</v>
      </c>
      <c r="C127" s="24">
        <v>2650</v>
      </c>
      <c r="D127" s="13">
        <v>9</v>
      </c>
      <c r="E127" s="13">
        <v>9</v>
      </c>
      <c r="F127" s="13">
        <v>2</v>
      </c>
      <c r="G127" s="13">
        <v>1</v>
      </c>
      <c r="H127" s="13">
        <v>0</v>
      </c>
      <c r="I127" s="12">
        <v>56</v>
      </c>
      <c r="J127" s="12">
        <v>0</v>
      </c>
      <c r="K127" s="13">
        <v>0</v>
      </c>
      <c r="L127" s="13">
        <v>0</v>
      </c>
      <c r="M127" s="13">
        <v>0</v>
      </c>
      <c r="N127" s="12">
        <v>0</v>
      </c>
      <c r="O127" s="14">
        <f t="shared" ref="O127:O128" si="274">(A127*B127*E127+A127*C127*F127+B127*C127*D127)*G127*$G$2*0.000001+(A127*B127*E127+A127*C127*F127+B127*C127*D127)*H127*$H$2*0.000001+($I$2*I127)+($J$2*J127+$K$2*K127*A127*C127*0.000001)+($L$2*L127)+$M$2*M127+$N$2*N127</f>
        <v>3239.7999999999997</v>
      </c>
      <c r="P127" s="103">
        <v>10</v>
      </c>
      <c r="Q127" s="59" t="s">
        <v>37</v>
      </c>
      <c r="R127" s="103" t="s">
        <v>199</v>
      </c>
      <c r="S127" s="210"/>
      <c r="T127" s="109">
        <f t="shared" ref="T127:T128" si="275">A127</f>
        <v>1300</v>
      </c>
      <c r="U127" s="109">
        <f t="shared" ref="U127:U128" si="276">B127</f>
        <v>500</v>
      </c>
      <c r="V127" s="109">
        <f t="shared" ref="V127:V128" si="277">C127</f>
        <v>2650</v>
      </c>
      <c r="W127" s="3">
        <v>1</v>
      </c>
      <c r="X127" s="3" t="s">
        <v>47</v>
      </c>
      <c r="Y127" s="4">
        <f t="shared" si="229"/>
        <v>3.4449999999999998</v>
      </c>
      <c r="Z127" s="109">
        <v>1050</v>
      </c>
      <c r="AA127" s="3">
        <f t="shared" ref="AA127:AA128" si="278">Y127*Z127</f>
        <v>3617.25</v>
      </c>
      <c r="AB127" s="18">
        <v>1250</v>
      </c>
      <c r="AC127" s="18"/>
      <c r="AD127" s="22">
        <f t="shared" ref="AD127:AD128" si="279">T127*V127*0.000001</f>
        <v>3.4449999999999998</v>
      </c>
      <c r="AE127" s="20"/>
      <c r="AF127" s="20"/>
    </row>
    <row r="128" spans="1:38" s="19" customFormat="1" ht="45" customHeight="1" x14ac:dyDescent="0.15">
      <c r="A128" s="24">
        <v>1600</v>
      </c>
      <c r="B128" s="24">
        <v>600</v>
      </c>
      <c r="C128" s="24">
        <v>2650</v>
      </c>
      <c r="D128" s="13">
        <v>9</v>
      </c>
      <c r="E128" s="13">
        <v>9</v>
      </c>
      <c r="F128" s="13">
        <v>2</v>
      </c>
      <c r="G128" s="13">
        <v>1</v>
      </c>
      <c r="H128" s="13">
        <v>0</v>
      </c>
      <c r="I128" s="12">
        <v>56</v>
      </c>
      <c r="J128" s="12">
        <v>0</v>
      </c>
      <c r="K128" s="13">
        <v>0</v>
      </c>
      <c r="L128" s="13">
        <v>0</v>
      </c>
      <c r="M128" s="13">
        <v>0</v>
      </c>
      <c r="N128" s="12">
        <v>0</v>
      </c>
      <c r="O128" s="14">
        <f t="shared" si="274"/>
        <v>4051.6</v>
      </c>
      <c r="P128" s="103">
        <v>9</v>
      </c>
      <c r="Q128" s="59" t="s">
        <v>37</v>
      </c>
      <c r="R128" s="103" t="s">
        <v>198</v>
      </c>
      <c r="S128" s="177" t="s">
        <v>209</v>
      </c>
      <c r="T128" s="109">
        <f t="shared" si="275"/>
        <v>1600</v>
      </c>
      <c r="U128" s="109">
        <f t="shared" si="276"/>
        <v>600</v>
      </c>
      <c r="V128" s="109">
        <f t="shared" si="277"/>
        <v>2650</v>
      </c>
      <c r="W128" s="3">
        <v>1</v>
      </c>
      <c r="X128" s="3" t="s">
        <v>47</v>
      </c>
      <c r="Y128" s="4">
        <f t="shared" si="229"/>
        <v>4.24</v>
      </c>
      <c r="Z128" s="109">
        <v>1499</v>
      </c>
      <c r="AA128" s="3">
        <f t="shared" si="278"/>
        <v>6355.76</v>
      </c>
      <c r="AB128" s="18">
        <v>1250</v>
      </c>
      <c r="AC128" s="18"/>
      <c r="AD128" s="22">
        <f t="shared" si="279"/>
        <v>4.24</v>
      </c>
      <c r="AE128" s="20"/>
      <c r="AF128" s="20"/>
    </row>
    <row r="129" spans="1:38" s="19" customFormat="1" ht="45" customHeight="1" x14ac:dyDescent="0.15">
      <c r="A129" s="24">
        <v>1955</v>
      </c>
      <c r="B129" s="24">
        <v>600</v>
      </c>
      <c r="C129" s="24">
        <v>850</v>
      </c>
      <c r="D129" s="13">
        <v>9</v>
      </c>
      <c r="E129" s="13">
        <v>9</v>
      </c>
      <c r="F129" s="13">
        <v>2</v>
      </c>
      <c r="G129" s="13">
        <v>1</v>
      </c>
      <c r="H129" s="13">
        <v>0</v>
      </c>
      <c r="I129" s="12">
        <v>56</v>
      </c>
      <c r="J129" s="12">
        <v>0</v>
      </c>
      <c r="K129" s="13">
        <v>0</v>
      </c>
      <c r="L129" s="13">
        <v>0</v>
      </c>
      <c r="M129" s="13">
        <v>0</v>
      </c>
      <c r="N129" s="12">
        <v>0</v>
      </c>
      <c r="O129" s="14">
        <f t="shared" ref="O129" si="280">(A129*B129*E129+A129*C129*F129+B129*C129*D129)*G129*$G$2*0.000001+(A129*B129*E129+A129*C129*F129+B129*C129*D129)*H129*$H$2*0.000001+($I$2*I129)+($J$2*J129+$K$2*K129*A129*C129*0.000001)+($L$2*L129)+$M$2*M129+$N$2*N129</f>
        <v>2496.46</v>
      </c>
      <c r="P129" s="103">
        <v>12</v>
      </c>
      <c r="Q129" s="59" t="s">
        <v>175</v>
      </c>
      <c r="R129" s="103" t="s">
        <v>200</v>
      </c>
      <c r="S129" s="178"/>
      <c r="T129" s="109">
        <f t="shared" ref="T129" si="281">A129</f>
        <v>1955</v>
      </c>
      <c r="U129" s="109">
        <f t="shared" ref="U129" si="282">B129</f>
        <v>600</v>
      </c>
      <c r="V129" s="109">
        <f t="shared" ref="V129" si="283">C129</f>
        <v>850</v>
      </c>
      <c r="W129" s="3">
        <v>1</v>
      </c>
      <c r="X129" s="3" t="s">
        <v>118</v>
      </c>
      <c r="Y129" s="112">
        <f>T129*0.001</f>
        <v>1.9550000000000001</v>
      </c>
      <c r="Z129" s="109">
        <v>1499</v>
      </c>
      <c r="AA129" s="3">
        <f t="shared" ref="AA129" si="284">Y129*Z129</f>
        <v>2930.5450000000001</v>
      </c>
      <c r="AB129" s="18">
        <v>1250</v>
      </c>
      <c r="AC129" s="18"/>
      <c r="AD129" s="22">
        <f t="shared" ref="AD129" si="285">T129*V129*0.000001</f>
        <v>1.6617499999999998</v>
      </c>
      <c r="AE129" s="20"/>
      <c r="AF129" s="20"/>
    </row>
    <row r="130" spans="1:38" s="19" customFormat="1" ht="45" customHeight="1" x14ac:dyDescent="0.15">
      <c r="A130" s="24">
        <v>1255</v>
      </c>
      <c r="B130" s="24">
        <v>600</v>
      </c>
      <c r="C130" s="24">
        <v>850</v>
      </c>
      <c r="D130" s="13">
        <v>9</v>
      </c>
      <c r="E130" s="13">
        <v>9</v>
      </c>
      <c r="F130" s="13">
        <v>2</v>
      </c>
      <c r="G130" s="13">
        <v>1</v>
      </c>
      <c r="H130" s="13">
        <v>0</v>
      </c>
      <c r="I130" s="12">
        <v>56</v>
      </c>
      <c r="J130" s="12">
        <v>0</v>
      </c>
      <c r="K130" s="13">
        <v>0</v>
      </c>
      <c r="L130" s="13">
        <v>0</v>
      </c>
      <c r="M130" s="13">
        <v>0</v>
      </c>
      <c r="N130" s="12">
        <v>0</v>
      </c>
      <c r="O130" s="14">
        <f t="shared" ref="O130" si="286">(A130*B130*E130+A130*C130*F130+B130*C130*D130)*G130*$G$2*0.000001+(A130*B130*E130+A130*C130*F130+B130*C130*D130)*H130*$H$2*0.000001+($I$2*I130)+($J$2*J130+$K$2*K130*A130*C130*0.000001)+($L$2*L130)+$M$2*M130+$N$2*N130</f>
        <v>1900.06</v>
      </c>
      <c r="P130" s="103">
        <v>13</v>
      </c>
      <c r="Q130" s="59" t="s">
        <v>175</v>
      </c>
      <c r="R130" s="103" t="s">
        <v>200</v>
      </c>
      <c r="S130" s="178"/>
      <c r="T130" s="109">
        <f t="shared" ref="T130" si="287">A130</f>
        <v>1255</v>
      </c>
      <c r="U130" s="109">
        <f t="shared" ref="U130" si="288">B130</f>
        <v>600</v>
      </c>
      <c r="V130" s="109">
        <f t="shared" ref="V130" si="289">C130</f>
        <v>850</v>
      </c>
      <c r="W130" s="3">
        <v>1</v>
      </c>
      <c r="X130" s="3" t="s">
        <v>118</v>
      </c>
      <c r="Y130" s="112">
        <f t="shared" ref="Y130:Y136" si="290">T130*0.001</f>
        <v>1.2550000000000001</v>
      </c>
      <c r="Z130" s="109">
        <v>1499</v>
      </c>
      <c r="AA130" s="3">
        <f t="shared" ref="AA130" si="291">Y130*Z130</f>
        <v>1881.2450000000001</v>
      </c>
      <c r="AB130" s="18">
        <v>1250</v>
      </c>
      <c r="AC130" s="18"/>
      <c r="AD130" s="22">
        <f t="shared" ref="AD130" si="292">T130*V130*0.000001</f>
        <v>1.0667499999999999</v>
      </c>
      <c r="AE130" s="20"/>
      <c r="AF130" s="20"/>
    </row>
    <row r="131" spans="1:38" s="19" customFormat="1" ht="45" customHeight="1" x14ac:dyDescent="0.15">
      <c r="A131" s="24">
        <v>1500</v>
      </c>
      <c r="B131" s="24">
        <v>600</v>
      </c>
      <c r="C131" s="24">
        <v>850</v>
      </c>
      <c r="D131" s="13">
        <v>9</v>
      </c>
      <c r="E131" s="13">
        <v>9</v>
      </c>
      <c r="F131" s="13">
        <v>2</v>
      </c>
      <c r="G131" s="13">
        <v>1</v>
      </c>
      <c r="H131" s="13">
        <v>0</v>
      </c>
      <c r="I131" s="12">
        <v>56</v>
      </c>
      <c r="J131" s="12">
        <v>0</v>
      </c>
      <c r="K131" s="13">
        <v>0</v>
      </c>
      <c r="L131" s="13">
        <v>0</v>
      </c>
      <c r="M131" s="13">
        <v>0</v>
      </c>
      <c r="N131" s="12">
        <v>0</v>
      </c>
      <c r="O131" s="14">
        <f t="shared" ref="O131:O133" si="293">(A131*B131*E131+A131*C131*F131+B131*C131*D131)*G131*$G$2*0.000001+(A131*B131*E131+A131*C131*F131+B131*C131*D131)*H131*$H$2*0.000001+($I$2*I131)+($J$2*J131+$K$2*K131*A131*C131*0.000001)+($L$2*L131)+$M$2*M131+$N$2*N131</f>
        <v>2108.8000000000002</v>
      </c>
      <c r="P131" s="103">
        <v>14</v>
      </c>
      <c r="Q131" s="59" t="s">
        <v>175</v>
      </c>
      <c r="R131" s="103" t="s">
        <v>200</v>
      </c>
      <c r="S131" s="178"/>
      <c r="T131" s="109">
        <f t="shared" ref="T131:T133" si="294">A131</f>
        <v>1500</v>
      </c>
      <c r="U131" s="109">
        <f t="shared" ref="U131:U133" si="295">B131</f>
        <v>600</v>
      </c>
      <c r="V131" s="109">
        <f t="shared" ref="V131:V133" si="296">C131</f>
        <v>850</v>
      </c>
      <c r="W131" s="3">
        <v>1</v>
      </c>
      <c r="X131" s="3" t="s">
        <v>118</v>
      </c>
      <c r="Y131" s="112">
        <f t="shared" si="290"/>
        <v>1.5</v>
      </c>
      <c r="Z131" s="109">
        <v>1499</v>
      </c>
      <c r="AA131" s="3">
        <f t="shared" ref="AA131:AA133" si="297">Y131*Z131</f>
        <v>2248.5</v>
      </c>
      <c r="AB131" s="18">
        <v>1250</v>
      </c>
      <c r="AC131" s="18"/>
      <c r="AD131" s="22">
        <f t="shared" ref="AD131:AD133" si="298">T131*V131*0.000001</f>
        <v>1.2749999999999999</v>
      </c>
      <c r="AE131" s="20"/>
      <c r="AF131" s="20"/>
    </row>
    <row r="132" spans="1:38" s="19" customFormat="1" ht="45" customHeight="1" x14ac:dyDescent="0.15">
      <c r="A132" s="24">
        <v>454</v>
      </c>
      <c r="B132" s="24">
        <v>300</v>
      </c>
      <c r="C132" s="24">
        <v>750</v>
      </c>
      <c r="D132" s="13">
        <v>9</v>
      </c>
      <c r="E132" s="13">
        <v>9</v>
      </c>
      <c r="F132" s="13">
        <v>2</v>
      </c>
      <c r="G132" s="13">
        <v>1</v>
      </c>
      <c r="H132" s="13">
        <v>0</v>
      </c>
      <c r="I132" s="12">
        <v>56</v>
      </c>
      <c r="J132" s="12">
        <v>0</v>
      </c>
      <c r="K132" s="13">
        <v>0</v>
      </c>
      <c r="L132" s="13">
        <v>0</v>
      </c>
      <c r="M132" s="13">
        <v>0</v>
      </c>
      <c r="N132" s="12">
        <v>0</v>
      </c>
      <c r="O132" s="14">
        <f t="shared" si="293"/>
        <v>751.81600000000003</v>
      </c>
      <c r="P132" s="103">
        <v>15</v>
      </c>
      <c r="Q132" s="59" t="s">
        <v>175</v>
      </c>
      <c r="R132" s="103" t="s">
        <v>95</v>
      </c>
      <c r="S132" s="178"/>
      <c r="T132" s="109">
        <f t="shared" si="294"/>
        <v>454</v>
      </c>
      <c r="U132" s="109">
        <f t="shared" si="295"/>
        <v>300</v>
      </c>
      <c r="V132" s="109">
        <f t="shared" si="296"/>
        <v>750</v>
      </c>
      <c r="W132" s="3">
        <v>1</v>
      </c>
      <c r="X132" s="3" t="s">
        <v>118</v>
      </c>
      <c r="Y132" s="112">
        <f t="shared" si="290"/>
        <v>0.45400000000000001</v>
      </c>
      <c r="Z132" s="109">
        <v>1299</v>
      </c>
      <c r="AA132" s="3">
        <f t="shared" si="297"/>
        <v>589.74599999999998</v>
      </c>
      <c r="AB132" s="18">
        <v>1250</v>
      </c>
      <c r="AC132" s="18"/>
      <c r="AD132" s="22">
        <f t="shared" si="298"/>
        <v>0.34049999999999997</v>
      </c>
      <c r="AE132" s="20"/>
      <c r="AF132" s="20"/>
    </row>
    <row r="133" spans="1:38" s="19" customFormat="1" ht="45" customHeight="1" x14ac:dyDescent="0.15">
      <c r="A133" s="24">
        <v>600</v>
      </c>
      <c r="B133" s="24">
        <v>300</v>
      </c>
      <c r="C133" s="24">
        <v>750</v>
      </c>
      <c r="D133" s="13">
        <v>9</v>
      </c>
      <c r="E133" s="13">
        <v>9</v>
      </c>
      <c r="F133" s="13">
        <v>2</v>
      </c>
      <c r="G133" s="13">
        <v>1</v>
      </c>
      <c r="H133" s="13">
        <v>0</v>
      </c>
      <c r="I133" s="12">
        <v>56</v>
      </c>
      <c r="J133" s="12">
        <v>0</v>
      </c>
      <c r="K133" s="13">
        <v>0</v>
      </c>
      <c r="L133" s="13">
        <v>0</v>
      </c>
      <c r="M133" s="13">
        <v>0</v>
      </c>
      <c r="N133" s="12">
        <v>0</v>
      </c>
      <c r="O133" s="14">
        <f t="shared" si="293"/>
        <v>825.4</v>
      </c>
      <c r="P133" s="103">
        <v>16</v>
      </c>
      <c r="Q133" s="59" t="s">
        <v>175</v>
      </c>
      <c r="R133" s="103" t="s">
        <v>95</v>
      </c>
      <c r="S133" s="178"/>
      <c r="T133" s="109">
        <f t="shared" si="294"/>
        <v>600</v>
      </c>
      <c r="U133" s="109">
        <f t="shared" si="295"/>
        <v>300</v>
      </c>
      <c r="V133" s="109">
        <f t="shared" si="296"/>
        <v>750</v>
      </c>
      <c r="W133" s="3">
        <v>1</v>
      </c>
      <c r="X133" s="3" t="s">
        <v>118</v>
      </c>
      <c r="Y133" s="112">
        <f t="shared" si="290"/>
        <v>0.6</v>
      </c>
      <c r="Z133" s="109">
        <v>1299</v>
      </c>
      <c r="AA133" s="3">
        <f t="shared" si="297"/>
        <v>779.4</v>
      </c>
      <c r="AB133" s="18">
        <v>1250</v>
      </c>
      <c r="AC133" s="18"/>
      <c r="AD133" s="22">
        <f t="shared" si="298"/>
        <v>0.44999999999999996</v>
      </c>
      <c r="AE133" s="20"/>
      <c r="AF133" s="20"/>
    </row>
    <row r="134" spans="1:38" s="19" customFormat="1" ht="45" customHeight="1" x14ac:dyDescent="0.15">
      <c r="A134" s="24">
        <v>520</v>
      </c>
      <c r="B134" s="24">
        <v>300</v>
      </c>
      <c r="C134" s="24">
        <v>750</v>
      </c>
      <c r="D134" s="13">
        <v>9</v>
      </c>
      <c r="E134" s="13">
        <v>9</v>
      </c>
      <c r="F134" s="13">
        <v>2</v>
      </c>
      <c r="G134" s="13">
        <v>1</v>
      </c>
      <c r="H134" s="13">
        <v>0</v>
      </c>
      <c r="I134" s="12">
        <v>56</v>
      </c>
      <c r="J134" s="12">
        <v>0</v>
      </c>
      <c r="K134" s="13">
        <v>0</v>
      </c>
      <c r="L134" s="13">
        <v>0</v>
      </c>
      <c r="M134" s="13">
        <v>0</v>
      </c>
      <c r="N134" s="12">
        <v>0</v>
      </c>
      <c r="O134" s="14">
        <f t="shared" ref="O134" si="299">(A134*B134*E134+A134*C134*F134+B134*C134*D134)*G134*$G$2*0.000001+(A134*B134*E134+A134*C134*F134+B134*C134*D134)*H134*$H$2*0.000001+($I$2*I134)+($J$2*J134+$K$2*K134*A134*C134*0.000001)+($L$2*L134)+$M$2*M134+$N$2*N134</f>
        <v>785.07999999999993</v>
      </c>
      <c r="P134" s="103">
        <v>17</v>
      </c>
      <c r="Q134" s="59" t="s">
        <v>175</v>
      </c>
      <c r="R134" s="103" t="s">
        <v>95</v>
      </c>
      <c r="S134" s="178"/>
      <c r="T134" s="109">
        <f t="shared" ref="T134" si="300">A134</f>
        <v>520</v>
      </c>
      <c r="U134" s="109">
        <f t="shared" ref="U134" si="301">B134</f>
        <v>300</v>
      </c>
      <c r="V134" s="109">
        <f t="shared" ref="V134" si="302">C134</f>
        <v>750</v>
      </c>
      <c r="W134" s="3">
        <v>1</v>
      </c>
      <c r="X134" s="3" t="s">
        <v>118</v>
      </c>
      <c r="Y134" s="112">
        <f t="shared" si="290"/>
        <v>0.52</v>
      </c>
      <c r="Z134" s="109">
        <v>1299</v>
      </c>
      <c r="AA134" s="3">
        <f t="shared" ref="AA134" si="303">Y134*Z134</f>
        <v>675.48</v>
      </c>
      <c r="AB134" s="18">
        <v>1250</v>
      </c>
      <c r="AC134" s="18"/>
      <c r="AD134" s="22">
        <f t="shared" ref="AD134" si="304">T134*V134*0.000001</f>
        <v>0.38999999999999996</v>
      </c>
      <c r="AE134" s="20"/>
      <c r="AF134" s="20"/>
    </row>
    <row r="135" spans="1:38" s="19" customFormat="1" ht="45" customHeight="1" x14ac:dyDescent="0.15">
      <c r="A135" s="24">
        <v>480</v>
      </c>
      <c r="B135" s="24">
        <v>300</v>
      </c>
      <c r="C135" s="24">
        <v>750</v>
      </c>
      <c r="D135" s="13">
        <v>9</v>
      </c>
      <c r="E135" s="13">
        <v>9</v>
      </c>
      <c r="F135" s="13">
        <v>2</v>
      </c>
      <c r="G135" s="13">
        <v>1</v>
      </c>
      <c r="H135" s="13">
        <v>0</v>
      </c>
      <c r="I135" s="12">
        <v>56</v>
      </c>
      <c r="J135" s="12">
        <v>0</v>
      </c>
      <c r="K135" s="13">
        <v>0</v>
      </c>
      <c r="L135" s="13">
        <v>0</v>
      </c>
      <c r="M135" s="13">
        <v>0</v>
      </c>
      <c r="N135" s="12">
        <v>0</v>
      </c>
      <c r="O135" s="14">
        <f t="shared" ref="O135" si="305">(A135*B135*E135+A135*C135*F135+B135*C135*D135)*G135*$G$2*0.000001+(A135*B135*E135+A135*C135*F135+B135*C135*D135)*H135*$H$2*0.000001+($I$2*I135)+($J$2*J135+$K$2*K135*A135*C135*0.000001)+($L$2*L135)+$M$2*M135+$N$2*N135</f>
        <v>764.92</v>
      </c>
      <c r="P135" s="103">
        <v>18</v>
      </c>
      <c r="Q135" s="59" t="s">
        <v>175</v>
      </c>
      <c r="R135" s="103" t="s">
        <v>95</v>
      </c>
      <c r="S135" s="178"/>
      <c r="T135" s="109">
        <f t="shared" ref="T135" si="306">A135</f>
        <v>480</v>
      </c>
      <c r="U135" s="109">
        <f t="shared" ref="U135" si="307">B135</f>
        <v>300</v>
      </c>
      <c r="V135" s="109">
        <f t="shared" ref="V135" si="308">C135</f>
        <v>750</v>
      </c>
      <c r="W135" s="3">
        <v>1</v>
      </c>
      <c r="X135" s="3" t="s">
        <v>118</v>
      </c>
      <c r="Y135" s="112">
        <f t="shared" si="290"/>
        <v>0.48</v>
      </c>
      <c r="Z135" s="109">
        <v>1299</v>
      </c>
      <c r="AA135" s="3">
        <f t="shared" ref="AA135" si="309">Y135*Z135</f>
        <v>623.52</v>
      </c>
      <c r="AB135" s="18">
        <v>1250</v>
      </c>
      <c r="AC135" s="18"/>
      <c r="AD135" s="22">
        <f t="shared" ref="AD135" si="310">T135*V135*0.000001</f>
        <v>0.36</v>
      </c>
      <c r="AE135" s="20"/>
      <c r="AF135" s="20"/>
    </row>
    <row r="136" spans="1:38" s="19" customFormat="1" ht="45" customHeight="1" x14ac:dyDescent="0.15">
      <c r="A136" s="24">
        <v>1255</v>
      </c>
      <c r="B136" s="24">
        <v>300</v>
      </c>
      <c r="C136" s="24">
        <v>750</v>
      </c>
      <c r="D136" s="13">
        <v>9</v>
      </c>
      <c r="E136" s="13">
        <v>9</v>
      </c>
      <c r="F136" s="13">
        <v>2</v>
      </c>
      <c r="G136" s="13">
        <v>1</v>
      </c>
      <c r="H136" s="13">
        <v>0</v>
      </c>
      <c r="I136" s="12">
        <v>56</v>
      </c>
      <c r="J136" s="12">
        <v>0</v>
      </c>
      <c r="K136" s="13">
        <v>0</v>
      </c>
      <c r="L136" s="13">
        <v>0</v>
      </c>
      <c r="M136" s="13">
        <v>0</v>
      </c>
      <c r="N136" s="12">
        <v>0</v>
      </c>
      <c r="O136" s="14">
        <f t="shared" ref="O136" si="311">(A136*B136*E136+A136*C136*F136+B136*C136*D136)*G136*$G$2*0.000001+(A136*B136*E136+A136*C136*F136+B136*C136*D136)*H136*$H$2*0.000001+($I$2*I136)+($J$2*J136+$K$2*K136*A136*C136*0.000001)+($L$2*L136)+$M$2*M136+$N$2*N136</f>
        <v>1155.52</v>
      </c>
      <c r="P136" s="103">
        <v>19</v>
      </c>
      <c r="Q136" s="59" t="s">
        <v>175</v>
      </c>
      <c r="R136" s="103" t="s">
        <v>95</v>
      </c>
      <c r="S136" s="200"/>
      <c r="T136" s="109">
        <f t="shared" ref="T136" si="312">A136</f>
        <v>1255</v>
      </c>
      <c r="U136" s="109">
        <f t="shared" ref="U136" si="313">B136</f>
        <v>300</v>
      </c>
      <c r="V136" s="109">
        <f t="shared" ref="V136" si="314">C136</f>
        <v>750</v>
      </c>
      <c r="W136" s="3">
        <v>1</v>
      </c>
      <c r="X136" s="3" t="s">
        <v>118</v>
      </c>
      <c r="Y136" s="112">
        <f t="shared" si="290"/>
        <v>1.2550000000000001</v>
      </c>
      <c r="Z136" s="109">
        <v>1299</v>
      </c>
      <c r="AA136" s="3">
        <f t="shared" ref="AA136" si="315">Y136*Z136</f>
        <v>1630.2450000000001</v>
      </c>
      <c r="AB136" s="18">
        <v>1250</v>
      </c>
      <c r="AC136" s="18"/>
      <c r="AD136" s="22">
        <f t="shared" ref="AD136" si="316">T136*V136*0.000001</f>
        <v>0.94124999999999992</v>
      </c>
      <c r="AE136" s="20"/>
      <c r="AF136" s="20"/>
    </row>
    <row r="137" spans="1:38" s="9" customFormat="1" ht="34.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4" t="e">
        <f>SUM(#REF!)</f>
        <v>#REF!</v>
      </c>
      <c r="P137" s="180" t="s">
        <v>202</v>
      </c>
      <c r="Q137" s="181"/>
      <c r="R137" s="181"/>
      <c r="S137" s="182"/>
      <c r="T137" s="167" t="s">
        <v>56</v>
      </c>
      <c r="U137" s="168"/>
      <c r="V137" s="168"/>
      <c r="W137" s="169"/>
      <c r="X137" s="108" t="s">
        <v>57</v>
      </c>
      <c r="Y137" s="108" t="s">
        <v>29</v>
      </c>
      <c r="Z137" s="108" t="s">
        <v>45</v>
      </c>
      <c r="AA137" s="108" t="s">
        <v>52</v>
      </c>
      <c r="AD137" s="22" t="e">
        <f>SUM(#REF!)</f>
        <v>#REF!</v>
      </c>
      <c r="AG137" s="15"/>
      <c r="AH137" s="15"/>
      <c r="AI137" s="15"/>
      <c r="AJ137" s="15"/>
      <c r="AK137" s="15"/>
      <c r="AL137" s="15"/>
    </row>
    <row r="138" spans="1:38" ht="35.1" customHeight="1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P138" s="183"/>
      <c r="Q138" s="184"/>
      <c r="R138" s="184"/>
      <c r="S138" s="185"/>
      <c r="T138" s="189" t="s">
        <v>185</v>
      </c>
      <c r="U138" s="189"/>
      <c r="V138" s="189"/>
      <c r="W138" s="189"/>
      <c r="X138" s="2" t="s">
        <v>118</v>
      </c>
      <c r="Y138" s="2">
        <v>5</v>
      </c>
      <c r="Z138" s="109">
        <v>580</v>
      </c>
      <c r="AA138" s="109">
        <f>Z138*Y138</f>
        <v>2900</v>
      </c>
      <c r="AC138" s="106"/>
      <c r="AG138" s="105"/>
    </row>
    <row r="139" spans="1:38" ht="33.75" customHeight="1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P139" s="186"/>
      <c r="Q139" s="187"/>
      <c r="R139" s="187"/>
      <c r="S139" s="188"/>
      <c r="T139" s="189" t="s">
        <v>182</v>
      </c>
      <c r="U139" s="189"/>
      <c r="V139" s="189"/>
      <c r="W139" s="189"/>
      <c r="X139" s="2" t="s">
        <v>58</v>
      </c>
      <c r="Y139" s="2">
        <v>3</v>
      </c>
      <c r="Z139" s="109">
        <v>350</v>
      </c>
      <c r="AA139" s="109">
        <f>Z139*Y139</f>
        <v>1050</v>
      </c>
      <c r="AC139" s="106"/>
      <c r="AG139" s="105"/>
    </row>
    <row r="140" spans="1:38" ht="34.5" customHeight="1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P140" s="190" t="s">
        <v>203</v>
      </c>
      <c r="Q140" s="191"/>
      <c r="R140" s="191"/>
      <c r="S140" s="192"/>
      <c r="T140" s="189" t="s">
        <v>201</v>
      </c>
      <c r="U140" s="189"/>
      <c r="V140" s="189"/>
      <c r="W140" s="189"/>
      <c r="X140" s="2" t="s">
        <v>58</v>
      </c>
      <c r="Y140" s="2">
        <v>12</v>
      </c>
      <c r="Z140" s="109">
        <v>300</v>
      </c>
      <c r="AA140" s="109">
        <f t="shared" ref="AA140" si="317">Z140*Y140</f>
        <v>3600</v>
      </c>
      <c r="AC140" s="16"/>
    </row>
    <row r="141" spans="1:38" ht="34.5" customHeight="1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P141" s="193"/>
      <c r="Q141" s="194"/>
      <c r="R141" s="194"/>
      <c r="S141" s="195"/>
      <c r="T141" s="196" t="s">
        <v>205</v>
      </c>
      <c r="U141" s="197"/>
      <c r="V141" s="197"/>
      <c r="W141" s="198"/>
      <c r="X141" s="2" t="s">
        <v>206</v>
      </c>
      <c r="Y141" s="2">
        <v>10</v>
      </c>
      <c r="Z141" s="109">
        <v>85</v>
      </c>
      <c r="AA141" s="109">
        <f t="shared" ref="AA141" si="318">Z141*Y141</f>
        <v>850</v>
      </c>
      <c r="AC141" s="16"/>
    </row>
    <row r="142" spans="1:38" ht="34.5" customHeight="1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P142" s="193"/>
      <c r="Q142" s="194"/>
      <c r="R142" s="194"/>
      <c r="S142" s="195"/>
      <c r="T142" s="196" t="s">
        <v>119</v>
      </c>
      <c r="U142" s="197"/>
      <c r="V142" s="197"/>
      <c r="W142" s="198"/>
      <c r="X142" s="2" t="s">
        <v>118</v>
      </c>
      <c r="Y142" s="2">
        <v>15</v>
      </c>
      <c r="Z142" s="109">
        <v>85</v>
      </c>
      <c r="AA142" s="109">
        <f t="shared" ref="AA142" si="319">Z142*Y142</f>
        <v>1275</v>
      </c>
      <c r="AC142" s="16"/>
    </row>
    <row r="143" spans="1:38" ht="36" customHeight="1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P143" s="193"/>
      <c r="Q143" s="194"/>
      <c r="R143" s="194"/>
      <c r="S143" s="195"/>
      <c r="T143" s="196" t="s">
        <v>207</v>
      </c>
      <c r="U143" s="197"/>
      <c r="V143" s="197"/>
      <c r="W143" s="198"/>
      <c r="X143" s="3" t="s">
        <v>47</v>
      </c>
      <c r="Y143" s="2">
        <v>4</v>
      </c>
      <c r="Z143" s="109">
        <v>455</v>
      </c>
      <c r="AA143" s="109">
        <f t="shared" ref="AA143" si="320">Z143*Y143</f>
        <v>1820</v>
      </c>
      <c r="AC143" s="16"/>
    </row>
    <row r="144" spans="1:38" ht="36" customHeight="1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P144" s="193"/>
      <c r="Q144" s="194"/>
      <c r="R144" s="194"/>
      <c r="S144" s="195"/>
      <c r="T144" s="196" t="s">
        <v>211</v>
      </c>
      <c r="U144" s="197"/>
      <c r="V144" s="197"/>
      <c r="W144" s="198"/>
      <c r="X144" s="3" t="s">
        <v>210</v>
      </c>
      <c r="Y144" s="2">
        <v>1</v>
      </c>
      <c r="Z144" s="109">
        <v>1000</v>
      </c>
      <c r="AA144" s="109">
        <f t="shared" ref="AA144" si="321">Z144*Y144</f>
        <v>1000</v>
      </c>
      <c r="AC144" s="16"/>
    </row>
    <row r="145" spans="1:38" ht="36" customHeight="1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P145" s="211"/>
      <c r="Q145" s="212"/>
      <c r="R145" s="212"/>
      <c r="S145" s="213"/>
      <c r="T145" s="196" t="s">
        <v>212</v>
      </c>
      <c r="U145" s="197"/>
      <c r="V145" s="197"/>
      <c r="W145" s="198"/>
      <c r="X145" s="3" t="s">
        <v>47</v>
      </c>
      <c r="Y145" s="2">
        <v>10</v>
      </c>
      <c r="Z145" s="109">
        <v>250</v>
      </c>
      <c r="AA145" s="109">
        <f t="shared" ref="AA145" si="322">Z145*Y145</f>
        <v>2500</v>
      </c>
      <c r="AC145" s="16"/>
    </row>
    <row r="146" spans="1:38" ht="35.1" customHeight="1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P146" s="167"/>
      <c r="Q146" s="168"/>
      <c r="R146" s="168"/>
      <c r="S146" s="168"/>
      <c r="T146" s="168"/>
      <c r="U146" s="168"/>
      <c r="V146" s="168"/>
      <c r="W146" s="168"/>
      <c r="X146" s="169"/>
      <c r="Y146" s="170" t="s">
        <v>49</v>
      </c>
      <c r="Z146" s="171"/>
      <c r="AA146" s="5">
        <f>SUM(AA119:AA145)</f>
        <v>89190.515999999989</v>
      </c>
      <c r="AB146" s="23"/>
      <c r="AC146" s="16"/>
    </row>
    <row r="147" spans="1:38" ht="35.1" customHeight="1" x14ac:dyDescent="0.15">
      <c r="O147" s="15"/>
      <c r="P147" s="199" t="s">
        <v>82</v>
      </c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37"/>
      <c r="AC147" s="15"/>
    </row>
    <row r="148" spans="1:38" ht="31.15" customHeight="1" x14ac:dyDescent="0.15">
      <c r="AA148" s="16"/>
    </row>
    <row r="149" spans="1:38" ht="31.15" customHeight="1" x14ac:dyDescent="0.15">
      <c r="AA149" s="16"/>
    </row>
    <row r="150" spans="1:38" ht="31.15" customHeight="1" x14ac:dyDescent="0.15">
      <c r="AA150" s="16"/>
    </row>
    <row r="151" spans="1:38" s="9" customFormat="1" ht="34.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2" t="s">
        <v>14</v>
      </c>
      <c r="P151" s="174" t="s">
        <v>213</v>
      </c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6"/>
      <c r="AG151" s="15"/>
      <c r="AH151" s="15"/>
      <c r="AI151" s="15"/>
      <c r="AJ151" s="15"/>
      <c r="AK151" s="15"/>
      <c r="AL151" s="15"/>
    </row>
    <row r="152" spans="1:38" s="9" customFormat="1" ht="35.1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3"/>
      <c r="P152" s="111" t="s">
        <v>46</v>
      </c>
      <c r="Q152" s="111" t="s">
        <v>122</v>
      </c>
      <c r="R152" s="111" t="s">
        <v>22</v>
      </c>
      <c r="S152" s="111" t="s">
        <v>51</v>
      </c>
      <c r="T152" s="111" t="s">
        <v>53</v>
      </c>
      <c r="U152" s="111" t="s">
        <v>54</v>
      </c>
      <c r="V152" s="111" t="s">
        <v>55</v>
      </c>
      <c r="W152" s="111" t="s">
        <v>71</v>
      </c>
      <c r="X152" s="111" t="s">
        <v>43</v>
      </c>
      <c r="Y152" s="104" t="s">
        <v>29</v>
      </c>
      <c r="Z152" s="111" t="s">
        <v>45</v>
      </c>
      <c r="AA152" s="111" t="s">
        <v>112</v>
      </c>
      <c r="AG152" s="15"/>
      <c r="AH152" s="15"/>
      <c r="AI152" s="15"/>
      <c r="AJ152" s="15"/>
      <c r="AK152" s="15"/>
      <c r="AL152" s="15"/>
    </row>
    <row r="153" spans="1:38" s="19" customFormat="1" ht="50.1" customHeight="1" x14ac:dyDescent="0.15">
      <c r="A153" s="24">
        <v>4650</v>
      </c>
      <c r="B153" s="24">
        <v>260</v>
      </c>
      <c r="C153" s="24">
        <v>700</v>
      </c>
      <c r="D153" s="13">
        <v>9</v>
      </c>
      <c r="E153" s="13">
        <v>9</v>
      </c>
      <c r="F153" s="13">
        <v>2</v>
      </c>
      <c r="G153" s="13">
        <v>1</v>
      </c>
      <c r="H153" s="13">
        <v>0</v>
      </c>
      <c r="I153" s="12">
        <v>56</v>
      </c>
      <c r="J153" s="12">
        <v>0</v>
      </c>
      <c r="K153" s="13">
        <v>0</v>
      </c>
      <c r="L153" s="13">
        <v>0</v>
      </c>
      <c r="M153" s="13">
        <v>0</v>
      </c>
      <c r="N153" s="12">
        <v>0</v>
      </c>
      <c r="O153" s="14">
        <f t="shared" ref="O153" si="323">(A153*B153*E153+A153*C153*F153+B153*C153*D153)*G153*$G$2*0.000001+(A153*B153*E153+A153*C153*F153+B153*C153*D153)*H153*$H$2*0.000001+($I$2*I153)+($J$2*J153+$K$2*K153*A153*C153*0.000001)+($L$2*L153)+$M$2*M153+$N$2*N153</f>
        <v>2563.48</v>
      </c>
      <c r="P153" s="103">
        <v>1</v>
      </c>
      <c r="Q153" s="214"/>
      <c r="R153" s="103" t="s">
        <v>214</v>
      </c>
      <c r="S153" s="177" t="s">
        <v>116</v>
      </c>
      <c r="T153" s="110">
        <f t="shared" ref="T153:T154" si="324">A153</f>
        <v>4650</v>
      </c>
      <c r="U153" s="110">
        <f t="shared" ref="U153:U154" si="325">B153</f>
        <v>260</v>
      </c>
      <c r="V153" s="110">
        <f t="shared" ref="V153:V154" si="326">C153</f>
        <v>700</v>
      </c>
      <c r="W153" s="3">
        <v>1</v>
      </c>
      <c r="X153" s="3" t="s">
        <v>44</v>
      </c>
      <c r="Y153" s="112">
        <f t="shared" ref="Y153:Y154" si="327">T153*0.001</f>
        <v>4.6500000000000004</v>
      </c>
      <c r="Z153" s="110">
        <v>700</v>
      </c>
      <c r="AA153" s="3">
        <f t="shared" ref="AA153:AA154" si="328">Y153*Z153</f>
        <v>3255.0000000000005</v>
      </c>
      <c r="AB153" s="18">
        <v>1250</v>
      </c>
      <c r="AC153" s="18"/>
      <c r="AD153" s="22">
        <f t="shared" ref="AD153:AD154" si="329">T153*V153*0.000001</f>
        <v>3.2549999999999999</v>
      </c>
      <c r="AE153" s="20"/>
      <c r="AF153" s="20"/>
    </row>
    <row r="154" spans="1:38" s="19" customFormat="1" ht="50.1" customHeight="1" x14ac:dyDescent="0.15">
      <c r="A154" s="24">
        <v>4650</v>
      </c>
      <c r="B154" s="24">
        <v>600</v>
      </c>
      <c r="C154" s="24">
        <v>850</v>
      </c>
      <c r="D154" s="13">
        <v>9</v>
      </c>
      <c r="E154" s="13">
        <v>9</v>
      </c>
      <c r="F154" s="13">
        <v>2</v>
      </c>
      <c r="G154" s="13">
        <v>1</v>
      </c>
      <c r="H154" s="13">
        <v>0</v>
      </c>
      <c r="I154" s="12">
        <v>56</v>
      </c>
      <c r="J154" s="12">
        <v>0</v>
      </c>
      <c r="K154" s="13">
        <v>0</v>
      </c>
      <c r="L154" s="13">
        <v>0</v>
      </c>
      <c r="M154" s="13">
        <v>0</v>
      </c>
      <c r="N154" s="12">
        <v>0</v>
      </c>
      <c r="O154" s="14">
        <v>2255</v>
      </c>
      <c r="P154" s="103">
        <v>2</v>
      </c>
      <c r="Q154" s="215"/>
      <c r="R154" s="103" t="s">
        <v>32</v>
      </c>
      <c r="S154" s="178"/>
      <c r="T154" s="110">
        <f t="shared" si="324"/>
        <v>4650</v>
      </c>
      <c r="U154" s="110">
        <f t="shared" si="325"/>
        <v>600</v>
      </c>
      <c r="V154" s="110">
        <f t="shared" si="326"/>
        <v>850</v>
      </c>
      <c r="W154" s="3">
        <v>1</v>
      </c>
      <c r="X154" s="3" t="s">
        <v>44</v>
      </c>
      <c r="Y154" s="112">
        <f t="shared" si="327"/>
        <v>4.6500000000000004</v>
      </c>
      <c r="Z154" s="110">
        <v>800</v>
      </c>
      <c r="AA154" s="3">
        <f t="shared" si="328"/>
        <v>3720.0000000000005</v>
      </c>
      <c r="AB154" s="18">
        <v>1250</v>
      </c>
      <c r="AC154" s="18"/>
      <c r="AD154" s="22">
        <f t="shared" si="329"/>
        <v>3.9524999999999997</v>
      </c>
      <c r="AE154" s="20"/>
      <c r="AF154" s="20"/>
    </row>
    <row r="155" spans="1:38" s="19" customFormat="1" ht="35.1" customHeight="1" x14ac:dyDescent="0.15">
      <c r="A155" s="24">
        <v>7600</v>
      </c>
      <c r="B155" s="24">
        <v>300</v>
      </c>
      <c r="C155" s="24">
        <v>2780</v>
      </c>
      <c r="D155" s="13">
        <v>9</v>
      </c>
      <c r="E155" s="13">
        <v>9</v>
      </c>
      <c r="F155" s="13">
        <v>2</v>
      </c>
      <c r="G155" s="13">
        <v>1</v>
      </c>
      <c r="H155" s="13">
        <v>0</v>
      </c>
      <c r="I155" s="12">
        <v>56</v>
      </c>
      <c r="J155" s="12">
        <v>0</v>
      </c>
      <c r="K155" s="13">
        <v>0</v>
      </c>
      <c r="L155" s="13">
        <v>0</v>
      </c>
      <c r="M155" s="13">
        <v>0</v>
      </c>
      <c r="N155" s="12">
        <v>0</v>
      </c>
      <c r="O155" s="14">
        <f t="shared" ref="O155" si="330">(A155*B155*E155+A155*C155*F155+B155*C155*D155)*G155*$G$2*0.000001+(A155*B155*E155+A155*C155*F155+B155*C155*D155)*H155*$H$2*0.000001+($I$2*I155)+($J$2*J155+$K$2*K155*A155*C155*0.000001)+($L$2*L155)+$M$2*M155+$N$2*N155</f>
        <v>8713.84</v>
      </c>
      <c r="P155" s="103">
        <v>1</v>
      </c>
      <c r="Q155" s="214"/>
      <c r="R155" s="103" t="s">
        <v>215</v>
      </c>
      <c r="S155" s="178"/>
      <c r="T155" s="110">
        <f t="shared" ref="T155:T156" si="331">A155</f>
        <v>7600</v>
      </c>
      <c r="U155" s="110">
        <f t="shared" ref="U155:U156" si="332">B155</f>
        <v>300</v>
      </c>
      <c r="V155" s="110">
        <f t="shared" ref="V155:V156" si="333">C155</f>
        <v>2780</v>
      </c>
      <c r="W155" s="3">
        <v>1</v>
      </c>
      <c r="X155" s="3" t="s">
        <v>47</v>
      </c>
      <c r="Y155" s="4">
        <f>T155*V155*0.000001*W155</f>
        <v>21.128</v>
      </c>
      <c r="Z155" s="110">
        <v>600</v>
      </c>
      <c r="AA155" s="3">
        <f t="shared" ref="AA155:AA156" si="334">Y155*Z155</f>
        <v>12676.8</v>
      </c>
      <c r="AB155" s="18">
        <v>1250</v>
      </c>
      <c r="AC155" s="18"/>
      <c r="AD155" s="22">
        <f t="shared" ref="AD155:AD156" si="335">T155*V155*0.000001</f>
        <v>21.128</v>
      </c>
      <c r="AE155" s="20"/>
      <c r="AF155" s="20"/>
    </row>
    <row r="156" spans="1:38" s="19" customFormat="1" ht="35.1" customHeight="1" x14ac:dyDescent="0.15">
      <c r="A156" s="24">
        <v>2070</v>
      </c>
      <c r="B156" s="24">
        <v>750</v>
      </c>
      <c r="C156" s="24">
        <v>1050</v>
      </c>
      <c r="D156" s="13">
        <v>9</v>
      </c>
      <c r="E156" s="13">
        <v>9</v>
      </c>
      <c r="F156" s="13">
        <v>2</v>
      </c>
      <c r="G156" s="13">
        <v>1</v>
      </c>
      <c r="H156" s="13">
        <v>0</v>
      </c>
      <c r="I156" s="12">
        <v>56</v>
      </c>
      <c r="J156" s="12">
        <v>0</v>
      </c>
      <c r="K156" s="13">
        <v>0</v>
      </c>
      <c r="L156" s="13">
        <v>0</v>
      </c>
      <c r="M156" s="13">
        <v>0</v>
      </c>
      <c r="N156" s="12">
        <v>0</v>
      </c>
      <c r="O156" s="14">
        <v>2255</v>
      </c>
      <c r="P156" s="103">
        <v>2</v>
      </c>
      <c r="Q156" s="216"/>
      <c r="R156" s="103" t="s">
        <v>216</v>
      </c>
      <c r="S156" s="178"/>
      <c r="T156" s="110">
        <f t="shared" si="331"/>
        <v>2070</v>
      </c>
      <c r="U156" s="110">
        <f t="shared" si="332"/>
        <v>750</v>
      </c>
      <c r="V156" s="110">
        <f t="shared" si="333"/>
        <v>1050</v>
      </c>
      <c r="W156" s="3">
        <v>3</v>
      </c>
      <c r="X156" s="3" t="s">
        <v>47</v>
      </c>
      <c r="Y156" s="4">
        <f>T156*V156*0.000001*W156</f>
        <v>6.5204999999999993</v>
      </c>
      <c r="Z156" s="110">
        <v>800</v>
      </c>
      <c r="AA156" s="3">
        <f t="shared" si="334"/>
        <v>5216.3999999999996</v>
      </c>
      <c r="AB156" s="18">
        <v>1250</v>
      </c>
      <c r="AC156" s="18"/>
      <c r="AD156" s="22">
        <f t="shared" si="335"/>
        <v>2.1734999999999998</v>
      </c>
      <c r="AE156" s="20"/>
      <c r="AF156" s="20"/>
    </row>
    <row r="157" spans="1:38" s="19" customFormat="1" ht="35.1" customHeight="1" x14ac:dyDescent="0.15">
      <c r="A157" s="24">
        <v>1380</v>
      </c>
      <c r="B157" s="24">
        <v>750</v>
      </c>
      <c r="C157" s="24">
        <v>1050</v>
      </c>
      <c r="D157" s="13">
        <v>9</v>
      </c>
      <c r="E157" s="13">
        <v>9</v>
      </c>
      <c r="F157" s="13">
        <v>2</v>
      </c>
      <c r="G157" s="13">
        <v>1</v>
      </c>
      <c r="H157" s="13">
        <v>0</v>
      </c>
      <c r="I157" s="12">
        <v>56</v>
      </c>
      <c r="J157" s="12">
        <v>0</v>
      </c>
      <c r="K157" s="13">
        <v>0</v>
      </c>
      <c r="L157" s="13">
        <v>0</v>
      </c>
      <c r="M157" s="13">
        <v>0</v>
      </c>
      <c r="N157" s="12">
        <v>0</v>
      </c>
      <c r="O157" s="14">
        <v>2255</v>
      </c>
      <c r="P157" s="103">
        <v>2</v>
      </c>
      <c r="Q157" s="215"/>
      <c r="R157" s="103" t="s">
        <v>216</v>
      </c>
      <c r="S157" s="178"/>
      <c r="T157" s="110">
        <f t="shared" ref="T157:T158" si="336">A157</f>
        <v>1380</v>
      </c>
      <c r="U157" s="110">
        <f t="shared" ref="U157:U158" si="337">B157</f>
        <v>750</v>
      </c>
      <c r="V157" s="110">
        <f t="shared" ref="V157:V158" si="338">C157</f>
        <v>1050</v>
      </c>
      <c r="W157" s="3">
        <v>1</v>
      </c>
      <c r="X157" s="3" t="s">
        <v>47</v>
      </c>
      <c r="Y157" s="4">
        <f>T157*V157*0.000001*W157</f>
        <v>1.4489999999999998</v>
      </c>
      <c r="Z157" s="110">
        <v>800</v>
      </c>
      <c r="AA157" s="3">
        <f t="shared" ref="AA157:AA158" si="339">Y157*Z157</f>
        <v>1159.1999999999998</v>
      </c>
      <c r="AB157" s="18">
        <v>1250</v>
      </c>
      <c r="AC157" s="18"/>
      <c r="AD157" s="22">
        <f t="shared" ref="AD157:AD158" si="340">T157*V157*0.000001</f>
        <v>1.4489999999999998</v>
      </c>
      <c r="AE157" s="20"/>
      <c r="AF157" s="20"/>
    </row>
    <row r="158" spans="1:38" s="19" customFormat="1" ht="99.95" customHeight="1" x14ac:dyDescent="0.15">
      <c r="A158" s="24">
        <v>2690</v>
      </c>
      <c r="B158" s="24">
        <v>300</v>
      </c>
      <c r="C158" s="24">
        <v>2730</v>
      </c>
      <c r="D158" s="13">
        <v>9</v>
      </c>
      <c r="E158" s="13">
        <v>9</v>
      </c>
      <c r="F158" s="13">
        <v>2</v>
      </c>
      <c r="G158" s="13">
        <v>1</v>
      </c>
      <c r="H158" s="13">
        <v>0</v>
      </c>
      <c r="I158" s="12">
        <v>56</v>
      </c>
      <c r="J158" s="12">
        <v>0</v>
      </c>
      <c r="K158" s="13">
        <v>0</v>
      </c>
      <c r="L158" s="13">
        <v>0</v>
      </c>
      <c r="M158" s="13">
        <v>0</v>
      </c>
      <c r="N158" s="12">
        <v>0</v>
      </c>
      <c r="O158" s="14">
        <v>2255</v>
      </c>
      <c r="P158" s="103">
        <v>2</v>
      </c>
      <c r="Q158" s="116"/>
      <c r="R158" s="103" t="s">
        <v>217</v>
      </c>
      <c r="S158" s="200"/>
      <c r="T158" s="110">
        <f t="shared" si="336"/>
        <v>2690</v>
      </c>
      <c r="U158" s="110">
        <f t="shared" si="337"/>
        <v>300</v>
      </c>
      <c r="V158" s="110">
        <f t="shared" si="338"/>
        <v>2730</v>
      </c>
      <c r="W158" s="3">
        <v>1</v>
      </c>
      <c r="X158" s="3" t="s">
        <v>47</v>
      </c>
      <c r="Y158" s="4">
        <f>T158*V158*0.000001*W158</f>
        <v>7.3436999999999992</v>
      </c>
      <c r="Z158" s="110">
        <v>700</v>
      </c>
      <c r="AA158" s="3">
        <f t="shared" si="339"/>
        <v>5140.5899999999992</v>
      </c>
      <c r="AB158" s="18">
        <v>1250</v>
      </c>
      <c r="AC158" s="18"/>
      <c r="AD158" s="22">
        <f t="shared" si="340"/>
        <v>7.3436999999999992</v>
      </c>
      <c r="AE158" s="20"/>
      <c r="AF158" s="20"/>
    </row>
    <row r="159" spans="1:38" ht="35.1" customHeight="1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P159" s="56"/>
      <c r="Q159" s="217"/>
      <c r="R159" s="217"/>
      <c r="S159" s="218"/>
      <c r="T159" s="189" t="s">
        <v>185</v>
      </c>
      <c r="U159" s="189"/>
      <c r="V159" s="189"/>
      <c r="W159" s="189"/>
      <c r="X159" s="2" t="s">
        <v>44</v>
      </c>
      <c r="Y159" s="2">
        <f>Y154</f>
        <v>4.6500000000000004</v>
      </c>
      <c r="Z159" s="110">
        <v>480</v>
      </c>
      <c r="AA159" s="110">
        <f>Z159*Y159</f>
        <v>2232</v>
      </c>
      <c r="AC159" s="106"/>
      <c r="AG159" s="105"/>
    </row>
    <row r="160" spans="1:38" ht="35.1" customHeight="1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P160" s="167"/>
      <c r="Q160" s="168"/>
      <c r="R160" s="168"/>
      <c r="S160" s="168"/>
      <c r="T160" s="168"/>
      <c r="U160" s="168"/>
      <c r="V160" s="168"/>
      <c r="W160" s="168"/>
      <c r="X160" s="169"/>
      <c r="Y160" s="208" t="s">
        <v>49</v>
      </c>
      <c r="Z160" s="208"/>
      <c r="AA160" s="5">
        <f>SUM(AA153:AA159)</f>
        <v>33399.99</v>
      </c>
      <c r="AB160" s="23"/>
      <c r="AC160" s="16"/>
    </row>
    <row r="161" spans="1:38" ht="35.1" customHeight="1" x14ac:dyDescent="0.15">
      <c r="O161" s="15"/>
      <c r="P161" s="199" t="s">
        <v>109</v>
      </c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37"/>
      <c r="AC161" s="15"/>
    </row>
    <row r="162" spans="1:38" ht="31.15" customHeight="1" x14ac:dyDescent="0.15">
      <c r="AA162" s="16"/>
    </row>
    <row r="163" spans="1:38" ht="31.15" customHeight="1" x14ac:dyDescent="0.15">
      <c r="AA163" s="16"/>
    </row>
    <row r="164" spans="1:38" ht="31.15" customHeight="1" x14ac:dyDescent="0.15">
      <c r="AA164" s="16"/>
    </row>
    <row r="165" spans="1:38" ht="37.15" customHeight="1" x14ac:dyDescent="0.15">
      <c r="AA165" s="16"/>
    </row>
    <row r="166" spans="1:38" ht="37.15" customHeight="1" x14ac:dyDescent="0.15">
      <c r="AA166" s="16"/>
    </row>
    <row r="167" spans="1:38" ht="31.15" customHeight="1" x14ac:dyDescent="0.15">
      <c r="AA167" s="16"/>
    </row>
    <row r="168" spans="1:38" ht="31.15" customHeight="1" x14ac:dyDescent="0.15">
      <c r="AA168" s="16"/>
    </row>
    <row r="169" spans="1:38" ht="31.15" customHeight="1" x14ac:dyDescent="0.15">
      <c r="AA169" s="16"/>
    </row>
    <row r="170" spans="1:38" ht="37.15" customHeight="1" x14ac:dyDescent="0.15">
      <c r="AA170" s="16"/>
    </row>
    <row r="171" spans="1:38" ht="37.15" customHeight="1" x14ac:dyDescent="0.15">
      <c r="AA171" s="16"/>
    </row>
    <row r="172" spans="1:38" s="9" customFormat="1" ht="34.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2" t="s">
        <v>14</v>
      </c>
      <c r="P172" s="174" t="s">
        <v>218</v>
      </c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6"/>
      <c r="AG172" s="15"/>
      <c r="AH172" s="15"/>
      <c r="AI172" s="15"/>
      <c r="AJ172" s="15"/>
      <c r="AK172" s="15"/>
      <c r="AL172" s="15"/>
    </row>
    <row r="173" spans="1:38" s="9" customFormat="1" ht="35.1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3"/>
      <c r="P173" s="113" t="s">
        <v>46</v>
      </c>
      <c r="Q173" s="113" t="s">
        <v>74</v>
      </c>
      <c r="R173" s="113" t="s">
        <v>22</v>
      </c>
      <c r="S173" s="113" t="s">
        <v>51</v>
      </c>
      <c r="T173" s="113" t="s">
        <v>53</v>
      </c>
      <c r="U173" s="113" t="s">
        <v>54</v>
      </c>
      <c r="V173" s="113" t="s">
        <v>55</v>
      </c>
      <c r="W173" s="113" t="s">
        <v>71</v>
      </c>
      <c r="X173" s="113" t="s">
        <v>43</v>
      </c>
      <c r="Y173" s="104" t="s">
        <v>29</v>
      </c>
      <c r="Z173" s="113" t="s">
        <v>45</v>
      </c>
      <c r="AA173" s="113" t="s">
        <v>112</v>
      </c>
      <c r="AG173" s="15"/>
      <c r="AH173" s="15"/>
      <c r="AI173" s="15"/>
      <c r="AJ173" s="15"/>
      <c r="AK173" s="15"/>
      <c r="AL173" s="15"/>
    </row>
    <row r="174" spans="1:38" s="19" customFormat="1" ht="45" customHeight="1" x14ac:dyDescent="0.15">
      <c r="A174" s="24">
        <v>1220</v>
      </c>
      <c r="B174" s="24">
        <v>400</v>
      </c>
      <c r="C174" s="24">
        <v>2650</v>
      </c>
      <c r="D174" s="13">
        <v>9</v>
      </c>
      <c r="E174" s="13">
        <v>9</v>
      </c>
      <c r="F174" s="13">
        <v>2</v>
      </c>
      <c r="G174" s="13">
        <v>1</v>
      </c>
      <c r="H174" s="13">
        <v>0</v>
      </c>
      <c r="I174" s="12">
        <v>56</v>
      </c>
      <c r="J174" s="12">
        <v>0</v>
      </c>
      <c r="K174" s="13">
        <v>0</v>
      </c>
      <c r="L174" s="13">
        <v>0</v>
      </c>
      <c r="M174" s="13">
        <v>0</v>
      </c>
      <c r="N174" s="12">
        <v>0</v>
      </c>
      <c r="O174" s="14">
        <f t="shared" ref="O174:O189" si="341">(A174*B174*E174+A174*C174*F174+B174*C174*D174)*G174*$G$2*0.000001+(A174*B174*E174+A174*C174*F174+B174*C174*D174)*H174*$H$2*0.000001+($I$2*I174)+($J$2*J174+$K$2*K174*A174*C174*0.000001)+($L$2*L174)+$M$2*M174+$N$2*N174</f>
        <v>2727.7599999999998</v>
      </c>
      <c r="P174" s="103">
        <v>1</v>
      </c>
      <c r="Q174" s="59" t="s">
        <v>164</v>
      </c>
      <c r="R174" s="103" t="s">
        <v>195</v>
      </c>
      <c r="S174" s="209" t="s">
        <v>219</v>
      </c>
      <c r="T174" s="115">
        <f t="shared" ref="T174:T189" si="342">A174</f>
        <v>1220</v>
      </c>
      <c r="U174" s="115">
        <f t="shared" ref="U174:U189" si="343">B174</f>
        <v>400</v>
      </c>
      <c r="V174" s="115">
        <f t="shared" ref="V174:V189" si="344">C174</f>
        <v>2650</v>
      </c>
      <c r="W174" s="3">
        <v>1</v>
      </c>
      <c r="X174" s="3" t="s">
        <v>47</v>
      </c>
      <c r="Y174" s="4">
        <f t="shared" ref="Y174:Y181" si="345">T174*V174*0.000001*W174</f>
        <v>3.2329999999999997</v>
      </c>
      <c r="Z174" s="115">
        <v>1050</v>
      </c>
      <c r="AA174" s="3">
        <f t="shared" ref="AA174:AA189" si="346">Y174*Z174</f>
        <v>3394.6499999999996</v>
      </c>
      <c r="AB174" s="18">
        <v>1250</v>
      </c>
      <c r="AC174" s="18"/>
      <c r="AD174" s="22">
        <f t="shared" ref="AD174:AD189" si="347">T174*V174*0.000001</f>
        <v>3.2329999999999997</v>
      </c>
      <c r="AE174" s="20"/>
      <c r="AF174" s="20"/>
    </row>
    <row r="175" spans="1:38" s="19" customFormat="1" ht="45" customHeight="1" x14ac:dyDescent="0.15">
      <c r="A175" s="24">
        <v>640</v>
      </c>
      <c r="B175" s="24">
        <v>400</v>
      </c>
      <c r="C175" s="24">
        <v>2650</v>
      </c>
      <c r="D175" s="13">
        <v>9</v>
      </c>
      <c r="E175" s="13">
        <v>9</v>
      </c>
      <c r="F175" s="13">
        <v>2</v>
      </c>
      <c r="G175" s="13">
        <v>1</v>
      </c>
      <c r="H175" s="13">
        <v>0</v>
      </c>
      <c r="I175" s="12">
        <v>56</v>
      </c>
      <c r="J175" s="12">
        <v>0</v>
      </c>
      <c r="K175" s="13">
        <v>0</v>
      </c>
      <c r="L175" s="13">
        <v>0</v>
      </c>
      <c r="M175" s="13">
        <v>0</v>
      </c>
      <c r="N175" s="12">
        <v>0</v>
      </c>
      <c r="O175" s="14">
        <f t="shared" si="341"/>
        <v>2108.3199999999997</v>
      </c>
      <c r="P175" s="103">
        <v>2</v>
      </c>
      <c r="Q175" s="59" t="s">
        <v>164</v>
      </c>
      <c r="R175" s="103" t="s">
        <v>195</v>
      </c>
      <c r="S175" s="179"/>
      <c r="T175" s="115">
        <f t="shared" si="342"/>
        <v>640</v>
      </c>
      <c r="U175" s="115">
        <f t="shared" si="343"/>
        <v>400</v>
      </c>
      <c r="V175" s="115">
        <f t="shared" si="344"/>
        <v>2650</v>
      </c>
      <c r="W175" s="3">
        <v>1</v>
      </c>
      <c r="X175" s="3" t="s">
        <v>47</v>
      </c>
      <c r="Y175" s="4">
        <f t="shared" si="345"/>
        <v>1.696</v>
      </c>
      <c r="Z175" s="115">
        <v>1050</v>
      </c>
      <c r="AA175" s="3">
        <f t="shared" si="346"/>
        <v>1780.8</v>
      </c>
      <c r="AB175" s="18">
        <v>1250</v>
      </c>
      <c r="AC175" s="18"/>
      <c r="AD175" s="22">
        <f t="shared" si="347"/>
        <v>1.696</v>
      </c>
      <c r="AE175" s="20"/>
      <c r="AF175" s="20"/>
    </row>
    <row r="176" spans="1:38" s="19" customFormat="1" ht="45" customHeight="1" x14ac:dyDescent="0.15">
      <c r="A176" s="24">
        <v>4160</v>
      </c>
      <c r="B176" s="24">
        <v>400</v>
      </c>
      <c r="C176" s="24">
        <v>2650</v>
      </c>
      <c r="D176" s="13">
        <v>9</v>
      </c>
      <c r="E176" s="13">
        <v>9</v>
      </c>
      <c r="F176" s="13">
        <v>2</v>
      </c>
      <c r="G176" s="13">
        <v>1</v>
      </c>
      <c r="H176" s="13">
        <v>0</v>
      </c>
      <c r="I176" s="12">
        <v>56</v>
      </c>
      <c r="J176" s="12">
        <v>0</v>
      </c>
      <c r="K176" s="13">
        <v>0</v>
      </c>
      <c r="L176" s="13">
        <v>0</v>
      </c>
      <c r="M176" s="13">
        <v>0</v>
      </c>
      <c r="N176" s="12">
        <v>0</v>
      </c>
      <c r="O176" s="14">
        <f t="shared" si="341"/>
        <v>5867.6799999999994</v>
      </c>
      <c r="P176" s="103">
        <v>3</v>
      </c>
      <c r="Q176" s="59" t="s">
        <v>105</v>
      </c>
      <c r="R176" s="103" t="s">
        <v>196</v>
      </c>
      <c r="S176" s="179"/>
      <c r="T176" s="115">
        <f t="shared" si="342"/>
        <v>4160</v>
      </c>
      <c r="U176" s="115">
        <f t="shared" si="343"/>
        <v>400</v>
      </c>
      <c r="V176" s="115">
        <f t="shared" si="344"/>
        <v>2650</v>
      </c>
      <c r="W176" s="3">
        <v>1</v>
      </c>
      <c r="X176" s="3" t="s">
        <v>47</v>
      </c>
      <c r="Y176" s="4">
        <f t="shared" si="345"/>
        <v>11.023999999999999</v>
      </c>
      <c r="Z176" s="115">
        <v>1050</v>
      </c>
      <c r="AA176" s="3">
        <f t="shared" si="346"/>
        <v>11575.199999999999</v>
      </c>
      <c r="AB176" s="18">
        <v>1250</v>
      </c>
      <c r="AC176" s="18"/>
      <c r="AD176" s="22">
        <f t="shared" si="347"/>
        <v>11.023999999999999</v>
      </c>
      <c r="AE176" s="20"/>
      <c r="AF176" s="20"/>
    </row>
    <row r="177" spans="1:38" s="19" customFormat="1" ht="45" customHeight="1" x14ac:dyDescent="0.15">
      <c r="A177" s="24">
        <v>3460</v>
      </c>
      <c r="B177" s="24">
        <v>400</v>
      </c>
      <c r="C177" s="24">
        <v>2650</v>
      </c>
      <c r="D177" s="13">
        <v>9</v>
      </c>
      <c r="E177" s="13">
        <v>9</v>
      </c>
      <c r="F177" s="13">
        <v>2</v>
      </c>
      <c r="G177" s="13">
        <v>1</v>
      </c>
      <c r="H177" s="13">
        <v>0</v>
      </c>
      <c r="I177" s="12">
        <v>56</v>
      </c>
      <c r="J177" s="12">
        <v>0</v>
      </c>
      <c r="K177" s="13">
        <v>0</v>
      </c>
      <c r="L177" s="13">
        <v>0</v>
      </c>
      <c r="M177" s="13">
        <v>0</v>
      </c>
      <c r="N177" s="12">
        <v>0</v>
      </c>
      <c r="O177" s="14">
        <f t="shared" si="341"/>
        <v>5120.08</v>
      </c>
      <c r="P177" s="103">
        <v>4</v>
      </c>
      <c r="Q177" s="59" t="s">
        <v>166</v>
      </c>
      <c r="R177" s="103" t="s">
        <v>197</v>
      </c>
      <c r="S177" s="179"/>
      <c r="T177" s="115">
        <f t="shared" si="342"/>
        <v>3460</v>
      </c>
      <c r="U177" s="115">
        <f t="shared" si="343"/>
        <v>400</v>
      </c>
      <c r="V177" s="115">
        <f t="shared" si="344"/>
        <v>2650</v>
      </c>
      <c r="W177" s="3">
        <v>1</v>
      </c>
      <c r="X177" s="3" t="s">
        <v>47</v>
      </c>
      <c r="Y177" s="4">
        <f t="shared" si="345"/>
        <v>9.1689999999999987</v>
      </c>
      <c r="Z177" s="115">
        <v>1050</v>
      </c>
      <c r="AA177" s="3">
        <f t="shared" si="346"/>
        <v>9627.4499999999989</v>
      </c>
      <c r="AB177" s="18">
        <v>1250</v>
      </c>
      <c r="AC177" s="18"/>
      <c r="AD177" s="22">
        <f t="shared" si="347"/>
        <v>9.1689999999999987</v>
      </c>
      <c r="AE177" s="20"/>
      <c r="AF177" s="20"/>
    </row>
    <row r="178" spans="1:38" s="19" customFormat="1" ht="45" customHeight="1" x14ac:dyDescent="0.15">
      <c r="A178" s="24">
        <v>2050</v>
      </c>
      <c r="B178" s="24">
        <v>550</v>
      </c>
      <c r="C178" s="24">
        <v>2650</v>
      </c>
      <c r="D178" s="13">
        <v>9</v>
      </c>
      <c r="E178" s="13">
        <v>9</v>
      </c>
      <c r="F178" s="13">
        <v>2</v>
      </c>
      <c r="G178" s="13">
        <v>1</v>
      </c>
      <c r="H178" s="13">
        <v>0</v>
      </c>
      <c r="I178" s="12">
        <v>56</v>
      </c>
      <c r="J178" s="12">
        <v>0</v>
      </c>
      <c r="K178" s="13">
        <v>0</v>
      </c>
      <c r="L178" s="13">
        <v>0</v>
      </c>
      <c r="M178" s="13">
        <v>0</v>
      </c>
      <c r="N178" s="12">
        <v>0</v>
      </c>
      <c r="O178" s="14">
        <f t="shared" si="341"/>
        <v>4375.6000000000004</v>
      </c>
      <c r="P178" s="103">
        <v>5</v>
      </c>
      <c r="Q178" s="59" t="s">
        <v>155</v>
      </c>
      <c r="R178" s="103" t="s">
        <v>30</v>
      </c>
      <c r="S178" s="179"/>
      <c r="T178" s="115">
        <f t="shared" si="342"/>
        <v>2050</v>
      </c>
      <c r="U178" s="115">
        <f t="shared" si="343"/>
        <v>550</v>
      </c>
      <c r="V178" s="115">
        <f t="shared" si="344"/>
        <v>2650</v>
      </c>
      <c r="W178" s="3">
        <v>1</v>
      </c>
      <c r="X178" s="3" t="s">
        <v>47</v>
      </c>
      <c r="Y178" s="4">
        <f t="shared" si="345"/>
        <v>5.4325000000000001</v>
      </c>
      <c r="Z178" s="115">
        <v>1050</v>
      </c>
      <c r="AA178" s="3">
        <f t="shared" si="346"/>
        <v>5704.125</v>
      </c>
      <c r="AB178" s="18">
        <v>1250</v>
      </c>
      <c r="AC178" s="18"/>
      <c r="AD178" s="22">
        <f t="shared" si="347"/>
        <v>5.4325000000000001</v>
      </c>
      <c r="AE178" s="20"/>
      <c r="AF178" s="20"/>
    </row>
    <row r="179" spans="1:38" s="19" customFormat="1" ht="45" customHeight="1" x14ac:dyDescent="0.15">
      <c r="A179" s="24">
        <v>2653</v>
      </c>
      <c r="B179" s="24">
        <v>500</v>
      </c>
      <c r="C179" s="24">
        <v>2650</v>
      </c>
      <c r="D179" s="13">
        <v>9</v>
      </c>
      <c r="E179" s="13">
        <v>9</v>
      </c>
      <c r="F179" s="13">
        <v>2</v>
      </c>
      <c r="G179" s="13">
        <v>1</v>
      </c>
      <c r="H179" s="13">
        <v>0</v>
      </c>
      <c r="I179" s="12">
        <v>56</v>
      </c>
      <c r="J179" s="12">
        <v>0</v>
      </c>
      <c r="K179" s="13">
        <v>0</v>
      </c>
      <c r="L179" s="13">
        <v>0</v>
      </c>
      <c r="M179" s="13">
        <v>0</v>
      </c>
      <c r="N179" s="12">
        <v>0</v>
      </c>
      <c r="O179" s="14">
        <f t="shared" si="341"/>
        <v>4830.9279999999999</v>
      </c>
      <c r="P179" s="103">
        <v>8</v>
      </c>
      <c r="Q179" s="59" t="s">
        <v>162</v>
      </c>
      <c r="R179" s="103" t="s">
        <v>30</v>
      </c>
      <c r="S179" s="179"/>
      <c r="T179" s="115">
        <f t="shared" si="342"/>
        <v>2653</v>
      </c>
      <c r="U179" s="115">
        <f t="shared" si="343"/>
        <v>500</v>
      </c>
      <c r="V179" s="115">
        <f t="shared" si="344"/>
        <v>2650</v>
      </c>
      <c r="W179" s="3">
        <v>1</v>
      </c>
      <c r="X179" s="3" t="s">
        <v>47</v>
      </c>
      <c r="Y179" s="4">
        <f t="shared" si="345"/>
        <v>7.0304500000000001</v>
      </c>
      <c r="Z179" s="115">
        <v>1050</v>
      </c>
      <c r="AA179" s="3">
        <f t="shared" si="346"/>
        <v>7381.9724999999999</v>
      </c>
      <c r="AB179" s="18">
        <v>1250</v>
      </c>
      <c r="AC179" s="18"/>
      <c r="AD179" s="22">
        <f t="shared" si="347"/>
        <v>7.0304500000000001</v>
      </c>
      <c r="AE179" s="20"/>
      <c r="AF179" s="20"/>
    </row>
    <row r="180" spans="1:38" s="19" customFormat="1" ht="45" customHeight="1" x14ac:dyDescent="0.15">
      <c r="A180" s="24">
        <v>1300</v>
      </c>
      <c r="B180" s="24">
        <v>500</v>
      </c>
      <c r="C180" s="24">
        <v>2650</v>
      </c>
      <c r="D180" s="13">
        <v>9</v>
      </c>
      <c r="E180" s="13">
        <v>9</v>
      </c>
      <c r="F180" s="13">
        <v>2</v>
      </c>
      <c r="G180" s="13">
        <v>1</v>
      </c>
      <c r="H180" s="13">
        <v>0</v>
      </c>
      <c r="I180" s="12">
        <v>56</v>
      </c>
      <c r="J180" s="12">
        <v>0</v>
      </c>
      <c r="K180" s="13">
        <v>0</v>
      </c>
      <c r="L180" s="13">
        <v>0</v>
      </c>
      <c r="M180" s="13">
        <v>0</v>
      </c>
      <c r="N180" s="12">
        <v>0</v>
      </c>
      <c r="O180" s="14">
        <f t="shared" si="341"/>
        <v>3239.7999999999997</v>
      </c>
      <c r="P180" s="103">
        <v>10</v>
      </c>
      <c r="Q180" s="59" t="s">
        <v>37</v>
      </c>
      <c r="R180" s="103" t="s">
        <v>38</v>
      </c>
      <c r="S180" s="179"/>
      <c r="T180" s="115">
        <f t="shared" si="342"/>
        <v>1300</v>
      </c>
      <c r="U180" s="115">
        <f t="shared" si="343"/>
        <v>500</v>
      </c>
      <c r="V180" s="115">
        <f t="shared" si="344"/>
        <v>2650</v>
      </c>
      <c r="W180" s="3">
        <v>1</v>
      </c>
      <c r="X180" s="3" t="s">
        <v>47</v>
      </c>
      <c r="Y180" s="4">
        <f t="shared" si="345"/>
        <v>3.4449999999999998</v>
      </c>
      <c r="Z180" s="115">
        <v>1050</v>
      </c>
      <c r="AA180" s="3">
        <f t="shared" si="346"/>
        <v>3617.25</v>
      </c>
      <c r="AB180" s="18">
        <v>1250</v>
      </c>
      <c r="AC180" s="18"/>
      <c r="AD180" s="22">
        <f t="shared" si="347"/>
        <v>3.4449999999999998</v>
      </c>
      <c r="AE180" s="20"/>
      <c r="AF180" s="20"/>
    </row>
    <row r="181" spans="1:38" s="19" customFormat="1" ht="45" customHeight="1" x14ac:dyDescent="0.15">
      <c r="A181" s="24">
        <v>1600</v>
      </c>
      <c r="B181" s="24">
        <v>600</v>
      </c>
      <c r="C181" s="24">
        <v>2650</v>
      </c>
      <c r="D181" s="13">
        <v>9</v>
      </c>
      <c r="E181" s="13">
        <v>9</v>
      </c>
      <c r="F181" s="13">
        <v>2</v>
      </c>
      <c r="G181" s="13">
        <v>1</v>
      </c>
      <c r="H181" s="13">
        <v>0</v>
      </c>
      <c r="I181" s="12">
        <v>56</v>
      </c>
      <c r="J181" s="12">
        <v>0</v>
      </c>
      <c r="K181" s="13">
        <v>0</v>
      </c>
      <c r="L181" s="13">
        <v>0</v>
      </c>
      <c r="M181" s="13">
        <v>0</v>
      </c>
      <c r="N181" s="12">
        <v>0</v>
      </c>
      <c r="O181" s="14">
        <f t="shared" si="341"/>
        <v>4051.6</v>
      </c>
      <c r="P181" s="103">
        <v>9</v>
      </c>
      <c r="Q181" s="59" t="s">
        <v>37</v>
      </c>
      <c r="R181" s="103" t="s">
        <v>198</v>
      </c>
      <c r="S181" s="179"/>
      <c r="T181" s="115">
        <f t="shared" si="342"/>
        <v>1600</v>
      </c>
      <c r="U181" s="115">
        <f t="shared" si="343"/>
        <v>600</v>
      </c>
      <c r="V181" s="115">
        <f t="shared" si="344"/>
        <v>2650</v>
      </c>
      <c r="W181" s="3">
        <v>1</v>
      </c>
      <c r="X181" s="3" t="s">
        <v>47</v>
      </c>
      <c r="Y181" s="4">
        <f t="shared" si="345"/>
        <v>4.24</v>
      </c>
      <c r="Z181" s="115">
        <v>1050</v>
      </c>
      <c r="AA181" s="3">
        <f t="shared" si="346"/>
        <v>4452</v>
      </c>
      <c r="AB181" s="18">
        <v>1250</v>
      </c>
      <c r="AC181" s="18"/>
      <c r="AD181" s="22">
        <f t="shared" si="347"/>
        <v>4.24</v>
      </c>
      <c r="AE181" s="20"/>
      <c r="AF181" s="20"/>
    </row>
    <row r="182" spans="1:38" s="19" customFormat="1" ht="45" customHeight="1" x14ac:dyDescent="0.15">
      <c r="A182" s="24">
        <v>1955</v>
      </c>
      <c r="B182" s="24">
        <v>600</v>
      </c>
      <c r="C182" s="24">
        <v>850</v>
      </c>
      <c r="D182" s="13">
        <v>9</v>
      </c>
      <c r="E182" s="13">
        <v>9</v>
      </c>
      <c r="F182" s="13">
        <v>2</v>
      </c>
      <c r="G182" s="13">
        <v>1</v>
      </c>
      <c r="H182" s="13">
        <v>0</v>
      </c>
      <c r="I182" s="12">
        <v>56</v>
      </c>
      <c r="J182" s="12">
        <v>0</v>
      </c>
      <c r="K182" s="13">
        <v>0</v>
      </c>
      <c r="L182" s="13">
        <v>0</v>
      </c>
      <c r="M182" s="13">
        <v>0</v>
      </c>
      <c r="N182" s="12">
        <v>0</v>
      </c>
      <c r="O182" s="14">
        <f t="shared" si="341"/>
        <v>2496.46</v>
      </c>
      <c r="P182" s="103">
        <v>12</v>
      </c>
      <c r="Q182" s="59" t="s">
        <v>175</v>
      </c>
      <c r="R182" s="103" t="s">
        <v>32</v>
      </c>
      <c r="S182" s="179"/>
      <c r="T182" s="115">
        <f t="shared" si="342"/>
        <v>1955</v>
      </c>
      <c r="U182" s="115">
        <f t="shared" si="343"/>
        <v>600</v>
      </c>
      <c r="V182" s="115">
        <f t="shared" si="344"/>
        <v>850</v>
      </c>
      <c r="W182" s="3">
        <v>1</v>
      </c>
      <c r="X182" s="3" t="s">
        <v>64</v>
      </c>
      <c r="Y182" s="112">
        <f>T182*0.001</f>
        <v>1.9550000000000001</v>
      </c>
      <c r="Z182" s="115">
        <v>1050</v>
      </c>
      <c r="AA182" s="3">
        <f t="shared" si="346"/>
        <v>2052.75</v>
      </c>
      <c r="AB182" s="18">
        <v>1250</v>
      </c>
      <c r="AC182" s="18"/>
      <c r="AD182" s="22">
        <f t="shared" si="347"/>
        <v>1.6617499999999998</v>
      </c>
      <c r="AE182" s="20"/>
      <c r="AF182" s="20"/>
    </row>
    <row r="183" spans="1:38" s="19" customFormat="1" ht="45" customHeight="1" x14ac:dyDescent="0.15">
      <c r="A183" s="24">
        <v>1255</v>
      </c>
      <c r="B183" s="24">
        <v>600</v>
      </c>
      <c r="C183" s="24">
        <v>850</v>
      </c>
      <c r="D183" s="13">
        <v>9</v>
      </c>
      <c r="E183" s="13">
        <v>9</v>
      </c>
      <c r="F183" s="13">
        <v>2</v>
      </c>
      <c r="G183" s="13">
        <v>1</v>
      </c>
      <c r="H183" s="13">
        <v>0</v>
      </c>
      <c r="I183" s="12">
        <v>56</v>
      </c>
      <c r="J183" s="12">
        <v>0</v>
      </c>
      <c r="K183" s="13">
        <v>0</v>
      </c>
      <c r="L183" s="13">
        <v>0</v>
      </c>
      <c r="M183" s="13">
        <v>0</v>
      </c>
      <c r="N183" s="12">
        <v>0</v>
      </c>
      <c r="O183" s="14">
        <f t="shared" si="341"/>
        <v>1900.06</v>
      </c>
      <c r="P183" s="103">
        <v>13</v>
      </c>
      <c r="Q183" s="59" t="s">
        <v>175</v>
      </c>
      <c r="R183" s="103" t="s">
        <v>32</v>
      </c>
      <c r="S183" s="179"/>
      <c r="T183" s="115">
        <f t="shared" si="342"/>
        <v>1255</v>
      </c>
      <c r="U183" s="115">
        <f t="shared" si="343"/>
        <v>600</v>
      </c>
      <c r="V183" s="115">
        <f t="shared" si="344"/>
        <v>850</v>
      </c>
      <c r="W183" s="3">
        <v>1</v>
      </c>
      <c r="X183" s="3" t="s">
        <v>64</v>
      </c>
      <c r="Y183" s="112">
        <f t="shared" ref="Y183:Y189" si="348">T183*0.001</f>
        <v>1.2550000000000001</v>
      </c>
      <c r="Z183" s="115">
        <v>1050</v>
      </c>
      <c r="AA183" s="3">
        <f t="shared" si="346"/>
        <v>1317.7500000000002</v>
      </c>
      <c r="AB183" s="18">
        <v>1250</v>
      </c>
      <c r="AC183" s="18"/>
      <c r="AD183" s="22">
        <f t="shared" si="347"/>
        <v>1.0667499999999999</v>
      </c>
      <c r="AE183" s="20"/>
      <c r="AF183" s="20"/>
    </row>
    <row r="184" spans="1:38" s="19" customFormat="1" ht="45" customHeight="1" x14ac:dyDescent="0.15">
      <c r="A184" s="24">
        <v>1500</v>
      </c>
      <c r="B184" s="24">
        <v>600</v>
      </c>
      <c r="C184" s="24">
        <v>850</v>
      </c>
      <c r="D184" s="13">
        <v>9</v>
      </c>
      <c r="E184" s="13">
        <v>9</v>
      </c>
      <c r="F184" s="13">
        <v>2</v>
      </c>
      <c r="G184" s="13">
        <v>1</v>
      </c>
      <c r="H184" s="13">
        <v>0</v>
      </c>
      <c r="I184" s="12">
        <v>56</v>
      </c>
      <c r="J184" s="12">
        <v>0</v>
      </c>
      <c r="K184" s="13">
        <v>0</v>
      </c>
      <c r="L184" s="13">
        <v>0</v>
      </c>
      <c r="M184" s="13">
        <v>0</v>
      </c>
      <c r="N184" s="12">
        <v>0</v>
      </c>
      <c r="O184" s="14">
        <f t="shared" si="341"/>
        <v>2108.8000000000002</v>
      </c>
      <c r="P184" s="103">
        <v>14</v>
      </c>
      <c r="Q184" s="59" t="s">
        <v>175</v>
      </c>
      <c r="R184" s="103" t="s">
        <v>32</v>
      </c>
      <c r="S184" s="179"/>
      <c r="T184" s="115">
        <f t="shared" si="342"/>
        <v>1500</v>
      </c>
      <c r="U184" s="115">
        <f t="shared" si="343"/>
        <v>600</v>
      </c>
      <c r="V184" s="115">
        <f t="shared" si="344"/>
        <v>850</v>
      </c>
      <c r="W184" s="3">
        <v>1</v>
      </c>
      <c r="X184" s="3" t="s">
        <v>64</v>
      </c>
      <c r="Y184" s="112">
        <f t="shared" si="348"/>
        <v>1.5</v>
      </c>
      <c r="Z184" s="115">
        <v>1050</v>
      </c>
      <c r="AA184" s="3">
        <f t="shared" si="346"/>
        <v>1575</v>
      </c>
      <c r="AB184" s="18">
        <v>1250</v>
      </c>
      <c r="AC184" s="18"/>
      <c r="AD184" s="22">
        <f t="shared" si="347"/>
        <v>1.2749999999999999</v>
      </c>
      <c r="AE184" s="20"/>
      <c r="AF184" s="20"/>
    </row>
    <row r="185" spans="1:38" s="19" customFormat="1" ht="45" customHeight="1" x14ac:dyDescent="0.15">
      <c r="A185" s="24">
        <v>454</v>
      </c>
      <c r="B185" s="24">
        <v>300</v>
      </c>
      <c r="C185" s="24">
        <v>750</v>
      </c>
      <c r="D185" s="13">
        <v>9</v>
      </c>
      <c r="E185" s="13">
        <v>9</v>
      </c>
      <c r="F185" s="13">
        <v>2</v>
      </c>
      <c r="G185" s="13">
        <v>1</v>
      </c>
      <c r="H185" s="13">
        <v>0</v>
      </c>
      <c r="I185" s="12">
        <v>56</v>
      </c>
      <c r="J185" s="12">
        <v>0</v>
      </c>
      <c r="K185" s="13">
        <v>0</v>
      </c>
      <c r="L185" s="13">
        <v>0</v>
      </c>
      <c r="M185" s="13">
        <v>0</v>
      </c>
      <c r="N185" s="12">
        <v>0</v>
      </c>
      <c r="O185" s="14">
        <f t="shared" si="341"/>
        <v>751.81600000000003</v>
      </c>
      <c r="P185" s="103">
        <v>15</v>
      </c>
      <c r="Q185" s="59" t="s">
        <v>175</v>
      </c>
      <c r="R185" s="103" t="s">
        <v>95</v>
      </c>
      <c r="S185" s="179"/>
      <c r="T185" s="115">
        <f t="shared" si="342"/>
        <v>454</v>
      </c>
      <c r="U185" s="115">
        <f t="shared" si="343"/>
        <v>300</v>
      </c>
      <c r="V185" s="115">
        <f t="shared" si="344"/>
        <v>750</v>
      </c>
      <c r="W185" s="3">
        <v>1</v>
      </c>
      <c r="X185" s="3" t="s">
        <v>64</v>
      </c>
      <c r="Y185" s="112">
        <f t="shared" si="348"/>
        <v>0.45400000000000001</v>
      </c>
      <c r="Z185" s="115">
        <v>850</v>
      </c>
      <c r="AA185" s="3">
        <f t="shared" si="346"/>
        <v>385.90000000000003</v>
      </c>
      <c r="AB185" s="18">
        <v>1250</v>
      </c>
      <c r="AC185" s="18"/>
      <c r="AD185" s="22">
        <f t="shared" si="347"/>
        <v>0.34049999999999997</v>
      </c>
      <c r="AE185" s="20"/>
      <c r="AF185" s="20"/>
    </row>
    <row r="186" spans="1:38" s="19" customFormat="1" ht="45" customHeight="1" x14ac:dyDescent="0.15">
      <c r="A186" s="24">
        <v>600</v>
      </c>
      <c r="B186" s="24">
        <v>300</v>
      </c>
      <c r="C186" s="24">
        <v>750</v>
      </c>
      <c r="D186" s="13">
        <v>9</v>
      </c>
      <c r="E186" s="13">
        <v>9</v>
      </c>
      <c r="F186" s="13">
        <v>2</v>
      </c>
      <c r="G186" s="13">
        <v>1</v>
      </c>
      <c r="H186" s="13">
        <v>0</v>
      </c>
      <c r="I186" s="12">
        <v>56</v>
      </c>
      <c r="J186" s="12">
        <v>0</v>
      </c>
      <c r="K186" s="13">
        <v>0</v>
      </c>
      <c r="L186" s="13">
        <v>0</v>
      </c>
      <c r="M186" s="13">
        <v>0</v>
      </c>
      <c r="N186" s="12">
        <v>0</v>
      </c>
      <c r="O186" s="14">
        <f t="shared" si="341"/>
        <v>825.4</v>
      </c>
      <c r="P186" s="103">
        <v>16</v>
      </c>
      <c r="Q186" s="59" t="s">
        <v>175</v>
      </c>
      <c r="R186" s="103" t="s">
        <v>95</v>
      </c>
      <c r="S186" s="179"/>
      <c r="T186" s="115">
        <f t="shared" si="342"/>
        <v>600</v>
      </c>
      <c r="U186" s="115">
        <f t="shared" si="343"/>
        <v>300</v>
      </c>
      <c r="V186" s="115">
        <f t="shared" si="344"/>
        <v>750</v>
      </c>
      <c r="W186" s="3">
        <v>1</v>
      </c>
      <c r="X186" s="3" t="s">
        <v>64</v>
      </c>
      <c r="Y186" s="112">
        <f t="shared" si="348"/>
        <v>0.6</v>
      </c>
      <c r="Z186" s="115">
        <v>850</v>
      </c>
      <c r="AA186" s="3">
        <f t="shared" si="346"/>
        <v>510</v>
      </c>
      <c r="AB186" s="18">
        <v>1250</v>
      </c>
      <c r="AC186" s="18"/>
      <c r="AD186" s="22">
        <f t="shared" si="347"/>
        <v>0.44999999999999996</v>
      </c>
      <c r="AE186" s="20"/>
      <c r="AF186" s="20"/>
    </row>
    <row r="187" spans="1:38" s="19" customFormat="1" ht="45" customHeight="1" x14ac:dyDescent="0.15">
      <c r="A187" s="24">
        <v>520</v>
      </c>
      <c r="B187" s="24">
        <v>300</v>
      </c>
      <c r="C187" s="24">
        <v>750</v>
      </c>
      <c r="D187" s="13">
        <v>9</v>
      </c>
      <c r="E187" s="13">
        <v>9</v>
      </c>
      <c r="F187" s="13">
        <v>2</v>
      </c>
      <c r="G187" s="13">
        <v>1</v>
      </c>
      <c r="H187" s="13">
        <v>0</v>
      </c>
      <c r="I187" s="12">
        <v>56</v>
      </c>
      <c r="J187" s="12">
        <v>0</v>
      </c>
      <c r="K187" s="13">
        <v>0</v>
      </c>
      <c r="L187" s="13">
        <v>0</v>
      </c>
      <c r="M187" s="13">
        <v>0</v>
      </c>
      <c r="N187" s="12">
        <v>0</v>
      </c>
      <c r="O187" s="14">
        <f t="shared" si="341"/>
        <v>785.07999999999993</v>
      </c>
      <c r="P187" s="103">
        <v>17</v>
      </c>
      <c r="Q187" s="59" t="s">
        <v>175</v>
      </c>
      <c r="R187" s="103" t="s">
        <v>95</v>
      </c>
      <c r="S187" s="179"/>
      <c r="T187" s="115">
        <f t="shared" si="342"/>
        <v>520</v>
      </c>
      <c r="U187" s="115">
        <f t="shared" si="343"/>
        <v>300</v>
      </c>
      <c r="V187" s="115">
        <f t="shared" si="344"/>
        <v>750</v>
      </c>
      <c r="W187" s="3">
        <v>1</v>
      </c>
      <c r="X187" s="3" t="s">
        <v>64</v>
      </c>
      <c r="Y187" s="112">
        <f t="shared" si="348"/>
        <v>0.52</v>
      </c>
      <c r="Z187" s="115">
        <v>850</v>
      </c>
      <c r="AA187" s="3">
        <f t="shared" si="346"/>
        <v>442</v>
      </c>
      <c r="AB187" s="18">
        <v>1250</v>
      </c>
      <c r="AC187" s="18"/>
      <c r="AD187" s="22">
        <f t="shared" si="347"/>
        <v>0.38999999999999996</v>
      </c>
      <c r="AE187" s="20"/>
      <c r="AF187" s="20"/>
    </row>
    <row r="188" spans="1:38" s="19" customFormat="1" ht="45" customHeight="1" x14ac:dyDescent="0.15">
      <c r="A188" s="24">
        <v>480</v>
      </c>
      <c r="B188" s="24">
        <v>300</v>
      </c>
      <c r="C188" s="24">
        <v>750</v>
      </c>
      <c r="D188" s="13">
        <v>9</v>
      </c>
      <c r="E188" s="13">
        <v>9</v>
      </c>
      <c r="F188" s="13">
        <v>2</v>
      </c>
      <c r="G188" s="13">
        <v>1</v>
      </c>
      <c r="H188" s="13">
        <v>0</v>
      </c>
      <c r="I188" s="12">
        <v>56</v>
      </c>
      <c r="J188" s="12">
        <v>0</v>
      </c>
      <c r="K188" s="13">
        <v>0</v>
      </c>
      <c r="L188" s="13">
        <v>0</v>
      </c>
      <c r="M188" s="13">
        <v>0</v>
      </c>
      <c r="N188" s="12">
        <v>0</v>
      </c>
      <c r="O188" s="14">
        <f t="shared" si="341"/>
        <v>764.92</v>
      </c>
      <c r="P188" s="103">
        <v>18</v>
      </c>
      <c r="Q188" s="59" t="s">
        <v>175</v>
      </c>
      <c r="R188" s="103" t="s">
        <v>95</v>
      </c>
      <c r="S188" s="179"/>
      <c r="T188" s="115">
        <f t="shared" si="342"/>
        <v>480</v>
      </c>
      <c r="U188" s="115">
        <f t="shared" si="343"/>
        <v>300</v>
      </c>
      <c r="V188" s="115">
        <f t="shared" si="344"/>
        <v>750</v>
      </c>
      <c r="W188" s="3">
        <v>1</v>
      </c>
      <c r="X188" s="3" t="s">
        <v>64</v>
      </c>
      <c r="Y188" s="112">
        <f t="shared" si="348"/>
        <v>0.48</v>
      </c>
      <c r="Z188" s="115">
        <v>850</v>
      </c>
      <c r="AA188" s="3">
        <f t="shared" si="346"/>
        <v>408</v>
      </c>
      <c r="AB188" s="18">
        <v>1250</v>
      </c>
      <c r="AC188" s="18"/>
      <c r="AD188" s="22">
        <f t="shared" si="347"/>
        <v>0.36</v>
      </c>
      <c r="AE188" s="20"/>
      <c r="AF188" s="20"/>
    </row>
    <row r="189" spans="1:38" s="19" customFormat="1" ht="45" customHeight="1" x14ac:dyDescent="0.15">
      <c r="A189" s="24">
        <v>1255</v>
      </c>
      <c r="B189" s="24">
        <v>300</v>
      </c>
      <c r="C189" s="24">
        <v>750</v>
      </c>
      <c r="D189" s="13">
        <v>9</v>
      </c>
      <c r="E189" s="13">
        <v>9</v>
      </c>
      <c r="F189" s="13">
        <v>2</v>
      </c>
      <c r="G189" s="13">
        <v>1</v>
      </c>
      <c r="H189" s="13">
        <v>0</v>
      </c>
      <c r="I189" s="12">
        <v>56</v>
      </c>
      <c r="J189" s="12">
        <v>0</v>
      </c>
      <c r="K189" s="13">
        <v>0</v>
      </c>
      <c r="L189" s="13">
        <v>0</v>
      </c>
      <c r="M189" s="13">
        <v>0</v>
      </c>
      <c r="N189" s="12">
        <v>0</v>
      </c>
      <c r="O189" s="14">
        <f t="shared" si="341"/>
        <v>1155.52</v>
      </c>
      <c r="P189" s="103">
        <v>19</v>
      </c>
      <c r="Q189" s="59" t="s">
        <v>175</v>
      </c>
      <c r="R189" s="103" t="s">
        <v>95</v>
      </c>
      <c r="S189" s="210"/>
      <c r="T189" s="115">
        <f t="shared" si="342"/>
        <v>1255</v>
      </c>
      <c r="U189" s="115">
        <f t="shared" si="343"/>
        <v>300</v>
      </c>
      <c r="V189" s="115">
        <f t="shared" si="344"/>
        <v>750</v>
      </c>
      <c r="W189" s="3">
        <v>1</v>
      </c>
      <c r="X189" s="3" t="s">
        <v>64</v>
      </c>
      <c r="Y189" s="112">
        <f t="shared" si="348"/>
        <v>1.2550000000000001</v>
      </c>
      <c r="Z189" s="115">
        <v>850</v>
      </c>
      <c r="AA189" s="3">
        <f t="shared" si="346"/>
        <v>1066.75</v>
      </c>
      <c r="AB189" s="18">
        <v>1250</v>
      </c>
      <c r="AC189" s="18"/>
      <c r="AD189" s="22">
        <f t="shared" si="347"/>
        <v>0.94124999999999992</v>
      </c>
      <c r="AE189" s="20"/>
      <c r="AF189" s="20"/>
    </row>
    <row r="190" spans="1:38" s="9" customFormat="1" ht="34.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4" t="e">
        <f>SUM(#REF!)</f>
        <v>#REF!</v>
      </c>
      <c r="P190" s="180" t="s">
        <v>202</v>
      </c>
      <c r="Q190" s="181"/>
      <c r="R190" s="181"/>
      <c r="S190" s="182"/>
      <c r="T190" s="167" t="s">
        <v>56</v>
      </c>
      <c r="U190" s="168"/>
      <c r="V190" s="168"/>
      <c r="W190" s="169"/>
      <c r="X190" s="114" t="s">
        <v>57</v>
      </c>
      <c r="Y190" s="114" t="s">
        <v>29</v>
      </c>
      <c r="Z190" s="114" t="s">
        <v>45</v>
      </c>
      <c r="AA190" s="114" t="s">
        <v>52</v>
      </c>
      <c r="AD190" s="22" t="e">
        <f>SUM(#REF!)</f>
        <v>#REF!</v>
      </c>
      <c r="AG190" s="15"/>
      <c r="AH190" s="15"/>
      <c r="AI190" s="15"/>
      <c r="AJ190" s="15"/>
      <c r="AK190" s="15"/>
      <c r="AL190" s="15"/>
    </row>
    <row r="191" spans="1:38" ht="35.1" customHeight="1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P191" s="183"/>
      <c r="Q191" s="184"/>
      <c r="R191" s="184"/>
      <c r="S191" s="185"/>
      <c r="T191" s="189" t="s">
        <v>185</v>
      </c>
      <c r="U191" s="189"/>
      <c r="V191" s="189"/>
      <c r="W191" s="189"/>
      <c r="X191" s="2" t="s">
        <v>64</v>
      </c>
      <c r="Y191" s="2">
        <v>5</v>
      </c>
      <c r="Z191" s="115">
        <v>580</v>
      </c>
      <c r="AA191" s="115">
        <f>Z191*Y191</f>
        <v>2900</v>
      </c>
      <c r="AC191" s="106"/>
      <c r="AG191" s="105"/>
    </row>
    <row r="192" spans="1:38" ht="33.75" customHeight="1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P192" s="186"/>
      <c r="Q192" s="187"/>
      <c r="R192" s="187"/>
      <c r="S192" s="188"/>
      <c r="T192" s="189" t="s">
        <v>182</v>
      </c>
      <c r="U192" s="189"/>
      <c r="V192" s="189"/>
      <c r="W192" s="189"/>
      <c r="X192" s="2" t="s">
        <v>58</v>
      </c>
      <c r="Y192" s="2">
        <v>1</v>
      </c>
      <c r="Z192" s="115">
        <v>350</v>
      </c>
      <c r="AA192" s="115">
        <f>Z192*Y192</f>
        <v>350</v>
      </c>
      <c r="AC192" s="106"/>
      <c r="AG192" s="105"/>
    </row>
    <row r="193" spans="1:38" ht="34.5" customHeight="1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P193" s="190" t="s">
        <v>203</v>
      </c>
      <c r="Q193" s="191"/>
      <c r="R193" s="191"/>
      <c r="S193" s="192"/>
      <c r="T193" s="189" t="s">
        <v>92</v>
      </c>
      <c r="U193" s="189"/>
      <c r="V193" s="189"/>
      <c r="W193" s="189"/>
      <c r="X193" s="2" t="s">
        <v>58</v>
      </c>
      <c r="Y193" s="2">
        <v>1</v>
      </c>
      <c r="Z193" s="115">
        <v>300</v>
      </c>
      <c r="AA193" s="115">
        <f t="shared" ref="AA193:AA198" si="349">Z193*Y193</f>
        <v>300</v>
      </c>
      <c r="AC193" s="16"/>
    </row>
    <row r="194" spans="1:38" ht="34.5" customHeight="1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P194" s="193"/>
      <c r="Q194" s="194"/>
      <c r="R194" s="194"/>
      <c r="S194" s="195"/>
      <c r="T194" s="196" t="s">
        <v>205</v>
      </c>
      <c r="U194" s="197"/>
      <c r="V194" s="197"/>
      <c r="W194" s="198"/>
      <c r="X194" s="2" t="s">
        <v>206</v>
      </c>
      <c r="Y194" s="2">
        <v>1</v>
      </c>
      <c r="Z194" s="115">
        <v>85</v>
      </c>
      <c r="AA194" s="115">
        <f t="shared" si="349"/>
        <v>85</v>
      </c>
      <c r="AC194" s="16"/>
    </row>
    <row r="195" spans="1:38" ht="34.5" customHeight="1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P195" s="193"/>
      <c r="Q195" s="194"/>
      <c r="R195" s="194"/>
      <c r="S195" s="195"/>
      <c r="T195" s="196" t="s">
        <v>119</v>
      </c>
      <c r="U195" s="197"/>
      <c r="V195" s="197"/>
      <c r="W195" s="198"/>
      <c r="X195" s="2" t="s">
        <v>64</v>
      </c>
      <c r="Y195" s="2">
        <v>1</v>
      </c>
      <c r="Z195" s="115">
        <v>85</v>
      </c>
      <c r="AA195" s="115">
        <f t="shared" si="349"/>
        <v>85</v>
      </c>
      <c r="AC195" s="16"/>
    </row>
    <row r="196" spans="1:38" ht="36" customHeight="1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P196" s="193"/>
      <c r="Q196" s="194"/>
      <c r="R196" s="194"/>
      <c r="S196" s="195"/>
      <c r="T196" s="196" t="s">
        <v>207</v>
      </c>
      <c r="U196" s="197"/>
      <c r="V196" s="197"/>
      <c r="W196" s="198"/>
      <c r="X196" s="3" t="s">
        <v>47</v>
      </c>
      <c r="Y196" s="2">
        <v>1</v>
      </c>
      <c r="Z196" s="115">
        <v>455</v>
      </c>
      <c r="AA196" s="115">
        <f t="shared" si="349"/>
        <v>455</v>
      </c>
      <c r="AC196" s="16"/>
    </row>
    <row r="197" spans="1:38" ht="36" customHeight="1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P197" s="193"/>
      <c r="Q197" s="194"/>
      <c r="R197" s="194"/>
      <c r="S197" s="195"/>
      <c r="T197" s="196" t="s">
        <v>211</v>
      </c>
      <c r="U197" s="197"/>
      <c r="V197" s="197"/>
      <c r="W197" s="198"/>
      <c r="X197" s="3" t="s">
        <v>210</v>
      </c>
      <c r="Y197" s="2">
        <v>1</v>
      </c>
      <c r="Z197" s="115">
        <v>1000</v>
      </c>
      <c r="AA197" s="115">
        <f t="shared" si="349"/>
        <v>1000</v>
      </c>
      <c r="AC197" s="16"/>
    </row>
    <row r="198" spans="1:38" ht="36" customHeight="1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P198" s="211"/>
      <c r="Q198" s="212"/>
      <c r="R198" s="212"/>
      <c r="S198" s="213"/>
      <c r="T198" s="196" t="s">
        <v>212</v>
      </c>
      <c r="U198" s="197"/>
      <c r="V198" s="197"/>
      <c r="W198" s="198"/>
      <c r="X198" s="3" t="s">
        <v>47</v>
      </c>
      <c r="Y198" s="2">
        <v>1</v>
      </c>
      <c r="Z198" s="115">
        <v>250</v>
      </c>
      <c r="AA198" s="115">
        <f t="shared" si="349"/>
        <v>250</v>
      </c>
      <c r="AC198" s="16"/>
    </row>
    <row r="199" spans="1:38" ht="35.1" customHeight="1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P199" s="167"/>
      <c r="Q199" s="168"/>
      <c r="R199" s="168"/>
      <c r="S199" s="168"/>
      <c r="T199" s="168"/>
      <c r="U199" s="168"/>
      <c r="V199" s="168"/>
      <c r="W199" s="168"/>
      <c r="X199" s="169"/>
      <c r="Y199" s="170" t="s">
        <v>49</v>
      </c>
      <c r="Z199" s="171"/>
      <c r="AA199" s="5">
        <f>SUM(AA174:AA198)</f>
        <v>60716.597499999996</v>
      </c>
      <c r="AB199" s="23"/>
      <c r="AC199" s="16"/>
    </row>
    <row r="200" spans="1:38" ht="35.1" customHeight="1" x14ac:dyDescent="0.15">
      <c r="O200" s="15"/>
      <c r="P200" s="199" t="s">
        <v>82</v>
      </c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37"/>
      <c r="AC200" s="15"/>
    </row>
    <row r="201" spans="1:38" ht="37.15" customHeight="1" x14ac:dyDescent="0.15">
      <c r="AA201" s="16"/>
    </row>
    <row r="202" spans="1:38" ht="37.15" customHeight="1" x14ac:dyDescent="0.15">
      <c r="AA202" s="16"/>
    </row>
    <row r="203" spans="1:38" ht="37.15" customHeight="1" x14ac:dyDescent="0.15">
      <c r="AA203" s="16"/>
    </row>
    <row r="204" spans="1:38" ht="37.15" customHeight="1" x14ac:dyDescent="0.15"/>
    <row r="205" spans="1:38" s="9" customFormat="1" ht="34.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2" t="s">
        <v>14</v>
      </c>
      <c r="P205" s="174" t="s">
        <v>225</v>
      </c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6"/>
      <c r="AG205" s="15"/>
      <c r="AH205" s="15"/>
      <c r="AI205" s="15"/>
      <c r="AJ205" s="15"/>
      <c r="AK205" s="15"/>
      <c r="AL205" s="15"/>
    </row>
    <row r="206" spans="1:38" s="9" customFormat="1" ht="35.1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3"/>
      <c r="P206" s="118" t="s">
        <v>46</v>
      </c>
      <c r="Q206" s="118" t="s">
        <v>122</v>
      </c>
      <c r="R206" s="118" t="s">
        <v>22</v>
      </c>
      <c r="S206" s="118" t="s">
        <v>51</v>
      </c>
      <c r="T206" s="118" t="s">
        <v>53</v>
      </c>
      <c r="U206" s="118" t="s">
        <v>54</v>
      </c>
      <c r="V206" s="118" t="s">
        <v>55</v>
      </c>
      <c r="W206" s="118" t="s">
        <v>71</v>
      </c>
      <c r="X206" s="118" t="s">
        <v>43</v>
      </c>
      <c r="Y206" s="104" t="s">
        <v>29</v>
      </c>
      <c r="Z206" s="118" t="s">
        <v>45</v>
      </c>
      <c r="AA206" s="118" t="s">
        <v>112</v>
      </c>
      <c r="AG206" s="15"/>
      <c r="AH206" s="15"/>
      <c r="AI206" s="15"/>
      <c r="AJ206" s="15"/>
      <c r="AK206" s="15"/>
      <c r="AL206" s="15"/>
    </row>
    <row r="207" spans="1:38" s="19" customFormat="1" ht="50.1" customHeight="1" x14ac:dyDescent="0.15">
      <c r="A207" s="24">
        <v>3900</v>
      </c>
      <c r="B207" s="24">
        <v>300</v>
      </c>
      <c r="C207" s="24">
        <v>650</v>
      </c>
      <c r="D207" s="13">
        <v>9</v>
      </c>
      <c r="E207" s="13">
        <v>9</v>
      </c>
      <c r="F207" s="13">
        <v>2</v>
      </c>
      <c r="G207" s="13">
        <v>1</v>
      </c>
      <c r="H207" s="13">
        <v>0</v>
      </c>
      <c r="I207" s="12">
        <v>56</v>
      </c>
      <c r="J207" s="12">
        <v>0</v>
      </c>
      <c r="K207" s="13">
        <v>0</v>
      </c>
      <c r="L207" s="13">
        <v>0</v>
      </c>
      <c r="M207" s="13">
        <v>0</v>
      </c>
      <c r="N207" s="12">
        <v>0</v>
      </c>
      <c r="O207" s="14">
        <f t="shared" ref="O207" si="350">(A207*B207*E207+A207*C207*F207+B207*C207*D207)*G207*$G$2*0.000001+(A207*B207*E207+A207*C207*F207+B207*C207*D207)*H207*$H$2*0.000001+($I$2*I207)+($J$2*J207+$K$2*K207*A207*C207*0.000001)+($L$2*L207)+$M$2*M207+$N$2*N207</f>
        <v>2362.6</v>
      </c>
      <c r="P207" s="103">
        <v>1</v>
      </c>
      <c r="Q207" s="117"/>
      <c r="R207" s="103" t="s">
        <v>220</v>
      </c>
      <c r="S207" s="207" t="s">
        <v>116</v>
      </c>
      <c r="T207" s="120">
        <f t="shared" ref="T207" si="351">A207</f>
        <v>3900</v>
      </c>
      <c r="U207" s="120">
        <f t="shared" ref="U207" si="352">B207</f>
        <v>300</v>
      </c>
      <c r="V207" s="120">
        <f t="shared" ref="V207" si="353">C207</f>
        <v>650</v>
      </c>
      <c r="W207" s="3">
        <v>1</v>
      </c>
      <c r="X207" s="3" t="s">
        <v>44</v>
      </c>
      <c r="Y207" s="112">
        <f t="shared" ref="Y207" si="354">T207*0.001</f>
        <v>3.9</v>
      </c>
      <c r="Z207" s="120">
        <v>750</v>
      </c>
      <c r="AA207" s="3">
        <f t="shared" ref="AA207" si="355">Y207*Z207</f>
        <v>2925</v>
      </c>
      <c r="AB207" s="18">
        <v>1250</v>
      </c>
      <c r="AC207" s="18"/>
      <c r="AD207" s="22">
        <f t="shared" ref="AD207" si="356">T207*V207*0.000001</f>
        <v>2.5349999999999997</v>
      </c>
      <c r="AE207" s="20"/>
      <c r="AF207" s="20"/>
    </row>
    <row r="208" spans="1:38" s="19" customFormat="1" ht="50.1" customHeight="1" x14ac:dyDescent="0.15">
      <c r="A208" s="24">
        <v>680</v>
      </c>
      <c r="B208" s="24">
        <v>300</v>
      </c>
      <c r="C208" s="24">
        <v>1600</v>
      </c>
      <c r="D208" s="13">
        <v>9</v>
      </c>
      <c r="E208" s="13">
        <v>9</v>
      </c>
      <c r="F208" s="13">
        <v>2</v>
      </c>
      <c r="G208" s="13">
        <v>1</v>
      </c>
      <c r="H208" s="13">
        <v>0</v>
      </c>
      <c r="I208" s="12">
        <v>56</v>
      </c>
      <c r="J208" s="12">
        <v>0</v>
      </c>
      <c r="K208" s="13">
        <v>0</v>
      </c>
      <c r="L208" s="13">
        <v>0</v>
      </c>
      <c r="M208" s="13">
        <v>0</v>
      </c>
      <c r="N208" s="12">
        <v>0</v>
      </c>
      <c r="O208" s="14">
        <f t="shared" ref="O208" si="357">(A208*B208*E208+A208*C208*F208+B208*C208*D208)*G208*$G$2*0.000001+(A208*B208*E208+A208*C208*F208+B208*C208*D208)*H208*$H$2*0.000001+($I$2*I208)+($J$2*J208+$K$2*K208*A208*C208*0.000001)+($L$2*L208)+$M$2*M208+$N$2*N208</f>
        <v>1279.8399999999999</v>
      </c>
      <c r="P208" s="103">
        <v>2</v>
      </c>
      <c r="Q208" s="117"/>
      <c r="R208" s="103" t="s">
        <v>221</v>
      </c>
      <c r="S208" s="207"/>
      <c r="T208" s="120">
        <f t="shared" ref="T208" si="358">A208</f>
        <v>680</v>
      </c>
      <c r="U208" s="120">
        <f t="shared" ref="U208" si="359">B208</f>
        <v>300</v>
      </c>
      <c r="V208" s="120">
        <f t="shared" ref="V208" si="360">C208</f>
        <v>1600</v>
      </c>
      <c r="W208" s="3">
        <v>1</v>
      </c>
      <c r="X208" s="3" t="s">
        <v>47</v>
      </c>
      <c r="Y208" s="4">
        <f>T208*V208*0.000001*W208</f>
        <v>1.0879999999999999</v>
      </c>
      <c r="Z208" s="120">
        <v>750</v>
      </c>
      <c r="AA208" s="3">
        <f t="shared" ref="AA208" si="361">Y208*Z208</f>
        <v>815.99999999999989</v>
      </c>
      <c r="AB208" s="18">
        <v>1250</v>
      </c>
      <c r="AC208" s="18"/>
      <c r="AD208" s="22">
        <f t="shared" ref="AD208" si="362">T208*V208*0.000001</f>
        <v>1.0879999999999999</v>
      </c>
      <c r="AE208" s="20"/>
      <c r="AF208" s="20"/>
    </row>
    <row r="209" spans="1:38" s="19" customFormat="1" ht="50.1" customHeight="1" x14ac:dyDescent="0.15">
      <c r="A209" s="24">
        <v>2950</v>
      </c>
      <c r="B209" s="24">
        <v>2350</v>
      </c>
      <c r="C209" s="24">
        <v>900</v>
      </c>
      <c r="D209" s="13">
        <v>9</v>
      </c>
      <c r="E209" s="13">
        <v>9</v>
      </c>
      <c r="F209" s="13">
        <v>2</v>
      </c>
      <c r="G209" s="13">
        <v>1</v>
      </c>
      <c r="H209" s="13">
        <v>0</v>
      </c>
      <c r="I209" s="12">
        <v>56</v>
      </c>
      <c r="J209" s="12">
        <v>0</v>
      </c>
      <c r="K209" s="13">
        <v>0</v>
      </c>
      <c r="L209" s="13">
        <v>0</v>
      </c>
      <c r="M209" s="13">
        <v>0</v>
      </c>
      <c r="N209" s="12">
        <v>0</v>
      </c>
      <c r="O209" s="14">
        <f t="shared" ref="O209" si="363">(A209*B209*E209+A209*C209*F209+B209*C209*D209)*G209*$G$2*0.000001+(A209*B209*E209+A209*C209*F209+B209*C209*D209)*H209*$H$2*0.000001+($I$2*I209)+($J$2*J209+$K$2*K209*A209*C209*0.000001)+($L$2*L209)+$M$2*M209+$N$2*N209</f>
        <v>10688.5</v>
      </c>
      <c r="P209" s="103">
        <v>3</v>
      </c>
      <c r="Q209" s="117"/>
      <c r="R209" s="103" t="s">
        <v>222</v>
      </c>
      <c r="S209" s="121" t="s">
        <v>224</v>
      </c>
      <c r="T209" s="120">
        <f t="shared" ref="T209" si="364">A209</f>
        <v>2950</v>
      </c>
      <c r="U209" s="120">
        <f t="shared" ref="U209" si="365">B209</f>
        <v>2350</v>
      </c>
      <c r="V209" s="120">
        <f t="shared" ref="V209" si="366">C209</f>
        <v>900</v>
      </c>
      <c r="W209" s="3">
        <v>1</v>
      </c>
      <c r="X209" s="3" t="s">
        <v>223</v>
      </c>
      <c r="Y209" s="4">
        <f>(T209+U209)*0.001</f>
        <v>5.3</v>
      </c>
      <c r="Z209" s="120">
        <v>1650</v>
      </c>
      <c r="AA209" s="3">
        <f t="shared" ref="AA209" si="367">Y209*Z209</f>
        <v>8745</v>
      </c>
      <c r="AB209" s="18">
        <v>1250</v>
      </c>
      <c r="AC209" s="18"/>
      <c r="AD209" s="22">
        <f t="shared" ref="AD209" si="368">T209*V209*0.000001</f>
        <v>2.6549999999999998</v>
      </c>
      <c r="AE209" s="20"/>
      <c r="AF209" s="20"/>
    </row>
    <row r="210" spans="1:38" ht="35.1" customHeight="1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P210" s="56"/>
      <c r="Q210" s="217"/>
      <c r="R210" s="217"/>
      <c r="S210" s="218"/>
      <c r="T210" s="189" t="s">
        <v>185</v>
      </c>
      <c r="U210" s="189"/>
      <c r="V210" s="189"/>
      <c r="W210" s="189"/>
      <c r="X210" s="2" t="s">
        <v>44</v>
      </c>
      <c r="Y210" s="2">
        <v>6</v>
      </c>
      <c r="Z210" s="120">
        <v>450</v>
      </c>
      <c r="AA210" s="120">
        <f>Z210*Y210</f>
        <v>2700</v>
      </c>
      <c r="AC210" s="106"/>
      <c r="AG210" s="105"/>
    </row>
    <row r="211" spans="1:38" ht="34.5" customHeight="1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P211" s="56"/>
      <c r="Q211" s="119"/>
      <c r="R211" s="119"/>
      <c r="S211" s="119"/>
      <c r="T211" s="196" t="s">
        <v>119</v>
      </c>
      <c r="U211" s="197"/>
      <c r="V211" s="197"/>
      <c r="W211" s="198"/>
      <c r="X211" s="2" t="s">
        <v>64</v>
      </c>
      <c r="Y211" s="2">
        <v>15</v>
      </c>
      <c r="Z211" s="120">
        <v>85</v>
      </c>
      <c r="AA211" s="120">
        <f t="shared" ref="AA211" si="369">Z211*Y211</f>
        <v>1275</v>
      </c>
      <c r="AC211" s="16"/>
    </row>
    <row r="212" spans="1:38" ht="35.1" customHeight="1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P212" s="167"/>
      <c r="Q212" s="168"/>
      <c r="R212" s="168"/>
      <c r="S212" s="168"/>
      <c r="T212" s="168"/>
      <c r="U212" s="168"/>
      <c r="V212" s="168"/>
      <c r="W212" s="168"/>
      <c r="X212" s="169"/>
      <c r="Y212" s="208" t="s">
        <v>49</v>
      </c>
      <c r="Z212" s="208"/>
      <c r="AA212" s="5">
        <f>SUM(AA207:AA211)-11</f>
        <v>16450</v>
      </c>
      <c r="AB212" s="23"/>
      <c r="AC212" s="16"/>
    </row>
    <row r="213" spans="1:38" ht="35.1" customHeight="1" x14ac:dyDescent="0.15">
      <c r="O213" s="15"/>
      <c r="P213" s="199" t="s">
        <v>109</v>
      </c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37"/>
      <c r="AC213" s="15"/>
    </row>
    <row r="214" spans="1:38" ht="37.15" customHeight="1" x14ac:dyDescent="0.15"/>
    <row r="215" spans="1:38" ht="37.15" customHeight="1" x14ac:dyDescent="0.15"/>
    <row r="216" spans="1:38" s="9" customFormat="1" ht="34.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2" t="s">
        <v>14</v>
      </c>
      <c r="P216" s="174" t="s">
        <v>230</v>
      </c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6"/>
      <c r="AG216" s="15"/>
      <c r="AH216" s="15"/>
      <c r="AI216" s="15"/>
      <c r="AJ216" s="15"/>
      <c r="AK216" s="15"/>
      <c r="AL216" s="15"/>
    </row>
    <row r="217" spans="1:38" s="9" customFormat="1" ht="35.1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3"/>
      <c r="P217" s="122" t="s">
        <v>46</v>
      </c>
      <c r="Q217" s="122" t="s">
        <v>232</v>
      </c>
      <c r="R217" s="122" t="s">
        <v>22</v>
      </c>
      <c r="S217" s="122" t="s">
        <v>51</v>
      </c>
      <c r="T217" s="122" t="s">
        <v>53</v>
      </c>
      <c r="U217" s="122" t="s">
        <v>54</v>
      </c>
      <c r="V217" s="122" t="s">
        <v>55</v>
      </c>
      <c r="W217" s="122" t="s">
        <v>71</v>
      </c>
      <c r="X217" s="122" t="s">
        <v>43</v>
      </c>
      <c r="Y217" s="104" t="s">
        <v>29</v>
      </c>
      <c r="Z217" s="122" t="s">
        <v>45</v>
      </c>
      <c r="AA217" s="122" t="s">
        <v>112</v>
      </c>
      <c r="AG217" s="15"/>
      <c r="AH217" s="15"/>
      <c r="AI217" s="15"/>
      <c r="AJ217" s="15"/>
      <c r="AK217" s="15"/>
      <c r="AL217" s="15"/>
    </row>
    <row r="218" spans="1:38" s="19" customFormat="1" ht="50.1" customHeight="1" x14ac:dyDescent="0.15">
      <c r="A218" s="24">
        <v>2050</v>
      </c>
      <c r="B218" s="24">
        <v>450</v>
      </c>
      <c r="C218" s="24">
        <v>2604</v>
      </c>
      <c r="D218" s="13">
        <v>9</v>
      </c>
      <c r="E218" s="13">
        <v>9</v>
      </c>
      <c r="F218" s="13">
        <v>2</v>
      </c>
      <c r="G218" s="13">
        <v>1</v>
      </c>
      <c r="H218" s="13">
        <v>0</v>
      </c>
      <c r="I218" s="12">
        <v>56</v>
      </c>
      <c r="J218" s="12">
        <v>0</v>
      </c>
      <c r="K218" s="13">
        <v>0</v>
      </c>
      <c r="L218" s="13">
        <v>0</v>
      </c>
      <c r="M218" s="13">
        <v>0</v>
      </c>
      <c r="N218" s="12">
        <v>0</v>
      </c>
      <c r="O218" s="14">
        <f t="shared" ref="O218" si="370">(A218*B218*E218+A218*C218*F218+B218*C218*D218)*G218*$G$2*0.000001+(A218*B218*E218+A218*C218*F218+B218*C218*D218)*H218*$H$2*0.000001+($I$2*I218)+($J$2*J218+$K$2*K218*A218*C218*0.000001)+($L$2*L218)+$M$2*M218+$N$2*N218</f>
        <v>3823.0119999999997</v>
      </c>
      <c r="P218" s="103">
        <v>1</v>
      </c>
      <c r="Q218" s="126"/>
      <c r="R218" s="103" t="s">
        <v>226</v>
      </c>
      <c r="S218" s="177" t="s">
        <v>231</v>
      </c>
      <c r="T218" s="123">
        <f t="shared" ref="T218" si="371">A218</f>
        <v>2050</v>
      </c>
      <c r="U218" s="123">
        <f t="shared" ref="U218" si="372">B218</f>
        <v>450</v>
      </c>
      <c r="V218" s="123">
        <f t="shared" ref="V218" si="373">C218</f>
        <v>2604</v>
      </c>
      <c r="W218" s="3">
        <v>1</v>
      </c>
      <c r="X218" s="3" t="s">
        <v>47</v>
      </c>
      <c r="Y218" s="4">
        <f t="shared" ref="Y218:Y223" si="374">T218*V218*0.000001*W218</f>
        <v>5.3381999999999996</v>
      </c>
      <c r="Z218" s="123">
        <v>899</v>
      </c>
      <c r="AA218" s="3">
        <f t="shared" ref="AA218" si="375">Y218*Z218</f>
        <v>4799.0418</v>
      </c>
      <c r="AB218" s="18">
        <v>1250</v>
      </c>
      <c r="AC218" s="18"/>
      <c r="AD218" s="22">
        <f t="shared" ref="AD218" si="376">T218*V218*0.000001</f>
        <v>5.3381999999999996</v>
      </c>
      <c r="AE218" s="20"/>
      <c r="AF218" s="20"/>
    </row>
    <row r="219" spans="1:38" s="19" customFormat="1" ht="50.1" customHeight="1" x14ac:dyDescent="0.15">
      <c r="A219" s="24">
        <v>2400</v>
      </c>
      <c r="B219" s="24">
        <v>350</v>
      </c>
      <c r="C219" s="24">
        <v>1800</v>
      </c>
      <c r="D219" s="13">
        <v>9</v>
      </c>
      <c r="E219" s="13">
        <v>9</v>
      </c>
      <c r="F219" s="13">
        <v>2</v>
      </c>
      <c r="G219" s="13">
        <v>1</v>
      </c>
      <c r="H219" s="13">
        <v>0</v>
      </c>
      <c r="I219" s="12">
        <v>56</v>
      </c>
      <c r="J219" s="12">
        <v>0</v>
      </c>
      <c r="K219" s="13">
        <v>0</v>
      </c>
      <c r="L219" s="13">
        <v>0</v>
      </c>
      <c r="M219" s="13">
        <v>0</v>
      </c>
      <c r="N219" s="12">
        <v>0</v>
      </c>
      <c r="O219" s="14">
        <f t="shared" ref="O219" si="377">(A219*B219*E219+A219*C219*F219+B219*C219*D219)*G219*$G$2*0.000001+(A219*B219*E219+A219*C219*F219+B219*C219*D219)*H219*$H$2*0.000001+($I$2*I219)+($J$2*J219+$K$2*K219*A219*C219*0.000001)+($L$2*L219)+$M$2*M219+$N$2*N219</f>
        <v>2904.4</v>
      </c>
      <c r="P219" s="103">
        <v>2</v>
      </c>
      <c r="Q219" s="126"/>
      <c r="R219" s="103" t="s">
        <v>227</v>
      </c>
      <c r="S219" s="178"/>
      <c r="T219" s="123">
        <f t="shared" ref="T219" si="378">A219</f>
        <v>2400</v>
      </c>
      <c r="U219" s="123">
        <f t="shared" ref="U219" si="379">B219</f>
        <v>350</v>
      </c>
      <c r="V219" s="123">
        <f t="shared" ref="V219" si="380">C219</f>
        <v>1800</v>
      </c>
      <c r="W219" s="3">
        <v>1</v>
      </c>
      <c r="X219" s="3" t="s">
        <v>47</v>
      </c>
      <c r="Y219" s="4">
        <f t="shared" si="374"/>
        <v>4.3199999999999994</v>
      </c>
      <c r="Z219" s="123">
        <v>899</v>
      </c>
      <c r="AA219" s="3">
        <f t="shared" ref="AA219" si="381">Y219*Z219</f>
        <v>3883.6799999999994</v>
      </c>
      <c r="AB219" s="18">
        <v>1250</v>
      </c>
      <c r="AC219" s="18"/>
      <c r="AD219" s="22">
        <f t="shared" ref="AD219" si="382">T219*V219*0.000001</f>
        <v>4.3199999999999994</v>
      </c>
      <c r="AE219" s="20"/>
      <c r="AF219" s="20"/>
    </row>
    <row r="220" spans="1:38" s="19" customFormat="1" ht="50.1" customHeight="1" x14ac:dyDescent="0.15">
      <c r="A220" s="24">
        <v>1200</v>
      </c>
      <c r="B220" s="24">
        <v>420</v>
      </c>
      <c r="C220" s="24">
        <v>2400</v>
      </c>
      <c r="D220" s="13">
        <v>9</v>
      </c>
      <c r="E220" s="13">
        <v>9</v>
      </c>
      <c r="F220" s="13">
        <v>2</v>
      </c>
      <c r="G220" s="13">
        <v>1</v>
      </c>
      <c r="H220" s="13">
        <v>0</v>
      </c>
      <c r="I220" s="12">
        <v>56</v>
      </c>
      <c r="J220" s="12">
        <v>0</v>
      </c>
      <c r="K220" s="13">
        <v>0</v>
      </c>
      <c r="L220" s="13">
        <v>0</v>
      </c>
      <c r="M220" s="13">
        <v>0</v>
      </c>
      <c r="N220" s="12">
        <v>0</v>
      </c>
      <c r="O220" s="14">
        <f t="shared" ref="O220" si="383">(A220*B220*E220+A220*C220*F220+B220*C220*D220)*G220*$G$2*0.000001+(A220*B220*E220+A220*C220*F220+B220*C220*D220)*H220*$H$2*0.000001+($I$2*I220)+($J$2*J220+$K$2*K220*A220*C220*0.000001)+($L$2*L220)+$M$2*M220+$N$2*N220</f>
        <v>2604.16</v>
      </c>
      <c r="P220" s="103">
        <v>3</v>
      </c>
      <c r="Q220" s="126"/>
      <c r="R220" s="103" t="s">
        <v>228</v>
      </c>
      <c r="S220" s="178"/>
      <c r="T220" s="123">
        <f t="shared" ref="T220" si="384">A220</f>
        <v>1200</v>
      </c>
      <c r="U220" s="123">
        <f t="shared" ref="U220" si="385">B220</f>
        <v>420</v>
      </c>
      <c r="V220" s="123">
        <f t="shared" ref="V220" si="386">C220</f>
        <v>2400</v>
      </c>
      <c r="W220" s="3">
        <v>1</v>
      </c>
      <c r="X220" s="3" t="s">
        <v>47</v>
      </c>
      <c r="Y220" s="4">
        <f t="shared" si="374"/>
        <v>2.88</v>
      </c>
      <c r="Z220" s="123">
        <v>899</v>
      </c>
      <c r="AA220" s="3">
        <f t="shared" ref="AA220" si="387">Y220*Z220</f>
        <v>2589.12</v>
      </c>
      <c r="AB220" s="18">
        <v>1250</v>
      </c>
      <c r="AC220" s="18"/>
      <c r="AD220" s="22">
        <f t="shared" ref="AD220" si="388">T220*V220*0.000001</f>
        <v>2.88</v>
      </c>
      <c r="AE220" s="20"/>
      <c r="AF220" s="20"/>
    </row>
    <row r="221" spans="1:38" s="19" customFormat="1" ht="50.1" customHeight="1" x14ac:dyDescent="0.15">
      <c r="A221" s="24">
        <v>1200</v>
      </c>
      <c r="B221" s="24">
        <v>18</v>
      </c>
      <c r="C221" s="24">
        <v>2400</v>
      </c>
      <c r="D221" s="13">
        <v>9</v>
      </c>
      <c r="E221" s="13">
        <v>9</v>
      </c>
      <c r="F221" s="13">
        <v>2</v>
      </c>
      <c r="G221" s="13">
        <v>1</v>
      </c>
      <c r="H221" s="13">
        <v>0</v>
      </c>
      <c r="I221" s="12">
        <v>56</v>
      </c>
      <c r="J221" s="12">
        <v>0</v>
      </c>
      <c r="K221" s="13">
        <v>0</v>
      </c>
      <c r="L221" s="13">
        <v>0</v>
      </c>
      <c r="M221" s="13">
        <v>0</v>
      </c>
      <c r="N221" s="12">
        <v>0</v>
      </c>
      <c r="O221" s="14">
        <f t="shared" ref="O221" si="389">(A221*B221*E221+A221*C221*F221+B221*C221*D221)*G221*$G$2*0.000001+(A221*B221*E221+A221*C221*F221+B221*C221*D221)*H221*$H$2*0.000001+($I$2*I221)+($J$2*J221+$K$2*K221*A221*C221*0.000001)+($L$2*L221)+$M$2*M221+$N$2*N221</f>
        <v>1041.184</v>
      </c>
      <c r="P221" s="103">
        <v>4</v>
      </c>
      <c r="Q221" s="126"/>
      <c r="R221" s="103" t="s">
        <v>233</v>
      </c>
      <c r="S221" s="178"/>
      <c r="T221" s="123">
        <f t="shared" ref="T221" si="390">A221</f>
        <v>1200</v>
      </c>
      <c r="U221" s="123">
        <f t="shared" ref="U221" si="391">B221</f>
        <v>18</v>
      </c>
      <c r="V221" s="123">
        <f t="shared" ref="V221" si="392">C221</f>
        <v>2400</v>
      </c>
      <c r="W221" s="3">
        <v>1</v>
      </c>
      <c r="X221" s="3" t="s">
        <v>47</v>
      </c>
      <c r="Y221" s="4">
        <f t="shared" si="374"/>
        <v>2.88</v>
      </c>
      <c r="Z221" s="123">
        <v>499</v>
      </c>
      <c r="AA221" s="3">
        <f t="shared" ref="AA221" si="393">Y221*Z221</f>
        <v>1437.12</v>
      </c>
      <c r="AB221" s="18">
        <v>1250</v>
      </c>
      <c r="AC221" s="18"/>
      <c r="AD221" s="22">
        <f t="shared" ref="AD221" si="394">T221*V221*0.000001</f>
        <v>2.88</v>
      </c>
      <c r="AE221" s="20"/>
      <c r="AF221" s="20"/>
    </row>
    <row r="222" spans="1:38" s="19" customFormat="1" ht="50.1" customHeight="1" x14ac:dyDescent="0.15">
      <c r="A222" s="24">
        <v>750</v>
      </c>
      <c r="B222" s="24">
        <v>400</v>
      </c>
      <c r="C222" s="24">
        <v>2400</v>
      </c>
      <c r="D222" s="13">
        <v>9</v>
      </c>
      <c r="E222" s="13">
        <v>9</v>
      </c>
      <c r="F222" s="13">
        <v>2</v>
      </c>
      <c r="G222" s="13">
        <v>1</v>
      </c>
      <c r="H222" s="13">
        <v>0</v>
      </c>
      <c r="I222" s="12">
        <v>56</v>
      </c>
      <c r="J222" s="12">
        <v>0</v>
      </c>
      <c r="K222" s="13">
        <v>0</v>
      </c>
      <c r="L222" s="13">
        <v>0</v>
      </c>
      <c r="M222" s="13">
        <v>0</v>
      </c>
      <c r="N222" s="12">
        <v>0</v>
      </c>
      <c r="O222" s="14">
        <f t="shared" ref="O222" si="395">(A222*B222*E222+A222*C222*F222+B222*C222*D222)*G222*$G$2*0.000001+(A222*B222*E222+A222*C222*F222+B222*C222*D222)*H222*$H$2*0.000001+($I$2*I222)+($J$2*J222+$K$2*K222*A222*C222*0.000001)+($L$2*L222)+$M$2*M222+$N$2*N222</f>
        <v>2072.8000000000002</v>
      </c>
      <c r="P222" s="103">
        <v>5</v>
      </c>
      <c r="Q222" s="126"/>
      <c r="R222" s="103" t="s">
        <v>229</v>
      </c>
      <c r="S222" s="178"/>
      <c r="T222" s="123">
        <f t="shared" ref="T222" si="396">A222</f>
        <v>750</v>
      </c>
      <c r="U222" s="123">
        <f t="shared" ref="U222" si="397">B222</f>
        <v>400</v>
      </c>
      <c r="V222" s="123">
        <f t="shared" ref="V222" si="398">C222</f>
        <v>2400</v>
      </c>
      <c r="W222" s="3">
        <v>1</v>
      </c>
      <c r="X222" s="3" t="s">
        <v>47</v>
      </c>
      <c r="Y222" s="4">
        <f t="shared" si="374"/>
        <v>1.7999999999999998</v>
      </c>
      <c r="Z222" s="123">
        <v>899</v>
      </c>
      <c r="AA222" s="3">
        <f t="shared" ref="AA222" si="399">Y222*Z222</f>
        <v>1618.1999999999998</v>
      </c>
      <c r="AB222" s="18">
        <v>1250</v>
      </c>
      <c r="AC222" s="18"/>
      <c r="AD222" s="22">
        <f t="shared" ref="AD222" si="400">T222*V222*0.000001</f>
        <v>1.7999999999999998</v>
      </c>
      <c r="AE222" s="20"/>
      <c r="AF222" s="20"/>
    </row>
    <row r="223" spans="1:38" s="19" customFormat="1" ht="50.1" customHeight="1" x14ac:dyDescent="0.15">
      <c r="A223" s="24">
        <v>500</v>
      </c>
      <c r="B223" s="24">
        <v>400</v>
      </c>
      <c r="C223" s="24">
        <v>2400</v>
      </c>
      <c r="D223" s="13">
        <v>9</v>
      </c>
      <c r="E223" s="13">
        <v>9</v>
      </c>
      <c r="F223" s="13">
        <v>2</v>
      </c>
      <c r="G223" s="13">
        <v>1</v>
      </c>
      <c r="H223" s="13">
        <v>0</v>
      </c>
      <c r="I223" s="12">
        <v>56</v>
      </c>
      <c r="J223" s="12">
        <v>0</v>
      </c>
      <c r="K223" s="13">
        <v>0</v>
      </c>
      <c r="L223" s="13">
        <v>0</v>
      </c>
      <c r="M223" s="13">
        <v>0</v>
      </c>
      <c r="N223" s="12">
        <v>0</v>
      </c>
      <c r="O223" s="14">
        <f t="shared" ref="O223" si="401">(A223*B223*E223+A223*C223*F223+B223*C223*D223)*G223*$G$2*0.000001+(A223*B223*E223+A223*C223*F223+B223*C223*D223)*H223*$H$2*0.000001+($I$2*I223)+($J$2*J223+$K$2*K223*A223*C223*0.000001)+($L$2*L223)+$M$2*M223+$N$2*N223</f>
        <v>1820.8</v>
      </c>
      <c r="P223" s="103">
        <v>6</v>
      </c>
      <c r="Q223" s="126"/>
      <c r="R223" s="103" t="s">
        <v>234</v>
      </c>
      <c r="S223" s="200"/>
      <c r="T223" s="123">
        <f t="shared" ref="T223" si="402">A223</f>
        <v>500</v>
      </c>
      <c r="U223" s="123">
        <f t="shared" ref="U223" si="403">B223</f>
        <v>400</v>
      </c>
      <c r="V223" s="123">
        <f t="shared" ref="V223" si="404">C223</f>
        <v>2400</v>
      </c>
      <c r="W223" s="3">
        <v>1</v>
      </c>
      <c r="X223" s="3" t="s">
        <v>47</v>
      </c>
      <c r="Y223" s="4">
        <f t="shared" si="374"/>
        <v>1.2</v>
      </c>
      <c r="Z223" s="123">
        <v>499</v>
      </c>
      <c r="AA223" s="3">
        <f t="shared" ref="AA223" si="405">Y223*Z223</f>
        <v>598.79999999999995</v>
      </c>
      <c r="AB223" s="18">
        <v>1250</v>
      </c>
      <c r="AC223" s="18"/>
      <c r="AD223" s="22">
        <f t="shared" ref="AD223" si="406">T223*V223*0.000001</f>
        <v>1.2</v>
      </c>
      <c r="AE223" s="20"/>
      <c r="AF223" s="20"/>
    </row>
    <row r="224" spans="1:38" ht="35.1" customHeight="1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P224" s="167"/>
      <c r="Q224" s="168"/>
      <c r="R224" s="168"/>
      <c r="S224" s="168"/>
      <c r="T224" s="168"/>
      <c r="U224" s="168"/>
      <c r="V224" s="168"/>
      <c r="W224" s="168"/>
      <c r="X224" s="169"/>
      <c r="Y224" s="208" t="s">
        <v>49</v>
      </c>
      <c r="Z224" s="208"/>
      <c r="AA224" s="5">
        <f>SUM(AA218:AA223)-26</f>
        <v>14899.961799999997</v>
      </c>
      <c r="AB224" s="23"/>
      <c r="AC224" s="16"/>
    </row>
    <row r="225" spans="1:38" ht="35.1" customHeight="1" x14ac:dyDescent="0.15">
      <c r="O225" s="15"/>
      <c r="P225" s="199" t="s">
        <v>109</v>
      </c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37"/>
      <c r="AC225" s="15"/>
    </row>
    <row r="226" spans="1:38" ht="37.15" customHeight="1" x14ac:dyDescent="0.15"/>
    <row r="227" spans="1:38" s="9" customFormat="1" ht="34.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2" t="s">
        <v>14</v>
      </c>
      <c r="P227" s="174" t="s">
        <v>237</v>
      </c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6"/>
      <c r="AG227" s="15"/>
      <c r="AH227" s="15"/>
      <c r="AI227" s="15"/>
      <c r="AJ227" s="15"/>
      <c r="AK227" s="15"/>
      <c r="AL227" s="15"/>
    </row>
    <row r="228" spans="1:38" s="9" customFormat="1" ht="35.1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3"/>
      <c r="P228" s="124" t="s">
        <v>46</v>
      </c>
      <c r="Q228" s="124" t="s">
        <v>232</v>
      </c>
      <c r="R228" s="124" t="s">
        <v>22</v>
      </c>
      <c r="S228" s="124" t="s">
        <v>51</v>
      </c>
      <c r="T228" s="124" t="s">
        <v>53</v>
      </c>
      <c r="U228" s="124" t="s">
        <v>54</v>
      </c>
      <c r="V228" s="124" t="s">
        <v>55</v>
      </c>
      <c r="W228" s="124" t="s">
        <v>71</v>
      </c>
      <c r="X228" s="124" t="s">
        <v>43</v>
      </c>
      <c r="Y228" s="104" t="s">
        <v>29</v>
      </c>
      <c r="Z228" s="124" t="s">
        <v>45</v>
      </c>
      <c r="AA228" s="124" t="s">
        <v>112</v>
      </c>
      <c r="AG228" s="15"/>
      <c r="AH228" s="15"/>
      <c r="AI228" s="15"/>
      <c r="AJ228" s="15"/>
      <c r="AK228" s="15"/>
      <c r="AL228" s="15"/>
    </row>
    <row r="229" spans="1:38" s="19" customFormat="1" ht="50.1" customHeight="1" x14ac:dyDescent="0.15">
      <c r="A229" s="24">
        <v>2050</v>
      </c>
      <c r="B229" s="24">
        <v>450</v>
      </c>
      <c r="C229" s="24">
        <v>2604</v>
      </c>
      <c r="D229" s="13">
        <v>9</v>
      </c>
      <c r="E229" s="13">
        <v>9</v>
      </c>
      <c r="F229" s="13">
        <v>2</v>
      </c>
      <c r="G229" s="13">
        <v>1</v>
      </c>
      <c r="H229" s="13">
        <v>0</v>
      </c>
      <c r="I229" s="12">
        <v>56</v>
      </c>
      <c r="J229" s="12">
        <v>0</v>
      </c>
      <c r="K229" s="13">
        <v>0</v>
      </c>
      <c r="L229" s="13">
        <v>0</v>
      </c>
      <c r="M229" s="13">
        <v>0</v>
      </c>
      <c r="N229" s="12">
        <v>0</v>
      </c>
      <c r="O229" s="14">
        <f t="shared" ref="O229:O234" si="407">(A229*B229*E229+A229*C229*F229+B229*C229*D229)*G229*$G$2*0.000001+(A229*B229*E229+A229*C229*F229+B229*C229*D229)*H229*$H$2*0.000001+($I$2*I229)+($J$2*J229+$K$2*K229*A229*C229*0.000001)+($L$2*L229)+$M$2*M229+$N$2*N229</f>
        <v>3823.0119999999997</v>
      </c>
      <c r="P229" s="103">
        <v>1</v>
      </c>
      <c r="Q229" s="126"/>
      <c r="R229" s="103" t="s">
        <v>226</v>
      </c>
      <c r="S229" s="177" t="s">
        <v>231</v>
      </c>
      <c r="T229" s="125">
        <f t="shared" ref="T229:T234" si="408">A229</f>
        <v>2050</v>
      </c>
      <c r="U229" s="125">
        <f t="shared" ref="U229:U234" si="409">B229</f>
        <v>450</v>
      </c>
      <c r="V229" s="125">
        <f t="shared" ref="V229:V234" si="410">C229</f>
        <v>2604</v>
      </c>
      <c r="W229" s="3">
        <v>1</v>
      </c>
      <c r="X229" s="3" t="s">
        <v>47</v>
      </c>
      <c r="Y229" s="4">
        <f t="shared" ref="Y229:Y234" si="411">T229*V229*0.000001*W229</f>
        <v>5.3381999999999996</v>
      </c>
      <c r="Z229" s="125">
        <v>899</v>
      </c>
      <c r="AA229" s="3">
        <f t="shared" ref="AA229:AA234" si="412">Y229*Z229</f>
        <v>4799.0418</v>
      </c>
      <c r="AB229" s="18">
        <v>1250</v>
      </c>
      <c r="AC229" s="18"/>
      <c r="AD229" s="22">
        <f t="shared" ref="AD229:AD234" si="413">T229*V229*0.000001</f>
        <v>5.3381999999999996</v>
      </c>
      <c r="AF229" s="20"/>
    </row>
    <row r="230" spans="1:38" s="19" customFormat="1" ht="50.1" customHeight="1" x14ac:dyDescent="0.15">
      <c r="A230" s="24">
        <v>2400</v>
      </c>
      <c r="B230" s="24">
        <v>350</v>
      </c>
      <c r="C230" s="24">
        <v>1800</v>
      </c>
      <c r="D230" s="13">
        <v>9</v>
      </c>
      <c r="E230" s="13">
        <v>9</v>
      </c>
      <c r="F230" s="13">
        <v>2</v>
      </c>
      <c r="G230" s="13">
        <v>1</v>
      </c>
      <c r="H230" s="13">
        <v>0</v>
      </c>
      <c r="I230" s="12">
        <v>56</v>
      </c>
      <c r="J230" s="12">
        <v>0</v>
      </c>
      <c r="K230" s="13">
        <v>0</v>
      </c>
      <c r="L230" s="13">
        <v>0</v>
      </c>
      <c r="M230" s="13">
        <v>0</v>
      </c>
      <c r="N230" s="12">
        <v>0</v>
      </c>
      <c r="O230" s="14">
        <f t="shared" si="407"/>
        <v>2904.4</v>
      </c>
      <c r="P230" s="103">
        <v>2</v>
      </c>
      <c r="Q230" s="126"/>
      <c r="R230" s="103" t="s">
        <v>227</v>
      </c>
      <c r="S230" s="178"/>
      <c r="T230" s="125">
        <f t="shared" si="408"/>
        <v>2400</v>
      </c>
      <c r="U230" s="125">
        <f t="shared" si="409"/>
        <v>350</v>
      </c>
      <c r="V230" s="125">
        <f t="shared" si="410"/>
        <v>1800</v>
      </c>
      <c r="W230" s="3">
        <v>1</v>
      </c>
      <c r="X230" s="3" t="s">
        <v>47</v>
      </c>
      <c r="Y230" s="4">
        <f t="shared" si="411"/>
        <v>4.3199999999999994</v>
      </c>
      <c r="Z230" s="125">
        <v>899</v>
      </c>
      <c r="AA230" s="3">
        <f t="shared" si="412"/>
        <v>3883.6799999999994</v>
      </c>
      <c r="AB230" s="18">
        <v>1250</v>
      </c>
      <c r="AC230" s="18"/>
      <c r="AD230" s="22">
        <f t="shared" si="413"/>
        <v>4.3199999999999994</v>
      </c>
      <c r="AF230" s="20"/>
    </row>
    <row r="231" spans="1:38" s="19" customFormat="1" ht="50.1" customHeight="1" x14ac:dyDescent="0.15">
      <c r="A231" s="24">
        <v>1200</v>
      </c>
      <c r="B231" s="24">
        <v>420</v>
      </c>
      <c r="C231" s="24">
        <v>2604</v>
      </c>
      <c r="D231" s="13">
        <v>9</v>
      </c>
      <c r="E231" s="13">
        <v>9</v>
      </c>
      <c r="F231" s="13">
        <v>2</v>
      </c>
      <c r="G231" s="13">
        <v>1</v>
      </c>
      <c r="H231" s="13">
        <v>0</v>
      </c>
      <c r="I231" s="12">
        <v>56</v>
      </c>
      <c r="J231" s="12">
        <v>0</v>
      </c>
      <c r="K231" s="13">
        <v>0</v>
      </c>
      <c r="L231" s="13">
        <v>0</v>
      </c>
      <c r="M231" s="13">
        <v>0</v>
      </c>
      <c r="N231" s="12">
        <v>0</v>
      </c>
      <c r="O231" s="14">
        <f t="shared" si="407"/>
        <v>2755.4463999999998</v>
      </c>
      <c r="P231" s="103">
        <v>3</v>
      </c>
      <c r="Q231" s="126"/>
      <c r="R231" s="103" t="s">
        <v>228</v>
      </c>
      <c r="S231" s="178"/>
      <c r="T231" s="125">
        <f t="shared" si="408"/>
        <v>1200</v>
      </c>
      <c r="U231" s="125">
        <f t="shared" si="409"/>
        <v>420</v>
      </c>
      <c r="V231" s="129">
        <f t="shared" si="410"/>
        <v>2604</v>
      </c>
      <c r="W231" s="3">
        <v>1</v>
      </c>
      <c r="X231" s="3" t="s">
        <v>47</v>
      </c>
      <c r="Y231" s="4">
        <f t="shared" si="411"/>
        <v>3.1248</v>
      </c>
      <c r="Z231" s="125">
        <v>899</v>
      </c>
      <c r="AA231" s="3">
        <f t="shared" si="412"/>
        <v>2809.1952000000001</v>
      </c>
      <c r="AB231" s="18">
        <v>1250</v>
      </c>
      <c r="AC231" s="18"/>
      <c r="AD231" s="22">
        <f t="shared" si="413"/>
        <v>3.1248</v>
      </c>
      <c r="AF231" s="20"/>
    </row>
    <row r="232" spans="1:38" s="19" customFormat="1" ht="50.1" customHeight="1" x14ac:dyDescent="0.15">
      <c r="A232" s="24">
        <v>1200</v>
      </c>
      <c r="B232" s="24">
        <v>18</v>
      </c>
      <c r="C232" s="24">
        <v>2604</v>
      </c>
      <c r="D232" s="13">
        <v>9</v>
      </c>
      <c r="E232" s="13">
        <v>9</v>
      </c>
      <c r="F232" s="13">
        <v>2</v>
      </c>
      <c r="G232" s="13">
        <v>1</v>
      </c>
      <c r="H232" s="13">
        <v>0</v>
      </c>
      <c r="I232" s="12">
        <v>56</v>
      </c>
      <c r="J232" s="12">
        <v>0</v>
      </c>
      <c r="K232" s="13">
        <v>0</v>
      </c>
      <c r="L232" s="13">
        <v>0</v>
      </c>
      <c r="M232" s="13">
        <v>0</v>
      </c>
      <c r="N232" s="12">
        <v>0</v>
      </c>
      <c r="O232" s="14">
        <f t="shared" si="407"/>
        <v>1103.90176</v>
      </c>
      <c r="P232" s="103">
        <v>4</v>
      </c>
      <c r="Q232" s="126"/>
      <c r="R232" s="103" t="s">
        <v>233</v>
      </c>
      <c r="S232" s="178"/>
      <c r="T232" s="125">
        <f t="shared" si="408"/>
        <v>1200</v>
      </c>
      <c r="U232" s="125">
        <f t="shared" si="409"/>
        <v>18</v>
      </c>
      <c r="V232" s="129">
        <f t="shared" si="410"/>
        <v>2604</v>
      </c>
      <c r="W232" s="3">
        <v>1</v>
      </c>
      <c r="X232" s="3" t="s">
        <v>47</v>
      </c>
      <c r="Y232" s="4">
        <f t="shared" si="411"/>
        <v>3.1248</v>
      </c>
      <c r="Z232" s="125">
        <v>499</v>
      </c>
      <c r="AA232" s="3">
        <f t="shared" si="412"/>
        <v>1559.2752</v>
      </c>
      <c r="AB232" s="18">
        <v>1250</v>
      </c>
      <c r="AC232" s="18"/>
      <c r="AD232" s="22">
        <f t="shared" si="413"/>
        <v>3.1248</v>
      </c>
      <c r="AF232" s="20"/>
    </row>
    <row r="233" spans="1:38" s="19" customFormat="1" ht="50.1" customHeight="1" x14ac:dyDescent="0.15">
      <c r="A233" s="24">
        <v>750</v>
      </c>
      <c r="B233" s="24">
        <v>400</v>
      </c>
      <c r="C233" s="24">
        <v>2604</v>
      </c>
      <c r="D233" s="13">
        <v>9</v>
      </c>
      <c r="E233" s="13">
        <v>9</v>
      </c>
      <c r="F233" s="13">
        <v>2</v>
      </c>
      <c r="G233" s="13">
        <v>1</v>
      </c>
      <c r="H233" s="13">
        <v>0</v>
      </c>
      <c r="I233" s="12">
        <v>56</v>
      </c>
      <c r="J233" s="12">
        <v>0</v>
      </c>
      <c r="K233" s="13">
        <v>0</v>
      </c>
      <c r="L233" s="13">
        <v>0</v>
      </c>
      <c r="M233" s="13">
        <v>0</v>
      </c>
      <c r="N233" s="12">
        <v>0</v>
      </c>
      <c r="O233" s="14">
        <f t="shared" si="407"/>
        <v>2197.6480000000001</v>
      </c>
      <c r="P233" s="103">
        <v>5</v>
      </c>
      <c r="Q233" s="126"/>
      <c r="R233" s="103" t="s">
        <v>235</v>
      </c>
      <c r="S233" s="178"/>
      <c r="T233" s="125">
        <f t="shared" si="408"/>
        <v>750</v>
      </c>
      <c r="U233" s="125">
        <f t="shared" si="409"/>
        <v>400</v>
      </c>
      <c r="V233" s="129">
        <f t="shared" si="410"/>
        <v>2604</v>
      </c>
      <c r="W233" s="3">
        <v>1</v>
      </c>
      <c r="X233" s="3" t="s">
        <v>47</v>
      </c>
      <c r="Y233" s="4">
        <f t="shared" si="411"/>
        <v>1.9529999999999998</v>
      </c>
      <c r="Z233" s="125">
        <v>899</v>
      </c>
      <c r="AA233" s="3">
        <f t="shared" si="412"/>
        <v>1755.7469999999998</v>
      </c>
      <c r="AB233" s="18">
        <v>1250</v>
      </c>
      <c r="AC233" s="18"/>
      <c r="AD233" s="22">
        <f t="shared" si="413"/>
        <v>1.9529999999999998</v>
      </c>
      <c r="AF233" s="20"/>
    </row>
    <row r="234" spans="1:38" s="19" customFormat="1" ht="50.1" customHeight="1" x14ac:dyDescent="0.15">
      <c r="A234" s="24">
        <v>500</v>
      </c>
      <c r="B234" s="24">
        <v>18</v>
      </c>
      <c r="C234" s="24">
        <v>2604</v>
      </c>
      <c r="D234" s="13">
        <v>9</v>
      </c>
      <c r="E234" s="13">
        <v>9</v>
      </c>
      <c r="F234" s="13">
        <v>2</v>
      </c>
      <c r="G234" s="13">
        <v>1</v>
      </c>
      <c r="H234" s="13">
        <v>0</v>
      </c>
      <c r="I234" s="12">
        <v>56</v>
      </c>
      <c r="J234" s="12">
        <v>0</v>
      </c>
      <c r="K234" s="13">
        <v>0</v>
      </c>
      <c r="L234" s="13">
        <v>0</v>
      </c>
      <c r="M234" s="13">
        <v>0</v>
      </c>
      <c r="N234" s="12">
        <v>0</v>
      </c>
      <c r="O234" s="14">
        <f t="shared" si="407"/>
        <v>652.82176000000004</v>
      </c>
      <c r="P234" s="103">
        <v>6</v>
      </c>
      <c r="Q234" s="126"/>
      <c r="R234" s="103" t="s">
        <v>236</v>
      </c>
      <c r="S234" s="200"/>
      <c r="T234" s="125">
        <f t="shared" si="408"/>
        <v>500</v>
      </c>
      <c r="U234" s="125">
        <f t="shared" si="409"/>
        <v>18</v>
      </c>
      <c r="V234" s="129">
        <f t="shared" si="410"/>
        <v>2604</v>
      </c>
      <c r="W234" s="3">
        <v>1</v>
      </c>
      <c r="X234" s="3" t="s">
        <v>47</v>
      </c>
      <c r="Y234" s="4">
        <f t="shared" si="411"/>
        <v>1.302</v>
      </c>
      <c r="Z234" s="125">
        <v>499</v>
      </c>
      <c r="AA234" s="3">
        <f t="shared" si="412"/>
        <v>649.69799999999998</v>
      </c>
      <c r="AB234" s="18">
        <v>1250</v>
      </c>
      <c r="AC234" s="18"/>
      <c r="AD234" s="22">
        <f t="shared" si="413"/>
        <v>1.302</v>
      </c>
      <c r="AE234" s="20"/>
      <c r="AF234" s="20"/>
    </row>
    <row r="235" spans="1:38" ht="35.1" customHeight="1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P235" s="167"/>
      <c r="Q235" s="168"/>
      <c r="R235" s="168"/>
      <c r="S235" s="168"/>
      <c r="T235" s="168"/>
      <c r="U235" s="168"/>
      <c r="V235" s="168"/>
      <c r="W235" s="168"/>
      <c r="X235" s="169"/>
      <c r="Y235" s="208" t="s">
        <v>49</v>
      </c>
      <c r="Z235" s="208"/>
      <c r="AA235" s="5">
        <f>SUM(AA229:AA234)-7</f>
        <v>15449.637199999999</v>
      </c>
      <c r="AB235" s="23"/>
      <c r="AC235" s="16"/>
    </row>
    <row r="236" spans="1:38" ht="35.1" customHeight="1" x14ac:dyDescent="0.15">
      <c r="O236" s="15"/>
      <c r="P236" s="199" t="s">
        <v>109</v>
      </c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37"/>
      <c r="AC236" s="15"/>
    </row>
    <row r="237" spans="1:38" ht="37.15" customHeight="1" x14ac:dyDescent="0.15"/>
    <row r="238" spans="1:38" s="9" customFormat="1" ht="34.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2" t="s">
        <v>14</v>
      </c>
      <c r="P238" s="174" t="s">
        <v>237</v>
      </c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6"/>
      <c r="AG238" s="15"/>
      <c r="AH238" s="15"/>
      <c r="AI238" s="15"/>
      <c r="AJ238" s="15"/>
      <c r="AK238" s="15"/>
      <c r="AL238" s="15"/>
    </row>
    <row r="239" spans="1:38" s="9" customFormat="1" ht="35.1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3"/>
      <c r="P239" s="127" t="s">
        <v>46</v>
      </c>
      <c r="Q239" s="127" t="s">
        <v>232</v>
      </c>
      <c r="R239" s="127" t="s">
        <v>22</v>
      </c>
      <c r="S239" s="127" t="s">
        <v>51</v>
      </c>
      <c r="T239" s="127" t="s">
        <v>53</v>
      </c>
      <c r="U239" s="127" t="s">
        <v>54</v>
      </c>
      <c r="V239" s="127" t="s">
        <v>55</v>
      </c>
      <c r="W239" s="127" t="s">
        <v>71</v>
      </c>
      <c r="X239" s="127" t="s">
        <v>43</v>
      </c>
      <c r="Y239" s="104" t="s">
        <v>29</v>
      </c>
      <c r="Z239" s="127" t="s">
        <v>45</v>
      </c>
      <c r="AA239" s="127" t="s">
        <v>112</v>
      </c>
      <c r="AG239" s="15"/>
      <c r="AH239" s="15"/>
      <c r="AI239" s="15"/>
      <c r="AJ239" s="15"/>
      <c r="AK239" s="15"/>
      <c r="AL239" s="15"/>
    </row>
    <row r="240" spans="1:38" s="19" customFormat="1" ht="50.1" customHeight="1" x14ac:dyDescent="0.15">
      <c r="A240" s="24">
        <v>2050</v>
      </c>
      <c r="B240" s="24">
        <v>450</v>
      </c>
      <c r="C240" s="24">
        <v>2604</v>
      </c>
      <c r="D240" s="13">
        <v>9</v>
      </c>
      <c r="E240" s="13">
        <v>9</v>
      </c>
      <c r="F240" s="13">
        <v>2</v>
      </c>
      <c r="G240" s="13">
        <v>1</v>
      </c>
      <c r="H240" s="13">
        <v>0</v>
      </c>
      <c r="I240" s="12">
        <v>56</v>
      </c>
      <c r="J240" s="12">
        <v>0</v>
      </c>
      <c r="K240" s="13">
        <v>0</v>
      </c>
      <c r="L240" s="13">
        <v>0</v>
      </c>
      <c r="M240" s="13">
        <v>0</v>
      </c>
      <c r="N240" s="12">
        <v>0</v>
      </c>
      <c r="O240" s="14">
        <f t="shared" ref="O240:O244" si="414">(A240*B240*E240+A240*C240*F240+B240*C240*D240)*G240*$G$2*0.000001+(A240*B240*E240+A240*C240*F240+B240*C240*D240)*H240*$H$2*0.000001+($I$2*I240)+($J$2*J240+$K$2*K240*A240*C240*0.000001)+($L$2*L240)+$M$2*M240+$N$2*N240</f>
        <v>3823.0119999999997</v>
      </c>
      <c r="P240" s="103">
        <v>1</v>
      </c>
      <c r="Q240" s="126"/>
      <c r="R240" s="103" t="s">
        <v>226</v>
      </c>
      <c r="S240" s="177" t="s">
        <v>231</v>
      </c>
      <c r="T240" s="128">
        <f t="shared" ref="T240:T244" si="415">A240</f>
        <v>2050</v>
      </c>
      <c r="U240" s="128">
        <f t="shared" ref="U240:U244" si="416">B240</f>
        <v>450</v>
      </c>
      <c r="V240" s="128">
        <f t="shared" ref="V240:V244" si="417">C240</f>
        <v>2604</v>
      </c>
      <c r="W240" s="3">
        <v>1</v>
      </c>
      <c r="X240" s="3" t="s">
        <v>47</v>
      </c>
      <c r="Y240" s="4">
        <f t="shared" ref="Y240:Y244" si="418">T240*V240*0.000001*W240</f>
        <v>5.3381999999999996</v>
      </c>
      <c r="Z240" s="128">
        <v>899</v>
      </c>
      <c r="AA240" s="3">
        <f t="shared" ref="AA240:AA244" si="419">Y240*Z240</f>
        <v>4799.0418</v>
      </c>
      <c r="AB240" s="18">
        <v>1250</v>
      </c>
      <c r="AC240" s="18"/>
      <c r="AD240" s="22">
        <f t="shared" ref="AD240:AD244" si="420">T240*V240*0.000001</f>
        <v>5.3381999999999996</v>
      </c>
      <c r="AE240" s="20">
        <v>3290</v>
      </c>
      <c r="AF240" s="20"/>
    </row>
    <row r="241" spans="1:32" s="19" customFormat="1" ht="50.1" customHeight="1" x14ac:dyDescent="0.15">
      <c r="A241" s="24">
        <v>1200</v>
      </c>
      <c r="B241" s="24">
        <v>420</v>
      </c>
      <c r="C241" s="24">
        <v>2604</v>
      </c>
      <c r="D241" s="13">
        <v>9</v>
      </c>
      <c r="E241" s="13">
        <v>9</v>
      </c>
      <c r="F241" s="13">
        <v>2</v>
      </c>
      <c r="G241" s="13">
        <v>1</v>
      </c>
      <c r="H241" s="13">
        <v>0</v>
      </c>
      <c r="I241" s="12">
        <v>56</v>
      </c>
      <c r="J241" s="12">
        <v>0</v>
      </c>
      <c r="K241" s="13">
        <v>0</v>
      </c>
      <c r="L241" s="13">
        <v>0</v>
      </c>
      <c r="M241" s="13">
        <v>0</v>
      </c>
      <c r="N241" s="12">
        <v>0</v>
      </c>
      <c r="O241" s="14">
        <f t="shared" si="414"/>
        <v>2755.4463999999998</v>
      </c>
      <c r="P241" s="103">
        <v>3</v>
      </c>
      <c r="Q241" s="126"/>
      <c r="R241" s="103" t="s">
        <v>228</v>
      </c>
      <c r="S241" s="178"/>
      <c r="T241" s="128">
        <f t="shared" si="415"/>
        <v>1200</v>
      </c>
      <c r="U241" s="128">
        <f t="shared" si="416"/>
        <v>420</v>
      </c>
      <c r="V241" s="128">
        <f t="shared" si="417"/>
        <v>2604</v>
      </c>
      <c r="W241" s="3">
        <v>1</v>
      </c>
      <c r="X241" s="3" t="s">
        <v>47</v>
      </c>
      <c r="Y241" s="4">
        <f t="shared" si="418"/>
        <v>3.1248</v>
      </c>
      <c r="Z241" s="128">
        <v>899</v>
      </c>
      <c r="AA241" s="3">
        <f t="shared" si="419"/>
        <v>2809.1952000000001</v>
      </c>
      <c r="AB241" s="18">
        <v>1250</v>
      </c>
      <c r="AC241" s="18"/>
      <c r="AD241" s="22">
        <f t="shared" si="420"/>
        <v>3.1248</v>
      </c>
      <c r="AE241" s="20"/>
      <c r="AF241" s="20"/>
    </row>
    <row r="242" spans="1:32" s="19" customFormat="1" ht="50.1" customHeight="1" x14ac:dyDescent="0.15">
      <c r="A242" s="24">
        <v>1200</v>
      </c>
      <c r="B242" s="24">
        <v>18</v>
      </c>
      <c r="C242" s="24">
        <v>2604</v>
      </c>
      <c r="D242" s="13">
        <v>9</v>
      </c>
      <c r="E242" s="13">
        <v>9</v>
      </c>
      <c r="F242" s="13">
        <v>2</v>
      </c>
      <c r="G242" s="13">
        <v>1</v>
      </c>
      <c r="H242" s="13">
        <v>0</v>
      </c>
      <c r="I242" s="12">
        <v>56</v>
      </c>
      <c r="J242" s="12">
        <v>0</v>
      </c>
      <c r="K242" s="13">
        <v>0</v>
      </c>
      <c r="L242" s="13">
        <v>0</v>
      </c>
      <c r="M242" s="13">
        <v>0</v>
      </c>
      <c r="N242" s="12">
        <v>0</v>
      </c>
      <c r="O242" s="14">
        <f t="shared" si="414"/>
        <v>1103.90176</v>
      </c>
      <c r="P242" s="103">
        <v>4</v>
      </c>
      <c r="Q242" s="126"/>
      <c r="R242" s="103" t="s">
        <v>233</v>
      </c>
      <c r="S242" s="178"/>
      <c r="T242" s="128">
        <f t="shared" si="415"/>
        <v>1200</v>
      </c>
      <c r="U242" s="128">
        <f t="shared" si="416"/>
        <v>18</v>
      </c>
      <c r="V242" s="128">
        <f t="shared" si="417"/>
        <v>2604</v>
      </c>
      <c r="W242" s="3">
        <v>1</v>
      </c>
      <c r="X242" s="3" t="s">
        <v>47</v>
      </c>
      <c r="Y242" s="4">
        <f t="shared" si="418"/>
        <v>3.1248</v>
      </c>
      <c r="Z242" s="128">
        <v>499</v>
      </c>
      <c r="AA242" s="3">
        <f t="shared" si="419"/>
        <v>1559.2752</v>
      </c>
      <c r="AB242" s="18">
        <v>1250</v>
      </c>
      <c r="AC242" s="18"/>
      <c r="AD242" s="22">
        <f t="shared" si="420"/>
        <v>3.1248</v>
      </c>
      <c r="AE242" s="20">
        <v>1680</v>
      </c>
      <c r="AF242" s="20"/>
    </row>
    <row r="243" spans="1:32" s="19" customFormat="1" ht="50.1" customHeight="1" x14ac:dyDescent="0.15">
      <c r="A243" s="24">
        <v>750</v>
      </c>
      <c r="B243" s="24">
        <v>400</v>
      </c>
      <c r="C243" s="24">
        <v>2604</v>
      </c>
      <c r="D243" s="13">
        <v>9</v>
      </c>
      <c r="E243" s="13">
        <v>9</v>
      </c>
      <c r="F243" s="13">
        <v>2</v>
      </c>
      <c r="G243" s="13">
        <v>1</v>
      </c>
      <c r="H243" s="13">
        <v>0</v>
      </c>
      <c r="I243" s="12">
        <v>56</v>
      </c>
      <c r="J243" s="12">
        <v>0</v>
      </c>
      <c r="K243" s="13">
        <v>0</v>
      </c>
      <c r="L243" s="13">
        <v>0</v>
      </c>
      <c r="M243" s="13">
        <v>0</v>
      </c>
      <c r="N243" s="12">
        <v>0</v>
      </c>
      <c r="O243" s="14">
        <f t="shared" si="414"/>
        <v>2197.6480000000001</v>
      </c>
      <c r="P243" s="103">
        <v>5</v>
      </c>
      <c r="Q243" s="126"/>
      <c r="R243" s="103" t="s">
        <v>229</v>
      </c>
      <c r="S243" s="178"/>
      <c r="T243" s="128">
        <f t="shared" si="415"/>
        <v>750</v>
      </c>
      <c r="U243" s="128">
        <f t="shared" si="416"/>
        <v>400</v>
      </c>
      <c r="V243" s="128">
        <f t="shared" si="417"/>
        <v>2604</v>
      </c>
      <c r="W243" s="3">
        <v>1</v>
      </c>
      <c r="X243" s="3" t="s">
        <v>47</v>
      </c>
      <c r="Y243" s="4">
        <f t="shared" si="418"/>
        <v>1.9529999999999998</v>
      </c>
      <c r="Z243" s="128">
        <v>899</v>
      </c>
      <c r="AA243" s="3">
        <f t="shared" si="419"/>
        <v>1755.7469999999998</v>
      </c>
      <c r="AB243" s="18">
        <v>1250</v>
      </c>
      <c r="AC243" s="18"/>
      <c r="AD243" s="22">
        <f t="shared" si="420"/>
        <v>1.9529999999999998</v>
      </c>
      <c r="AE243" s="20"/>
      <c r="AF243" s="20"/>
    </row>
    <row r="244" spans="1:32" s="19" customFormat="1" ht="50.1" customHeight="1" x14ac:dyDescent="0.15">
      <c r="A244" s="24">
        <v>500</v>
      </c>
      <c r="B244" s="24">
        <v>18</v>
      </c>
      <c r="C244" s="24">
        <v>2604</v>
      </c>
      <c r="D244" s="13">
        <v>9</v>
      </c>
      <c r="E244" s="13">
        <v>9</v>
      </c>
      <c r="F244" s="13">
        <v>2</v>
      </c>
      <c r="G244" s="13">
        <v>1</v>
      </c>
      <c r="H244" s="13">
        <v>0</v>
      </c>
      <c r="I244" s="12">
        <v>56</v>
      </c>
      <c r="J244" s="12">
        <v>0</v>
      </c>
      <c r="K244" s="13">
        <v>0</v>
      </c>
      <c r="L244" s="13">
        <v>0</v>
      </c>
      <c r="M244" s="13">
        <v>0</v>
      </c>
      <c r="N244" s="12">
        <v>0</v>
      </c>
      <c r="O244" s="14">
        <f t="shared" si="414"/>
        <v>652.82176000000004</v>
      </c>
      <c r="P244" s="103">
        <v>6</v>
      </c>
      <c r="Q244" s="126"/>
      <c r="R244" s="103" t="s">
        <v>234</v>
      </c>
      <c r="S244" s="200"/>
      <c r="T244" s="128">
        <f t="shared" si="415"/>
        <v>500</v>
      </c>
      <c r="U244" s="128">
        <f t="shared" si="416"/>
        <v>18</v>
      </c>
      <c r="V244" s="128">
        <f t="shared" si="417"/>
        <v>2604</v>
      </c>
      <c r="W244" s="3">
        <v>1</v>
      </c>
      <c r="X244" s="3" t="s">
        <v>47</v>
      </c>
      <c r="Y244" s="4">
        <f t="shared" si="418"/>
        <v>1.302</v>
      </c>
      <c r="Z244" s="128">
        <v>499</v>
      </c>
      <c r="AA244" s="3">
        <f t="shared" si="419"/>
        <v>649.69799999999998</v>
      </c>
      <c r="AB244" s="18">
        <v>1250</v>
      </c>
      <c r="AC244" s="18"/>
      <c r="AD244" s="22">
        <f t="shared" si="420"/>
        <v>1.302</v>
      </c>
      <c r="AE244" s="20">
        <v>880</v>
      </c>
      <c r="AF244" s="20"/>
    </row>
    <row r="245" spans="1:32" ht="35.1" customHeight="1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P245" s="167"/>
      <c r="Q245" s="168"/>
      <c r="R245" s="168"/>
      <c r="S245" s="168"/>
      <c r="T245" s="168"/>
      <c r="U245" s="168"/>
      <c r="V245" s="168"/>
      <c r="W245" s="168"/>
      <c r="X245" s="169"/>
      <c r="Y245" s="208" t="s">
        <v>49</v>
      </c>
      <c r="Z245" s="208"/>
      <c r="AA245" s="5">
        <f>SUM(AA240:AA244)-23</f>
        <v>11549.957200000001</v>
      </c>
      <c r="AB245" s="23"/>
      <c r="AC245" s="16"/>
      <c r="AE245" s="15">
        <f>SUM(AE240:AE244)</f>
        <v>5850</v>
      </c>
    </row>
    <row r="246" spans="1:32" ht="35.1" customHeight="1" x14ac:dyDescent="0.15">
      <c r="O246" s="15"/>
      <c r="P246" s="199" t="s">
        <v>109</v>
      </c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37"/>
      <c r="AC246" s="15"/>
    </row>
    <row r="247" spans="1:32" ht="37.15" customHeight="1" x14ac:dyDescent="0.15"/>
    <row r="248" spans="1:32" ht="37.15" customHeight="1" x14ac:dyDescent="0.15"/>
    <row r="249" spans="1:32" ht="37.15" customHeight="1" x14ac:dyDescent="0.15"/>
    <row r="250" spans="1:32" ht="37.15" customHeight="1" x14ac:dyDescent="0.15"/>
    <row r="251" spans="1:32" ht="37.15" customHeight="1" x14ac:dyDescent="0.15"/>
    <row r="252" spans="1:32" ht="37.15" customHeight="1" x14ac:dyDescent="0.15"/>
    <row r="253" spans="1:32" ht="37.15" customHeight="1" x14ac:dyDescent="0.15"/>
    <row r="254" spans="1:32" ht="37.15" customHeight="1" x14ac:dyDescent="0.15"/>
    <row r="255" spans="1:32" ht="37.15" customHeight="1" x14ac:dyDescent="0.15"/>
    <row r="256" spans="1:32" ht="37.15" customHeight="1" x14ac:dyDescent="0.15"/>
    <row r="257" spans="1:38" ht="37.15" customHeight="1" x14ac:dyDescent="0.15"/>
    <row r="258" spans="1:38" ht="37.15" customHeight="1" x14ac:dyDescent="0.15"/>
    <row r="261" spans="1:38" s="9" customFormat="1" ht="34.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2" t="s">
        <v>14</v>
      </c>
      <c r="P261" s="174" t="s">
        <v>125</v>
      </c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6"/>
      <c r="AG261" s="15"/>
      <c r="AH261" s="15"/>
      <c r="AI261" s="15"/>
      <c r="AJ261" s="15"/>
      <c r="AK261" s="15"/>
      <c r="AL261" s="15"/>
    </row>
    <row r="262" spans="1:38" s="9" customFormat="1" ht="35.1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3"/>
      <c r="P262" s="63" t="s">
        <v>46</v>
      </c>
      <c r="Q262" s="63" t="s">
        <v>122</v>
      </c>
      <c r="R262" s="63" t="s">
        <v>22</v>
      </c>
      <c r="S262" s="63" t="s">
        <v>51</v>
      </c>
      <c r="T262" s="63" t="s">
        <v>53</v>
      </c>
      <c r="U262" s="63" t="s">
        <v>54</v>
      </c>
      <c r="V262" s="63" t="s">
        <v>55</v>
      </c>
      <c r="W262" s="63" t="s">
        <v>71</v>
      </c>
      <c r="X262" s="63" t="s">
        <v>43</v>
      </c>
      <c r="Y262" s="65" t="s">
        <v>29</v>
      </c>
      <c r="Z262" s="63" t="s">
        <v>45</v>
      </c>
      <c r="AA262" s="63" t="s">
        <v>112</v>
      </c>
      <c r="AG262" s="15"/>
      <c r="AH262" s="15"/>
      <c r="AI262" s="15"/>
      <c r="AJ262" s="15"/>
      <c r="AK262" s="15"/>
      <c r="AL262" s="15"/>
    </row>
    <row r="263" spans="1:38" s="19" customFormat="1" ht="99" customHeight="1" x14ac:dyDescent="0.15">
      <c r="A263" s="24">
        <v>2500</v>
      </c>
      <c r="B263" s="24">
        <v>300</v>
      </c>
      <c r="C263" s="24">
        <v>1550</v>
      </c>
      <c r="D263" s="13">
        <v>9</v>
      </c>
      <c r="E263" s="13">
        <v>9</v>
      </c>
      <c r="F263" s="13">
        <v>2</v>
      </c>
      <c r="G263" s="13">
        <v>1</v>
      </c>
      <c r="H263" s="13">
        <v>0</v>
      </c>
      <c r="I263" s="12">
        <v>56</v>
      </c>
      <c r="J263" s="12">
        <v>0</v>
      </c>
      <c r="K263" s="13">
        <v>0</v>
      </c>
      <c r="L263" s="13">
        <v>0</v>
      </c>
      <c r="M263" s="13">
        <v>0</v>
      </c>
      <c r="N263" s="12">
        <v>0</v>
      </c>
      <c r="O263" s="14">
        <v>2255</v>
      </c>
      <c r="P263" s="64">
        <v>1</v>
      </c>
      <c r="Q263" s="59" t="s">
        <v>121</v>
      </c>
      <c r="R263" s="64" t="s">
        <v>123</v>
      </c>
      <c r="S263" s="177" t="s">
        <v>116</v>
      </c>
      <c r="T263" s="1">
        <f t="shared" ref="T263:T264" si="421">A263</f>
        <v>2500</v>
      </c>
      <c r="U263" s="1">
        <f t="shared" ref="U263:U264" si="422">B263</f>
        <v>300</v>
      </c>
      <c r="V263" s="1">
        <f t="shared" ref="V263:V264" si="423">C263</f>
        <v>1550</v>
      </c>
      <c r="W263" s="3">
        <v>2</v>
      </c>
      <c r="X263" s="3" t="s">
        <v>47</v>
      </c>
      <c r="Y263" s="4">
        <f>T263*V263*0.000001*W263</f>
        <v>7.75</v>
      </c>
      <c r="Z263" s="1">
        <v>750</v>
      </c>
      <c r="AA263" s="3">
        <f t="shared" ref="AA263:AA264" si="424">Y263*Z263</f>
        <v>5812.5</v>
      </c>
      <c r="AB263" s="18">
        <v>1250</v>
      </c>
      <c r="AC263" s="18"/>
      <c r="AD263" s="22">
        <f t="shared" ref="AD263:AD264" si="425">T263*V263*0.000001</f>
        <v>3.875</v>
      </c>
      <c r="AE263" s="20"/>
      <c r="AF263" s="20"/>
    </row>
    <row r="264" spans="1:38" s="19" customFormat="1" ht="99" customHeight="1" x14ac:dyDescent="0.15">
      <c r="A264" s="24">
        <v>3100</v>
      </c>
      <c r="B264" s="24">
        <v>400</v>
      </c>
      <c r="C264" s="24">
        <v>2300</v>
      </c>
      <c r="D264" s="13">
        <v>9</v>
      </c>
      <c r="E264" s="13">
        <v>9</v>
      </c>
      <c r="F264" s="13">
        <v>2</v>
      </c>
      <c r="G264" s="13">
        <v>1</v>
      </c>
      <c r="H264" s="13">
        <v>0</v>
      </c>
      <c r="I264" s="12">
        <v>56</v>
      </c>
      <c r="J264" s="12">
        <v>0</v>
      </c>
      <c r="K264" s="13">
        <v>0</v>
      </c>
      <c r="L264" s="13">
        <v>0</v>
      </c>
      <c r="M264" s="13">
        <v>0</v>
      </c>
      <c r="N264" s="12">
        <v>0</v>
      </c>
      <c r="O264" s="14">
        <v>2255</v>
      </c>
      <c r="P264" s="64">
        <v>2</v>
      </c>
      <c r="Q264" s="59"/>
      <c r="R264" s="64" t="s">
        <v>104</v>
      </c>
      <c r="S264" s="200"/>
      <c r="T264" s="1">
        <f t="shared" si="421"/>
        <v>3100</v>
      </c>
      <c r="U264" s="1">
        <f t="shared" si="422"/>
        <v>400</v>
      </c>
      <c r="V264" s="1">
        <f t="shared" si="423"/>
        <v>2300</v>
      </c>
      <c r="W264" s="3">
        <v>1</v>
      </c>
      <c r="X264" s="3" t="s">
        <v>47</v>
      </c>
      <c r="Y264" s="4">
        <f>T264*V264*0.000001*W264</f>
        <v>7.13</v>
      </c>
      <c r="Z264" s="1">
        <v>750</v>
      </c>
      <c r="AA264" s="3">
        <f t="shared" si="424"/>
        <v>5347.5</v>
      </c>
      <c r="AB264" s="18">
        <v>1250</v>
      </c>
      <c r="AC264" s="18"/>
      <c r="AD264" s="22">
        <f t="shared" si="425"/>
        <v>7.13</v>
      </c>
      <c r="AE264" s="20"/>
      <c r="AF264" s="20"/>
    </row>
    <row r="265" spans="1:38" ht="35.1" customHeight="1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P265" s="167"/>
      <c r="Q265" s="168"/>
      <c r="R265" s="168"/>
      <c r="S265" s="168"/>
      <c r="T265" s="168"/>
      <c r="U265" s="168"/>
      <c r="V265" s="168"/>
      <c r="W265" s="168"/>
      <c r="X265" s="169"/>
      <c r="Y265" s="208" t="s">
        <v>49</v>
      </c>
      <c r="Z265" s="208"/>
      <c r="AA265" s="5">
        <f>SUM(AA263:AA264)</f>
        <v>11160</v>
      </c>
      <c r="AB265" s="23"/>
      <c r="AC265" s="16"/>
    </row>
    <row r="266" spans="1:38" ht="35.1" customHeight="1" x14ac:dyDescent="0.15">
      <c r="O266" s="15"/>
      <c r="P266" s="199" t="s">
        <v>109</v>
      </c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37"/>
      <c r="AC266" s="15"/>
    </row>
    <row r="269" spans="1:38" s="9" customFormat="1" ht="34.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2" t="s">
        <v>14</v>
      </c>
      <c r="P269" s="174" t="s">
        <v>125</v>
      </c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6"/>
      <c r="AG269" s="15"/>
      <c r="AH269" s="15"/>
      <c r="AI269" s="15"/>
      <c r="AJ269" s="15"/>
      <c r="AK269" s="15"/>
      <c r="AL269" s="15"/>
    </row>
    <row r="270" spans="1:38" s="9" customFormat="1" ht="35.1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3"/>
      <c r="P270" s="66" t="s">
        <v>46</v>
      </c>
      <c r="Q270" s="66" t="s">
        <v>122</v>
      </c>
      <c r="R270" s="66" t="s">
        <v>22</v>
      </c>
      <c r="S270" s="66" t="s">
        <v>51</v>
      </c>
      <c r="T270" s="66" t="s">
        <v>53</v>
      </c>
      <c r="U270" s="66" t="s">
        <v>54</v>
      </c>
      <c r="V270" s="66" t="s">
        <v>55</v>
      </c>
      <c r="W270" s="66" t="s">
        <v>71</v>
      </c>
      <c r="X270" s="66" t="s">
        <v>43</v>
      </c>
      <c r="Y270" s="68" t="s">
        <v>126</v>
      </c>
      <c r="Z270" s="66" t="s">
        <v>45</v>
      </c>
      <c r="AA270" s="66" t="s">
        <v>112</v>
      </c>
      <c r="AG270" s="15"/>
      <c r="AH270" s="15"/>
      <c r="AI270" s="15"/>
      <c r="AJ270" s="15"/>
      <c r="AK270" s="15"/>
      <c r="AL270" s="15"/>
    </row>
    <row r="271" spans="1:38" s="19" customFormat="1" ht="99" customHeight="1" x14ac:dyDescent="0.15">
      <c r="A271" s="24">
        <v>5000</v>
      </c>
      <c r="B271" s="24">
        <v>600</v>
      </c>
      <c r="C271" s="24">
        <v>2000</v>
      </c>
      <c r="D271" s="13">
        <v>15</v>
      </c>
      <c r="E271" s="13">
        <v>3</v>
      </c>
      <c r="F271" s="13">
        <v>2</v>
      </c>
      <c r="G271" s="13">
        <v>1</v>
      </c>
      <c r="H271" s="13">
        <v>0</v>
      </c>
      <c r="I271" s="12">
        <v>80</v>
      </c>
      <c r="J271" s="12">
        <v>0</v>
      </c>
      <c r="K271" s="13">
        <v>0</v>
      </c>
      <c r="L271" s="13">
        <v>0</v>
      </c>
      <c r="M271" s="13">
        <v>0</v>
      </c>
      <c r="N271" s="12">
        <v>20</v>
      </c>
      <c r="O271" s="14">
        <f t="shared" ref="O271" si="426">(A271*B271*E271+A271*C271*F271+B271*C271*D271)*G271*$G$2*0.000001+(A271*B271*E271+A271*C271*F271+B271*C271*D271)*H271*$H$2*0.000001+($I$2*I271)+($J$2*J271+$K$2*K271*A271*C271*0.000001)+($L$2*L271)+$M$2*M271+$N$2*N271</f>
        <v>6340</v>
      </c>
      <c r="P271" s="69">
        <v>1</v>
      </c>
      <c r="Q271" s="59"/>
      <c r="R271" s="69" t="s">
        <v>104</v>
      </c>
      <c r="S271" s="177" t="s">
        <v>116</v>
      </c>
      <c r="T271" s="1">
        <f t="shared" ref="T271:T272" si="427">A271</f>
        <v>5000</v>
      </c>
      <c r="U271" s="1">
        <f t="shared" ref="U271:U272" si="428">B271</f>
        <v>600</v>
      </c>
      <c r="V271" s="1">
        <f t="shared" ref="V271:V272" si="429">C271</f>
        <v>2000</v>
      </c>
      <c r="W271" s="3">
        <v>2</v>
      </c>
      <c r="X271" s="3" t="s">
        <v>47</v>
      </c>
      <c r="Y271" s="4">
        <f>T271*V271*0.000001*W271</f>
        <v>20</v>
      </c>
      <c r="Z271" s="1">
        <v>950</v>
      </c>
      <c r="AA271" s="3">
        <f t="shared" ref="AA271:AA272" si="430">Y271*Z271</f>
        <v>19000</v>
      </c>
      <c r="AB271" s="18">
        <v>1250</v>
      </c>
      <c r="AC271" s="18">
        <f>O271*1.55</f>
        <v>9827</v>
      </c>
      <c r="AD271" s="22">
        <f t="shared" ref="AD271:AD272" si="431">T271*V271*0.000001</f>
        <v>10</v>
      </c>
      <c r="AE271" s="18">
        <f>AC271*W271</f>
        <v>19654</v>
      </c>
      <c r="AF271" s="20"/>
    </row>
    <row r="272" spans="1:38" s="19" customFormat="1" ht="99" customHeight="1" x14ac:dyDescent="0.15">
      <c r="A272" s="24">
        <v>1500</v>
      </c>
      <c r="B272" s="24">
        <v>600</v>
      </c>
      <c r="C272" s="24">
        <v>2000</v>
      </c>
      <c r="D272" s="13">
        <v>3</v>
      </c>
      <c r="E272" s="13">
        <v>3</v>
      </c>
      <c r="F272" s="13">
        <v>2</v>
      </c>
      <c r="G272" s="13">
        <v>1</v>
      </c>
      <c r="H272" s="13">
        <v>0</v>
      </c>
      <c r="I272" s="12">
        <v>16</v>
      </c>
      <c r="J272" s="12">
        <v>0</v>
      </c>
      <c r="K272" s="13">
        <v>0</v>
      </c>
      <c r="L272" s="13">
        <v>0</v>
      </c>
      <c r="M272" s="13">
        <v>0</v>
      </c>
      <c r="N272" s="12">
        <v>0</v>
      </c>
      <c r="O272" s="14">
        <v>2255</v>
      </c>
      <c r="P272" s="69">
        <v>2</v>
      </c>
      <c r="Q272" s="59"/>
      <c r="R272" s="69" t="s">
        <v>104</v>
      </c>
      <c r="S272" s="200"/>
      <c r="T272" s="1">
        <f t="shared" si="427"/>
        <v>1500</v>
      </c>
      <c r="U272" s="1">
        <f t="shared" si="428"/>
        <v>600</v>
      </c>
      <c r="V272" s="1">
        <f t="shared" si="429"/>
        <v>2000</v>
      </c>
      <c r="W272" s="3">
        <v>1</v>
      </c>
      <c r="X272" s="3" t="s">
        <v>47</v>
      </c>
      <c r="Y272" s="4">
        <f>T272*V272*0.000001*W272</f>
        <v>3</v>
      </c>
      <c r="Z272" s="1">
        <v>950</v>
      </c>
      <c r="AA272" s="3">
        <f t="shared" si="430"/>
        <v>2850</v>
      </c>
      <c r="AB272" s="18">
        <v>1250</v>
      </c>
      <c r="AC272" s="18">
        <f>O272*1.55</f>
        <v>3495.25</v>
      </c>
      <c r="AD272" s="22">
        <f t="shared" si="431"/>
        <v>3</v>
      </c>
      <c r="AE272" s="20"/>
      <c r="AF272" s="20"/>
    </row>
    <row r="273" spans="1:38" s="9" customFormat="1" ht="35.1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4" t="e">
        <f>SUM(#REF!)</f>
        <v>#REF!</v>
      </c>
      <c r="P273" s="56"/>
      <c r="Q273" s="75"/>
      <c r="R273" s="58"/>
      <c r="S273" s="207" t="s">
        <v>56</v>
      </c>
      <c r="T273" s="207"/>
      <c r="U273" s="207"/>
      <c r="V273" s="207"/>
      <c r="W273" s="67" t="s">
        <v>43</v>
      </c>
      <c r="X273" s="67" t="s">
        <v>43</v>
      </c>
      <c r="Y273" s="67" t="s">
        <v>29</v>
      </c>
      <c r="Z273" s="67" t="s">
        <v>45</v>
      </c>
      <c r="AA273" s="67" t="s">
        <v>52</v>
      </c>
      <c r="AD273" s="22" t="e">
        <f>SUM(#REF!)</f>
        <v>#REF!</v>
      </c>
      <c r="AG273" s="15"/>
      <c r="AH273" s="15"/>
      <c r="AI273" s="15"/>
      <c r="AJ273" s="15"/>
      <c r="AK273" s="15"/>
      <c r="AL273" s="15"/>
    </row>
    <row r="274" spans="1:38" ht="35.1" customHeight="1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P274" s="56"/>
      <c r="Q274" s="75"/>
      <c r="R274" s="58"/>
      <c r="S274" s="189" t="s">
        <v>68</v>
      </c>
      <c r="T274" s="189"/>
      <c r="U274" s="189"/>
      <c r="V274" s="189"/>
      <c r="W274" s="2"/>
      <c r="X274" s="2" t="s">
        <v>48</v>
      </c>
      <c r="Y274" s="2">
        <v>12</v>
      </c>
      <c r="Z274" s="1">
        <v>35</v>
      </c>
      <c r="AA274" s="1">
        <f t="shared" ref="AA274" si="432">Z274*Y274</f>
        <v>420</v>
      </c>
      <c r="AC274" s="16"/>
    </row>
    <row r="275" spans="1:38" ht="35.1" customHeight="1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P275" s="167"/>
      <c r="Q275" s="168"/>
      <c r="R275" s="168"/>
      <c r="S275" s="168"/>
      <c r="T275" s="168"/>
      <c r="U275" s="168"/>
      <c r="V275" s="168"/>
      <c r="W275" s="168"/>
      <c r="X275" s="169"/>
      <c r="Y275" s="208" t="s">
        <v>49</v>
      </c>
      <c r="Z275" s="208"/>
      <c r="AA275" s="5">
        <f>SUM(AA271:AA272)</f>
        <v>21850</v>
      </c>
      <c r="AB275" s="23"/>
      <c r="AC275" s="16"/>
    </row>
    <row r="276" spans="1:38" ht="35.1" customHeight="1" x14ac:dyDescent="0.15">
      <c r="O276" s="15"/>
      <c r="P276" s="199" t="s">
        <v>109</v>
      </c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37"/>
      <c r="AC276" s="15"/>
    </row>
    <row r="279" spans="1:38" s="9" customFormat="1" ht="35.1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2" t="s">
        <v>14</v>
      </c>
      <c r="P279" s="174" t="s">
        <v>127</v>
      </c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6"/>
      <c r="AG279" s="15"/>
      <c r="AH279" s="15"/>
      <c r="AI279" s="15"/>
      <c r="AJ279" s="15"/>
      <c r="AK279" s="15"/>
      <c r="AL279" s="15"/>
    </row>
    <row r="280" spans="1:38" s="9" customFormat="1" ht="35.1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3"/>
      <c r="P280" s="70" t="s">
        <v>46</v>
      </c>
      <c r="Q280" s="70" t="s">
        <v>66</v>
      </c>
      <c r="R280" s="70" t="s">
        <v>22</v>
      </c>
      <c r="S280" s="70" t="s">
        <v>51</v>
      </c>
      <c r="T280" s="70" t="s">
        <v>53</v>
      </c>
      <c r="U280" s="70" t="s">
        <v>54</v>
      </c>
      <c r="V280" s="70" t="s">
        <v>55</v>
      </c>
      <c r="W280" s="70" t="s">
        <v>43</v>
      </c>
      <c r="X280" s="70" t="s">
        <v>43</v>
      </c>
      <c r="Y280" s="74" t="s">
        <v>61</v>
      </c>
      <c r="Z280" s="70" t="s">
        <v>45</v>
      </c>
      <c r="AA280" s="70" t="s">
        <v>52</v>
      </c>
      <c r="AG280" s="15"/>
      <c r="AH280" s="15"/>
      <c r="AI280" s="15"/>
      <c r="AJ280" s="15"/>
      <c r="AK280" s="15"/>
      <c r="AL280" s="15"/>
    </row>
    <row r="281" spans="1:38" s="19" customFormat="1" ht="35.1" customHeight="1" x14ac:dyDescent="0.15">
      <c r="A281" s="24">
        <v>1858</v>
      </c>
      <c r="B281" s="24">
        <v>550</v>
      </c>
      <c r="C281" s="24">
        <v>2520</v>
      </c>
      <c r="D281" s="13">
        <v>9</v>
      </c>
      <c r="E281" s="13">
        <v>9</v>
      </c>
      <c r="F281" s="13">
        <v>2</v>
      </c>
      <c r="G281" s="13">
        <v>1</v>
      </c>
      <c r="H281" s="13">
        <v>0</v>
      </c>
      <c r="I281" s="12">
        <v>56</v>
      </c>
      <c r="J281" s="12">
        <v>0</v>
      </c>
      <c r="K281" s="13">
        <v>0</v>
      </c>
      <c r="L281" s="13">
        <v>0</v>
      </c>
      <c r="M281" s="13">
        <v>0</v>
      </c>
      <c r="N281" s="12">
        <v>0</v>
      </c>
      <c r="O281" s="14">
        <v>2255</v>
      </c>
      <c r="P281" s="72">
        <v>1</v>
      </c>
      <c r="Q281" s="73" t="s">
        <v>35</v>
      </c>
      <c r="R281" s="72" t="s">
        <v>30</v>
      </c>
      <c r="S281" s="177" t="s">
        <v>75</v>
      </c>
      <c r="T281" s="1">
        <f t="shared" ref="T281:T288" si="433">A281</f>
        <v>1858</v>
      </c>
      <c r="U281" s="1">
        <f t="shared" ref="U281:U288" si="434">B281</f>
        <v>550</v>
      </c>
      <c r="V281" s="1">
        <f t="shared" ref="V281:V288" si="435">C281</f>
        <v>2520</v>
      </c>
      <c r="W281" s="3" t="s">
        <v>47</v>
      </c>
      <c r="X281" s="3" t="s">
        <v>47</v>
      </c>
      <c r="Y281" s="4">
        <f t="shared" ref="Y281:Y285" si="436">T281*V281*0.000001</f>
        <v>4.6821599999999997</v>
      </c>
      <c r="Z281" s="1">
        <v>980</v>
      </c>
      <c r="AA281" s="3">
        <f t="shared" ref="AA281:AA288" si="437">Y281*Z281</f>
        <v>4588.5167999999994</v>
      </c>
      <c r="AB281" s="18">
        <v>1250</v>
      </c>
      <c r="AC281" s="18"/>
      <c r="AD281" s="22">
        <f t="shared" ref="AD281:AD288" si="438">T281*V281*0.000001</f>
        <v>4.6821599999999997</v>
      </c>
      <c r="AE281" s="20"/>
      <c r="AF281" s="20"/>
    </row>
    <row r="282" spans="1:38" s="19" customFormat="1" ht="35.1" customHeight="1" x14ac:dyDescent="0.15">
      <c r="A282" s="24">
        <v>2198</v>
      </c>
      <c r="B282" s="24">
        <v>550</v>
      </c>
      <c r="C282" s="24">
        <v>2520</v>
      </c>
      <c r="D282" s="13">
        <v>9</v>
      </c>
      <c r="E282" s="13">
        <v>9</v>
      </c>
      <c r="F282" s="13">
        <v>2</v>
      </c>
      <c r="G282" s="13">
        <v>1</v>
      </c>
      <c r="H282" s="13">
        <v>0</v>
      </c>
      <c r="I282" s="12">
        <v>56</v>
      </c>
      <c r="J282" s="12">
        <v>0</v>
      </c>
      <c r="K282" s="13">
        <v>0</v>
      </c>
      <c r="L282" s="13">
        <v>0</v>
      </c>
      <c r="M282" s="13">
        <v>0</v>
      </c>
      <c r="N282" s="12">
        <v>0</v>
      </c>
      <c r="O282" s="14">
        <v>2255</v>
      </c>
      <c r="P282" s="72">
        <v>2</v>
      </c>
      <c r="Q282" s="73" t="s">
        <v>84</v>
      </c>
      <c r="R282" s="72" t="s">
        <v>30</v>
      </c>
      <c r="S282" s="178"/>
      <c r="T282" s="1">
        <f t="shared" si="433"/>
        <v>2198</v>
      </c>
      <c r="U282" s="1">
        <f t="shared" si="434"/>
        <v>550</v>
      </c>
      <c r="V282" s="1">
        <f t="shared" si="435"/>
        <v>2520</v>
      </c>
      <c r="W282" s="3" t="s">
        <v>47</v>
      </c>
      <c r="X282" s="3" t="s">
        <v>47</v>
      </c>
      <c r="Y282" s="4">
        <f t="shared" si="436"/>
        <v>5.5389599999999994</v>
      </c>
      <c r="Z282" s="1">
        <v>980</v>
      </c>
      <c r="AA282" s="3">
        <f t="shared" si="437"/>
        <v>5428.1807999999992</v>
      </c>
      <c r="AB282" s="18">
        <v>1250</v>
      </c>
      <c r="AC282" s="18"/>
      <c r="AD282" s="22">
        <f t="shared" si="438"/>
        <v>5.5389599999999994</v>
      </c>
      <c r="AE282" s="20"/>
      <c r="AF282" s="20"/>
    </row>
    <row r="283" spans="1:38" s="19" customFormat="1" ht="35.1" customHeight="1" x14ac:dyDescent="0.15">
      <c r="A283" s="24">
        <v>1268</v>
      </c>
      <c r="B283" s="24">
        <v>450</v>
      </c>
      <c r="C283" s="24">
        <v>2320</v>
      </c>
      <c r="D283" s="13">
        <v>9</v>
      </c>
      <c r="E283" s="13">
        <v>9</v>
      </c>
      <c r="F283" s="13">
        <v>2</v>
      </c>
      <c r="G283" s="13">
        <v>1</v>
      </c>
      <c r="H283" s="13">
        <v>0</v>
      </c>
      <c r="I283" s="12">
        <v>56</v>
      </c>
      <c r="J283" s="12">
        <v>0</v>
      </c>
      <c r="K283" s="13">
        <v>0</v>
      </c>
      <c r="L283" s="13">
        <v>0</v>
      </c>
      <c r="M283" s="13">
        <v>0</v>
      </c>
      <c r="N283" s="12">
        <v>0</v>
      </c>
      <c r="O283" s="14">
        <v>2255</v>
      </c>
      <c r="P283" s="72">
        <v>3</v>
      </c>
      <c r="Q283" s="73" t="s">
        <v>76</v>
      </c>
      <c r="R283" s="72" t="s">
        <v>30</v>
      </c>
      <c r="S283" s="178"/>
      <c r="T283" s="1">
        <f t="shared" si="433"/>
        <v>1268</v>
      </c>
      <c r="U283" s="1">
        <f t="shared" si="434"/>
        <v>450</v>
      </c>
      <c r="V283" s="1">
        <f t="shared" si="435"/>
        <v>2320</v>
      </c>
      <c r="W283" s="3" t="s">
        <v>47</v>
      </c>
      <c r="X283" s="3" t="s">
        <v>47</v>
      </c>
      <c r="Y283" s="4">
        <f t="shared" si="436"/>
        <v>2.9417599999999999</v>
      </c>
      <c r="Z283" s="1">
        <v>980</v>
      </c>
      <c r="AA283" s="3">
        <f t="shared" si="437"/>
        <v>2882.9247999999998</v>
      </c>
      <c r="AB283" s="18">
        <v>1250</v>
      </c>
      <c r="AC283" s="18"/>
      <c r="AD283" s="22">
        <f t="shared" si="438"/>
        <v>2.9417599999999999</v>
      </c>
      <c r="AE283" s="20"/>
      <c r="AF283" s="20"/>
    </row>
    <row r="284" spans="1:38" s="19" customFormat="1" ht="35.1" customHeight="1" x14ac:dyDescent="0.15">
      <c r="A284" s="24">
        <v>1170</v>
      </c>
      <c r="B284" s="24">
        <v>600</v>
      </c>
      <c r="C284" s="24">
        <v>2510</v>
      </c>
      <c r="D284" s="13">
        <v>9</v>
      </c>
      <c r="E284" s="13">
        <v>9</v>
      </c>
      <c r="F284" s="13">
        <v>2</v>
      </c>
      <c r="G284" s="13">
        <v>1</v>
      </c>
      <c r="H284" s="13">
        <v>0</v>
      </c>
      <c r="I284" s="12">
        <v>56</v>
      </c>
      <c r="J284" s="12">
        <v>0</v>
      </c>
      <c r="K284" s="13">
        <v>0</v>
      </c>
      <c r="L284" s="13">
        <v>0</v>
      </c>
      <c r="M284" s="13">
        <v>0</v>
      </c>
      <c r="N284" s="12">
        <v>0</v>
      </c>
      <c r="O284" s="14">
        <v>2700</v>
      </c>
      <c r="P284" s="72">
        <v>4</v>
      </c>
      <c r="Q284" s="73" t="s">
        <v>31</v>
      </c>
      <c r="R284" s="72" t="s">
        <v>77</v>
      </c>
      <c r="S284" s="178"/>
      <c r="T284" s="1">
        <f t="shared" si="433"/>
        <v>1170</v>
      </c>
      <c r="U284" s="1">
        <f t="shared" si="434"/>
        <v>600</v>
      </c>
      <c r="V284" s="1">
        <f t="shared" si="435"/>
        <v>2510</v>
      </c>
      <c r="W284" s="3" t="s">
        <v>47</v>
      </c>
      <c r="X284" s="3" t="s">
        <v>47</v>
      </c>
      <c r="Y284" s="4">
        <f t="shared" si="436"/>
        <v>2.9367000000000001</v>
      </c>
      <c r="Z284" s="1">
        <v>980</v>
      </c>
      <c r="AA284" s="3">
        <f t="shared" si="437"/>
        <v>2877.9659999999999</v>
      </c>
      <c r="AB284" s="18">
        <v>1250</v>
      </c>
      <c r="AC284" s="18"/>
      <c r="AD284" s="22">
        <f t="shared" si="438"/>
        <v>2.9367000000000001</v>
      </c>
      <c r="AE284" s="20"/>
      <c r="AF284" s="20"/>
    </row>
    <row r="285" spans="1:38" s="19" customFormat="1" ht="35.1" customHeight="1" x14ac:dyDescent="0.15">
      <c r="A285" s="24">
        <v>1618</v>
      </c>
      <c r="B285" s="24">
        <v>320</v>
      </c>
      <c r="C285" s="24">
        <v>2510</v>
      </c>
      <c r="D285" s="13">
        <v>9</v>
      </c>
      <c r="E285" s="13">
        <v>9</v>
      </c>
      <c r="F285" s="13">
        <v>2</v>
      </c>
      <c r="G285" s="13">
        <v>1</v>
      </c>
      <c r="H285" s="13">
        <v>0</v>
      </c>
      <c r="I285" s="12">
        <v>56</v>
      </c>
      <c r="J285" s="12">
        <v>0</v>
      </c>
      <c r="K285" s="13">
        <v>0</v>
      </c>
      <c r="L285" s="13">
        <v>0</v>
      </c>
      <c r="M285" s="13">
        <v>0</v>
      </c>
      <c r="N285" s="12">
        <v>0</v>
      </c>
      <c r="O285" s="14">
        <v>2700</v>
      </c>
      <c r="P285" s="72">
        <v>5</v>
      </c>
      <c r="Q285" s="73" t="s">
        <v>31</v>
      </c>
      <c r="R285" s="72" t="s">
        <v>78</v>
      </c>
      <c r="S285" s="178"/>
      <c r="T285" s="1">
        <f t="shared" si="433"/>
        <v>1618</v>
      </c>
      <c r="U285" s="1">
        <f t="shared" si="434"/>
        <v>320</v>
      </c>
      <c r="V285" s="1">
        <f t="shared" si="435"/>
        <v>2510</v>
      </c>
      <c r="W285" s="3" t="s">
        <v>47</v>
      </c>
      <c r="X285" s="3" t="s">
        <v>47</v>
      </c>
      <c r="Y285" s="4">
        <f t="shared" si="436"/>
        <v>4.0611800000000002</v>
      </c>
      <c r="Z285" s="1">
        <v>980</v>
      </c>
      <c r="AA285" s="3">
        <f t="shared" si="437"/>
        <v>3979.9564</v>
      </c>
      <c r="AB285" s="18">
        <v>1250</v>
      </c>
      <c r="AC285" s="18"/>
      <c r="AD285" s="22">
        <f t="shared" si="438"/>
        <v>4.0611800000000002</v>
      </c>
      <c r="AE285" s="20"/>
      <c r="AF285" s="20"/>
    </row>
    <row r="286" spans="1:38" s="19" customFormat="1" ht="35.1" customHeight="1" x14ac:dyDescent="0.15">
      <c r="A286" s="24">
        <v>2010</v>
      </c>
      <c r="B286" s="24">
        <v>300</v>
      </c>
      <c r="C286" s="24">
        <v>300</v>
      </c>
      <c r="D286" s="13">
        <v>9</v>
      </c>
      <c r="E286" s="13">
        <v>9</v>
      </c>
      <c r="F286" s="13">
        <v>2</v>
      </c>
      <c r="G286" s="13">
        <v>1</v>
      </c>
      <c r="H286" s="13">
        <v>0</v>
      </c>
      <c r="I286" s="12">
        <v>56</v>
      </c>
      <c r="J286" s="12">
        <v>0</v>
      </c>
      <c r="K286" s="13">
        <v>0</v>
      </c>
      <c r="L286" s="13">
        <v>0</v>
      </c>
      <c r="M286" s="13">
        <v>0</v>
      </c>
      <c r="N286" s="12">
        <v>0</v>
      </c>
      <c r="O286" s="14">
        <v>2700</v>
      </c>
      <c r="P286" s="72">
        <v>6</v>
      </c>
      <c r="Q286" s="73" t="s">
        <v>31</v>
      </c>
      <c r="R286" s="72" t="s">
        <v>36</v>
      </c>
      <c r="S286" s="178"/>
      <c r="T286" s="1">
        <f t="shared" si="433"/>
        <v>2010</v>
      </c>
      <c r="U286" s="1">
        <f t="shared" si="434"/>
        <v>300</v>
      </c>
      <c r="V286" s="1">
        <f t="shared" si="435"/>
        <v>300</v>
      </c>
      <c r="W286" s="3" t="s">
        <v>44</v>
      </c>
      <c r="X286" s="3" t="s">
        <v>44</v>
      </c>
      <c r="Y286" s="4">
        <f>T286*0.001</f>
        <v>2.0100000000000002</v>
      </c>
      <c r="Z286" s="1">
        <v>450</v>
      </c>
      <c r="AA286" s="3">
        <f t="shared" si="437"/>
        <v>904.50000000000011</v>
      </c>
      <c r="AB286" s="18">
        <v>1250</v>
      </c>
      <c r="AC286" s="18"/>
      <c r="AD286" s="22">
        <f t="shared" si="438"/>
        <v>0.60299999999999998</v>
      </c>
      <c r="AE286" s="20"/>
      <c r="AF286" s="20"/>
    </row>
    <row r="287" spans="1:38" s="19" customFormat="1" ht="35.1" customHeight="1" x14ac:dyDescent="0.15">
      <c r="A287" s="24">
        <v>746</v>
      </c>
      <c r="B287" s="24">
        <v>175</v>
      </c>
      <c r="C287" s="24">
        <v>1965</v>
      </c>
      <c r="D287" s="13">
        <v>9</v>
      </c>
      <c r="E287" s="13">
        <v>9</v>
      </c>
      <c r="F287" s="13">
        <v>2</v>
      </c>
      <c r="G287" s="13">
        <v>1</v>
      </c>
      <c r="H287" s="13">
        <v>0</v>
      </c>
      <c r="I287" s="12">
        <v>56</v>
      </c>
      <c r="J287" s="12">
        <v>0</v>
      </c>
      <c r="K287" s="13">
        <v>0</v>
      </c>
      <c r="L287" s="13">
        <v>0</v>
      </c>
      <c r="M287" s="13">
        <v>0</v>
      </c>
      <c r="N287" s="12">
        <v>0</v>
      </c>
      <c r="O287" s="14">
        <v>2700</v>
      </c>
      <c r="P287" s="72">
        <v>7</v>
      </c>
      <c r="Q287" s="73" t="s">
        <v>31</v>
      </c>
      <c r="R287" s="72" t="s">
        <v>79</v>
      </c>
      <c r="S287" s="178"/>
      <c r="T287" s="1">
        <f t="shared" si="433"/>
        <v>746</v>
      </c>
      <c r="U287" s="1">
        <f t="shared" si="434"/>
        <v>175</v>
      </c>
      <c r="V287" s="1">
        <f t="shared" si="435"/>
        <v>1965</v>
      </c>
      <c r="W287" s="3" t="s">
        <v>47</v>
      </c>
      <c r="X287" s="3" t="s">
        <v>47</v>
      </c>
      <c r="Y287" s="4">
        <f t="shared" ref="Y287:Y288" si="439">T287*V287*0.000001</f>
        <v>1.4658899999999999</v>
      </c>
      <c r="Z287" s="1">
        <v>980</v>
      </c>
      <c r="AA287" s="3">
        <f t="shared" si="437"/>
        <v>1436.5721999999998</v>
      </c>
      <c r="AB287" s="18">
        <v>1250</v>
      </c>
      <c r="AC287" s="18"/>
      <c r="AD287" s="22">
        <f t="shared" si="438"/>
        <v>1.4658899999999999</v>
      </c>
      <c r="AE287" s="20"/>
      <c r="AF287" s="20"/>
    </row>
    <row r="288" spans="1:38" s="19" customFormat="1" ht="35.1" customHeight="1" x14ac:dyDescent="0.15">
      <c r="A288" s="24">
        <v>966</v>
      </c>
      <c r="B288" s="24">
        <v>350</v>
      </c>
      <c r="C288" s="24">
        <v>1000</v>
      </c>
      <c r="D288" s="13">
        <v>9</v>
      </c>
      <c r="E288" s="13">
        <v>9</v>
      </c>
      <c r="F288" s="13">
        <v>2</v>
      </c>
      <c r="G288" s="13">
        <v>1</v>
      </c>
      <c r="H288" s="13">
        <v>0</v>
      </c>
      <c r="I288" s="12">
        <v>56</v>
      </c>
      <c r="J288" s="12">
        <v>0</v>
      </c>
      <c r="K288" s="13">
        <v>0</v>
      </c>
      <c r="L288" s="13">
        <v>0</v>
      </c>
      <c r="M288" s="13">
        <v>0</v>
      </c>
      <c r="N288" s="12">
        <v>0</v>
      </c>
      <c r="O288" s="14">
        <v>2700</v>
      </c>
      <c r="P288" s="72">
        <v>8</v>
      </c>
      <c r="Q288" s="73" t="s">
        <v>37</v>
      </c>
      <c r="R288" s="72" t="s">
        <v>33</v>
      </c>
      <c r="S288" s="200"/>
      <c r="T288" s="1">
        <f t="shared" si="433"/>
        <v>966</v>
      </c>
      <c r="U288" s="1">
        <f t="shared" si="434"/>
        <v>350</v>
      </c>
      <c r="V288" s="1">
        <f t="shared" si="435"/>
        <v>1000</v>
      </c>
      <c r="W288" s="3" t="s">
        <v>47</v>
      </c>
      <c r="X288" s="3" t="s">
        <v>47</v>
      </c>
      <c r="Y288" s="4">
        <f t="shared" si="439"/>
        <v>0.96599999999999997</v>
      </c>
      <c r="Z288" s="1">
        <v>980</v>
      </c>
      <c r="AA288" s="3">
        <f t="shared" si="437"/>
        <v>946.68</v>
      </c>
      <c r="AB288" s="18">
        <v>1250</v>
      </c>
      <c r="AC288" s="18"/>
      <c r="AD288" s="22">
        <f t="shared" si="438"/>
        <v>0.96599999999999997</v>
      </c>
      <c r="AE288" s="20"/>
      <c r="AF288" s="20"/>
    </row>
    <row r="289" spans="1:38" s="9" customFormat="1" ht="35.1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4" t="e">
        <f>SUM(#REF!)</f>
        <v>#REF!</v>
      </c>
      <c r="P289" s="222" t="s">
        <v>80</v>
      </c>
      <c r="Q289" s="223"/>
      <c r="R289" s="223"/>
      <c r="S289" s="207" t="s">
        <v>56</v>
      </c>
      <c r="T289" s="207"/>
      <c r="U289" s="207"/>
      <c r="V289" s="207"/>
      <c r="W289" s="71" t="s">
        <v>43</v>
      </c>
      <c r="X289" s="71" t="s">
        <v>43</v>
      </c>
      <c r="Y289" s="71" t="s">
        <v>29</v>
      </c>
      <c r="Z289" s="71" t="s">
        <v>45</v>
      </c>
      <c r="AA289" s="71" t="s">
        <v>52</v>
      </c>
      <c r="AD289" s="22">
        <f>SUM(AD281:AD288)</f>
        <v>23.195650000000001</v>
      </c>
      <c r="AG289" s="15"/>
      <c r="AH289" s="15"/>
      <c r="AI289" s="15"/>
      <c r="AJ289" s="15"/>
      <c r="AK289" s="15"/>
      <c r="AL289" s="15"/>
    </row>
    <row r="290" spans="1:38" ht="35.1" customHeight="1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P290" s="224"/>
      <c r="Q290" s="225"/>
      <c r="R290" s="225"/>
      <c r="S290" s="189" t="s">
        <v>88</v>
      </c>
      <c r="T290" s="189"/>
      <c r="U290" s="189"/>
      <c r="V290" s="189"/>
      <c r="W290" s="3" t="s">
        <v>47</v>
      </c>
      <c r="X290" s="3" t="s">
        <v>47</v>
      </c>
      <c r="Y290" s="2">
        <v>21.5</v>
      </c>
      <c r="Z290" s="1">
        <v>190</v>
      </c>
      <c r="AA290" s="1">
        <f t="shared" ref="AA290:AA294" si="440">Z290*Y290</f>
        <v>4085</v>
      </c>
      <c r="AC290" s="16"/>
    </row>
    <row r="291" spans="1:38" ht="35.1" customHeight="1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P291" s="224"/>
      <c r="Q291" s="225"/>
      <c r="R291" s="225"/>
      <c r="S291" s="189" t="s">
        <v>65</v>
      </c>
      <c r="T291" s="189"/>
      <c r="U291" s="189"/>
      <c r="V291" s="189"/>
      <c r="W291" s="2" t="s">
        <v>48</v>
      </c>
      <c r="X291" s="2" t="s">
        <v>48</v>
      </c>
      <c r="Y291" s="2">
        <v>9</v>
      </c>
      <c r="Z291" s="1">
        <v>300</v>
      </c>
      <c r="AA291" s="1">
        <f t="shared" si="440"/>
        <v>2700</v>
      </c>
      <c r="AC291" s="16"/>
    </row>
    <row r="292" spans="1:38" ht="35.1" customHeight="1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P292" s="224"/>
      <c r="Q292" s="225"/>
      <c r="R292" s="225"/>
      <c r="S292" s="189" t="s">
        <v>92</v>
      </c>
      <c r="T292" s="189"/>
      <c r="U292" s="189"/>
      <c r="V292" s="189"/>
      <c r="W292" s="2" t="s">
        <v>48</v>
      </c>
      <c r="X292" s="2" t="s">
        <v>48</v>
      </c>
      <c r="Y292" s="2">
        <v>4</v>
      </c>
      <c r="Z292" s="1">
        <v>200</v>
      </c>
      <c r="AA292" s="1">
        <f t="shared" si="440"/>
        <v>800</v>
      </c>
      <c r="AC292" s="16"/>
    </row>
    <row r="293" spans="1:38" ht="35.1" customHeight="1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P293" s="224"/>
      <c r="Q293" s="225"/>
      <c r="R293" s="225"/>
      <c r="S293" s="189" t="s">
        <v>81</v>
      </c>
      <c r="T293" s="189"/>
      <c r="U293" s="189"/>
      <c r="V293" s="189"/>
      <c r="W293" s="2" t="s">
        <v>44</v>
      </c>
      <c r="X293" s="2" t="s">
        <v>44</v>
      </c>
      <c r="Y293" s="2">
        <v>40</v>
      </c>
      <c r="Z293" s="1">
        <v>25</v>
      </c>
      <c r="AA293" s="1">
        <f t="shared" si="440"/>
        <v>1000</v>
      </c>
      <c r="AC293" s="16"/>
    </row>
    <row r="294" spans="1:38" ht="35.1" customHeight="1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P294" s="224"/>
      <c r="Q294" s="225"/>
      <c r="R294" s="225"/>
      <c r="S294" s="189" t="s">
        <v>93</v>
      </c>
      <c r="T294" s="189"/>
      <c r="U294" s="189"/>
      <c r="V294" s="189"/>
      <c r="W294" s="2" t="s">
        <v>94</v>
      </c>
      <c r="X294" s="2" t="s">
        <v>94</v>
      </c>
      <c r="Y294" s="2">
        <v>1</v>
      </c>
      <c r="Z294" s="1">
        <v>500</v>
      </c>
      <c r="AA294" s="1">
        <f t="shared" si="440"/>
        <v>500</v>
      </c>
      <c r="AC294" s="16"/>
    </row>
    <row r="295" spans="1:38" ht="35.1" customHeight="1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P295" s="226"/>
      <c r="Q295" s="227"/>
      <c r="R295" s="227"/>
      <c r="S295" s="35"/>
      <c r="T295" s="35"/>
      <c r="U295" s="35"/>
      <c r="V295" s="35"/>
      <c r="W295" s="36"/>
      <c r="X295" s="36"/>
      <c r="Y295" s="208" t="s">
        <v>49</v>
      </c>
      <c r="Z295" s="208"/>
      <c r="AA295" s="5">
        <f>SUM(AA281:AA294)-30</f>
        <v>32100.296999999999</v>
      </c>
      <c r="AB295" s="23"/>
      <c r="AC295" s="16"/>
    </row>
    <row r="296" spans="1:38" ht="35.1" customHeight="1" x14ac:dyDescent="0.15">
      <c r="O296" s="15"/>
      <c r="P296" s="199" t="s">
        <v>82</v>
      </c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37"/>
      <c r="AC296" s="15"/>
    </row>
    <row r="301" spans="1:38" s="9" customFormat="1" ht="34.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2" t="s">
        <v>14</v>
      </c>
      <c r="P301" s="174" t="s">
        <v>128</v>
      </c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6"/>
      <c r="AG301" s="15"/>
      <c r="AH301" s="15"/>
      <c r="AI301" s="15"/>
      <c r="AJ301" s="15"/>
      <c r="AK301" s="15"/>
      <c r="AL301" s="15"/>
    </row>
    <row r="302" spans="1:38" s="9" customFormat="1" ht="35.1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3"/>
      <c r="P302" s="76" t="s">
        <v>46</v>
      </c>
      <c r="Q302" s="76" t="s">
        <v>122</v>
      </c>
      <c r="R302" s="76" t="s">
        <v>22</v>
      </c>
      <c r="S302" s="76" t="s">
        <v>51</v>
      </c>
      <c r="T302" s="76" t="s">
        <v>53</v>
      </c>
      <c r="U302" s="76" t="s">
        <v>54</v>
      </c>
      <c r="V302" s="76" t="s">
        <v>55</v>
      </c>
      <c r="W302" s="76" t="s">
        <v>71</v>
      </c>
      <c r="X302" s="76" t="s">
        <v>43</v>
      </c>
      <c r="Y302" s="77" t="s">
        <v>131</v>
      </c>
      <c r="Z302" s="76" t="s">
        <v>45</v>
      </c>
      <c r="AA302" s="76" t="s">
        <v>112</v>
      </c>
      <c r="AG302" s="15"/>
      <c r="AH302" s="15"/>
      <c r="AI302" s="15"/>
      <c r="AJ302" s="15"/>
      <c r="AK302" s="15"/>
      <c r="AL302" s="15"/>
    </row>
    <row r="303" spans="1:38" s="19" customFormat="1" ht="45" customHeight="1" x14ac:dyDescent="0.15">
      <c r="A303" s="24">
        <v>2000</v>
      </c>
      <c r="B303" s="24">
        <v>600</v>
      </c>
      <c r="C303" s="24">
        <v>950</v>
      </c>
      <c r="D303" s="13">
        <v>15</v>
      </c>
      <c r="E303" s="13">
        <v>3</v>
      </c>
      <c r="F303" s="13">
        <v>2</v>
      </c>
      <c r="G303" s="13">
        <v>1</v>
      </c>
      <c r="H303" s="13">
        <v>0</v>
      </c>
      <c r="I303" s="12">
        <v>80</v>
      </c>
      <c r="J303" s="12">
        <v>0</v>
      </c>
      <c r="K303" s="13">
        <v>0</v>
      </c>
      <c r="L303" s="13">
        <v>0</v>
      </c>
      <c r="M303" s="13">
        <v>0</v>
      </c>
      <c r="N303" s="12">
        <v>20</v>
      </c>
      <c r="O303" s="14">
        <f t="shared" ref="O303" si="441">(A303*B303*E303+A303*C303*F303+B303*C303*D303)*G303*$G$2*0.000001+(A303*B303*E303+A303*C303*F303+B303*C303*D303)*H303*$H$2*0.000001+($I$2*I303)+($J$2*J303+$K$2*K303*A303*C303*0.000001)+($L$2*L303)+$M$2*M303+$N$2*N303</f>
        <v>2614</v>
      </c>
      <c r="P303" s="78">
        <v>1</v>
      </c>
      <c r="Q303" s="59"/>
      <c r="R303" s="78" t="s">
        <v>32</v>
      </c>
      <c r="S303" s="177" t="s">
        <v>116</v>
      </c>
      <c r="T303" s="1">
        <f t="shared" ref="T303:T304" si="442">A303</f>
        <v>2000</v>
      </c>
      <c r="U303" s="1">
        <f t="shared" ref="U303:U304" si="443">B303</f>
        <v>600</v>
      </c>
      <c r="V303" s="1">
        <f t="shared" ref="V303:V304" si="444">C303</f>
        <v>950</v>
      </c>
      <c r="W303" s="3">
        <v>1</v>
      </c>
      <c r="X303" s="3" t="s">
        <v>44</v>
      </c>
      <c r="Y303" s="4">
        <f>T303*0.001*W303</f>
        <v>2</v>
      </c>
      <c r="Z303" s="1">
        <v>970</v>
      </c>
      <c r="AA303" s="3">
        <f t="shared" ref="AA303:AA304" si="445">Y303*Z303</f>
        <v>1940</v>
      </c>
      <c r="AB303" s="18">
        <v>1250</v>
      </c>
      <c r="AC303" s="18">
        <f>O303*1.55</f>
        <v>4051.7000000000003</v>
      </c>
      <c r="AD303" s="22">
        <f t="shared" ref="AD303:AD304" si="446">T303*V303*0.000001</f>
        <v>1.9</v>
      </c>
      <c r="AE303" s="18">
        <f>AC303*W303</f>
        <v>4051.7000000000003</v>
      </c>
      <c r="AF303" s="20"/>
    </row>
    <row r="304" spans="1:38" s="19" customFormat="1" ht="45" customHeight="1" x14ac:dyDescent="0.15">
      <c r="A304" s="24">
        <v>4000</v>
      </c>
      <c r="B304" s="24">
        <v>600</v>
      </c>
      <c r="C304" s="24">
        <v>950</v>
      </c>
      <c r="D304" s="13">
        <v>3</v>
      </c>
      <c r="E304" s="13">
        <v>3</v>
      </c>
      <c r="F304" s="13">
        <v>2</v>
      </c>
      <c r="G304" s="13">
        <v>1</v>
      </c>
      <c r="H304" s="13">
        <v>0</v>
      </c>
      <c r="I304" s="12">
        <v>16</v>
      </c>
      <c r="J304" s="12">
        <v>0</v>
      </c>
      <c r="K304" s="13">
        <v>0</v>
      </c>
      <c r="L304" s="13">
        <v>0</v>
      </c>
      <c r="M304" s="13">
        <v>0</v>
      </c>
      <c r="N304" s="12">
        <v>0</v>
      </c>
      <c r="O304" s="14">
        <v>2255</v>
      </c>
      <c r="P304" s="78">
        <v>2</v>
      </c>
      <c r="Q304" s="59"/>
      <c r="R304" s="78" t="s">
        <v>32</v>
      </c>
      <c r="S304" s="200"/>
      <c r="T304" s="1">
        <f t="shared" si="442"/>
        <v>4000</v>
      </c>
      <c r="U304" s="1">
        <f t="shared" si="443"/>
        <v>600</v>
      </c>
      <c r="V304" s="1">
        <f t="shared" si="444"/>
        <v>950</v>
      </c>
      <c r="W304" s="3">
        <v>1</v>
      </c>
      <c r="X304" s="3" t="s">
        <v>44</v>
      </c>
      <c r="Y304" s="4">
        <f>T304*0.001*W304</f>
        <v>4</v>
      </c>
      <c r="Z304" s="1">
        <v>970</v>
      </c>
      <c r="AA304" s="3">
        <f t="shared" si="445"/>
        <v>3880</v>
      </c>
      <c r="AB304" s="18">
        <v>1250</v>
      </c>
      <c r="AC304" s="18">
        <f>O304*1.55</f>
        <v>3495.25</v>
      </c>
      <c r="AD304" s="22">
        <f t="shared" si="446"/>
        <v>3.8</v>
      </c>
      <c r="AE304" s="20"/>
      <c r="AF304" s="20"/>
    </row>
    <row r="305" spans="1:38" ht="35.1" customHeight="1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P305" s="83"/>
      <c r="Q305" s="84"/>
      <c r="R305" s="84"/>
      <c r="S305" s="84"/>
      <c r="T305" s="84"/>
      <c r="U305" s="84"/>
      <c r="V305" s="220" t="s">
        <v>129</v>
      </c>
      <c r="W305" s="221"/>
      <c r="X305" s="3" t="s">
        <v>130</v>
      </c>
      <c r="Y305" s="2">
        <v>6</v>
      </c>
      <c r="Z305" s="1">
        <v>480</v>
      </c>
      <c r="AA305" s="1">
        <f t="shared" ref="AA305" si="447">Z305*Y305</f>
        <v>2880</v>
      </c>
      <c r="AC305" s="16"/>
    </row>
    <row r="306" spans="1:38" ht="35.1" customHeight="1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P306" s="85"/>
      <c r="Q306" s="86"/>
      <c r="R306" s="86"/>
      <c r="S306" s="86"/>
      <c r="T306" s="86"/>
      <c r="U306" s="86"/>
      <c r="V306" s="35"/>
      <c r="W306" s="35"/>
      <c r="X306" s="36"/>
      <c r="Y306" s="208" t="s">
        <v>49</v>
      </c>
      <c r="Z306" s="208"/>
      <c r="AA306" s="5">
        <f>SUM(AA303:AA305)</f>
        <v>8700</v>
      </c>
      <c r="AB306" s="23"/>
      <c r="AC306" s="16"/>
    </row>
    <row r="307" spans="1:38" ht="35.1" customHeight="1" x14ac:dyDescent="0.15">
      <c r="O307" s="15"/>
      <c r="P307" s="199" t="s">
        <v>109</v>
      </c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37"/>
      <c r="AC307" s="15"/>
    </row>
    <row r="310" spans="1:38" s="9" customFormat="1" ht="34.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2" t="s">
        <v>14</v>
      </c>
      <c r="P310" s="174" t="s">
        <v>128</v>
      </c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6"/>
      <c r="AG310" s="15"/>
      <c r="AH310" s="15"/>
      <c r="AI310" s="15"/>
      <c r="AJ310" s="15"/>
      <c r="AK310" s="15"/>
      <c r="AL310" s="15"/>
    </row>
    <row r="311" spans="1:38" s="9" customFormat="1" ht="35.1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3"/>
      <c r="P311" s="80" t="s">
        <v>46</v>
      </c>
      <c r="Q311" s="80" t="s">
        <v>122</v>
      </c>
      <c r="R311" s="80" t="s">
        <v>22</v>
      </c>
      <c r="S311" s="80" t="s">
        <v>51</v>
      </c>
      <c r="T311" s="80" t="s">
        <v>53</v>
      </c>
      <c r="U311" s="80" t="s">
        <v>54</v>
      </c>
      <c r="V311" s="80" t="s">
        <v>55</v>
      </c>
      <c r="W311" s="80" t="s">
        <v>71</v>
      </c>
      <c r="X311" s="80" t="s">
        <v>43</v>
      </c>
      <c r="Y311" s="82" t="s">
        <v>132</v>
      </c>
      <c r="Z311" s="80" t="s">
        <v>45</v>
      </c>
      <c r="AA311" s="80" t="s">
        <v>112</v>
      </c>
      <c r="AG311" s="15"/>
      <c r="AH311" s="15"/>
      <c r="AI311" s="15"/>
      <c r="AJ311" s="15"/>
      <c r="AK311" s="15"/>
      <c r="AL311" s="15"/>
    </row>
    <row r="312" spans="1:38" s="19" customFormat="1" ht="45" customHeight="1" x14ac:dyDescent="0.15">
      <c r="A312" s="24">
        <v>6550</v>
      </c>
      <c r="B312" s="24">
        <v>400</v>
      </c>
      <c r="C312" s="24">
        <v>400</v>
      </c>
      <c r="D312" s="13">
        <v>15</v>
      </c>
      <c r="E312" s="13">
        <v>2</v>
      </c>
      <c r="F312" s="13">
        <v>2</v>
      </c>
      <c r="G312" s="13">
        <v>1</v>
      </c>
      <c r="H312" s="13">
        <v>0</v>
      </c>
      <c r="I312" s="12">
        <v>40</v>
      </c>
      <c r="J312" s="12">
        <v>0</v>
      </c>
      <c r="K312" s="13">
        <v>0</v>
      </c>
      <c r="L312" s="13">
        <v>0</v>
      </c>
      <c r="M312" s="13">
        <v>0</v>
      </c>
      <c r="N312" s="12">
        <v>20</v>
      </c>
      <c r="O312" s="14">
        <f t="shared" ref="O312" si="448">(A312*B312*E312+A312*C312*F312+B312*C312*D312)*G312*$G$2*0.000001+(A312*B312*E312+A312*C312*F312+B312*C312*D312)*H312*$H$2*0.000001+($I$2*I312)+($J$2*J312+$K$2*K312*A312*C312*0.000001)+($L$2*L312)+$M$2*M312+$N$2*N312</f>
        <v>2045.6</v>
      </c>
      <c r="P312" s="81">
        <v>1</v>
      </c>
      <c r="Q312" s="59"/>
      <c r="R312" s="81" t="s">
        <v>32</v>
      </c>
      <c r="S312" s="79" t="s">
        <v>133</v>
      </c>
      <c r="T312" s="1">
        <f t="shared" ref="T312" si="449">A312</f>
        <v>6550</v>
      </c>
      <c r="U312" s="1">
        <f t="shared" ref="U312" si="450">B312</f>
        <v>400</v>
      </c>
      <c r="V312" s="1">
        <f t="shared" ref="V312" si="451">C312</f>
        <v>400</v>
      </c>
      <c r="W312" s="3">
        <v>2</v>
      </c>
      <c r="X312" s="3" t="s">
        <v>44</v>
      </c>
      <c r="Y312" s="4">
        <f>T312*0.000001*V312</f>
        <v>2.6199999999999997</v>
      </c>
      <c r="Z312" s="1">
        <v>890</v>
      </c>
      <c r="AA312" s="3">
        <f>Y312*Z312*W312</f>
        <v>4663.5999999999995</v>
      </c>
      <c r="AB312" s="18">
        <v>1250</v>
      </c>
      <c r="AC312" s="18">
        <f>O312*1.55</f>
        <v>3170.68</v>
      </c>
      <c r="AD312" s="22">
        <f t="shared" ref="AD312" si="452">T312*V312*0.000001</f>
        <v>2.6199999999999997</v>
      </c>
      <c r="AE312" s="18">
        <f>AC312*W312</f>
        <v>6341.36</v>
      </c>
      <c r="AF312" s="20"/>
    </row>
    <row r="313" spans="1:38" ht="35.1" customHeight="1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P313" s="85"/>
      <c r="Q313" s="86"/>
      <c r="R313" s="86"/>
      <c r="S313" s="86"/>
      <c r="T313" s="86"/>
      <c r="U313" s="86"/>
      <c r="V313" s="35"/>
      <c r="W313" s="35"/>
      <c r="X313" s="36"/>
      <c r="Y313" s="208" t="s">
        <v>49</v>
      </c>
      <c r="Z313" s="208"/>
      <c r="AA313" s="5">
        <f>SUM(AA312:AA312)</f>
        <v>4663.5999999999995</v>
      </c>
      <c r="AB313" s="23"/>
      <c r="AC313" s="16"/>
    </row>
    <row r="314" spans="1:38" ht="35.1" customHeight="1" x14ac:dyDescent="0.15">
      <c r="O314" s="15"/>
      <c r="P314" s="199" t="s">
        <v>109</v>
      </c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37"/>
      <c r="AC314" s="15"/>
    </row>
    <row r="317" spans="1:38" s="9" customFormat="1" ht="34.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2" t="s">
        <v>14</v>
      </c>
      <c r="P317" s="174" t="s">
        <v>136</v>
      </c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6"/>
      <c r="AG317" s="15"/>
      <c r="AH317" s="15"/>
      <c r="AI317" s="15"/>
      <c r="AJ317" s="15"/>
      <c r="AK317" s="15"/>
      <c r="AL317" s="15"/>
    </row>
    <row r="318" spans="1:38" s="9" customFormat="1" ht="35.1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3"/>
      <c r="P318" s="87" t="s">
        <v>46</v>
      </c>
      <c r="Q318" s="87" t="s">
        <v>137</v>
      </c>
      <c r="R318" s="87" t="s">
        <v>22</v>
      </c>
      <c r="S318" s="87" t="s">
        <v>51</v>
      </c>
      <c r="T318" s="87" t="s">
        <v>53</v>
      </c>
      <c r="U318" s="87" t="s">
        <v>54</v>
      </c>
      <c r="V318" s="87" t="s">
        <v>55</v>
      </c>
      <c r="W318" s="87" t="s">
        <v>71</v>
      </c>
      <c r="X318" s="87" t="s">
        <v>43</v>
      </c>
      <c r="Y318" s="89" t="s">
        <v>39</v>
      </c>
      <c r="Z318" s="87" t="s">
        <v>45</v>
      </c>
      <c r="AA318" s="87" t="s">
        <v>112</v>
      </c>
      <c r="AG318" s="15"/>
      <c r="AH318" s="15"/>
      <c r="AI318" s="15"/>
      <c r="AJ318" s="15"/>
      <c r="AK318" s="15"/>
      <c r="AL318" s="15"/>
    </row>
    <row r="319" spans="1:38" s="19" customFormat="1" ht="45" customHeight="1" x14ac:dyDescent="0.15">
      <c r="A319" s="24">
        <v>780</v>
      </c>
      <c r="B319" s="24">
        <v>300</v>
      </c>
      <c r="C319" s="24">
        <v>2340</v>
      </c>
      <c r="D319" s="13">
        <v>15</v>
      </c>
      <c r="E319" s="13">
        <v>2</v>
      </c>
      <c r="F319" s="13">
        <v>2</v>
      </c>
      <c r="G319" s="13">
        <v>1</v>
      </c>
      <c r="H319" s="13">
        <v>0</v>
      </c>
      <c r="I319" s="12">
        <v>40</v>
      </c>
      <c r="J319" s="12">
        <v>0</v>
      </c>
      <c r="K319" s="13">
        <v>0</v>
      </c>
      <c r="L319" s="13">
        <v>0</v>
      </c>
      <c r="M319" s="13">
        <v>0</v>
      </c>
      <c r="N319" s="12">
        <v>20</v>
      </c>
      <c r="O319" s="14">
        <f t="shared" ref="O319" si="453">(A319*B319*E319+A319*C319*F319+B319*C319*D319)*G319*$G$2*0.000001+(A319*B319*E319+A319*C319*F319+B319*C319*D319)*H319*$H$2*0.000001+($I$2*I319)+($J$2*J319+$K$2*K319*A319*C319*0.000001)+($L$2*L319)+$M$2*M319+$N$2*N319</f>
        <v>2257.808</v>
      </c>
      <c r="P319" s="88">
        <v>1</v>
      </c>
      <c r="Q319" s="59"/>
      <c r="R319" s="88" t="s">
        <v>38</v>
      </c>
      <c r="S319" s="177" t="s">
        <v>134</v>
      </c>
      <c r="T319" s="1">
        <f t="shared" ref="T319" si="454">A319</f>
        <v>780</v>
      </c>
      <c r="U319" s="1">
        <f t="shared" ref="U319" si="455">B319</f>
        <v>300</v>
      </c>
      <c r="V319" s="1">
        <f t="shared" ref="V319" si="456">C319</f>
        <v>2340</v>
      </c>
      <c r="W319" s="3">
        <v>1</v>
      </c>
      <c r="X319" s="3" t="s">
        <v>47</v>
      </c>
      <c r="Y319" s="4">
        <f>T319*0.000001*V319</f>
        <v>1.8251999999999999</v>
      </c>
      <c r="Z319" s="1">
        <v>890</v>
      </c>
      <c r="AA319" s="3">
        <f>Y319*Z319*W319</f>
        <v>1624.4279999999999</v>
      </c>
      <c r="AB319" s="18">
        <v>1250</v>
      </c>
      <c r="AC319" s="18">
        <f>O319*1.55</f>
        <v>3499.6024000000002</v>
      </c>
      <c r="AD319" s="22">
        <f t="shared" ref="AD319" si="457">T319*V319*0.000001</f>
        <v>1.8251999999999999</v>
      </c>
      <c r="AE319" s="18">
        <f>AC319*W319</f>
        <v>3499.6024000000002</v>
      </c>
      <c r="AF319" s="20"/>
    </row>
    <row r="320" spans="1:38" s="19" customFormat="1" ht="45" customHeight="1" x14ac:dyDescent="0.15">
      <c r="A320" s="24">
        <v>1360</v>
      </c>
      <c r="B320" s="24">
        <v>300</v>
      </c>
      <c r="C320" s="24">
        <v>2340</v>
      </c>
      <c r="D320" s="13">
        <v>15</v>
      </c>
      <c r="E320" s="13">
        <v>2</v>
      </c>
      <c r="F320" s="13">
        <v>2</v>
      </c>
      <c r="G320" s="13">
        <v>1</v>
      </c>
      <c r="H320" s="13">
        <v>0</v>
      </c>
      <c r="I320" s="12">
        <v>40</v>
      </c>
      <c r="J320" s="12">
        <v>0</v>
      </c>
      <c r="K320" s="13">
        <v>0</v>
      </c>
      <c r="L320" s="13">
        <v>0</v>
      </c>
      <c r="M320" s="13">
        <v>0</v>
      </c>
      <c r="N320" s="12">
        <v>20</v>
      </c>
      <c r="O320" s="14">
        <f t="shared" ref="O320" si="458">(A320*B320*E320+A320*C320*F320+B320*C320*D320)*G320*$G$2*0.000001+(A320*B320*E320+A320*C320*F320+B320*C320*D320)*H320*$H$2*0.000001+($I$2*I320)+($J$2*J320+$K$2*K320*A320*C320*0.000001)+($L$2*L320)+$M$2*M320+$N$2*N320</f>
        <v>2625.2959999999998</v>
      </c>
      <c r="P320" s="88">
        <v>2</v>
      </c>
      <c r="Q320" s="59"/>
      <c r="R320" s="88" t="s">
        <v>38</v>
      </c>
      <c r="S320" s="200"/>
      <c r="T320" s="1">
        <f t="shared" ref="T320" si="459">A320</f>
        <v>1360</v>
      </c>
      <c r="U320" s="1">
        <f t="shared" ref="U320" si="460">B320</f>
        <v>300</v>
      </c>
      <c r="V320" s="1">
        <f t="shared" ref="V320" si="461">C320</f>
        <v>2340</v>
      </c>
      <c r="W320" s="3">
        <v>1</v>
      </c>
      <c r="X320" s="3" t="s">
        <v>47</v>
      </c>
      <c r="Y320" s="4">
        <f>T320*0.000001*V320</f>
        <v>3.1823999999999999</v>
      </c>
      <c r="Z320" s="1">
        <v>890</v>
      </c>
      <c r="AA320" s="3">
        <f>Y320*Z320*W320</f>
        <v>2832.3359999999998</v>
      </c>
      <c r="AB320" s="18">
        <v>1250</v>
      </c>
      <c r="AC320" s="18">
        <f>O320*1.55</f>
        <v>4069.2087999999999</v>
      </c>
      <c r="AD320" s="22">
        <f t="shared" ref="AD320" si="462">T320*V320*0.000001</f>
        <v>3.1823999999999999</v>
      </c>
      <c r="AE320" s="18">
        <f>AC320*W320</f>
        <v>4069.2087999999999</v>
      </c>
      <c r="AF320" s="20"/>
    </row>
    <row r="321" spans="1:38" ht="35.1" customHeight="1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P321" s="196" t="s">
        <v>135</v>
      </c>
      <c r="Q321" s="197"/>
      <c r="R321" s="197"/>
      <c r="S321" s="197"/>
      <c r="T321" s="197"/>
      <c r="U321" s="197"/>
      <c r="V321" s="197"/>
      <c r="W321" s="198"/>
      <c r="X321" s="2" t="s">
        <v>94</v>
      </c>
      <c r="Y321" s="2">
        <v>1</v>
      </c>
      <c r="Z321" s="1">
        <v>450</v>
      </c>
      <c r="AA321" s="1">
        <f t="shared" ref="AA321" si="463">Z321*Y321</f>
        <v>450</v>
      </c>
      <c r="AC321" s="16"/>
    </row>
    <row r="322" spans="1:38" ht="35.1" customHeight="1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P322" s="85"/>
      <c r="Q322" s="86"/>
      <c r="R322" s="86"/>
      <c r="S322" s="86"/>
      <c r="T322" s="86"/>
      <c r="U322" s="86"/>
      <c r="V322" s="35"/>
      <c r="W322" s="35"/>
      <c r="X322" s="36"/>
      <c r="Y322" s="208" t="s">
        <v>49</v>
      </c>
      <c r="Z322" s="208"/>
      <c r="AA322" s="5">
        <f>SUM(AA319:AA321)-7</f>
        <v>4899.7639999999992</v>
      </c>
      <c r="AB322" s="23"/>
      <c r="AC322" s="16"/>
    </row>
    <row r="323" spans="1:38" ht="35.1" customHeight="1" x14ac:dyDescent="0.15">
      <c r="O323" s="15"/>
      <c r="P323" s="199" t="s">
        <v>109</v>
      </c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37"/>
      <c r="AC323" s="15"/>
    </row>
    <row r="327" spans="1:38" s="9" customFormat="1" ht="34.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2" t="s">
        <v>14</v>
      </c>
      <c r="P327" s="174" t="s">
        <v>136</v>
      </c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6"/>
      <c r="AG327" s="15"/>
      <c r="AH327" s="15"/>
      <c r="AI327" s="15"/>
      <c r="AJ327" s="15"/>
      <c r="AK327" s="15"/>
      <c r="AL327" s="15"/>
    </row>
    <row r="328" spans="1:38" s="9" customFormat="1" ht="35.1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3"/>
      <c r="P328" s="87" t="s">
        <v>46</v>
      </c>
      <c r="Q328" s="87" t="s">
        <v>137</v>
      </c>
      <c r="R328" s="87" t="s">
        <v>22</v>
      </c>
      <c r="S328" s="87" t="s">
        <v>51</v>
      </c>
      <c r="T328" s="87" t="s">
        <v>53</v>
      </c>
      <c r="U328" s="87" t="s">
        <v>54</v>
      </c>
      <c r="V328" s="87" t="s">
        <v>55</v>
      </c>
      <c r="W328" s="87" t="s">
        <v>71</v>
      </c>
      <c r="X328" s="87" t="s">
        <v>43</v>
      </c>
      <c r="Y328" s="89" t="s">
        <v>39</v>
      </c>
      <c r="Z328" s="87" t="s">
        <v>45</v>
      </c>
      <c r="AA328" s="87" t="s">
        <v>112</v>
      </c>
      <c r="AG328" s="15"/>
      <c r="AH328" s="15"/>
      <c r="AI328" s="15"/>
      <c r="AJ328" s="15"/>
      <c r="AK328" s="15"/>
      <c r="AL328" s="15"/>
    </row>
    <row r="329" spans="1:38" s="19" customFormat="1" ht="45" customHeight="1" x14ac:dyDescent="0.15">
      <c r="A329" s="24">
        <v>2250</v>
      </c>
      <c r="B329" s="24">
        <v>350</v>
      </c>
      <c r="C329" s="24">
        <v>1750</v>
      </c>
      <c r="D329" s="13">
        <v>15</v>
      </c>
      <c r="E329" s="13">
        <v>2</v>
      </c>
      <c r="F329" s="13">
        <v>2</v>
      </c>
      <c r="G329" s="13">
        <v>1</v>
      </c>
      <c r="H329" s="13">
        <v>0</v>
      </c>
      <c r="I329" s="12">
        <v>40</v>
      </c>
      <c r="J329" s="12">
        <v>0</v>
      </c>
      <c r="K329" s="13">
        <v>0</v>
      </c>
      <c r="L329" s="13">
        <v>0</v>
      </c>
      <c r="M329" s="13">
        <v>0</v>
      </c>
      <c r="N329" s="12">
        <v>20</v>
      </c>
      <c r="O329" s="14">
        <f t="shared" ref="O329:O330" si="464">(A329*B329*E329+A329*C329*F329+B329*C329*D329)*G329*$G$2*0.000001+(A329*B329*E329+A329*C329*F329+B329*C329*D329)*H329*$H$2*0.000001+($I$2*I329)+($J$2*J329+$K$2*K329*A329*C329*0.000001)+($L$2*L329)+$M$2*M329+$N$2*N329</f>
        <v>2736.5</v>
      </c>
      <c r="P329" s="88">
        <v>1</v>
      </c>
      <c r="Q329" s="59" t="s">
        <v>138</v>
      </c>
      <c r="R329" s="88" t="s">
        <v>36</v>
      </c>
      <c r="S329" s="177" t="s">
        <v>145</v>
      </c>
      <c r="T329" s="1">
        <f t="shared" ref="T329:T330" si="465">A329</f>
        <v>2250</v>
      </c>
      <c r="U329" s="1">
        <f t="shared" ref="U329:U330" si="466">B329</f>
        <v>350</v>
      </c>
      <c r="V329" s="1">
        <f t="shared" ref="V329:V330" si="467">C329</f>
        <v>1750</v>
      </c>
      <c r="W329" s="3">
        <v>1</v>
      </c>
      <c r="X329" s="3" t="s">
        <v>47</v>
      </c>
      <c r="Y329" s="4">
        <f>T329*0.000001*V329</f>
        <v>3.9374999999999996</v>
      </c>
      <c r="Z329" s="1">
        <v>890</v>
      </c>
      <c r="AA329" s="3">
        <f>Y329*Z329*W329</f>
        <v>3504.3749999999995</v>
      </c>
      <c r="AB329" s="18">
        <v>1250</v>
      </c>
      <c r="AC329" s="18">
        <f>O329*1.55</f>
        <v>4241.5749999999998</v>
      </c>
      <c r="AD329" s="22">
        <f t="shared" ref="AD329:AD330" si="468">T329*V329*0.000001</f>
        <v>3.9375</v>
      </c>
      <c r="AE329" s="18">
        <f>AC329*W329</f>
        <v>4241.5749999999998</v>
      </c>
      <c r="AF329" s="20"/>
    </row>
    <row r="330" spans="1:38" s="19" customFormat="1" ht="45" customHeight="1" x14ac:dyDescent="0.15">
      <c r="A330" s="24">
        <v>2000</v>
      </c>
      <c r="B330" s="24">
        <v>600</v>
      </c>
      <c r="C330" s="24">
        <v>2605</v>
      </c>
      <c r="D330" s="13">
        <v>15</v>
      </c>
      <c r="E330" s="13">
        <v>2</v>
      </c>
      <c r="F330" s="13">
        <v>2</v>
      </c>
      <c r="G330" s="13">
        <v>1</v>
      </c>
      <c r="H330" s="13">
        <v>0</v>
      </c>
      <c r="I330" s="12">
        <v>40</v>
      </c>
      <c r="J330" s="12">
        <v>0</v>
      </c>
      <c r="K330" s="13">
        <v>0</v>
      </c>
      <c r="L330" s="13">
        <v>0</v>
      </c>
      <c r="M330" s="13">
        <v>0</v>
      </c>
      <c r="N330" s="12">
        <v>20</v>
      </c>
      <c r="O330" s="14">
        <f t="shared" si="464"/>
        <v>4851.8</v>
      </c>
      <c r="P330" s="88">
        <v>2</v>
      </c>
      <c r="Q330" s="214" t="s">
        <v>139</v>
      </c>
      <c r="R330" s="88" t="s">
        <v>140</v>
      </c>
      <c r="S330" s="178"/>
      <c r="T330" s="1">
        <f t="shared" si="465"/>
        <v>2000</v>
      </c>
      <c r="U330" s="1">
        <f t="shared" si="466"/>
        <v>600</v>
      </c>
      <c r="V330" s="1">
        <f t="shared" si="467"/>
        <v>2605</v>
      </c>
      <c r="W330" s="3">
        <v>1</v>
      </c>
      <c r="X330" s="3" t="s">
        <v>47</v>
      </c>
      <c r="Y330" s="4">
        <f>T330*0.000001*V330</f>
        <v>5.21</v>
      </c>
      <c r="Z330" s="1">
        <v>890</v>
      </c>
      <c r="AA330" s="3">
        <f>Y330*Z330*W330</f>
        <v>4636.8999999999996</v>
      </c>
      <c r="AB330" s="18">
        <v>1250</v>
      </c>
      <c r="AC330" s="18">
        <f>O330*1.55</f>
        <v>7520.2900000000009</v>
      </c>
      <c r="AD330" s="22">
        <f t="shared" si="468"/>
        <v>5.21</v>
      </c>
      <c r="AE330" s="18">
        <f>AC330*W330</f>
        <v>7520.2900000000009</v>
      </c>
      <c r="AF330" s="20"/>
    </row>
    <row r="331" spans="1:38" s="19" customFormat="1" ht="45" customHeight="1" x14ac:dyDescent="0.15">
      <c r="A331" s="24">
        <v>600</v>
      </c>
      <c r="B331" s="24">
        <v>350</v>
      </c>
      <c r="C331" s="24">
        <v>2605</v>
      </c>
      <c r="D331" s="13">
        <v>15</v>
      </c>
      <c r="E331" s="13">
        <v>2</v>
      </c>
      <c r="F331" s="13">
        <v>2</v>
      </c>
      <c r="G331" s="13">
        <v>1</v>
      </c>
      <c r="H331" s="13">
        <v>0</v>
      </c>
      <c r="I331" s="12">
        <v>40</v>
      </c>
      <c r="J331" s="12">
        <v>0</v>
      </c>
      <c r="K331" s="13">
        <v>0</v>
      </c>
      <c r="L331" s="13">
        <v>0</v>
      </c>
      <c r="M331" s="13">
        <v>0</v>
      </c>
      <c r="N331" s="12">
        <v>20</v>
      </c>
      <c r="O331" s="14">
        <f t="shared" ref="O331" si="469">(A331*B331*E331+A331*C331*F331+B331*C331*D331)*G331*$G$2*0.000001+(A331*B331*E331+A331*C331*F331+B331*C331*D331)*H331*$H$2*0.000001+($I$2*I331)+($J$2*J331+$K$2*K331*A331*C331*0.000001)+($L$2*L331)+$M$2*M331+$N$2*N331</f>
        <v>2566.67</v>
      </c>
      <c r="P331" s="88">
        <v>3</v>
      </c>
      <c r="Q331" s="216"/>
      <c r="R331" s="88" t="s">
        <v>144</v>
      </c>
      <c r="S331" s="178"/>
      <c r="T331" s="1">
        <f t="shared" ref="T331" si="470">A331</f>
        <v>600</v>
      </c>
      <c r="U331" s="1">
        <f t="shared" ref="U331" si="471">B331</f>
        <v>350</v>
      </c>
      <c r="V331" s="1">
        <f t="shared" ref="V331" si="472">C331</f>
        <v>2605</v>
      </c>
      <c r="W331" s="3">
        <v>1</v>
      </c>
      <c r="X331" s="3" t="s">
        <v>47</v>
      </c>
      <c r="Y331" s="4">
        <f>T331*0.000001*V331</f>
        <v>1.5629999999999999</v>
      </c>
      <c r="Z331" s="1">
        <v>890</v>
      </c>
      <c r="AA331" s="3">
        <f>Y331*Z331*W331</f>
        <v>1391.07</v>
      </c>
      <c r="AB331" s="18">
        <v>1250</v>
      </c>
      <c r="AC331" s="18">
        <f>O331*1.55</f>
        <v>3978.3385000000003</v>
      </c>
      <c r="AD331" s="22">
        <f t="shared" ref="AD331" si="473">T331*V331*0.000001</f>
        <v>1.5629999999999999</v>
      </c>
      <c r="AE331" s="18">
        <f>AC331*W331</f>
        <v>3978.3385000000003</v>
      </c>
      <c r="AF331" s="20"/>
    </row>
    <row r="332" spans="1:38" s="19" customFormat="1" ht="45" customHeight="1" x14ac:dyDescent="0.15">
      <c r="A332" s="24">
        <v>580</v>
      </c>
      <c r="B332" s="24">
        <v>400</v>
      </c>
      <c r="C332" s="24">
        <v>600</v>
      </c>
      <c r="D332" s="13">
        <v>15</v>
      </c>
      <c r="E332" s="13">
        <v>2</v>
      </c>
      <c r="F332" s="13">
        <v>2</v>
      </c>
      <c r="G332" s="13">
        <v>1</v>
      </c>
      <c r="H332" s="13">
        <v>0</v>
      </c>
      <c r="I332" s="12">
        <v>40</v>
      </c>
      <c r="J332" s="12">
        <v>0</v>
      </c>
      <c r="K332" s="13">
        <v>0</v>
      </c>
      <c r="L332" s="13">
        <v>0</v>
      </c>
      <c r="M332" s="13">
        <v>0</v>
      </c>
      <c r="N332" s="12">
        <v>20</v>
      </c>
      <c r="O332" s="14">
        <f t="shared" ref="O332" si="474">(A332*B332*E332+A332*C332*F332+B332*C332*D332)*G332*$G$2*0.000001+(A332*B332*E332+A332*C332*F332+B332*C332*D332)*H332*$H$2*0.000001+($I$2*I332)+($J$2*J332+$K$2*K332*A332*C332*0.000001)+($L$2*L332)+$M$2*M332+$N$2*N332</f>
        <v>1071.1999999999998</v>
      </c>
      <c r="P332" s="88">
        <v>4</v>
      </c>
      <c r="Q332" s="215"/>
      <c r="R332" s="88" t="s">
        <v>141</v>
      </c>
      <c r="S332" s="200"/>
      <c r="T332" s="1">
        <f t="shared" ref="T332" si="475">A332</f>
        <v>580</v>
      </c>
      <c r="U332" s="1">
        <f t="shared" ref="U332" si="476">B332</f>
        <v>400</v>
      </c>
      <c r="V332" s="1">
        <f t="shared" ref="V332" si="477">C332</f>
        <v>600</v>
      </c>
      <c r="W332" s="3">
        <v>1</v>
      </c>
      <c r="X332" s="3" t="s">
        <v>47</v>
      </c>
      <c r="Y332" s="4">
        <f>T332*0.000001*V332</f>
        <v>0.34799999999999998</v>
      </c>
      <c r="Z332" s="1">
        <v>890</v>
      </c>
      <c r="AA332" s="3">
        <f>Y332*Z332*W332</f>
        <v>309.71999999999997</v>
      </c>
      <c r="AB332" s="18">
        <v>1250</v>
      </c>
      <c r="AC332" s="18">
        <f>O332*1.55</f>
        <v>1660.3599999999997</v>
      </c>
      <c r="AD332" s="22">
        <f t="shared" ref="AD332" si="478">T332*V332*0.000001</f>
        <v>0.34799999999999998</v>
      </c>
      <c r="AE332" s="18">
        <f>AC332*W332</f>
        <v>1660.3599999999997</v>
      </c>
      <c r="AF332" s="20"/>
    </row>
    <row r="333" spans="1:38" ht="35.1" customHeight="1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P333" s="196" t="s">
        <v>142</v>
      </c>
      <c r="Q333" s="197"/>
      <c r="R333" s="197"/>
      <c r="S333" s="197"/>
      <c r="T333" s="197"/>
      <c r="U333" s="197"/>
      <c r="V333" s="197"/>
      <c r="W333" s="198"/>
      <c r="X333" s="2" t="s">
        <v>48</v>
      </c>
      <c r="Y333" s="2">
        <v>5</v>
      </c>
      <c r="Z333" s="1">
        <v>200</v>
      </c>
      <c r="AA333" s="1">
        <f t="shared" ref="AA333" si="479">Z333*Y333</f>
        <v>1000</v>
      </c>
      <c r="AC333" s="16"/>
    </row>
    <row r="334" spans="1:38" ht="35.1" customHeight="1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P334" s="196" t="s">
        <v>143</v>
      </c>
      <c r="Q334" s="197"/>
      <c r="R334" s="197"/>
      <c r="S334" s="197"/>
      <c r="T334" s="197"/>
      <c r="U334" s="197"/>
      <c r="V334" s="197"/>
      <c r="W334" s="198"/>
      <c r="X334" s="2" t="s">
        <v>48</v>
      </c>
      <c r="Y334" s="2">
        <v>2</v>
      </c>
      <c r="Z334" s="1">
        <v>350</v>
      </c>
      <c r="AA334" s="1">
        <f t="shared" ref="AA334" si="480">Z334*Y334</f>
        <v>700</v>
      </c>
      <c r="AC334" s="16"/>
    </row>
    <row r="335" spans="1:38" ht="35.1" customHeight="1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P335" s="196" t="s">
        <v>135</v>
      </c>
      <c r="Q335" s="197"/>
      <c r="R335" s="197"/>
      <c r="S335" s="197"/>
      <c r="T335" s="197"/>
      <c r="U335" s="197"/>
      <c r="V335" s="197"/>
      <c r="W335" s="198"/>
      <c r="X335" s="2" t="s">
        <v>94</v>
      </c>
      <c r="Y335" s="2">
        <v>1</v>
      </c>
      <c r="Z335" s="1">
        <v>550</v>
      </c>
      <c r="AA335" s="1">
        <f t="shared" ref="AA335" si="481">Z335*Y335</f>
        <v>550</v>
      </c>
      <c r="AC335" s="16"/>
    </row>
    <row r="336" spans="1:38" ht="35.1" customHeight="1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P336" s="85"/>
      <c r="Q336" s="86"/>
      <c r="R336" s="86"/>
      <c r="S336" s="86"/>
      <c r="T336" s="86"/>
      <c r="U336" s="86"/>
      <c r="V336" s="35"/>
      <c r="W336" s="35"/>
      <c r="X336" s="36"/>
      <c r="Y336" s="208" t="s">
        <v>49</v>
      </c>
      <c r="Z336" s="208"/>
      <c r="AA336" s="5">
        <f>SUM(AA329:AA335)</f>
        <v>12092.064999999999</v>
      </c>
      <c r="AB336" s="23"/>
      <c r="AC336" s="16"/>
    </row>
    <row r="337" spans="1:38" ht="35.1" customHeight="1" x14ac:dyDescent="0.15">
      <c r="O337" s="15"/>
      <c r="P337" s="199" t="s">
        <v>109</v>
      </c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37"/>
      <c r="AC337" s="15"/>
    </row>
    <row r="341" spans="1:38" s="9" customFormat="1" ht="34.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2" t="s">
        <v>14</v>
      </c>
      <c r="P341" s="174" t="s">
        <v>147</v>
      </c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6"/>
      <c r="AG341" s="15"/>
      <c r="AH341" s="15"/>
      <c r="AI341" s="15"/>
      <c r="AJ341" s="15"/>
      <c r="AK341" s="15"/>
      <c r="AL341" s="15"/>
    </row>
    <row r="342" spans="1:38" s="9" customFormat="1" ht="35.1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3"/>
      <c r="P342" s="90" t="s">
        <v>46</v>
      </c>
      <c r="Q342" s="90" t="s">
        <v>66</v>
      </c>
      <c r="R342" s="90" t="s">
        <v>22</v>
      </c>
      <c r="S342" s="90" t="s">
        <v>51</v>
      </c>
      <c r="T342" s="90" t="s">
        <v>53</v>
      </c>
      <c r="U342" s="90" t="s">
        <v>54</v>
      </c>
      <c r="V342" s="90" t="s">
        <v>55</v>
      </c>
      <c r="W342" s="90" t="s">
        <v>71</v>
      </c>
      <c r="X342" s="90" t="s">
        <v>43</v>
      </c>
      <c r="Y342" s="92" t="s">
        <v>39</v>
      </c>
      <c r="Z342" s="90" t="s">
        <v>45</v>
      </c>
      <c r="AA342" s="90" t="s">
        <v>112</v>
      </c>
      <c r="AG342" s="15"/>
      <c r="AH342" s="15"/>
      <c r="AI342" s="15"/>
      <c r="AJ342" s="15"/>
      <c r="AK342" s="15"/>
      <c r="AL342" s="15"/>
    </row>
    <row r="343" spans="1:38" s="19" customFormat="1" ht="54.95" customHeight="1" x14ac:dyDescent="0.15">
      <c r="A343" s="24">
        <v>3880</v>
      </c>
      <c r="B343" s="24">
        <v>600</v>
      </c>
      <c r="C343" s="24">
        <v>3630</v>
      </c>
      <c r="D343" s="13">
        <v>10</v>
      </c>
      <c r="E343" s="13">
        <v>10</v>
      </c>
      <c r="F343" s="13">
        <v>1</v>
      </c>
      <c r="G343" s="13">
        <v>1</v>
      </c>
      <c r="H343" s="13">
        <v>0</v>
      </c>
      <c r="I343" s="12">
        <v>0</v>
      </c>
      <c r="J343" s="12">
        <v>0</v>
      </c>
      <c r="K343" s="13">
        <v>0</v>
      </c>
      <c r="L343" s="13">
        <v>0</v>
      </c>
      <c r="M343" s="13">
        <v>0</v>
      </c>
      <c r="N343" s="12">
        <v>20</v>
      </c>
      <c r="O343" s="14">
        <f t="shared" ref="O343" si="482">(A343*B343*E343+A343*C343*F343+B343*C343*D343)*G343*$G$2*0.000001+(A343*B343*E343+A343*C343*F343+B343*C343*D343)*H343*$H$2*0.000001+($I$2*I343)+($J$2*J343+$K$2*K343*A343*C343*0.000001)+($L$2*L343)+$M$2*M343+$N$2*N343</f>
        <v>7397.3279999999995</v>
      </c>
      <c r="P343" s="93">
        <v>1</v>
      </c>
      <c r="Q343" s="59"/>
      <c r="R343" s="93" t="s">
        <v>38</v>
      </c>
      <c r="S343" s="91" t="s">
        <v>146</v>
      </c>
      <c r="T343" s="1">
        <f t="shared" ref="T343" si="483">A343</f>
        <v>3880</v>
      </c>
      <c r="U343" s="1">
        <f t="shared" ref="U343" si="484">B343</f>
        <v>600</v>
      </c>
      <c r="V343" s="1">
        <f t="shared" ref="V343" si="485">C343</f>
        <v>3630</v>
      </c>
      <c r="W343" s="3">
        <v>1</v>
      </c>
      <c r="X343" s="3" t="s">
        <v>47</v>
      </c>
      <c r="Y343" s="4">
        <f>T343*0.000001*V343</f>
        <v>14.084399999999999</v>
      </c>
      <c r="Z343" s="1">
        <v>800</v>
      </c>
      <c r="AA343" s="3">
        <f>Y343*Z343*W343</f>
        <v>11267.519999999999</v>
      </c>
      <c r="AB343" s="18">
        <v>1250</v>
      </c>
      <c r="AC343" s="18">
        <f>O343*1.55</f>
        <v>11465.858399999999</v>
      </c>
      <c r="AD343" s="22">
        <f t="shared" ref="AD343" si="486">T343*V343*0.000001</f>
        <v>14.084399999999999</v>
      </c>
      <c r="AE343" s="18">
        <f>AC343*W343</f>
        <v>11465.858399999999</v>
      </c>
      <c r="AF343" s="20"/>
    </row>
    <row r="344" spans="1:38" ht="35.1" customHeight="1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P344" s="85"/>
      <c r="Q344" s="86"/>
      <c r="R344" s="86"/>
      <c r="S344" s="86"/>
      <c r="T344" s="86"/>
      <c r="U344" s="86"/>
      <c r="V344" s="35"/>
      <c r="W344" s="35"/>
      <c r="X344" s="36"/>
      <c r="Y344" s="208" t="s">
        <v>49</v>
      </c>
      <c r="Z344" s="208"/>
      <c r="AA344" s="5">
        <f>SUM(AA343:AA343)</f>
        <v>11267.519999999999</v>
      </c>
      <c r="AB344" s="23"/>
      <c r="AC344" s="16"/>
    </row>
    <row r="345" spans="1:38" ht="35.1" customHeight="1" x14ac:dyDescent="0.15">
      <c r="O345" s="15"/>
      <c r="P345" s="199" t="s">
        <v>109</v>
      </c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37"/>
      <c r="AC345" s="15"/>
    </row>
    <row r="349" spans="1:38" s="9" customFormat="1" ht="34.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2" t="s">
        <v>14</v>
      </c>
      <c r="P349" s="174" t="s">
        <v>150</v>
      </c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6"/>
      <c r="AG349" s="15"/>
      <c r="AH349" s="15"/>
      <c r="AI349" s="15"/>
      <c r="AJ349" s="15"/>
      <c r="AK349" s="15"/>
      <c r="AL349" s="15"/>
    </row>
    <row r="350" spans="1:38" s="9" customFormat="1" ht="35.1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3"/>
      <c r="P350" s="94" t="s">
        <v>46</v>
      </c>
      <c r="Q350" s="94" t="s">
        <v>66</v>
      </c>
      <c r="R350" s="94" t="s">
        <v>22</v>
      </c>
      <c r="S350" s="94" t="s">
        <v>51</v>
      </c>
      <c r="T350" s="94" t="s">
        <v>53</v>
      </c>
      <c r="U350" s="94" t="s">
        <v>54</v>
      </c>
      <c r="V350" s="94" t="s">
        <v>55</v>
      </c>
      <c r="W350" s="94" t="s">
        <v>71</v>
      </c>
      <c r="X350" s="94" t="s">
        <v>43</v>
      </c>
      <c r="Y350" s="96" t="s">
        <v>39</v>
      </c>
      <c r="Z350" s="94" t="s">
        <v>45</v>
      </c>
      <c r="AA350" s="94" t="s">
        <v>112</v>
      </c>
      <c r="AG350" s="15"/>
      <c r="AH350" s="15"/>
      <c r="AI350" s="15"/>
      <c r="AJ350" s="15"/>
      <c r="AK350" s="15"/>
      <c r="AL350" s="15"/>
    </row>
    <row r="351" spans="1:38" s="19" customFormat="1" ht="45" customHeight="1" x14ac:dyDescent="0.15">
      <c r="A351" s="24">
        <v>2250</v>
      </c>
      <c r="B351" s="24">
        <v>350</v>
      </c>
      <c r="C351" s="24">
        <v>732</v>
      </c>
      <c r="D351" s="13">
        <v>15</v>
      </c>
      <c r="E351" s="13">
        <v>2</v>
      </c>
      <c r="F351" s="13">
        <v>2</v>
      </c>
      <c r="G351" s="13">
        <v>1</v>
      </c>
      <c r="H351" s="13">
        <v>0</v>
      </c>
      <c r="I351" s="12">
        <v>40</v>
      </c>
      <c r="J351" s="12">
        <v>0</v>
      </c>
      <c r="K351" s="13">
        <v>0</v>
      </c>
      <c r="L351" s="13">
        <v>0</v>
      </c>
      <c r="M351" s="13">
        <v>0</v>
      </c>
      <c r="N351" s="12">
        <v>20</v>
      </c>
      <c r="O351" s="14">
        <f t="shared" ref="O351:O354" si="487">(A351*B351*E351+A351*C351*F351+B351*C351*D351)*G351*$G$2*0.000001+(A351*B351*E351+A351*C351*F351+B351*C351*D351)*H351*$H$2*0.000001+($I$2*I351)+($J$2*J351+$K$2*K351*A351*C351*0.000001)+($L$2*L351)+$M$2*M351+$N$2*N351</f>
        <v>1545.44</v>
      </c>
      <c r="P351" s="95">
        <v>1</v>
      </c>
      <c r="Q351" s="214" t="s">
        <v>138</v>
      </c>
      <c r="R351" s="95" t="s">
        <v>69</v>
      </c>
      <c r="S351" s="177" t="s">
        <v>151</v>
      </c>
      <c r="T351" s="1">
        <f t="shared" ref="T351:T354" si="488">A351</f>
        <v>2250</v>
      </c>
      <c r="U351" s="1">
        <f t="shared" ref="U351:U354" si="489">B351</f>
        <v>350</v>
      </c>
      <c r="V351" s="1">
        <f t="shared" ref="V351:V354" si="490">C351</f>
        <v>732</v>
      </c>
      <c r="W351" s="3">
        <v>1</v>
      </c>
      <c r="X351" s="3" t="s">
        <v>47</v>
      </c>
      <c r="Y351" s="4">
        <f>T351*0.000001*V351</f>
        <v>1.6469999999999998</v>
      </c>
      <c r="Z351" s="1">
        <v>890</v>
      </c>
      <c r="AA351" s="3">
        <f>Y351*Z351*W351</f>
        <v>1465.83</v>
      </c>
      <c r="AB351" s="18">
        <v>1250</v>
      </c>
      <c r="AC351" s="18">
        <f>O351*1.55</f>
        <v>2395.4320000000002</v>
      </c>
      <c r="AD351" s="22">
        <f t="shared" ref="AD351:AD354" si="491">T351*V351*0.000001</f>
        <v>1.647</v>
      </c>
      <c r="AE351" s="18">
        <f>AC351*W351</f>
        <v>2395.4320000000002</v>
      </c>
      <c r="AF351" s="20"/>
    </row>
    <row r="352" spans="1:38" s="19" customFormat="1" ht="45" customHeight="1" x14ac:dyDescent="0.15">
      <c r="A352" s="24">
        <v>625</v>
      </c>
      <c r="B352" s="24">
        <v>350</v>
      </c>
      <c r="C352" s="24">
        <v>1018</v>
      </c>
      <c r="D352" s="13">
        <v>15</v>
      </c>
      <c r="E352" s="13">
        <v>2</v>
      </c>
      <c r="F352" s="13">
        <v>2</v>
      </c>
      <c r="G352" s="13">
        <v>1</v>
      </c>
      <c r="H352" s="13">
        <v>0</v>
      </c>
      <c r="I352" s="12">
        <v>40</v>
      </c>
      <c r="J352" s="12">
        <v>0</v>
      </c>
      <c r="K352" s="13">
        <v>0</v>
      </c>
      <c r="L352" s="13">
        <v>0</v>
      </c>
      <c r="M352" s="13">
        <v>0</v>
      </c>
      <c r="N352" s="12">
        <v>20</v>
      </c>
      <c r="O352" s="14">
        <f t="shared" ref="O352" si="492">(A352*B352*E352+A352*C352*F352+B352*C352*D352)*G352*$G$2*0.000001+(A352*B352*E352+A352*C352*F352+B352*C352*D352)*H352*$H$2*0.000001+($I$2*I352)+($J$2*J352+$K$2*K352*A352*C352*0.000001)+($L$2*L352)+$M$2*M352+$N$2*N352</f>
        <v>1346.54</v>
      </c>
      <c r="P352" s="95">
        <v>2</v>
      </c>
      <c r="Q352" s="215"/>
      <c r="R352" s="95" t="s">
        <v>148</v>
      </c>
      <c r="S352" s="178"/>
      <c r="T352" s="1">
        <f t="shared" ref="T352" si="493">A352</f>
        <v>625</v>
      </c>
      <c r="U352" s="1">
        <f t="shared" ref="U352" si="494">B352</f>
        <v>350</v>
      </c>
      <c r="V352" s="1">
        <f t="shared" ref="V352" si="495">C352</f>
        <v>1018</v>
      </c>
      <c r="W352" s="3">
        <v>2</v>
      </c>
      <c r="X352" s="3" t="s">
        <v>47</v>
      </c>
      <c r="Y352" s="4">
        <f>T352*0.000001*V352</f>
        <v>0.63624999999999998</v>
      </c>
      <c r="Z352" s="1">
        <v>890</v>
      </c>
      <c r="AA352" s="3">
        <f>Y352*Z352*W352</f>
        <v>1132.5249999999999</v>
      </c>
      <c r="AB352" s="18">
        <v>1250</v>
      </c>
      <c r="AC352" s="18">
        <f>O352*1.55</f>
        <v>2087.1370000000002</v>
      </c>
      <c r="AD352" s="22">
        <f t="shared" ref="AD352" si="496">T352*V352*0.000001</f>
        <v>0.63624999999999998</v>
      </c>
      <c r="AE352" s="18">
        <f>AC352*W352</f>
        <v>4174.2740000000003</v>
      </c>
      <c r="AF352" s="20"/>
    </row>
    <row r="353" spans="1:38" s="19" customFormat="1" ht="45" customHeight="1" x14ac:dyDescent="0.15">
      <c r="A353" s="24">
        <v>2100</v>
      </c>
      <c r="B353" s="24">
        <v>600</v>
      </c>
      <c r="C353" s="24">
        <v>2605</v>
      </c>
      <c r="D353" s="13">
        <v>15</v>
      </c>
      <c r="E353" s="13">
        <v>2</v>
      </c>
      <c r="F353" s="13">
        <v>2</v>
      </c>
      <c r="G353" s="13">
        <v>1</v>
      </c>
      <c r="H353" s="13">
        <v>0</v>
      </c>
      <c r="I353" s="12">
        <v>40</v>
      </c>
      <c r="J353" s="12">
        <v>0</v>
      </c>
      <c r="K353" s="13">
        <v>0</v>
      </c>
      <c r="L353" s="13">
        <v>0</v>
      </c>
      <c r="M353" s="13">
        <v>0</v>
      </c>
      <c r="N353" s="12">
        <v>20</v>
      </c>
      <c r="O353" s="14">
        <f t="shared" si="487"/>
        <v>4928.7199999999993</v>
      </c>
      <c r="P353" s="95">
        <v>3</v>
      </c>
      <c r="Q353" s="214" t="s">
        <v>34</v>
      </c>
      <c r="R353" s="95" t="s">
        <v>140</v>
      </c>
      <c r="S353" s="178"/>
      <c r="T353" s="1">
        <f t="shared" si="488"/>
        <v>2100</v>
      </c>
      <c r="U353" s="1">
        <f t="shared" si="489"/>
        <v>600</v>
      </c>
      <c r="V353" s="1">
        <f t="shared" si="490"/>
        <v>2605</v>
      </c>
      <c r="W353" s="3">
        <v>1</v>
      </c>
      <c r="X353" s="3" t="s">
        <v>47</v>
      </c>
      <c r="Y353" s="4">
        <f>T353*0.000001*V353</f>
        <v>5.4704999999999995</v>
      </c>
      <c r="Z353" s="1">
        <v>890</v>
      </c>
      <c r="AA353" s="3">
        <f>Y353*Z353*W353</f>
        <v>4868.7449999999999</v>
      </c>
      <c r="AB353" s="18">
        <v>1250</v>
      </c>
      <c r="AC353" s="18">
        <f>O353*1.55</f>
        <v>7639.5159999999996</v>
      </c>
      <c r="AD353" s="22">
        <f t="shared" si="491"/>
        <v>5.4704999999999995</v>
      </c>
      <c r="AE353" s="18">
        <f>AC353*W353</f>
        <v>7639.5159999999996</v>
      </c>
      <c r="AF353" s="20"/>
    </row>
    <row r="354" spans="1:38" s="19" customFormat="1" ht="45" customHeight="1" x14ac:dyDescent="0.15">
      <c r="A354" s="24">
        <v>1180</v>
      </c>
      <c r="B354" s="24">
        <v>200</v>
      </c>
      <c r="C354" s="24">
        <v>420</v>
      </c>
      <c r="D354" s="13">
        <v>15</v>
      </c>
      <c r="E354" s="13">
        <v>2</v>
      </c>
      <c r="F354" s="13">
        <v>2</v>
      </c>
      <c r="G354" s="13">
        <v>1</v>
      </c>
      <c r="H354" s="13">
        <v>0</v>
      </c>
      <c r="I354" s="12">
        <v>40</v>
      </c>
      <c r="J354" s="12">
        <v>0</v>
      </c>
      <c r="K354" s="13">
        <v>0</v>
      </c>
      <c r="L354" s="13">
        <v>0</v>
      </c>
      <c r="M354" s="13">
        <v>0</v>
      </c>
      <c r="N354" s="12">
        <v>20</v>
      </c>
      <c r="O354" s="14">
        <f t="shared" si="487"/>
        <v>826.78399999999999</v>
      </c>
      <c r="P354" s="95">
        <v>4</v>
      </c>
      <c r="Q354" s="216"/>
      <c r="R354" s="95" t="s">
        <v>149</v>
      </c>
      <c r="S354" s="178"/>
      <c r="T354" s="1">
        <f t="shared" si="488"/>
        <v>1180</v>
      </c>
      <c r="U354" s="1">
        <f t="shared" si="489"/>
        <v>200</v>
      </c>
      <c r="V354" s="1">
        <f t="shared" si="490"/>
        <v>420</v>
      </c>
      <c r="W354" s="3">
        <v>1</v>
      </c>
      <c r="X354" s="3" t="s">
        <v>47</v>
      </c>
      <c r="Y354" s="4">
        <f>T354*0.000001*V354</f>
        <v>0.49559999999999993</v>
      </c>
      <c r="Z354" s="1">
        <v>890</v>
      </c>
      <c r="AA354" s="3">
        <f>Y354*Z354*W354</f>
        <v>441.08399999999995</v>
      </c>
      <c r="AB354" s="18">
        <v>1250</v>
      </c>
      <c r="AC354" s="18">
        <f>O354*1.55</f>
        <v>1281.5152</v>
      </c>
      <c r="AD354" s="22">
        <f t="shared" si="491"/>
        <v>0.49559999999999998</v>
      </c>
      <c r="AE354" s="18">
        <f>AC354*W354</f>
        <v>1281.5152</v>
      </c>
      <c r="AF354" s="20"/>
    </row>
    <row r="355" spans="1:38" ht="35.1" customHeight="1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P355" s="196" t="s">
        <v>142</v>
      </c>
      <c r="Q355" s="197"/>
      <c r="R355" s="197"/>
      <c r="S355" s="197"/>
      <c r="T355" s="197"/>
      <c r="U355" s="197"/>
      <c r="V355" s="197"/>
      <c r="W355" s="198"/>
      <c r="X355" s="2" t="s">
        <v>48</v>
      </c>
      <c r="Y355" s="2">
        <v>1</v>
      </c>
      <c r="Z355" s="1">
        <v>200</v>
      </c>
      <c r="AA355" s="1">
        <f t="shared" ref="AA355:AA357" si="497">Z355*Y355</f>
        <v>200</v>
      </c>
      <c r="AC355" s="16"/>
    </row>
    <row r="356" spans="1:38" ht="35.1" customHeight="1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P356" s="196" t="s">
        <v>65</v>
      </c>
      <c r="Q356" s="197"/>
      <c r="R356" s="197"/>
      <c r="S356" s="197"/>
      <c r="T356" s="197"/>
      <c r="U356" s="197"/>
      <c r="V356" s="197"/>
      <c r="W356" s="198"/>
      <c r="X356" s="2" t="s">
        <v>48</v>
      </c>
      <c r="Y356" s="2">
        <v>2</v>
      </c>
      <c r="Z356" s="1">
        <v>350</v>
      </c>
      <c r="AA356" s="1">
        <f t="shared" si="497"/>
        <v>700</v>
      </c>
      <c r="AC356" s="16"/>
    </row>
    <row r="357" spans="1:38" ht="35.1" customHeight="1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P357" s="196" t="s">
        <v>135</v>
      </c>
      <c r="Q357" s="197"/>
      <c r="R357" s="197"/>
      <c r="S357" s="197"/>
      <c r="T357" s="197"/>
      <c r="U357" s="197"/>
      <c r="V357" s="197"/>
      <c r="W357" s="198"/>
      <c r="X357" s="2" t="s">
        <v>94</v>
      </c>
      <c r="Y357" s="2">
        <v>1</v>
      </c>
      <c r="Z357" s="1">
        <v>550</v>
      </c>
      <c r="AA357" s="1">
        <f t="shared" si="497"/>
        <v>550</v>
      </c>
      <c r="AC357" s="16"/>
    </row>
    <row r="358" spans="1:38" ht="35.1" customHeight="1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P358" s="85"/>
      <c r="Q358" s="86"/>
      <c r="R358" s="86"/>
      <c r="S358" s="86"/>
      <c r="T358" s="86"/>
      <c r="U358" s="86"/>
      <c r="V358" s="35"/>
      <c r="W358" s="35"/>
      <c r="X358" s="36"/>
      <c r="Y358" s="208" t="s">
        <v>49</v>
      </c>
      <c r="Z358" s="208"/>
      <c r="AA358" s="5">
        <f>SUM(AA351:AA357)</f>
        <v>9358.1839999999993</v>
      </c>
      <c r="AB358" s="23"/>
      <c r="AC358" s="16"/>
    </row>
    <row r="359" spans="1:38" ht="35.1" customHeight="1" x14ac:dyDescent="0.15">
      <c r="O359" s="15"/>
      <c r="P359" s="199" t="s">
        <v>109</v>
      </c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37"/>
      <c r="AC359" s="15"/>
    </row>
    <row r="363" spans="1:38" s="9" customFormat="1" ht="34.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2" t="s">
        <v>14</v>
      </c>
      <c r="P363" s="174" t="s">
        <v>147</v>
      </c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6"/>
      <c r="AG363" s="15"/>
      <c r="AH363" s="15"/>
      <c r="AI363" s="15"/>
      <c r="AJ363" s="15"/>
      <c r="AK363" s="15"/>
      <c r="AL363" s="15"/>
    </row>
    <row r="364" spans="1:38" s="9" customFormat="1" ht="35.1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3"/>
      <c r="P364" s="97" t="s">
        <v>46</v>
      </c>
      <c r="Q364" s="97" t="s">
        <v>66</v>
      </c>
      <c r="R364" s="97" t="s">
        <v>22</v>
      </c>
      <c r="S364" s="97" t="s">
        <v>51</v>
      </c>
      <c r="T364" s="97" t="s">
        <v>53</v>
      </c>
      <c r="U364" s="97" t="s">
        <v>54</v>
      </c>
      <c r="V364" s="97" t="s">
        <v>55</v>
      </c>
      <c r="W364" s="97" t="s">
        <v>71</v>
      </c>
      <c r="X364" s="97" t="s">
        <v>43</v>
      </c>
      <c r="Y364" s="99" t="s">
        <v>39</v>
      </c>
      <c r="Z364" s="97" t="s">
        <v>45</v>
      </c>
      <c r="AA364" s="97" t="s">
        <v>112</v>
      </c>
      <c r="AG364" s="15"/>
      <c r="AH364" s="15"/>
      <c r="AI364" s="15"/>
      <c r="AJ364" s="15"/>
      <c r="AK364" s="15"/>
      <c r="AL364" s="15"/>
    </row>
    <row r="365" spans="1:38" s="19" customFormat="1" ht="99" customHeight="1" x14ac:dyDescent="0.15">
      <c r="A365" s="24">
        <v>3880</v>
      </c>
      <c r="B365" s="24">
        <v>600</v>
      </c>
      <c r="C365" s="24">
        <v>3630</v>
      </c>
      <c r="D365" s="13">
        <v>10</v>
      </c>
      <c r="E365" s="13">
        <v>10</v>
      </c>
      <c r="F365" s="13">
        <v>1</v>
      </c>
      <c r="G365" s="13">
        <v>1</v>
      </c>
      <c r="H365" s="13">
        <v>0</v>
      </c>
      <c r="I365" s="12">
        <v>0</v>
      </c>
      <c r="J365" s="12">
        <v>0</v>
      </c>
      <c r="K365" s="13">
        <v>0</v>
      </c>
      <c r="L365" s="13">
        <v>0</v>
      </c>
      <c r="M365" s="13">
        <v>0</v>
      </c>
      <c r="N365" s="12">
        <v>20</v>
      </c>
      <c r="O365" s="14">
        <f t="shared" ref="O365" si="498">(A365*B365*E365+A365*C365*F365+B365*C365*D365)*G365*$G$2*0.000001+(A365*B365*E365+A365*C365*F365+B365*C365*D365)*H365*$H$2*0.000001+($I$2*I365)+($J$2*J365+$K$2*K365*A365*C365*0.000001)+($L$2*L365)+$M$2*M365+$N$2*N365</f>
        <v>7397.3279999999995</v>
      </c>
      <c r="P365" s="100">
        <v>1</v>
      </c>
      <c r="Q365" s="59"/>
      <c r="R365" s="100" t="s">
        <v>152</v>
      </c>
      <c r="S365" s="98" t="s">
        <v>146</v>
      </c>
      <c r="T365" s="1">
        <f t="shared" ref="T365" si="499">A365</f>
        <v>3880</v>
      </c>
      <c r="U365" s="1">
        <f t="shared" ref="U365" si="500">B365</f>
        <v>600</v>
      </c>
      <c r="V365" s="1">
        <f t="shared" ref="V365" si="501">C365</f>
        <v>3630</v>
      </c>
      <c r="W365" s="3">
        <v>1</v>
      </c>
      <c r="X365" s="3" t="s">
        <v>47</v>
      </c>
      <c r="Y365" s="4">
        <f>T365*0.000001*V365</f>
        <v>14.084399999999999</v>
      </c>
      <c r="Z365" s="1">
        <v>800</v>
      </c>
      <c r="AA365" s="3">
        <f>Y365*Z365*W365</f>
        <v>11267.519999999999</v>
      </c>
      <c r="AB365" s="18">
        <v>1250</v>
      </c>
      <c r="AC365" s="18">
        <f>O365*1.55</f>
        <v>11465.858399999999</v>
      </c>
      <c r="AD365" s="22">
        <f t="shared" ref="AD365" si="502">T365*V365*0.000001</f>
        <v>14.084399999999999</v>
      </c>
      <c r="AE365" s="18">
        <f>AC365*W365</f>
        <v>11465.858399999999</v>
      </c>
      <c r="AF365" s="20"/>
    </row>
    <row r="366" spans="1:38" ht="35.1" customHeight="1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P366" s="85"/>
      <c r="Q366" s="86"/>
      <c r="R366" s="86"/>
      <c r="S366" s="86"/>
      <c r="T366" s="86"/>
      <c r="U366" s="86"/>
      <c r="V366" s="35"/>
      <c r="W366" s="35"/>
      <c r="X366" s="36"/>
      <c r="Y366" s="208" t="s">
        <v>49</v>
      </c>
      <c r="Z366" s="208"/>
      <c r="AA366" s="5">
        <f>SUM(AA365:AA365)</f>
        <v>11267.519999999999</v>
      </c>
      <c r="AB366" s="23"/>
      <c r="AC366" s="16"/>
    </row>
    <row r="367" spans="1:38" ht="35.1" customHeight="1" x14ac:dyDescent="0.15">
      <c r="O367" s="15"/>
      <c r="P367" s="199" t="s">
        <v>109</v>
      </c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37"/>
      <c r="AC367" s="15"/>
    </row>
    <row r="373" spans="1:38" s="9" customFormat="1" ht="35.1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2" t="s">
        <v>14</v>
      </c>
      <c r="P373" s="174" t="s">
        <v>127</v>
      </c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6"/>
      <c r="AG373" s="15"/>
      <c r="AH373" s="15"/>
      <c r="AI373" s="15"/>
      <c r="AJ373" s="15"/>
      <c r="AK373" s="15"/>
      <c r="AL373" s="15"/>
    </row>
    <row r="374" spans="1:38" s="9" customFormat="1" ht="35.1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3"/>
      <c r="P374" s="138" t="s">
        <v>46</v>
      </c>
      <c r="Q374" s="138" t="s">
        <v>66</v>
      </c>
      <c r="R374" s="138" t="s">
        <v>22</v>
      </c>
      <c r="S374" s="138" t="s">
        <v>51</v>
      </c>
      <c r="T374" s="138" t="s">
        <v>53</v>
      </c>
      <c r="U374" s="138" t="s">
        <v>54</v>
      </c>
      <c r="V374" s="138" t="s">
        <v>55</v>
      </c>
      <c r="W374" s="138" t="s">
        <v>43</v>
      </c>
      <c r="X374" s="138" t="s">
        <v>43</v>
      </c>
      <c r="Y374" s="104" t="s">
        <v>61</v>
      </c>
      <c r="Z374" s="138" t="s">
        <v>45</v>
      </c>
      <c r="AA374" s="138" t="s">
        <v>52</v>
      </c>
      <c r="AG374" s="15"/>
      <c r="AH374" s="15"/>
      <c r="AI374" s="15"/>
      <c r="AJ374" s="15"/>
      <c r="AK374" s="15"/>
      <c r="AL374" s="15"/>
    </row>
    <row r="375" spans="1:38" s="19" customFormat="1" ht="35.1" customHeight="1" x14ac:dyDescent="0.15">
      <c r="A375" s="24">
        <v>1858</v>
      </c>
      <c r="B375" s="24">
        <v>550</v>
      </c>
      <c r="C375" s="24">
        <v>2520</v>
      </c>
      <c r="D375" s="13">
        <v>9</v>
      </c>
      <c r="E375" s="13">
        <v>9</v>
      </c>
      <c r="F375" s="13">
        <v>2</v>
      </c>
      <c r="G375" s="13">
        <v>1</v>
      </c>
      <c r="H375" s="13">
        <v>0</v>
      </c>
      <c r="I375" s="12">
        <v>56</v>
      </c>
      <c r="J375" s="12">
        <v>0</v>
      </c>
      <c r="K375" s="13">
        <v>0</v>
      </c>
      <c r="L375" s="13">
        <v>0</v>
      </c>
      <c r="M375" s="13">
        <v>0</v>
      </c>
      <c r="N375" s="12">
        <v>0</v>
      </c>
      <c r="O375" s="14">
        <v>2255</v>
      </c>
      <c r="P375" s="103">
        <v>1</v>
      </c>
      <c r="Q375" s="73" t="s">
        <v>35</v>
      </c>
      <c r="R375" s="103" t="s">
        <v>30</v>
      </c>
      <c r="S375" s="177" t="s">
        <v>75</v>
      </c>
      <c r="T375" s="139">
        <f t="shared" ref="T375:T382" si="503">A375</f>
        <v>1858</v>
      </c>
      <c r="U375" s="139">
        <f t="shared" ref="U375:U382" si="504">B375</f>
        <v>550</v>
      </c>
      <c r="V375" s="139">
        <f t="shared" ref="V375:V382" si="505">C375</f>
        <v>2520</v>
      </c>
      <c r="W375" s="3" t="s">
        <v>47</v>
      </c>
      <c r="X375" s="3" t="s">
        <v>47</v>
      </c>
      <c r="Y375" s="4">
        <f t="shared" ref="Y375:Y379" si="506">T375*V375*0.000001</f>
        <v>4.6821599999999997</v>
      </c>
      <c r="Z375" s="139">
        <v>980</v>
      </c>
      <c r="AA375" s="3">
        <f t="shared" ref="AA375:AA382" si="507">Y375*Z375</f>
        <v>4588.5167999999994</v>
      </c>
      <c r="AB375" s="18">
        <v>1250</v>
      </c>
      <c r="AC375" s="18"/>
      <c r="AD375" s="22">
        <f t="shared" ref="AD375:AD382" si="508">T375*V375*0.000001</f>
        <v>4.6821599999999997</v>
      </c>
      <c r="AE375" s="20"/>
      <c r="AF375" s="20"/>
    </row>
    <row r="376" spans="1:38" s="19" customFormat="1" ht="35.1" customHeight="1" x14ac:dyDescent="0.15">
      <c r="A376" s="24">
        <v>2198</v>
      </c>
      <c r="B376" s="24">
        <v>550</v>
      </c>
      <c r="C376" s="24">
        <v>2520</v>
      </c>
      <c r="D376" s="13">
        <v>9</v>
      </c>
      <c r="E376" s="13">
        <v>9</v>
      </c>
      <c r="F376" s="13">
        <v>2</v>
      </c>
      <c r="G376" s="13">
        <v>1</v>
      </c>
      <c r="H376" s="13">
        <v>0</v>
      </c>
      <c r="I376" s="12">
        <v>56</v>
      </c>
      <c r="J376" s="12">
        <v>0</v>
      </c>
      <c r="K376" s="13">
        <v>0</v>
      </c>
      <c r="L376" s="13">
        <v>0</v>
      </c>
      <c r="M376" s="13">
        <v>0</v>
      </c>
      <c r="N376" s="12">
        <v>0</v>
      </c>
      <c r="O376" s="14">
        <v>2255</v>
      </c>
      <c r="P376" s="103">
        <v>2</v>
      </c>
      <c r="Q376" s="73" t="s">
        <v>84</v>
      </c>
      <c r="R376" s="103" t="s">
        <v>30</v>
      </c>
      <c r="S376" s="178"/>
      <c r="T376" s="139">
        <f t="shared" si="503"/>
        <v>2198</v>
      </c>
      <c r="U376" s="139">
        <f t="shared" si="504"/>
        <v>550</v>
      </c>
      <c r="V376" s="139">
        <f t="shared" si="505"/>
        <v>2520</v>
      </c>
      <c r="W376" s="3" t="s">
        <v>47</v>
      </c>
      <c r="X376" s="3" t="s">
        <v>47</v>
      </c>
      <c r="Y376" s="4">
        <f t="shared" si="506"/>
        <v>5.5389599999999994</v>
      </c>
      <c r="Z376" s="139">
        <v>980</v>
      </c>
      <c r="AA376" s="3">
        <f t="shared" si="507"/>
        <v>5428.1807999999992</v>
      </c>
      <c r="AB376" s="18">
        <v>1250</v>
      </c>
      <c r="AC376" s="18"/>
      <c r="AD376" s="22">
        <f t="shared" si="508"/>
        <v>5.5389599999999994</v>
      </c>
      <c r="AE376" s="20"/>
      <c r="AF376" s="20"/>
    </row>
    <row r="377" spans="1:38" s="19" customFormat="1" ht="35.1" customHeight="1" x14ac:dyDescent="0.15">
      <c r="A377" s="24">
        <v>1268</v>
      </c>
      <c r="B377" s="24">
        <v>450</v>
      </c>
      <c r="C377" s="24">
        <v>2320</v>
      </c>
      <c r="D377" s="13">
        <v>9</v>
      </c>
      <c r="E377" s="13">
        <v>9</v>
      </c>
      <c r="F377" s="13">
        <v>2</v>
      </c>
      <c r="G377" s="13">
        <v>1</v>
      </c>
      <c r="H377" s="13">
        <v>0</v>
      </c>
      <c r="I377" s="12">
        <v>56</v>
      </c>
      <c r="J377" s="12">
        <v>0</v>
      </c>
      <c r="K377" s="13">
        <v>0</v>
      </c>
      <c r="L377" s="13">
        <v>0</v>
      </c>
      <c r="M377" s="13">
        <v>0</v>
      </c>
      <c r="N377" s="12">
        <v>0</v>
      </c>
      <c r="O377" s="14">
        <v>2255</v>
      </c>
      <c r="P377" s="103">
        <v>3</v>
      </c>
      <c r="Q377" s="73" t="s">
        <v>76</v>
      </c>
      <c r="R377" s="103" t="s">
        <v>30</v>
      </c>
      <c r="S377" s="178"/>
      <c r="T377" s="139">
        <f t="shared" si="503"/>
        <v>1268</v>
      </c>
      <c r="U377" s="139">
        <f t="shared" si="504"/>
        <v>450</v>
      </c>
      <c r="V377" s="139">
        <f t="shared" si="505"/>
        <v>2320</v>
      </c>
      <c r="W377" s="3" t="s">
        <v>47</v>
      </c>
      <c r="X377" s="3" t="s">
        <v>47</v>
      </c>
      <c r="Y377" s="4">
        <f t="shared" si="506"/>
        <v>2.9417599999999999</v>
      </c>
      <c r="Z377" s="139">
        <v>980</v>
      </c>
      <c r="AA377" s="3">
        <f t="shared" si="507"/>
        <v>2882.9247999999998</v>
      </c>
      <c r="AB377" s="18">
        <v>1250</v>
      </c>
      <c r="AC377" s="18"/>
      <c r="AD377" s="22">
        <f t="shared" si="508"/>
        <v>2.9417599999999999</v>
      </c>
      <c r="AE377" s="20"/>
      <c r="AF377" s="20"/>
    </row>
    <row r="378" spans="1:38" s="19" customFormat="1" ht="35.1" customHeight="1" x14ac:dyDescent="0.15">
      <c r="A378" s="24">
        <v>1170</v>
      </c>
      <c r="B378" s="24">
        <v>600</v>
      </c>
      <c r="C378" s="24">
        <v>2510</v>
      </c>
      <c r="D378" s="13">
        <v>9</v>
      </c>
      <c r="E378" s="13">
        <v>9</v>
      </c>
      <c r="F378" s="13">
        <v>2</v>
      </c>
      <c r="G378" s="13">
        <v>1</v>
      </c>
      <c r="H378" s="13">
        <v>0</v>
      </c>
      <c r="I378" s="12">
        <v>56</v>
      </c>
      <c r="J378" s="12">
        <v>0</v>
      </c>
      <c r="K378" s="13">
        <v>0</v>
      </c>
      <c r="L378" s="13">
        <v>0</v>
      </c>
      <c r="M378" s="13">
        <v>0</v>
      </c>
      <c r="N378" s="12">
        <v>0</v>
      </c>
      <c r="O378" s="14">
        <v>2700</v>
      </c>
      <c r="P378" s="103">
        <v>4</v>
      </c>
      <c r="Q378" s="73" t="s">
        <v>31</v>
      </c>
      <c r="R378" s="103" t="s">
        <v>77</v>
      </c>
      <c r="S378" s="178"/>
      <c r="T378" s="139">
        <f t="shared" si="503"/>
        <v>1170</v>
      </c>
      <c r="U378" s="139">
        <f t="shared" si="504"/>
        <v>600</v>
      </c>
      <c r="V378" s="139">
        <f t="shared" si="505"/>
        <v>2510</v>
      </c>
      <c r="W378" s="3" t="s">
        <v>47</v>
      </c>
      <c r="X378" s="3" t="s">
        <v>47</v>
      </c>
      <c r="Y378" s="4">
        <f t="shared" si="506"/>
        <v>2.9367000000000001</v>
      </c>
      <c r="Z378" s="139">
        <v>980</v>
      </c>
      <c r="AA378" s="3">
        <f t="shared" si="507"/>
        <v>2877.9659999999999</v>
      </c>
      <c r="AB378" s="18">
        <v>1250</v>
      </c>
      <c r="AC378" s="18"/>
      <c r="AD378" s="22">
        <f t="shared" si="508"/>
        <v>2.9367000000000001</v>
      </c>
      <c r="AE378" s="20"/>
      <c r="AF378" s="20"/>
    </row>
    <row r="379" spans="1:38" s="19" customFormat="1" ht="35.1" customHeight="1" x14ac:dyDescent="0.15">
      <c r="A379" s="24">
        <v>1618</v>
      </c>
      <c r="B379" s="24">
        <v>320</v>
      </c>
      <c r="C379" s="24">
        <v>2510</v>
      </c>
      <c r="D379" s="13">
        <v>9</v>
      </c>
      <c r="E379" s="13">
        <v>9</v>
      </c>
      <c r="F379" s="13">
        <v>2</v>
      </c>
      <c r="G379" s="13">
        <v>1</v>
      </c>
      <c r="H379" s="13">
        <v>0</v>
      </c>
      <c r="I379" s="12">
        <v>56</v>
      </c>
      <c r="J379" s="12">
        <v>0</v>
      </c>
      <c r="K379" s="13">
        <v>0</v>
      </c>
      <c r="L379" s="13">
        <v>0</v>
      </c>
      <c r="M379" s="13">
        <v>0</v>
      </c>
      <c r="N379" s="12">
        <v>0</v>
      </c>
      <c r="O379" s="14">
        <v>2700</v>
      </c>
      <c r="P379" s="103">
        <v>5</v>
      </c>
      <c r="Q379" s="73" t="s">
        <v>31</v>
      </c>
      <c r="R379" s="103" t="s">
        <v>78</v>
      </c>
      <c r="S379" s="178"/>
      <c r="T379" s="139">
        <f t="shared" si="503"/>
        <v>1618</v>
      </c>
      <c r="U379" s="139">
        <f t="shared" si="504"/>
        <v>320</v>
      </c>
      <c r="V379" s="139">
        <f t="shared" si="505"/>
        <v>2510</v>
      </c>
      <c r="W379" s="3" t="s">
        <v>47</v>
      </c>
      <c r="X379" s="3" t="s">
        <v>47</v>
      </c>
      <c r="Y379" s="4">
        <f t="shared" si="506"/>
        <v>4.0611800000000002</v>
      </c>
      <c r="Z379" s="139">
        <v>980</v>
      </c>
      <c r="AA379" s="3">
        <f t="shared" si="507"/>
        <v>3979.9564</v>
      </c>
      <c r="AB379" s="18">
        <v>1250</v>
      </c>
      <c r="AC379" s="18"/>
      <c r="AD379" s="22">
        <f t="shared" si="508"/>
        <v>4.0611800000000002</v>
      </c>
      <c r="AE379" s="20"/>
      <c r="AF379" s="20"/>
    </row>
    <row r="380" spans="1:38" s="19" customFormat="1" ht="35.1" customHeight="1" x14ac:dyDescent="0.15">
      <c r="A380" s="24">
        <v>2010</v>
      </c>
      <c r="B380" s="24">
        <v>300</v>
      </c>
      <c r="C380" s="24">
        <v>300</v>
      </c>
      <c r="D380" s="13">
        <v>9</v>
      </c>
      <c r="E380" s="13">
        <v>9</v>
      </c>
      <c r="F380" s="13">
        <v>2</v>
      </c>
      <c r="G380" s="13">
        <v>1</v>
      </c>
      <c r="H380" s="13">
        <v>0</v>
      </c>
      <c r="I380" s="12">
        <v>56</v>
      </c>
      <c r="J380" s="12">
        <v>0</v>
      </c>
      <c r="K380" s="13">
        <v>0</v>
      </c>
      <c r="L380" s="13">
        <v>0</v>
      </c>
      <c r="M380" s="13">
        <v>0</v>
      </c>
      <c r="N380" s="12">
        <v>0</v>
      </c>
      <c r="O380" s="14">
        <v>2700</v>
      </c>
      <c r="P380" s="103">
        <v>6</v>
      </c>
      <c r="Q380" s="73" t="s">
        <v>31</v>
      </c>
      <c r="R380" s="103" t="s">
        <v>36</v>
      </c>
      <c r="S380" s="178"/>
      <c r="T380" s="139">
        <f t="shared" si="503"/>
        <v>2010</v>
      </c>
      <c r="U380" s="139">
        <f t="shared" si="504"/>
        <v>300</v>
      </c>
      <c r="V380" s="139">
        <f t="shared" si="505"/>
        <v>300</v>
      </c>
      <c r="W380" s="3" t="s">
        <v>44</v>
      </c>
      <c r="X380" s="3" t="s">
        <v>44</v>
      </c>
      <c r="Y380" s="4">
        <f>T380*0.001</f>
        <v>2.0100000000000002</v>
      </c>
      <c r="Z380" s="139">
        <v>450</v>
      </c>
      <c r="AA380" s="3">
        <f t="shared" si="507"/>
        <v>904.50000000000011</v>
      </c>
      <c r="AB380" s="18">
        <v>1250</v>
      </c>
      <c r="AC380" s="18"/>
      <c r="AD380" s="22">
        <f t="shared" si="508"/>
        <v>0.60299999999999998</v>
      </c>
      <c r="AE380" s="20"/>
      <c r="AF380" s="20"/>
    </row>
    <row r="381" spans="1:38" s="19" customFormat="1" ht="35.1" customHeight="1" x14ac:dyDescent="0.15">
      <c r="A381" s="24">
        <v>746</v>
      </c>
      <c r="B381" s="24">
        <v>175</v>
      </c>
      <c r="C381" s="24">
        <v>1965</v>
      </c>
      <c r="D381" s="13">
        <v>9</v>
      </c>
      <c r="E381" s="13">
        <v>9</v>
      </c>
      <c r="F381" s="13">
        <v>2</v>
      </c>
      <c r="G381" s="13">
        <v>1</v>
      </c>
      <c r="H381" s="13">
        <v>0</v>
      </c>
      <c r="I381" s="12">
        <v>56</v>
      </c>
      <c r="J381" s="12">
        <v>0</v>
      </c>
      <c r="K381" s="13">
        <v>0</v>
      </c>
      <c r="L381" s="13">
        <v>0</v>
      </c>
      <c r="M381" s="13">
        <v>0</v>
      </c>
      <c r="N381" s="12">
        <v>0</v>
      </c>
      <c r="O381" s="14">
        <v>2700</v>
      </c>
      <c r="P381" s="103">
        <v>7</v>
      </c>
      <c r="Q381" s="73" t="s">
        <v>31</v>
      </c>
      <c r="R381" s="103" t="s">
        <v>79</v>
      </c>
      <c r="S381" s="178"/>
      <c r="T381" s="139">
        <f t="shared" si="503"/>
        <v>746</v>
      </c>
      <c r="U381" s="139">
        <f t="shared" si="504"/>
        <v>175</v>
      </c>
      <c r="V381" s="139">
        <f t="shared" si="505"/>
        <v>1965</v>
      </c>
      <c r="W381" s="3" t="s">
        <v>47</v>
      </c>
      <c r="X381" s="3" t="s">
        <v>47</v>
      </c>
      <c r="Y381" s="4">
        <f t="shared" ref="Y381:Y382" si="509">T381*V381*0.000001</f>
        <v>1.4658899999999999</v>
      </c>
      <c r="Z381" s="139">
        <v>980</v>
      </c>
      <c r="AA381" s="3">
        <f t="shared" si="507"/>
        <v>1436.5721999999998</v>
      </c>
      <c r="AB381" s="18">
        <v>1250</v>
      </c>
      <c r="AC381" s="18"/>
      <c r="AD381" s="22">
        <f t="shared" si="508"/>
        <v>1.4658899999999999</v>
      </c>
      <c r="AE381" s="20"/>
      <c r="AF381" s="20"/>
    </row>
    <row r="382" spans="1:38" s="19" customFormat="1" ht="35.1" customHeight="1" x14ac:dyDescent="0.15">
      <c r="A382" s="24">
        <v>966</v>
      </c>
      <c r="B382" s="24">
        <v>350</v>
      </c>
      <c r="C382" s="24">
        <v>1000</v>
      </c>
      <c r="D382" s="13">
        <v>9</v>
      </c>
      <c r="E382" s="13">
        <v>9</v>
      </c>
      <c r="F382" s="13">
        <v>2</v>
      </c>
      <c r="G382" s="13">
        <v>1</v>
      </c>
      <c r="H382" s="13">
        <v>0</v>
      </c>
      <c r="I382" s="12">
        <v>56</v>
      </c>
      <c r="J382" s="12">
        <v>0</v>
      </c>
      <c r="K382" s="13">
        <v>0</v>
      </c>
      <c r="L382" s="13">
        <v>0</v>
      </c>
      <c r="M382" s="13">
        <v>0</v>
      </c>
      <c r="N382" s="12">
        <v>0</v>
      </c>
      <c r="O382" s="14">
        <v>2700</v>
      </c>
      <c r="P382" s="103">
        <v>8</v>
      </c>
      <c r="Q382" s="73" t="s">
        <v>37</v>
      </c>
      <c r="R382" s="103" t="s">
        <v>33</v>
      </c>
      <c r="S382" s="200"/>
      <c r="T382" s="139">
        <f t="shared" si="503"/>
        <v>966</v>
      </c>
      <c r="U382" s="139">
        <f t="shared" si="504"/>
        <v>350</v>
      </c>
      <c r="V382" s="139">
        <f t="shared" si="505"/>
        <v>1000</v>
      </c>
      <c r="W382" s="3" t="s">
        <v>47</v>
      </c>
      <c r="X382" s="3" t="s">
        <v>47</v>
      </c>
      <c r="Y382" s="4">
        <f t="shared" si="509"/>
        <v>0.96599999999999997</v>
      </c>
      <c r="Z382" s="139">
        <v>980</v>
      </c>
      <c r="AA382" s="3">
        <f t="shared" si="507"/>
        <v>946.68</v>
      </c>
      <c r="AB382" s="18">
        <v>1250</v>
      </c>
      <c r="AC382" s="18"/>
      <c r="AD382" s="22">
        <f t="shared" si="508"/>
        <v>0.96599999999999997</v>
      </c>
      <c r="AE382" s="20"/>
      <c r="AF382" s="20"/>
    </row>
    <row r="383" spans="1:38" s="9" customFormat="1" ht="35.1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4" t="e">
        <f>SUM(#REF!)</f>
        <v>#REF!</v>
      </c>
      <c r="P383" s="201" t="s">
        <v>257</v>
      </c>
      <c r="Q383" s="202"/>
      <c r="R383" s="202"/>
      <c r="S383" s="207" t="s">
        <v>56</v>
      </c>
      <c r="T383" s="207"/>
      <c r="U383" s="207"/>
      <c r="V383" s="207"/>
      <c r="W383" s="140" t="s">
        <v>43</v>
      </c>
      <c r="X383" s="140" t="s">
        <v>43</v>
      </c>
      <c r="Y383" s="140" t="s">
        <v>29</v>
      </c>
      <c r="Z383" s="140" t="s">
        <v>45</v>
      </c>
      <c r="AA383" s="140" t="s">
        <v>52</v>
      </c>
      <c r="AD383" s="22">
        <f>SUM(AD375:AD382)</f>
        <v>23.195650000000001</v>
      </c>
      <c r="AG383" s="15"/>
      <c r="AH383" s="15"/>
      <c r="AI383" s="15"/>
      <c r="AJ383" s="15"/>
      <c r="AK383" s="15"/>
      <c r="AL383" s="15"/>
    </row>
    <row r="384" spans="1:38" ht="35.1" customHeight="1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P384" s="203"/>
      <c r="Q384" s="204"/>
      <c r="R384" s="204"/>
      <c r="S384" s="189" t="s">
        <v>88</v>
      </c>
      <c r="T384" s="189"/>
      <c r="U384" s="189"/>
      <c r="V384" s="189"/>
      <c r="W384" s="3" t="s">
        <v>47</v>
      </c>
      <c r="X384" s="3" t="s">
        <v>47</v>
      </c>
      <c r="Y384" s="2">
        <v>21.5</v>
      </c>
      <c r="Z384" s="139">
        <v>190</v>
      </c>
      <c r="AA384" s="139">
        <f t="shared" ref="AA384:AA388" si="510">Z384*Y384</f>
        <v>4085</v>
      </c>
      <c r="AC384" s="16"/>
    </row>
    <row r="385" spans="1:29" ht="35.1" customHeight="1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P385" s="203"/>
      <c r="Q385" s="204"/>
      <c r="R385" s="204"/>
      <c r="S385" s="189" t="s">
        <v>65</v>
      </c>
      <c r="T385" s="189"/>
      <c r="U385" s="189"/>
      <c r="V385" s="189"/>
      <c r="W385" s="2" t="s">
        <v>48</v>
      </c>
      <c r="X385" s="2" t="s">
        <v>48</v>
      </c>
      <c r="Y385" s="2">
        <v>9</v>
      </c>
      <c r="Z385" s="139">
        <v>300</v>
      </c>
      <c r="AA385" s="139">
        <f t="shared" si="510"/>
        <v>2700</v>
      </c>
      <c r="AC385" s="16"/>
    </row>
    <row r="386" spans="1:29" ht="35.1" customHeight="1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P386" s="203"/>
      <c r="Q386" s="204"/>
      <c r="R386" s="204"/>
      <c r="S386" s="189" t="s">
        <v>92</v>
      </c>
      <c r="T386" s="189"/>
      <c r="U386" s="189"/>
      <c r="V386" s="189"/>
      <c r="W386" s="2" t="s">
        <v>48</v>
      </c>
      <c r="X386" s="2" t="s">
        <v>48</v>
      </c>
      <c r="Y386" s="2">
        <v>4</v>
      </c>
      <c r="Z386" s="139">
        <v>200</v>
      </c>
      <c r="AA386" s="139">
        <f t="shared" si="510"/>
        <v>800</v>
      </c>
      <c r="AC386" s="16"/>
    </row>
    <row r="387" spans="1:29" ht="35.1" customHeight="1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P387" s="203"/>
      <c r="Q387" s="204"/>
      <c r="R387" s="204"/>
      <c r="S387" s="189" t="s">
        <v>81</v>
      </c>
      <c r="T387" s="189"/>
      <c r="U387" s="189"/>
      <c r="V387" s="189"/>
      <c r="W387" s="2" t="s">
        <v>44</v>
      </c>
      <c r="X387" s="2" t="s">
        <v>44</v>
      </c>
      <c r="Y387" s="2">
        <v>40</v>
      </c>
      <c r="Z387" s="139">
        <v>25</v>
      </c>
      <c r="AA387" s="139">
        <f t="shared" si="510"/>
        <v>1000</v>
      </c>
      <c r="AC387" s="16"/>
    </row>
    <row r="388" spans="1:29" ht="35.1" customHeight="1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P388" s="203"/>
      <c r="Q388" s="204"/>
      <c r="R388" s="204"/>
      <c r="S388" s="189" t="s">
        <v>93</v>
      </c>
      <c r="T388" s="189"/>
      <c r="U388" s="189"/>
      <c r="V388" s="189"/>
      <c r="W388" s="2" t="s">
        <v>94</v>
      </c>
      <c r="X388" s="2" t="s">
        <v>94</v>
      </c>
      <c r="Y388" s="2">
        <v>1</v>
      </c>
      <c r="Z388" s="139">
        <v>500</v>
      </c>
      <c r="AA388" s="139">
        <f t="shared" si="510"/>
        <v>500</v>
      </c>
      <c r="AC388" s="16"/>
    </row>
    <row r="389" spans="1:29" ht="35.1" customHeight="1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P389" s="205"/>
      <c r="Q389" s="206"/>
      <c r="R389" s="206"/>
      <c r="S389" s="35"/>
      <c r="T389" s="35"/>
      <c r="U389" s="35"/>
      <c r="V389" s="35"/>
      <c r="W389" s="36"/>
      <c r="X389" s="36"/>
      <c r="Y389" s="208" t="s">
        <v>49</v>
      </c>
      <c r="Z389" s="208"/>
      <c r="AA389" s="5">
        <f>SUM(AA375:AA388)-30</f>
        <v>32100.296999999999</v>
      </c>
      <c r="AB389" s="23"/>
      <c r="AC389" s="16"/>
    </row>
    <row r="390" spans="1:29" ht="35.1" customHeight="1" x14ac:dyDescent="0.15">
      <c r="O390" s="15"/>
      <c r="P390" s="199" t="s">
        <v>82</v>
      </c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37"/>
      <c r="AC390" s="15"/>
    </row>
    <row r="403" spans="1:38" s="9" customFormat="1" ht="34.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2" t="s">
        <v>14</v>
      </c>
      <c r="P403" s="174" t="s">
        <v>261</v>
      </c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6"/>
      <c r="AG403" s="15"/>
      <c r="AH403" s="15"/>
      <c r="AI403" s="15"/>
      <c r="AJ403" s="15"/>
      <c r="AK403" s="15"/>
      <c r="AL403" s="15"/>
    </row>
    <row r="404" spans="1:38" s="9" customFormat="1" ht="35.1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3"/>
      <c r="P404" s="138" t="s">
        <v>46</v>
      </c>
      <c r="Q404" s="138" t="s">
        <v>74</v>
      </c>
      <c r="R404" s="138" t="s">
        <v>22</v>
      </c>
      <c r="S404" s="138" t="s">
        <v>51</v>
      </c>
      <c r="T404" s="138" t="s">
        <v>53</v>
      </c>
      <c r="U404" s="138" t="s">
        <v>54</v>
      </c>
      <c r="V404" s="138" t="s">
        <v>55</v>
      </c>
      <c r="W404" s="138" t="s">
        <v>71</v>
      </c>
      <c r="X404" s="138" t="s">
        <v>43</v>
      </c>
      <c r="Y404" s="104" t="s">
        <v>29</v>
      </c>
      <c r="Z404" s="138" t="s">
        <v>45</v>
      </c>
      <c r="AA404" s="138" t="s">
        <v>112</v>
      </c>
      <c r="AG404" s="15"/>
      <c r="AH404" s="15"/>
      <c r="AI404" s="15"/>
      <c r="AJ404" s="15"/>
      <c r="AK404" s="15"/>
      <c r="AL404" s="15"/>
    </row>
    <row r="405" spans="1:38" s="19" customFormat="1" ht="45" customHeight="1" x14ac:dyDescent="0.15">
      <c r="A405" s="24">
        <v>1386</v>
      </c>
      <c r="B405" s="24">
        <v>500</v>
      </c>
      <c r="C405" s="24">
        <v>2650</v>
      </c>
      <c r="D405" s="13">
        <v>9</v>
      </c>
      <c r="E405" s="13">
        <v>9</v>
      </c>
      <c r="F405" s="13">
        <v>2</v>
      </c>
      <c r="G405" s="13">
        <v>1</v>
      </c>
      <c r="H405" s="13">
        <v>0</v>
      </c>
      <c r="I405" s="12">
        <v>56</v>
      </c>
      <c r="J405" s="12">
        <v>0</v>
      </c>
      <c r="K405" s="13">
        <v>0</v>
      </c>
      <c r="L405" s="13">
        <v>0</v>
      </c>
      <c r="M405" s="13">
        <v>0</v>
      </c>
      <c r="N405" s="12">
        <v>0</v>
      </c>
      <c r="O405" s="14">
        <f t="shared" ref="O405:O406" si="511">(A405*B405*E405+A405*C405*F405+B405*C405*D405)*G405*$G$2*0.000001+(A405*B405*E405+A405*C405*F405+B405*C405*D405)*H405*$H$2*0.000001+($I$2*I405)+($J$2*J405+$K$2*K405*A405*C405*0.000001)+($L$2*L405)+$M$2*M405+$N$2*N405</f>
        <v>3340.9359999999997</v>
      </c>
      <c r="P405" s="103">
        <v>1</v>
      </c>
      <c r="Q405" s="59" t="s">
        <v>37</v>
      </c>
      <c r="R405" s="103" t="s">
        <v>38</v>
      </c>
      <c r="S405" s="177" t="s">
        <v>266</v>
      </c>
      <c r="T405" s="139">
        <f t="shared" ref="T405:T406" si="512">A405</f>
        <v>1386</v>
      </c>
      <c r="U405" s="139">
        <f t="shared" ref="U405:U406" si="513">B405</f>
        <v>500</v>
      </c>
      <c r="V405" s="139">
        <f t="shared" ref="V405:V406" si="514">C405</f>
        <v>2650</v>
      </c>
      <c r="W405" s="3">
        <v>1</v>
      </c>
      <c r="X405" s="3" t="s">
        <v>47</v>
      </c>
      <c r="Y405" s="4">
        <f t="shared" ref="Y405:Y406" si="515">T405*V405*0.000001*W405</f>
        <v>3.6728999999999998</v>
      </c>
      <c r="Z405" s="139">
        <v>990</v>
      </c>
      <c r="AA405" s="3">
        <f t="shared" ref="AA405:AA406" si="516">Y405*Z405</f>
        <v>3636.1709999999998</v>
      </c>
      <c r="AB405" s="18">
        <v>1250</v>
      </c>
      <c r="AC405" s="18"/>
      <c r="AD405" s="22">
        <f t="shared" ref="AD405:AD406" si="517">T405*V405*0.000001</f>
        <v>3.6728999999999998</v>
      </c>
      <c r="AE405" s="20"/>
      <c r="AF405" s="20"/>
    </row>
    <row r="406" spans="1:38" s="19" customFormat="1" ht="45" customHeight="1" x14ac:dyDescent="0.15">
      <c r="A406" s="24">
        <v>1386</v>
      </c>
      <c r="B406" s="24">
        <v>600</v>
      </c>
      <c r="C406" s="24">
        <v>2650</v>
      </c>
      <c r="D406" s="13">
        <v>9</v>
      </c>
      <c r="E406" s="13">
        <v>9</v>
      </c>
      <c r="F406" s="13">
        <v>2</v>
      </c>
      <c r="G406" s="13">
        <v>1</v>
      </c>
      <c r="H406" s="13">
        <v>0</v>
      </c>
      <c r="I406" s="12">
        <v>56</v>
      </c>
      <c r="J406" s="12">
        <v>0</v>
      </c>
      <c r="K406" s="13">
        <v>0</v>
      </c>
      <c r="L406" s="13">
        <v>0</v>
      </c>
      <c r="M406" s="13">
        <v>0</v>
      </c>
      <c r="N406" s="12">
        <v>0</v>
      </c>
      <c r="O406" s="14">
        <f t="shared" si="511"/>
        <v>3776.8239999999996</v>
      </c>
      <c r="P406" s="103">
        <v>2</v>
      </c>
      <c r="Q406" s="59" t="s">
        <v>37</v>
      </c>
      <c r="R406" s="103" t="s">
        <v>198</v>
      </c>
      <c r="S406" s="178"/>
      <c r="T406" s="139">
        <f t="shared" si="512"/>
        <v>1386</v>
      </c>
      <c r="U406" s="139">
        <f t="shared" si="513"/>
        <v>600</v>
      </c>
      <c r="V406" s="139">
        <f t="shared" si="514"/>
        <v>2650</v>
      </c>
      <c r="W406" s="3">
        <v>1</v>
      </c>
      <c r="X406" s="3" t="s">
        <v>47</v>
      </c>
      <c r="Y406" s="4">
        <f t="shared" si="515"/>
        <v>3.6728999999999998</v>
      </c>
      <c r="Z406" s="162">
        <v>990</v>
      </c>
      <c r="AA406" s="3">
        <f t="shared" si="516"/>
        <v>3636.1709999999998</v>
      </c>
      <c r="AB406" s="18">
        <v>1250</v>
      </c>
      <c r="AC406" s="18"/>
      <c r="AD406" s="22">
        <f t="shared" si="517"/>
        <v>3.6728999999999998</v>
      </c>
      <c r="AE406" s="20"/>
      <c r="AF406" s="20"/>
    </row>
    <row r="407" spans="1:38" s="19" customFormat="1" ht="45" customHeight="1" x14ac:dyDescent="0.15">
      <c r="A407" s="24">
        <v>2000</v>
      </c>
      <c r="B407" s="24">
        <v>550</v>
      </c>
      <c r="C407" s="24">
        <v>2650</v>
      </c>
      <c r="D407" s="13">
        <v>9</v>
      </c>
      <c r="E407" s="13">
        <v>9</v>
      </c>
      <c r="F407" s="13">
        <v>2</v>
      </c>
      <c r="G407" s="13">
        <v>1</v>
      </c>
      <c r="H407" s="13">
        <v>0</v>
      </c>
      <c r="I407" s="12">
        <v>56</v>
      </c>
      <c r="J407" s="12">
        <v>0</v>
      </c>
      <c r="K407" s="13">
        <v>0</v>
      </c>
      <c r="L407" s="13">
        <v>0</v>
      </c>
      <c r="M407" s="13">
        <v>0</v>
      </c>
      <c r="N407" s="12">
        <v>0</v>
      </c>
      <c r="O407" s="14">
        <f t="shared" ref="O407" si="518">(A407*B407*E407+A407*C407*F407+B407*C407*D407)*G407*$G$2*0.000001+(A407*B407*E407+A407*C407*F407+B407*C407*D407)*H407*$H$2*0.000001+($I$2*I407)+($J$2*J407+$K$2*K407*A407*C407*0.000001)+($L$2*L407)+$M$2*M407+$N$2*N407</f>
        <v>4314.1000000000004</v>
      </c>
      <c r="P407" s="103">
        <v>3</v>
      </c>
      <c r="Q407" s="59" t="s">
        <v>100</v>
      </c>
      <c r="R407" s="103" t="s">
        <v>140</v>
      </c>
      <c r="S407" s="178"/>
      <c r="T407" s="139">
        <f t="shared" ref="T407" si="519">A407</f>
        <v>2000</v>
      </c>
      <c r="U407" s="139">
        <f t="shared" ref="U407" si="520">B407</f>
        <v>550</v>
      </c>
      <c r="V407" s="139">
        <f t="shared" ref="V407" si="521">C407</f>
        <v>2650</v>
      </c>
      <c r="W407" s="3">
        <v>1</v>
      </c>
      <c r="X407" s="3" t="s">
        <v>47</v>
      </c>
      <c r="Y407" s="4">
        <f t="shared" ref="Y407" si="522">T407*V407*0.000001*W407</f>
        <v>5.3</v>
      </c>
      <c r="Z407" s="162">
        <v>990</v>
      </c>
      <c r="AA407" s="3">
        <f t="shared" ref="AA407" si="523">Y407*Z407</f>
        <v>5247</v>
      </c>
      <c r="AB407" s="18">
        <v>1250</v>
      </c>
      <c r="AC407" s="18"/>
      <c r="AD407" s="22">
        <f t="shared" ref="AD407" si="524">T407*V407*0.000001</f>
        <v>5.3</v>
      </c>
      <c r="AE407" s="20"/>
      <c r="AF407" s="20"/>
    </row>
    <row r="408" spans="1:38" s="19" customFormat="1" ht="45" customHeight="1" x14ac:dyDescent="0.15">
      <c r="A408" s="24">
        <v>2574</v>
      </c>
      <c r="B408" s="24">
        <v>400</v>
      </c>
      <c r="C408" s="24">
        <v>2650</v>
      </c>
      <c r="D408" s="13">
        <v>9</v>
      </c>
      <c r="E408" s="13">
        <v>9</v>
      </c>
      <c r="F408" s="13">
        <v>2</v>
      </c>
      <c r="G408" s="13">
        <v>1</v>
      </c>
      <c r="H408" s="13">
        <v>0</v>
      </c>
      <c r="I408" s="12">
        <v>56</v>
      </c>
      <c r="J408" s="12">
        <v>0</v>
      </c>
      <c r="K408" s="13">
        <v>0</v>
      </c>
      <c r="L408" s="13">
        <v>0</v>
      </c>
      <c r="M408" s="13">
        <v>0</v>
      </c>
      <c r="N408" s="12">
        <v>0</v>
      </c>
      <c r="O408" s="14">
        <f t="shared" ref="O408" si="525">(A408*B408*E408+A408*C408*F408+B408*C408*D408)*G408*$G$2*0.000001+(A408*B408*E408+A408*C408*F408+B408*C408*D408)*H408*$H$2*0.000001+($I$2*I408)+($J$2*J408+$K$2*K408*A408*C408*0.000001)+($L$2*L408)+$M$2*M408+$N$2*N408</f>
        <v>4173.8320000000003</v>
      </c>
      <c r="P408" s="103">
        <v>4</v>
      </c>
      <c r="Q408" s="59" t="s">
        <v>258</v>
      </c>
      <c r="R408" s="103" t="s">
        <v>259</v>
      </c>
      <c r="S408" s="178"/>
      <c r="T408" s="139">
        <f t="shared" ref="T408" si="526">A408</f>
        <v>2574</v>
      </c>
      <c r="U408" s="139">
        <f t="shared" ref="U408" si="527">B408</f>
        <v>400</v>
      </c>
      <c r="V408" s="139">
        <f t="shared" ref="V408" si="528">C408</f>
        <v>2650</v>
      </c>
      <c r="W408" s="3">
        <v>1</v>
      </c>
      <c r="X408" s="3" t="s">
        <v>47</v>
      </c>
      <c r="Y408" s="4">
        <f t="shared" ref="Y408" si="529">T408*V408*0.000001*W408</f>
        <v>6.8210999999999995</v>
      </c>
      <c r="Z408" s="162">
        <v>990</v>
      </c>
      <c r="AA408" s="3">
        <f t="shared" ref="AA408" si="530">Y408*Z408</f>
        <v>6752.8889999999992</v>
      </c>
      <c r="AB408" s="18">
        <v>1250</v>
      </c>
      <c r="AC408" s="18"/>
      <c r="AD408" s="22">
        <f t="shared" ref="AD408" si="531">T408*V408*0.000001</f>
        <v>6.8210999999999995</v>
      </c>
      <c r="AE408" s="20"/>
      <c r="AF408" s="20"/>
    </row>
    <row r="409" spans="1:38" s="19" customFormat="1" ht="45" customHeight="1" x14ac:dyDescent="0.15">
      <c r="A409" s="24">
        <v>1057</v>
      </c>
      <c r="B409" s="24">
        <v>400</v>
      </c>
      <c r="C409" s="24">
        <v>2650</v>
      </c>
      <c r="D409" s="13">
        <v>9</v>
      </c>
      <c r="E409" s="13">
        <v>9</v>
      </c>
      <c r="F409" s="13">
        <v>2</v>
      </c>
      <c r="G409" s="13">
        <v>1</v>
      </c>
      <c r="H409" s="13">
        <v>0</v>
      </c>
      <c r="I409" s="12">
        <v>56</v>
      </c>
      <c r="J409" s="12">
        <v>0</v>
      </c>
      <c r="K409" s="13">
        <v>0</v>
      </c>
      <c r="L409" s="13">
        <v>0</v>
      </c>
      <c r="M409" s="13">
        <v>0</v>
      </c>
      <c r="N409" s="12">
        <v>0</v>
      </c>
      <c r="O409" s="14">
        <f t="shared" ref="O409" si="532">(A409*B409*E409+A409*C409*F409+B409*C409*D409)*G409*$G$2*0.000001+(A409*B409*E409+A409*C409*F409+B409*C409*D409)*H409*$H$2*0.000001+($I$2*I409)+($J$2*J409+$K$2*K409*A409*C409*0.000001)+($L$2*L409)+$M$2*M409+$N$2*N409</f>
        <v>2553.6759999999999</v>
      </c>
      <c r="P409" s="103">
        <v>5</v>
      </c>
      <c r="Q409" s="59" t="s">
        <v>258</v>
      </c>
      <c r="R409" s="103" t="s">
        <v>259</v>
      </c>
      <c r="S409" s="178"/>
      <c r="T409" s="139">
        <f t="shared" ref="T409" si="533">A409</f>
        <v>1057</v>
      </c>
      <c r="U409" s="139">
        <f t="shared" ref="U409" si="534">B409</f>
        <v>400</v>
      </c>
      <c r="V409" s="139">
        <f t="shared" ref="V409" si="535">C409</f>
        <v>2650</v>
      </c>
      <c r="W409" s="3">
        <v>1</v>
      </c>
      <c r="X409" s="3" t="s">
        <v>47</v>
      </c>
      <c r="Y409" s="4">
        <f t="shared" ref="Y409" si="536">T409*V409*0.000001*W409</f>
        <v>2.80105</v>
      </c>
      <c r="Z409" s="162">
        <v>990</v>
      </c>
      <c r="AA409" s="3">
        <f t="shared" ref="AA409" si="537">Y409*Z409</f>
        <v>2773.0394999999999</v>
      </c>
      <c r="AB409" s="18">
        <v>1250</v>
      </c>
      <c r="AC409" s="18"/>
      <c r="AD409" s="22">
        <f t="shared" ref="AD409" si="538">T409*V409*0.000001</f>
        <v>2.80105</v>
      </c>
      <c r="AE409" s="20"/>
      <c r="AF409" s="20"/>
    </row>
    <row r="410" spans="1:38" s="19" customFormat="1" ht="45" customHeight="1" x14ac:dyDescent="0.15">
      <c r="A410" s="24">
        <v>3015</v>
      </c>
      <c r="B410" s="24">
        <v>400</v>
      </c>
      <c r="C410" s="24">
        <v>2650</v>
      </c>
      <c r="D410" s="13">
        <v>9</v>
      </c>
      <c r="E410" s="13">
        <v>9</v>
      </c>
      <c r="F410" s="13">
        <v>2</v>
      </c>
      <c r="G410" s="13">
        <v>1</v>
      </c>
      <c r="H410" s="13">
        <v>0</v>
      </c>
      <c r="I410" s="12">
        <v>56</v>
      </c>
      <c r="J410" s="12">
        <v>0</v>
      </c>
      <c r="K410" s="13">
        <v>0</v>
      </c>
      <c r="L410" s="13">
        <v>0</v>
      </c>
      <c r="M410" s="13">
        <v>0</v>
      </c>
      <c r="N410" s="12">
        <v>0</v>
      </c>
      <c r="O410" s="14">
        <f t="shared" ref="O410" si="539">(A410*B410*E410+A410*C410*F410+B410*C410*D410)*G410*$G$2*0.000001+(A410*B410*E410+A410*C410*F410+B410*C410*D410)*H410*$H$2*0.000001+($I$2*I410)+($J$2*J410+$K$2*K410*A410*C410*0.000001)+($L$2*L410)+$M$2*M410+$N$2*N410</f>
        <v>4644.82</v>
      </c>
      <c r="P410" s="103">
        <v>6</v>
      </c>
      <c r="Q410" s="59" t="s">
        <v>166</v>
      </c>
      <c r="R410" s="103" t="s">
        <v>167</v>
      </c>
      <c r="S410" s="178"/>
      <c r="T410" s="139">
        <f t="shared" ref="T410" si="540">A410</f>
        <v>3015</v>
      </c>
      <c r="U410" s="139">
        <f t="shared" ref="U410" si="541">B410</f>
        <v>400</v>
      </c>
      <c r="V410" s="139">
        <f t="shared" ref="V410" si="542">C410</f>
        <v>2650</v>
      </c>
      <c r="W410" s="3">
        <v>1</v>
      </c>
      <c r="X410" s="3" t="s">
        <v>47</v>
      </c>
      <c r="Y410" s="4">
        <f t="shared" ref="Y410" si="543">T410*V410*0.000001*W410</f>
        <v>7.9897499999999999</v>
      </c>
      <c r="Z410" s="162">
        <v>990</v>
      </c>
      <c r="AA410" s="3">
        <f t="shared" ref="AA410" si="544">Y410*Z410</f>
        <v>7909.8525</v>
      </c>
      <c r="AB410" s="18">
        <v>1250</v>
      </c>
      <c r="AC410" s="18"/>
      <c r="AD410" s="22">
        <f t="shared" ref="AD410" si="545">T410*V410*0.000001</f>
        <v>7.9897499999999999</v>
      </c>
      <c r="AE410" s="20"/>
      <c r="AF410" s="20"/>
    </row>
    <row r="411" spans="1:38" s="19" customFormat="1" ht="45" customHeight="1" x14ac:dyDescent="0.15">
      <c r="A411" s="24">
        <v>2310</v>
      </c>
      <c r="B411" s="24">
        <v>550</v>
      </c>
      <c r="C411" s="24">
        <v>2650</v>
      </c>
      <c r="D411" s="13">
        <v>9</v>
      </c>
      <c r="E411" s="13">
        <v>9</v>
      </c>
      <c r="F411" s="13">
        <v>2</v>
      </c>
      <c r="G411" s="13">
        <v>1</v>
      </c>
      <c r="H411" s="13">
        <v>0</v>
      </c>
      <c r="I411" s="12">
        <v>56</v>
      </c>
      <c r="J411" s="12">
        <v>0</v>
      </c>
      <c r="K411" s="13">
        <v>0</v>
      </c>
      <c r="L411" s="13">
        <v>0</v>
      </c>
      <c r="M411" s="13">
        <v>0</v>
      </c>
      <c r="N411" s="12">
        <v>0</v>
      </c>
      <c r="O411" s="14">
        <f t="shared" ref="O411" si="546">(A411*B411*E411+A411*C411*F411+B411*C411*D411)*G411*$G$2*0.000001+(A411*B411*E411+A411*C411*F411+B411*C411*D411)*H411*$H$2*0.000001+($I$2*I411)+($J$2*J411+$K$2*K411*A411*C411*0.000001)+($L$2*L411)+$M$2*M411+$N$2*N411</f>
        <v>4695.3999999999996</v>
      </c>
      <c r="P411" s="103">
        <v>7</v>
      </c>
      <c r="Q411" s="59" t="s">
        <v>100</v>
      </c>
      <c r="R411" s="103" t="s">
        <v>140</v>
      </c>
      <c r="S411" s="178"/>
      <c r="T411" s="139">
        <f t="shared" ref="T411" si="547">A411</f>
        <v>2310</v>
      </c>
      <c r="U411" s="139">
        <f t="shared" ref="U411" si="548">B411</f>
        <v>550</v>
      </c>
      <c r="V411" s="139">
        <f t="shared" ref="V411" si="549">C411</f>
        <v>2650</v>
      </c>
      <c r="W411" s="3">
        <v>1</v>
      </c>
      <c r="X411" s="3" t="s">
        <v>47</v>
      </c>
      <c r="Y411" s="4">
        <f t="shared" ref="Y411" si="550">T411*V411*0.000001*W411</f>
        <v>6.1215000000000002</v>
      </c>
      <c r="Z411" s="162">
        <v>990</v>
      </c>
      <c r="AA411" s="3">
        <f t="shared" ref="AA411" si="551">Y411*Z411</f>
        <v>6060.2849999999999</v>
      </c>
      <c r="AB411" s="18">
        <v>1250</v>
      </c>
      <c r="AC411" s="18"/>
      <c r="AD411" s="22">
        <f t="shared" ref="AD411" si="552">T411*V411*0.000001</f>
        <v>6.1215000000000002</v>
      </c>
      <c r="AE411" s="20"/>
      <c r="AF411" s="20"/>
    </row>
    <row r="412" spans="1:38" s="19" customFormat="1" ht="45" customHeight="1" x14ac:dyDescent="0.15">
      <c r="A412" s="24">
        <v>2676</v>
      </c>
      <c r="B412" s="24">
        <v>400</v>
      </c>
      <c r="C412" s="24">
        <v>1201</v>
      </c>
      <c r="D412" s="13">
        <v>9</v>
      </c>
      <c r="E412" s="13">
        <v>9</v>
      </c>
      <c r="F412" s="13">
        <v>2</v>
      </c>
      <c r="G412" s="13">
        <v>1</v>
      </c>
      <c r="H412" s="13">
        <v>0</v>
      </c>
      <c r="I412" s="12">
        <v>56</v>
      </c>
      <c r="J412" s="12">
        <v>0</v>
      </c>
      <c r="K412" s="13">
        <v>0</v>
      </c>
      <c r="L412" s="13">
        <v>0</v>
      </c>
      <c r="M412" s="13">
        <v>0</v>
      </c>
      <c r="N412" s="12">
        <v>0</v>
      </c>
      <c r="O412" s="14">
        <f t="shared" ref="O412" si="553">(A412*B412*E412+A412*C412*F412+B412*C412*D412)*G412*$G$2*0.000001+(A412*B412*E412+A412*C412*F412+B412*C412*D412)*H412*$H$2*0.000001+($I$2*I412)+($J$2*J412+$K$2*K412*A412*C412*0.000001)+($L$2*L412)+$M$2*M412+$N$2*N412</f>
        <v>2726.1942399999998</v>
      </c>
      <c r="P412" s="103">
        <v>8</v>
      </c>
      <c r="Q412" s="59" t="s">
        <v>260</v>
      </c>
      <c r="R412" s="103" t="s">
        <v>191</v>
      </c>
      <c r="S412" s="178"/>
      <c r="T412" s="139">
        <f t="shared" ref="T412" si="554">A412</f>
        <v>2676</v>
      </c>
      <c r="U412" s="139">
        <f t="shared" ref="U412" si="555">B412</f>
        <v>400</v>
      </c>
      <c r="V412" s="139">
        <f t="shared" ref="V412" si="556">C412</f>
        <v>1201</v>
      </c>
      <c r="W412" s="3">
        <v>1</v>
      </c>
      <c r="X412" s="3" t="s">
        <v>47</v>
      </c>
      <c r="Y412" s="4">
        <f t="shared" ref="Y412" si="557">T412*V412*0.000001*W412</f>
        <v>3.213876</v>
      </c>
      <c r="Z412" s="162">
        <v>990</v>
      </c>
      <c r="AA412" s="3">
        <f t="shared" ref="AA412" si="558">Y412*Z412</f>
        <v>3181.7372399999999</v>
      </c>
      <c r="AB412" s="18">
        <v>1250</v>
      </c>
      <c r="AC412" s="18"/>
      <c r="AD412" s="22">
        <f t="shared" ref="AD412" si="559">T412*V412*0.000001</f>
        <v>3.213876</v>
      </c>
      <c r="AE412" s="20"/>
      <c r="AF412" s="20"/>
    </row>
    <row r="413" spans="1:38" s="19" customFormat="1" ht="45" customHeight="1" x14ac:dyDescent="0.15">
      <c r="A413" s="24">
        <v>2875</v>
      </c>
      <c r="B413" s="24">
        <v>550</v>
      </c>
      <c r="C413" s="24">
        <v>2650</v>
      </c>
      <c r="D413" s="13">
        <v>9</v>
      </c>
      <c r="E413" s="13">
        <v>9</v>
      </c>
      <c r="F413" s="13">
        <v>2</v>
      </c>
      <c r="G413" s="13">
        <v>1</v>
      </c>
      <c r="H413" s="13">
        <v>0</v>
      </c>
      <c r="I413" s="12">
        <v>56</v>
      </c>
      <c r="J413" s="12">
        <v>0</v>
      </c>
      <c r="K413" s="13">
        <v>0</v>
      </c>
      <c r="L413" s="13">
        <v>0</v>
      </c>
      <c r="M413" s="13">
        <v>0</v>
      </c>
      <c r="N413" s="12">
        <v>0</v>
      </c>
      <c r="O413" s="14">
        <f t="shared" ref="O413" si="560">(A413*B413*E413+A413*C413*F413+B413*C413*D413)*G413*$G$2*0.000001+(A413*B413*E413+A413*C413*F413+B413*C413*D413)*H413*$H$2*0.000001+($I$2*I413)+($J$2*J413+$K$2*K413*A413*C413*0.000001)+($L$2*L413)+$M$2*M413+$N$2*N413</f>
        <v>5390.3499999999995</v>
      </c>
      <c r="P413" s="103">
        <v>9</v>
      </c>
      <c r="Q413" s="59" t="s">
        <v>260</v>
      </c>
      <c r="R413" s="103" t="s">
        <v>163</v>
      </c>
      <c r="S413" s="178"/>
      <c r="T413" s="139">
        <f t="shared" ref="T413" si="561">A413</f>
        <v>2875</v>
      </c>
      <c r="U413" s="139">
        <f t="shared" ref="U413" si="562">B413</f>
        <v>550</v>
      </c>
      <c r="V413" s="139">
        <f t="shared" ref="V413" si="563">C413</f>
        <v>2650</v>
      </c>
      <c r="W413" s="3">
        <v>1</v>
      </c>
      <c r="X413" s="3" t="s">
        <v>47</v>
      </c>
      <c r="Y413" s="4">
        <f t="shared" ref="Y413" si="564">T413*V413*0.000001*W413</f>
        <v>7.6187499999999995</v>
      </c>
      <c r="Z413" s="162">
        <v>990</v>
      </c>
      <c r="AA413" s="3">
        <f t="shared" ref="AA413" si="565">Y413*Z413</f>
        <v>7542.5624999999991</v>
      </c>
      <c r="AB413" s="18">
        <v>1250</v>
      </c>
      <c r="AC413" s="18"/>
      <c r="AD413" s="22">
        <f t="shared" ref="AD413" si="566">T413*V413*0.000001</f>
        <v>7.6187499999999995</v>
      </c>
      <c r="AE413" s="20"/>
      <c r="AF413" s="20"/>
    </row>
    <row r="414" spans="1:38" s="19" customFormat="1" ht="45" customHeight="1" x14ac:dyDescent="0.15">
      <c r="A414" s="24">
        <v>1276</v>
      </c>
      <c r="B414" s="24">
        <v>550</v>
      </c>
      <c r="C414" s="24">
        <v>2650</v>
      </c>
      <c r="D414" s="13">
        <v>9</v>
      </c>
      <c r="E414" s="13">
        <v>9</v>
      </c>
      <c r="F414" s="13">
        <v>2</v>
      </c>
      <c r="G414" s="13">
        <v>1</v>
      </c>
      <c r="H414" s="13">
        <v>0</v>
      </c>
      <c r="I414" s="12">
        <v>56</v>
      </c>
      <c r="J414" s="12">
        <v>0</v>
      </c>
      <c r="K414" s="13">
        <v>0</v>
      </c>
      <c r="L414" s="13">
        <v>0</v>
      </c>
      <c r="M414" s="13">
        <v>0</v>
      </c>
      <c r="N414" s="12">
        <v>0</v>
      </c>
      <c r="O414" s="14">
        <f t="shared" ref="O414" si="567">(A414*B414*E414+A414*C414*F414+B414*C414*D414)*G414*$G$2*0.000001+(A414*B414*E414+A414*C414*F414+B414*C414*D414)*H414*$H$2*0.000001+($I$2*I414)+($J$2*J414+$K$2*K414*A414*C414*0.000001)+($L$2*L414)+$M$2*M414+$N$2*N414</f>
        <v>3423.58</v>
      </c>
      <c r="P414" s="103">
        <v>10</v>
      </c>
      <c r="Q414" s="59" t="s">
        <v>260</v>
      </c>
      <c r="R414" s="103" t="s">
        <v>140</v>
      </c>
      <c r="S414" s="178"/>
      <c r="T414" s="139">
        <f t="shared" ref="T414" si="568">A414</f>
        <v>1276</v>
      </c>
      <c r="U414" s="139">
        <f t="shared" ref="U414" si="569">B414</f>
        <v>550</v>
      </c>
      <c r="V414" s="139">
        <f t="shared" ref="V414" si="570">C414</f>
        <v>2650</v>
      </c>
      <c r="W414" s="3">
        <v>1</v>
      </c>
      <c r="X414" s="3" t="s">
        <v>47</v>
      </c>
      <c r="Y414" s="4">
        <f t="shared" ref="Y414" si="571">T414*V414*0.000001*W414</f>
        <v>3.3813999999999997</v>
      </c>
      <c r="Z414" s="162">
        <v>990</v>
      </c>
      <c r="AA414" s="3">
        <f t="shared" ref="AA414" si="572">Y414*Z414</f>
        <v>3347.5859999999998</v>
      </c>
      <c r="AB414" s="18">
        <v>1250</v>
      </c>
      <c r="AC414" s="18"/>
      <c r="AD414" s="22">
        <f t="shared" ref="AD414" si="573">T414*V414*0.000001</f>
        <v>3.3813999999999997</v>
      </c>
      <c r="AE414" s="20"/>
      <c r="AF414" s="20"/>
    </row>
    <row r="415" spans="1:38" s="19" customFormat="1" ht="45" customHeight="1" x14ac:dyDescent="0.15">
      <c r="A415" s="24">
        <v>1780</v>
      </c>
      <c r="B415" s="24">
        <v>600</v>
      </c>
      <c r="C415" s="24">
        <v>850</v>
      </c>
      <c r="D415" s="13">
        <v>9</v>
      </c>
      <c r="E415" s="13">
        <v>9</v>
      </c>
      <c r="F415" s="13">
        <v>2</v>
      </c>
      <c r="G415" s="13">
        <v>1</v>
      </c>
      <c r="H415" s="13">
        <v>0</v>
      </c>
      <c r="I415" s="12">
        <v>56</v>
      </c>
      <c r="J415" s="12">
        <v>0</v>
      </c>
      <c r="K415" s="13">
        <v>0</v>
      </c>
      <c r="L415" s="13">
        <v>0</v>
      </c>
      <c r="M415" s="13">
        <v>0</v>
      </c>
      <c r="N415" s="12">
        <v>0</v>
      </c>
      <c r="O415" s="14">
        <f t="shared" ref="O415:O421" si="574">(A415*B415*E415+A415*C415*F415+B415*C415*D415)*G415*$G$2*0.000001+(A415*B415*E415+A415*C415*F415+B415*C415*D415)*H415*$H$2*0.000001+($I$2*I415)+($J$2*J415+$K$2*K415*A415*C415*0.000001)+($L$2*L415)+$M$2*M415+$N$2*N415</f>
        <v>2347.36</v>
      </c>
      <c r="P415" s="103">
        <v>12</v>
      </c>
      <c r="Q415" s="59" t="s">
        <v>175</v>
      </c>
      <c r="R415" s="103" t="s">
        <v>32</v>
      </c>
      <c r="S415" s="179" t="s">
        <v>267</v>
      </c>
      <c r="T415" s="139">
        <f t="shared" ref="T415:T421" si="575">A415</f>
        <v>1780</v>
      </c>
      <c r="U415" s="139">
        <f t="shared" ref="U415:U421" si="576">B415</f>
        <v>600</v>
      </c>
      <c r="V415" s="139">
        <f t="shared" ref="V415:V421" si="577">C415</f>
        <v>850</v>
      </c>
      <c r="W415" s="3">
        <v>1</v>
      </c>
      <c r="X415" s="3" t="s">
        <v>64</v>
      </c>
      <c r="Y415" s="112">
        <f>T415*0.001</f>
        <v>1.78</v>
      </c>
      <c r="Z415" s="139">
        <v>1190</v>
      </c>
      <c r="AA415" s="3">
        <f t="shared" ref="AA415:AA421" si="578">Y415*Z415</f>
        <v>2118.1999999999998</v>
      </c>
      <c r="AB415" s="18">
        <v>1250</v>
      </c>
      <c r="AC415" s="18"/>
      <c r="AD415" s="22">
        <f t="shared" ref="AD415:AD421" si="579">T415*V415*0.000001</f>
        <v>1.5129999999999999</v>
      </c>
      <c r="AE415" s="20"/>
      <c r="AF415" s="20"/>
    </row>
    <row r="416" spans="1:38" s="19" customFormat="1" ht="45" customHeight="1" x14ac:dyDescent="0.15">
      <c r="A416" s="24">
        <v>1780</v>
      </c>
      <c r="B416" s="24">
        <v>600</v>
      </c>
      <c r="C416" s="24">
        <v>850</v>
      </c>
      <c r="D416" s="13">
        <v>9</v>
      </c>
      <c r="E416" s="13">
        <v>9</v>
      </c>
      <c r="F416" s="13">
        <v>2</v>
      </c>
      <c r="G416" s="13">
        <v>1</v>
      </c>
      <c r="H416" s="13">
        <v>0</v>
      </c>
      <c r="I416" s="12">
        <v>56</v>
      </c>
      <c r="J416" s="12">
        <v>0</v>
      </c>
      <c r="K416" s="13">
        <v>0</v>
      </c>
      <c r="L416" s="13">
        <v>0</v>
      </c>
      <c r="M416" s="13">
        <v>0</v>
      </c>
      <c r="N416" s="12">
        <v>0</v>
      </c>
      <c r="O416" s="14">
        <f t="shared" si="574"/>
        <v>2347.36</v>
      </c>
      <c r="P416" s="103">
        <v>13</v>
      </c>
      <c r="Q416" s="59" t="s">
        <v>175</v>
      </c>
      <c r="R416" s="103" t="s">
        <v>32</v>
      </c>
      <c r="S416" s="179"/>
      <c r="T416" s="139">
        <f t="shared" si="575"/>
        <v>1780</v>
      </c>
      <c r="U416" s="139">
        <f t="shared" si="576"/>
        <v>600</v>
      </c>
      <c r="V416" s="139">
        <f t="shared" si="577"/>
        <v>850</v>
      </c>
      <c r="W416" s="3">
        <v>1</v>
      </c>
      <c r="X416" s="3" t="s">
        <v>64</v>
      </c>
      <c r="Y416" s="112">
        <f t="shared" ref="Y416:Y421" si="580">T416*0.001</f>
        <v>1.78</v>
      </c>
      <c r="Z416" s="139">
        <v>1190</v>
      </c>
      <c r="AA416" s="3">
        <f t="shared" si="578"/>
        <v>2118.1999999999998</v>
      </c>
      <c r="AB416" s="18">
        <v>1250</v>
      </c>
      <c r="AC416" s="18"/>
      <c r="AD416" s="22">
        <f t="shared" si="579"/>
        <v>1.5129999999999999</v>
      </c>
      <c r="AE416" s="20"/>
      <c r="AF416" s="20"/>
    </row>
    <row r="417" spans="1:38" s="19" customFormat="1" ht="45" customHeight="1" x14ac:dyDescent="0.15">
      <c r="A417" s="24">
        <v>1874</v>
      </c>
      <c r="B417" s="24">
        <v>600</v>
      </c>
      <c r="C417" s="24">
        <v>850</v>
      </c>
      <c r="D417" s="13">
        <v>9</v>
      </c>
      <c r="E417" s="13">
        <v>9</v>
      </c>
      <c r="F417" s="13">
        <v>2</v>
      </c>
      <c r="G417" s="13">
        <v>1</v>
      </c>
      <c r="H417" s="13">
        <v>0</v>
      </c>
      <c r="I417" s="12">
        <v>56</v>
      </c>
      <c r="J417" s="12">
        <v>0</v>
      </c>
      <c r="K417" s="13">
        <v>0</v>
      </c>
      <c r="L417" s="13">
        <v>0</v>
      </c>
      <c r="M417" s="13">
        <v>0</v>
      </c>
      <c r="N417" s="12">
        <v>0</v>
      </c>
      <c r="O417" s="14">
        <f t="shared" si="574"/>
        <v>2427.4479999999999</v>
      </c>
      <c r="P417" s="103">
        <v>14</v>
      </c>
      <c r="Q417" s="59" t="s">
        <v>175</v>
      </c>
      <c r="R417" s="103" t="s">
        <v>32</v>
      </c>
      <c r="S417" s="179"/>
      <c r="T417" s="139">
        <f t="shared" si="575"/>
        <v>1874</v>
      </c>
      <c r="U417" s="139">
        <f t="shared" si="576"/>
        <v>600</v>
      </c>
      <c r="V417" s="139">
        <f t="shared" si="577"/>
        <v>850</v>
      </c>
      <c r="W417" s="3">
        <v>1</v>
      </c>
      <c r="X417" s="3" t="s">
        <v>64</v>
      </c>
      <c r="Y417" s="112">
        <f t="shared" si="580"/>
        <v>1.8740000000000001</v>
      </c>
      <c r="Z417" s="139">
        <v>1190</v>
      </c>
      <c r="AA417" s="3">
        <f t="shared" si="578"/>
        <v>2230.06</v>
      </c>
      <c r="AB417" s="18">
        <v>1250</v>
      </c>
      <c r="AC417" s="18"/>
      <c r="AD417" s="22">
        <f t="shared" si="579"/>
        <v>1.5929</v>
      </c>
      <c r="AE417" s="20"/>
      <c r="AF417" s="20"/>
    </row>
    <row r="418" spans="1:38" s="19" customFormat="1" ht="45" customHeight="1" x14ac:dyDescent="0.15">
      <c r="A418" s="24">
        <v>1780</v>
      </c>
      <c r="B418" s="24">
        <v>300</v>
      </c>
      <c r="C418" s="24">
        <v>750</v>
      </c>
      <c r="D418" s="13">
        <v>9</v>
      </c>
      <c r="E418" s="13">
        <v>9</v>
      </c>
      <c r="F418" s="13">
        <v>2</v>
      </c>
      <c r="G418" s="13">
        <v>1</v>
      </c>
      <c r="H418" s="13">
        <v>0</v>
      </c>
      <c r="I418" s="12">
        <v>56</v>
      </c>
      <c r="J418" s="12">
        <v>0</v>
      </c>
      <c r="K418" s="13">
        <v>0</v>
      </c>
      <c r="L418" s="13">
        <v>0</v>
      </c>
      <c r="M418" s="13">
        <v>0</v>
      </c>
      <c r="N418" s="12">
        <v>0</v>
      </c>
      <c r="O418" s="14">
        <f t="shared" si="574"/>
        <v>1420.12</v>
      </c>
      <c r="P418" s="103">
        <v>15</v>
      </c>
      <c r="Q418" s="59" t="s">
        <v>175</v>
      </c>
      <c r="R418" s="103" t="s">
        <v>95</v>
      </c>
      <c r="S418" s="179"/>
      <c r="T418" s="139">
        <f t="shared" si="575"/>
        <v>1780</v>
      </c>
      <c r="U418" s="139">
        <f t="shared" si="576"/>
        <v>300</v>
      </c>
      <c r="V418" s="139">
        <f t="shared" si="577"/>
        <v>750</v>
      </c>
      <c r="W418" s="3">
        <v>1</v>
      </c>
      <c r="X418" s="3" t="s">
        <v>64</v>
      </c>
      <c r="Y418" s="112">
        <f t="shared" si="580"/>
        <v>1.78</v>
      </c>
      <c r="Z418" s="139">
        <v>990</v>
      </c>
      <c r="AA418" s="3">
        <f t="shared" si="578"/>
        <v>1762.2</v>
      </c>
      <c r="AB418" s="18">
        <v>1250</v>
      </c>
      <c r="AC418" s="18"/>
      <c r="AD418" s="22">
        <f t="shared" si="579"/>
        <v>1.335</v>
      </c>
      <c r="AE418" s="20"/>
      <c r="AF418" s="20"/>
    </row>
    <row r="419" spans="1:38" s="19" customFormat="1" ht="45" customHeight="1" x14ac:dyDescent="0.15">
      <c r="A419" s="24">
        <v>1780</v>
      </c>
      <c r="B419" s="24">
        <v>300</v>
      </c>
      <c r="C419" s="24">
        <v>750</v>
      </c>
      <c r="D419" s="13">
        <v>9</v>
      </c>
      <c r="E419" s="13">
        <v>9</v>
      </c>
      <c r="F419" s="13">
        <v>2</v>
      </c>
      <c r="G419" s="13">
        <v>1</v>
      </c>
      <c r="H419" s="13">
        <v>0</v>
      </c>
      <c r="I419" s="12">
        <v>56</v>
      </c>
      <c r="J419" s="12">
        <v>0</v>
      </c>
      <c r="K419" s="13">
        <v>0</v>
      </c>
      <c r="L419" s="13">
        <v>0</v>
      </c>
      <c r="M419" s="13">
        <v>0</v>
      </c>
      <c r="N419" s="12">
        <v>0</v>
      </c>
      <c r="O419" s="14">
        <f t="shared" si="574"/>
        <v>1420.12</v>
      </c>
      <c r="P419" s="103">
        <v>16</v>
      </c>
      <c r="Q419" s="59" t="s">
        <v>175</v>
      </c>
      <c r="R419" s="103" t="s">
        <v>95</v>
      </c>
      <c r="S419" s="179"/>
      <c r="T419" s="139">
        <f t="shared" si="575"/>
        <v>1780</v>
      </c>
      <c r="U419" s="139">
        <f t="shared" si="576"/>
        <v>300</v>
      </c>
      <c r="V419" s="139">
        <f t="shared" si="577"/>
        <v>750</v>
      </c>
      <c r="W419" s="3">
        <v>1</v>
      </c>
      <c r="X419" s="3" t="s">
        <v>64</v>
      </c>
      <c r="Y419" s="112">
        <f t="shared" si="580"/>
        <v>1.78</v>
      </c>
      <c r="Z419" s="139">
        <v>990</v>
      </c>
      <c r="AA419" s="3">
        <f t="shared" si="578"/>
        <v>1762.2</v>
      </c>
      <c r="AB419" s="18">
        <v>1250</v>
      </c>
      <c r="AC419" s="18"/>
      <c r="AD419" s="22">
        <f t="shared" si="579"/>
        <v>1.335</v>
      </c>
      <c r="AE419" s="20"/>
      <c r="AF419" s="20"/>
    </row>
    <row r="420" spans="1:38" s="19" customFormat="1" ht="45" customHeight="1" x14ac:dyDescent="0.15">
      <c r="A420" s="24">
        <v>450</v>
      </c>
      <c r="B420" s="24">
        <v>300</v>
      </c>
      <c r="C420" s="24">
        <v>750</v>
      </c>
      <c r="D420" s="13">
        <v>9</v>
      </c>
      <c r="E420" s="13">
        <v>9</v>
      </c>
      <c r="F420" s="13">
        <v>2</v>
      </c>
      <c r="G420" s="13">
        <v>1</v>
      </c>
      <c r="H420" s="13">
        <v>0</v>
      </c>
      <c r="I420" s="12">
        <v>56</v>
      </c>
      <c r="J420" s="12">
        <v>0</v>
      </c>
      <c r="K420" s="13">
        <v>0</v>
      </c>
      <c r="L420" s="13">
        <v>0</v>
      </c>
      <c r="M420" s="13">
        <v>0</v>
      </c>
      <c r="N420" s="12">
        <v>0</v>
      </c>
      <c r="O420" s="14">
        <f t="shared" si="574"/>
        <v>749.8</v>
      </c>
      <c r="P420" s="103">
        <v>17</v>
      </c>
      <c r="Q420" s="59" t="s">
        <v>175</v>
      </c>
      <c r="R420" s="103" t="s">
        <v>95</v>
      </c>
      <c r="S420" s="179"/>
      <c r="T420" s="139">
        <f t="shared" si="575"/>
        <v>450</v>
      </c>
      <c r="U420" s="139">
        <f t="shared" si="576"/>
        <v>300</v>
      </c>
      <c r="V420" s="139">
        <f t="shared" si="577"/>
        <v>750</v>
      </c>
      <c r="W420" s="3">
        <v>1</v>
      </c>
      <c r="X420" s="3" t="s">
        <v>64</v>
      </c>
      <c r="Y420" s="112">
        <f t="shared" si="580"/>
        <v>0.45</v>
      </c>
      <c r="Z420" s="139">
        <v>990</v>
      </c>
      <c r="AA420" s="3">
        <f t="shared" si="578"/>
        <v>445.5</v>
      </c>
      <c r="AB420" s="18">
        <v>1250</v>
      </c>
      <c r="AC420" s="18"/>
      <c r="AD420" s="22">
        <f t="shared" si="579"/>
        <v>0.33749999999999997</v>
      </c>
      <c r="AE420" s="20"/>
      <c r="AF420" s="20"/>
    </row>
    <row r="421" spans="1:38" s="19" customFormat="1" ht="45" customHeight="1" x14ac:dyDescent="0.15">
      <c r="A421" s="24">
        <v>407</v>
      </c>
      <c r="B421" s="24">
        <v>300</v>
      </c>
      <c r="C421" s="24">
        <v>750</v>
      </c>
      <c r="D421" s="13">
        <v>9</v>
      </c>
      <c r="E421" s="13">
        <v>9</v>
      </c>
      <c r="F421" s="13">
        <v>2</v>
      </c>
      <c r="G421" s="13">
        <v>1</v>
      </c>
      <c r="H421" s="13">
        <v>0</v>
      </c>
      <c r="I421" s="12">
        <v>56</v>
      </c>
      <c r="J421" s="12">
        <v>0</v>
      </c>
      <c r="K421" s="13">
        <v>0</v>
      </c>
      <c r="L421" s="13">
        <v>0</v>
      </c>
      <c r="M421" s="13">
        <v>0</v>
      </c>
      <c r="N421" s="12">
        <v>0</v>
      </c>
      <c r="O421" s="14">
        <f t="shared" si="574"/>
        <v>728.12799999999993</v>
      </c>
      <c r="P421" s="103">
        <v>18</v>
      </c>
      <c r="Q421" s="59" t="s">
        <v>175</v>
      </c>
      <c r="R421" s="103" t="s">
        <v>95</v>
      </c>
      <c r="S421" s="179"/>
      <c r="T421" s="139">
        <f t="shared" si="575"/>
        <v>407</v>
      </c>
      <c r="U421" s="139">
        <f t="shared" si="576"/>
        <v>300</v>
      </c>
      <c r="V421" s="139">
        <f t="shared" si="577"/>
        <v>750</v>
      </c>
      <c r="W421" s="3">
        <v>1</v>
      </c>
      <c r="X421" s="3" t="s">
        <v>64</v>
      </c>
      <c r="Y421" s="112">
        <f t="shared" si="580"/>
        <v>0.40700000000000003</v>
      </c>
      <c r="Z421" s="139">
        <v>990</v>
      </c>
      <c r="AA421" s="3">
        <f t="shared" si="578"/>
        <v>402.93</v>
      </c>
      <c r="AB421" s="18">
        <v>1250</v>
      </c>
      <c r="AC421" s="18"/>
      <c r="AD421" s="22">
        <f t="shared" si="579"/>
        <v>0.30524999999999997</v>
      </c>
      <c r="AE421" s="20"/>
      <c r="AF421" s="20"/>
    </row>
    <row r="422" spans="1:38" s="9" customFormat="1" ht="34.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4" t="e">
        <f>SUM(#REF!)</f>
        <v>#REF!</v>
      </c>
      <c r="P422" s="180" t="s">
        <v>202</v>
      </c>
      <c r="Q422" s="181"/>
      <c r="R422" s="181"/>
      <c r="S422" s="182"/>
      <c r="T422" s="167" t="s">
        <v>56</v>
      </c>
      <c r="U422" s="168"/>
      <c r="V422" s="168"/>
      <c r="W422" s="169"/>
      <c r="X422" s="140" t="s">
        <v>57</v>
      </c>
      <c r="Y422" s="140" t="s">
        <v>29</v>
      </c>
      <c r="Z422" s="140" t="s">
        <v>45</v>
      </c>
      <c r="AA422" s="140" t="s">
        <v>52</v>
      </c>
      <c r="AD422" s="22" t="e">
        <f>SUM(#REF!)</f>
        <v>#REF!</v>
      </c>
      <c r="AG422" s="15"/>
      <c r="AH422" s="15"/>
      <c r="AI422" s="15"/>
      <c r="AJ422" s="15"/>
      <c r="AK422" s="15"/>
      <c r="AL422" s="15"/>
    </row>
    <row r="423" spans="1:38" ht="35.1" customHeight="1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P423" s="183"/>
      <c r="Q423" s="184"/>
      <c r="R423" s="184"/>
      <c r="S423" s="185"/>
      <c r="T423" s="189" t="s">
        <v>185</v>
      </c>
      <c r="U423" s="189"/>
      <c r="V423" s="189"/>
      <c r="W423" s="189"/>
      <c r="X423" s="2" t="s">
        <v>64</v>
      </c>
      <c r="Y423" s="163">
        <v>5.5</v>
      </c>
      <c r="Z423" s="139">
        <v>580</v>
      </c>
      <c r="AA423" s="139">
        <f>Z423*Y423</f>
        <v>3190</v>
      </c>
      <c r="AC423" s="106"/>
      <c r="AG423" s="105"/>
    </row>
    <row r="424" spans="1:38" ht="33.75" customHeight="1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P424" s="186"/>
      <c r="Q424" s="187"/>
      <c r="R424" s="187"/>
      <c r="S424" s="188"/>
      <c r="T424" s="189" t="s">
        <v>182</v>
      </c>
      <c r="U424" s="189"/>
      <c r="V424" s="189"/>
      <c r="W424" s="189"/>
      <c r="X424" s="2" t="s">
        <v>58</v>
      </c>
      <c r="Y424" s="2">
        <v>3</v>
      </c>
      <c r="Z424" s="139">
        <v>300</v>
      </c>
      <c r="AA424" s="139">
        <f>Z424*Y424</f>
        <v>900</v>
      </c>
      <c r="AC424" s="106"/>
      <c r="AG424" s="105"/>
    </row>
    <row r="425" spans="1:38" ht="34.5" customHeight="1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P425" s="190" t="s">
        <v>262</v>
      </c>
      <c r="Q425" s="191"/>
      <c r="R425" s="191"/>
      <c r="S425" s="192"/>
      <c r="T425" s="189" t="s">
        <v>92</v>
      </c>
      <c r="U425" s="189"/>
      <c r="V425" s="189"/>
      <c r="W425" s="189"/>
      <c r="X425" s="2" t="s">
        <v>58</v>
      </c>
      <c r="Y425" s="2">
        <v>4</v>
      </c>
      <c r="Z425" s="139">
        <v>250</v>
      </c>
      <c r="AA425" s="139">
        <f t="shared" ref="AA425:AA427" si="581">Z425*Y425</f>
        <v>1000</v>
      </c>
      <c r="AC425" s="16"/>
    </row>
    <row r="426" spans="1:38" ht="34.5" customHeight="1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P426" s="193"/>
      <c r="Q426" s="194"/>
      <c r="R426" s="194"/>
      <c r="S426" s="195"/>
      <c r="T426" s="196" t="s">
        <v>119</v>
      </c>
      <c r="U426" s="197"/>
      <c r="V426" s="197"/>
      <c r="W426" s="198"/>
      <c r="X426" s="2" t="s">
        <v>64</v>
      </c>
      <c r="Y426" s="2">
        <v>15</v>
      </c>
      <c r="Z426" s="139">
        <v>85</v>
      </c>
      <c r="AA426" s="139">
        <f t="shared" si="581"/>
        <v>1275</v>
      </c>
      <c r="AC426" s="16"/>
    </row>
    <row r="427" spans="1:38" ht="36" customHeight="1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P427" s="193"/>
      <c r="Q427" s="194"/>
      <c r="R427" s="194"/>
      <c r="S427" s="195"/>
      <c r="T427" s="196" t="s">
        <v>207</v>
      </c>
      <c r="U427" s="197"/>
      <c r="V427" s="197"/>
      <c r="W427" s="198"/>
      <c r="X427" s="3" t="s">
        <v>47</v>
      </c>
      <c r="Y427" s="2">
        <v>3</v>
      </c>
      <c r="Z427" s="139">
        <v>390</v>
      </c>
      <c r="AA427" s="139">
        <f t="shared" si="581"/>
        <v>1170</v>
      </c>
      <c r="AC427" s="16"/>
    </row>
    <row r="428" spans="1:38" ht="35.1" customHeight="1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P428" s="167"/>
      <c r="Q428" s="168"/>
      <c r="R428" s="168"/>
      <c r="S428" s="168"/>
      <c r="T428" s="168"/>
      <c r="U428" s="168"/>
      <c r="V428" s="168"/>
      <c r="W428" s="168"/>
      <c r="X428" s="169"/>
      <c r="Y428" s="170" t="s">
        <v>49</v>
      </c>
      <c r="Z428" s="171"/>
      <c r="AA428" s="5">
        <f>SUM(AA405:AA427)-2</f>
        <v>68459.583739999987</v>
      </c>
      <c r="AB428" s="23"/>
      <c r="AC428" s="16"/>
    </row>
    <row r="433" spans="1:38" s="9" customFormat="1" ht="34.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2" t="s">
        <v>14</v>
      </c>
      <c r="P433" s="174" t="s">
        <v>261</v>
      </c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6"/>
      <c r="AG433" s="15"/>
      <c r="AH433" s="15"/>
      <c r="AI433" s="15"/>
      <c r="AJ433" s="15"/>
      <c r="AK433" s="15"/>
      <c r="AL433" s="15"/>
    </row>
    <row r="434" spans="1:38" s="9" customFormat="1" ht="35.1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3"/>
      <c r="P434" s="164" t="s">
        <v>46</v>
      </c>
      <c r="Q434" s="164" t="s">
        <v>66</v>
      </c>
      <c r="R434" s="164" t="s">
        <v>22</v>
      </c>
      <c r="S434" s="164" t="s">
        <v>51</v>
      </c>
      <c r="T434" s="164" t="s">
        <v>53</v>
      </c>
      <c r="U434" s="164" t="s">
        <v>54</v>
      </c>
      <c r="V434" s="164" t="s">
        <v>55</v>
      </c>
      <c r="W434" s="164" t="s">
        <v>71</v>
      </c>
      <c r="X434" s="164" t="s">
        <v>43</v>
      </c>
      <c r="Y434" s="104" t="s">
        <v>29</v>
      </c>
      <c r="Z434" s="164" t="s">
        <v>45</v>
      </c>
      <c r="AA434" s="164" t="s">
        <v>112</v>
      </c>
      <c r="AG434" s="15"/>
      <c r="AH434" s="15"/>
      <c r="AI434" s="15"/>
      <c r="AJ434" s="15"/>
      <c r="AK434" s="15"/>
      <c r="AL434" s="15"/>
    </row>
    <row r="435" spans="1:38" s="19" customFormat="1" ht="45" customHeight="1" x14ac:dyDescent="0.15">
      <c r="A435" s="24">
        <v>1386</v>
      </c>
      <c r="B435" s="24">
        <v>500</v>
      </c>
      <c r="C435" s="24">
        <v>2650</v>
      </c>
      <c r="D435" s="13">
        <v>9</v>
      </c>
      <c r="E435" s="13">
        <v>9</v>
      </c>
      <c r="F435" s="13">
        <v>2</v>
      </c>
      <c r="G435" s="13">
        <v>1</v>
      </c>
      <c r="H435" s="13">
        <v>0</v>
      </c>
      <c r="I435" s="12">
        <v>56</v>
      </c>
      <c r="J435" s="12">
        <v>0</v>
      </c>
      <c r="K435" s="13">
        <v>0</v>
      </c>
      <c r="L435" s="13">
        <v>0</v>
      </c>
      <c r="M435" s="13">
        <v>0</v>
      </c>
      <c r="N435" s="12">
        <v>0</v>
      </c>
      <c r="O435" s="14">
        <f t="shared" ref="O435:O451" si="582">(A435*B435*E435+A435*C435*F435+B435*C435*D435)*G435*$G$2*0.000001+(A435*B435*E435+A435*C435*F435+B435*C435*D435)*H435*$H$2*0.000001+($I$2*I435)+($J$2*J435+$K$2*K435*A435*C435*0.000001)+($L$2*L435)+$M$2*M435+$N$2*N435</f>
        <v>3340.9359999999997</v>
      </c>
      <c r="P435" s="103">
        <v>1</v>
      </c>
      <c r="Q435" s="59" t="s">
        <v>37</v>
      </c>
      <c r="R435" s="103" t="s">
        <v>38</v>
      </c>
      <c r="S435" s="177" t="s">
        <v>266</v>
      </c>
      <c r="T435" s="166">
        <f t="shared" ref="T435:T451" si="583">A435</f>
        <v>1386</v>
      </c>
      <c r="U435" s="166">
        <f t="shared" ref="U435:U451" si="584">B435</f>
        <v>500</v>
      </c>
      <c r="V435" s="166">
        <f t="shared" ref="V435:V451" si="585">C435</f>
        <v>2650</v>
      </c>
      <c r="W435" s="3">
        <v>1</v>
      </c>
      <c r="X435" s="3" t="s">
        <v>47</v>
      </c>
      <c r="Y435" s="4">
        <f t="shared" ref="Y435:Y444" si="586">T435*V435*0.000001*W435</f>
        <v>3.6728999999999998</v>
      </c>
      <c r="Z435" s="166">
        <v>1190</v>
      </c>
      <c r="AA435" s="3">
        <f t="shared" ref="AA435:AA451" si="587">Y435*Z435</f>
        <v>4370.7510000000002</v>
      </c>
      <c r="AB435" s="18">
        <v>1250</v>
      </c>
      <c r="AC435" s="18"/>
      <c r="AD435" s="22">
        <f t="shared" ref="AD435:AD451" si="588">T435*V435*0.000001</f>
        <v>3.6728999999999998</v>
      </c>
      <c r="AE435" s="20"/>
      <c r="AF435" s="20"/>
    </row>
    <row r="436" spans="1:38" s="19" customFormat="1" ht="45" customHeight="1" x14ac:dyDescent="0.15">
      <c r="A436" s="24">
        <v>1386</v>
      </c>
      <c r="B436" s="24">
        <v>600</v>
      </c>
      <c r="C436" s="24">
        <v>2650</v>
      </c>
      <c r="D436" s="13">
        <v>9</v>
      </c>
      <c r="E436" s="13">
        <v>9</v>
      </c>
      <c r="F436" s="13">
        <v>2</v>
      </c>
      <c r="G436" s="13">
        <v>1</v>
      </c>
      <c r="H436" s="13">
        <v>0</v>
      </c>
      <c r="I436" s="12">
        <v>56</v>
      </c>
      <c r="J436" s="12">
        <v>0</v>
      </c>
      <c r="K436" s="13">
        <v>0</v>
      </c>
      <c r="L436" s="13">
        <v>0</v>
      </c>
      <c r="M436" s="13">
        <v>0</v>
      </c>
      <c r="N436" s="12">
        <v>0</v>
      </c>
      <c r="O436" s="14">
        <f t="shared" si="582"/>
        <v>3776.8239999999996</v>
      </c>
      <c r="P436" s="103">
        <v>2</v>
      </c>
      <c r="Q436" s="59" t="s">
        <v>37</v>
      </c>
      <c r="R436" s="103" t="s">
        <v>198</v>
      </c>
      <c r="S436" s="178"/>
      <c r="T436" s="166">
        <f t="shared" si="583"/>
        <v>1386</v>
      </c>
      <c r="U436" s="166">
        <f t="shared" si="584"/>
        <v>600</v>
      </c>
      <c r="V436" s="166">
        <f t="shared" si="585"/>
        <v>2650</v>
      </c>
      <c r="W436" s="3">
        <v>1</v>
      </c>
      <c r="X436" s="3" t="s">
        <v>47</v>
      </c>
      <c r="Y436" s="4">
        <f t="shared" si="586"/>
        <v>3.6728999999999998</v>
      </c>
      <c r="Z436" s="166">
        <v>1190</v>
      </c>
      <c r="AA436" s="3">
        <f t="shared" si="587"/>
        <v>4370.7510000000002</v>
      </c>
      <c r="AB436" s="18">
        <v>1250</v>
      </c>
      <c r="AC436" s="18"/>
      <c r="AD436" s="22">
        <f t="shared" si="588"/>
        <v>3.6728999999999998</v>
      </c>
      <c r="AE436" s="20"/>
      <c r="AF436" s="20"/>
    </row>
    <row r="437" spans="1:38" s="19" customFormat="1" ht="45" customHeight="1" x14ac:dyDescent="0.15">
      <c r="A437" s="24">
        <v>2000</v>
      </c>
      <c r="B437" s="24">
        <v>550</v>
      </c>
      <c r="C437" s="24">
        <v>2650</v>
      </c>
      <c r="D437" s="13">
        <v>9</v>
      </c>
      <c r="E437" s="13">
        <v>9</v>
      </c>
      <c r="F437" s="13">
        <v>2</v>
      </c>
      <c r="G437" s="13">
        <v>1</v>
      </c>
      <c r="H437" s="13">
        <v>0</v>
      </c>
      <c r="I437" s="12">
        <v>56</v>
      </c>
      <c r="J437" s="12">
        <v>0</v>
      </c>
      <c r="K437" s="13">
        <v>0</v>
      </c>
      <c r="L437" s="13">
        <v>0</v>
      </c>
      <c r="M437" s="13">
        <v>0</v>
      </c>
      <c r="N437" s="12">
        <v>0</v>
      </c>
      <c r="O437" s="14">
        <f t="shared" si="582"/>
        <v>4314.1000000000004</v>
      </c>
      <c r="P437" s="103">
        <v>3</v>
      </c>
      <c r="Q437" s="59" t="s">
        <v>34</v>
      </c>
      <c r="R437" s="103" t="s">
        <v>30</v>
      </c>
      <c r="S437" s="178"/>
      <c r="T437" s="166">
        <f t="shared" si="583"/>
        <v>2000</v>
      </c>
      <c r="U437" s="166">
        <f t="shared" si="584"/>
        <v>550</v>
      </c>
      <c r="V437" s="166">
        <f t="shared" si="585"/>
        <v>2650</v>
      </c>
      <c r="W437" s="3">
        <v>1</v>
      </c>
      <c r="X437" s="3" t="s">
        <v>47</v>
      </c>
      <c r="Y437" s="4">
        <f t="shared" si="586"/>
        <v>5.3</v>
      </c>
      <c r="Z437" s="166">
        <v>1190</v>
      </c>
      <c r="AA437" s="3">
        <f t="shared" si="587"/>
        <v>6307</v>
      </c>
      <c r="AB437" s="18">
        <v>1250</v>
      </c>
      <c r="AC437" s="18"/>
      <c r="AD437" s="22">
        <f t="shared" si="588"/>
        <v>5.3</v>
      </c>
      <c r="AE437" s="20"/>
      <c r="AF437" s="20"/>
    </row>
    <row r="438" spans="1:38" s="19" customFormat="1" ht="45" customHeight="1" x14ac:dyDescent="0.15">
      <c r="A438" s="24">
        <v>2574</v>
      </c>
      <c r="B438" s="24">
        <v>400</v>
      </c>
      <c r="C438" s="24">
        <v>2650</v>
      </c>
      <c r="D438" s="13">
        <v>9</v>
      </c>
      <c r="E438" s="13">
        <v>9</v>
      </c>
      <c r="F438" s="13">
        <v>2</v>
      </c>
      <c r="G438" s="13">
        <v>1</v>
      </c>
      <c r="H438" s="13">
        <v>0</v>
      </c>
      <c r="I438" s="12">
        <v>56</v>
      </c>
      <c r="J438" s="12">
        <v>0</v>
      </c>
      <c r="K438" s="13">
        <v>0</v>
      </c>
      <c r="L438" s="13">
        <v>0</v>
      </c>
      <c r="M438" s="13">
        <v>0</v>
      </c>
      <c r="N438" s="12">
        <v>0</v>
      </c>
      <c r="O438" s="14">
        <f t="shared" si="582"/>
        <v>4173.8320000000003</v>
      </c>
      <c r="P438" s="103">
        <v>4</v>
      </c>
      <c r="Q438" s="59" t="s">
        <v>31</v>
      </c>
      <c r="R438" s="103" t="s">
        <v>36</v>
      </c>
      <c r="S438" s="178"/>
      <c r="T438" s="166">
        <f t="shared" si="583"/>
        <v>2574</v>
      </c>
      <c r="U438" s="166">
        <f t="shared" si="584"/>
        <v>400</v>
      </c>
      <c r="V438" s="166">
        <f t="shared" si="585"/>
        <v>2650</v>
      </c>
      <c r="W438" s="3">
        <v>1</v>
      </c>
      <c r="X438" s="3" t="s">
        <v>47</v>
      </c>
      <c r="Y438" s="4">
        <f t="shared" si="586"/>
        <v>6.8210999999999995</v>
      </c>
      <c r="Z438" s="166">
        <v>1190</v>
      </c>
      <c r="AA438" s="3">
        <f t="shared" si="587"/>
        <v>8117.1089999999995</v>
      </c>
      <c r="AB438" s="18">
        <v>1250</v>
      </c>
      <c r="AC438" s="18"/>
      <c r="AD438" s="22">
        <f t="shared" si="588"/>
        <v>6.8210999999999995</v>
      </c>
      <c r="AE438" s="20"/>
      <c r="AF438" s="20"/>
    </row>
    <row r="439" spans="1:38" s="19" customFormat="1" ht="45" customHeight="1" x14ac:dyDescent="0.15">
      <c r="A439" s="24">
        <v>1057</v>
      </c>
      <c r="B439" s="24">
        <v>400</v>
      </c>
      <c r="C439" s="24">
        <v>2650</v>
      </c>
      <c r="D439" s="13">
        <v>9</v>
      </c>
      <c r="E439" s="13">
        <v>9</v>
      </c>
      <c r="F439" s="13">
        <v>2</v>
      </c>
      <c r="G439" s="13">
        <v>1</v>
      </c>
      <c r="H439" s="13">
        <v>0</v>
      </c>
      <c r="I439" s="12">
        <v>56</v>
      </c>
      <c r="J439" s="12">
        <v>0</v>
      </c>
      <c r="K439" s="13">
        <v>0</v>
      </c>
      <c r="L439" s="13">
        <v>0</v>
      </c>
      <c r="M439" s="13">
        <v>0</v>
      </c>
      <c r="N439" s="12">
        <v>0</v>
      </c>
      <c r="O439" s="14">
        <f t="shared" si="582"/>
        <v>2553.6759999999999</v>
      </c>
      <c r="P439" s="103">
        <v>5</v>
      </c>
      <c r="Q439" s="59" t="s">
        <v>31</v>
      </c>
      <c r="R439" s="103" t="s">
        <v>36</v>
      </c>
      <c r="S439" s="178"/>
      <c r="T439" s="166">
        <f t="shared" si="583"/>
        <v>1057</v>
      </c>
      <c r="U439" s="166">
        <f t="shared" si="584"/>
        <v>400</v>
      </c>
      <c r="V439" s="166">
        <f t="shared" si="585"/>
        <v>2650</v>
      </c>
      <c r="W439" s="3">
        <v>1</v>
      </c>
      <c r="X439" s="3" t="s">
        <v>47</v>
      </c>
      <c r="Y439" s="4">
        <f t="shared" si="586"/>
        <v>2.80105</v>
      </c>
      <c r="Z439" s="166">
        <v>1190</v>
      </c>
      <c r="AA439" s="3">
        <f t="shared" si="587"/>
        <v>3333.2494999999999</v>
      </c>
      <c r="AB439" s="18">
        <v>1250</v>
      </c>
      <c r="AC439" s="18"/>
      <c r="AD439" s="22">
        <f t="shared" si="588"/>
        <v>2.80105</v>
      </c>
      <c r="AE439" s="20"/>
      <c r="AF439" s="20"/>
    </row>
    <row r="440" spans="1:38" s="19" customFormat="1" ht="45" customHeight="1" x14ac:dyDescent="0.15">
      <c r="A440" s="24">
        <v>3015</v>
      </c>
      <c r="B440" s="24">
        <v>400</v>
      </c>
      <c r="C440" s="24">
        <v>2650</v>
      </c>
      <c r="D440" s="13">
        <v>9</v>
      </c>
      <c r="E440" s="13">
        <v>9</v>
      </c>
      <c r="F440" s="13">
        <v>2</v>
      </c>
      <c r="G440" s="13">
        <v>1</v>
      </c>
      <c r="H440" s="13">
        <v>0</v>
      </c>
      <c r="I440" s="12">
        <v>56</v>
      </c>
      <c r="J440" s="12">
        <v>0</v>
      </c>
      <c r="K440" s="13">
        <v>0</v>
      </c>
      <c r="L440" s="13">
        <v>0</v>
      </c>
      <c r="M440" s="13">
        <v>0</v>
      </c>
      <c r="N440" s="12">
        <v>0</v>
      </c>
      <c r="O440" s="14">
        <f t="shared" si="582"/>
        <v>4644.82</v>
      </c>
      <c r="P440" s="103">
        <v>6</v>
      </c>
      <c r="Q440" s="59" t="s">
        <v>166</v>
      </c>
      <c r="R440" s="103" t="s">
        <v>167</v>
      </c>
      <c r="S440" s="178"/>
      <c r="T440" s="166">
        <f t="shared" si="583"/>
        <v>3015</v>
      </c>
      <c r="U440" s="166">
        <f t="shared" si="584"/>
        <v>400</v>
      </c>
      <c r="V440" s="166">
        <f t="shared" si="585"/>
        <v>2650</v>
      </c>
      <c r="W440" s="3">
        <v>1</v>
      </c>
      <c r="X440" s="3" t="s">
        <v>47</v>
      </c>
      <c r="Y440" s="4">
        <f t="shared" si="586"/>
        <v>7.9897499999999999</v>
      </c>
      <c r="Z440" s="166">
        <v>1190</v>
      </c>
      <c r="AA440" s="3">
        <f t="shared" si="587"/>
        <v>9507.8024999999998</v>
      </c>
      <c r="AB440" s="18">
        <v>1250</v>
      </c>
      <c r="AC440" s="18"/>
      <c r="AD440" s="22">
        <f t="shared" si="588"/>
        <v>7.9897499999999999</v>
      </c>
      <c r="AE440" s="20"/>
      <c r="AF440" s="20"/>
    </row>
    <row r="441" spans="1:38" s="19" customFormat="1" ht="45" customHeight="1" x14ac:dyDescent="0.15">
      <c r="A441" s="24">
        <v>2310</v>
      </c>
      <c r="B441" s="24">
        <v>550</v>
      </c>
      <c r="C441" s="24">
        <v>2650</v>
      </c>
      <c r="D441" s="13">
        <v>9</v>
      </c>
      <c r="E441" s="13">
        <v>9</v>
      </c>
      <c r="F441" s="13">
        <v>2</v>
      </c>
      <c r="G441" s="13">
        <v>1</v>
      </c>
      <c r="H441" s="13">
        <v>0</v>
      </c>
      <c r="I441" s="12">
        <v>56</v>
      </c>
      <c r="J441" s="12">
        <v>0</v>
      </c>
      <c r="K441" s="13">
        <v>0</v>
      </c>
      <c r="L441" s="13">
        <v>0</v>
      </c>
      <c r="M441" s="13">
        <v>0</v>
      </c>
      <c r="N441" s="12">
        <v>0</v>
      </c>
      <c r="O441" s="14">
        <f t="shared" si="582"/>
        <v>4695.3999999999996</v>
      </c>
      <c r="P441" s="103">
        <v>7</v>
      </c>
      <c r="Q441" s="59" t="s">
        <v>34</v>
      </c>
      <c r="R441" s="103" t="s">
        <v>30</v>
      </c>
      <c r="S441" s="178"/>
      <c r="T441" s="166">
        <f t="shared" si="583"/>
        <v>2310</v>
      </c>
      <c r="U441" s="166">
        <f t="shared" si="584"/>
        <v>550</v>
      </c>
      <c r="V441" s="166">
        <f t="shared" si="585"/>
        <v>2650</v>
      </c>
      <c r="W441" s="3">
        <v>1</v>
      </c>
      <c r="X441" s="3" t="s">
        <v>47</v>
      </c>
      <c r="Y441" s="4">
        <f t="shared" si="586"/>
        <v>6.1215000000000002</v>
      </c>
      <c r="Z441" s="166">
        <v>1190</v>
      </c>
      <c r="AA441" s="3">
        <f t="shared" si="587"/>
        <v>7284.585</v>
      </c>
      <c r="AB441" s="18">
        <v>1250</v>
      </c>
      <c r="AC441" s="18"/>
      <c r="AD441" s="22">
        <f t="shared" si="588"/>
        <v>6.1215000000000002</v>
      </c>
      <c r="AE441" s="20"/>
      <c r="AF441" s="20"/>
    </row>
    <row r="442" spans="1:38" s="19" customFormat="1" ht="45" customHeight="1" x14ac:dyDescent="0.15">
      <c r="A442" s="24">
        <v>2676</v>
      </c>
      <c r="B442" s="24">
        <v>400</v>
      </c>
      <c r="C442" s="24">
        <v>1201</v>
      </c>
      <c r="D442" s="13">
        <v>9</v>
      </c>
      <c r="E442" s="13">
        <v>9</v>
      </c>
      <c r="F442" s="13">
        <v>2</v>
      </c>
      <c r="G442" s="13">
        <v>1</v>
      </c>
      <c r="H442" s="13">
        <v>0</v>
      </c>
      <c r="I442" s="12">
        <v>56</v>
      </c>
      <c r="J442" s="12">
        <v>0</v>
      </c>
      <c r="K442" s="13">
        <v>0</v>
      </c>
      <c r="L442" s="13">
        <v>0</v>
      </c>
      <c r="M442" s="13">
        <v>0</v>
      </c>
      <c r="N442" s="12">
        <v>0</v>
      </c>
      <c r="O442" s="14">
        <f t="shared" si="582"/>
        <v>2726.1942399999998</v>
      </c>
      <c r="P442" s="103">
        <v>8</v>
      </c>
      <c r="Q442" s="59" t="s">
        <v>260</v>
      </c>
      <c r="R442" s="103" t="s">
        <v>67</v>
      </c>
      <c r="S442" s="178"/>
      <c r="T442" s="166">
        <f t="shared" si="583"/>
        <v>2676</v>
      </c>
      <c r="U442" s="166">
        <f t="shared" si="584"/>
        <v>400</v>
      </c>
      <c r="V442" s="166">
        <f t="shared" si="585"/>
        <v>1201</v>
      </c>
      <c r="W442" s="3">
        <v>1</v>
      </c>
      <c r="X442" s="3" t="s">
        <v>47</v>
      </c>
      <c r="Y442" s="4">
        <f t="shared" si="586"/>
        <v>3.213876</v>
      </c>
      <c r="Z442" s="166">
        <v>1190</v>
      </c>
      <c r="AA442" s="3">
        <f t="shared" si="587"/>
        <v>3824.51244</v>
      </c>
      <c r="AB442" s="18">
        <v>1250</v>
      </c>
      <c r="AC442" s="18"/>
      <c r="AD442" s="22">
        <f t="shared" si="588"/>
        <v>3.213876</v>
      </c>
      <c r="AE442" s="20"/>
      <c r="AF442" s="20"/>
    </row>
    <row r="443" spans="1:38" s="19" customFormat="1" ht="45" customHeight="1" x14ac:dyDescent="0.15">
      <c r="A443" s="24">
        <v>2875</v>
      </c>
      <c r="B443" s="24">
        <v>550</v>
      </c>
      <c r="C443" s="24">
        <v>2650</v>
      </c>
      <c r="D443" s="13">
        <v>9</v>
      </c>
      <c r="E443" s="13">
        <v>9</v>
      </c>
      <c r="F443" s="13">
        <v>2</v>
      </c>
      <c r="G443" s="13">
        <v>1</v>
      </c>
      <c r="H443" s="13">
        <v>0</v>
      </c>
      <c r="I443" s="12">
        <v>56</v>
      </c>
      <c r="J443" s="12">
        <v>0</v>
      </c>
      <c r="K443" s="13">
        <v>0</v>
      </c>
      <c r="L443" s="13">
        <v>0</v>
      </c>
      <c r="M443" s="13">
        <v>0</v>
      </c>
      <c r="N443" s="12">
        <v>0</v>
      </c>
      <c r="O443" s="14">
        <f t="shared" si="582"/>
        <v>5390.3499999999995</v>
      </c>
      <c r="P443" s="103">
        <v>9</v>
      </c>
      <c r="Q443" s="59" t="s">
        <v>260</v>
      </c>
      <c r="R443" s="103" t="s">
        <v>163</v>
      </c>
      <c r="S443" s="178"/>
      <c r="T443" s="166">
        <f t="shared" si="583"/>
        <v>2875</v>
      </c>
      <c r="U443" s="166">
        <f t="shared" si="584"/>
        <v>550</v>
      </c>
      <c r="V443" s="166">
        <f t="shared" si="585"/>
        <v>2650</v>
      </c>
      <c r="W443" s="3">
        <v>1</v>
      </c>
      <c r="X443" s="3" t="s">
        <v>47</v>
      </c>
      <c r="Y443" s="4">
        <f t="shared" si="586"/>
        <v>7.6187499999999995</v>
      </c>
      <c r="Z443" s="166">
        <v>1190</v>
      </c>
      <c r="AA443" s="3">
        <f t="shared" si="587"/>
        <v>9066.3125</v>
      </c>
      <c r="AB443" s="18">
        <v>1250</v>
      </c>
      <c r="AC443" s="18"/>
      <c r="AD443" s="22">
        <f t="shared" si="588"/>
        <v>7.6187499999999995</v>
      </c>
      <c r="AE443" s="20"/>
      <c r="AF443" s="20"/>
    </row>
    <row r="444" spans="1:38" s="19" customFormat="1" ht="45" customHeight="1" x14ac:dyDescent="0.15">
      <c r="A444" s="24">
        <v>1276</v>
      </c>
      <c r="B444" s="24">
        <v>550</v>
      </c>
      <c r="C444" s="24">
        <v>2650</v>
      </c>
      <c r="D444" s="13">
        <v>9</v>
      </c>
      <c r="E444" s="13">
        <v>9</v>
      </c>
      <c r="F444" s="13">
        <v>2</v>
      </c>
      <c r="G444" s="13">
        <v>1</v>
      </c>
      <c r="H444" s="13">
        <v>0</v>
      </c>
      <c r="I444" s="12">
        <v>56</v>
      </c>
      <c r="J444" s="12">
        <v>0</v>
      </c>
      <c r="K444" s="13">
        <v>0</v>
      </c>
      <c r="L444" s="13">
        <v>0</v>
      </c>
      <c r="M444" s="13">
        <v>0</v>
      </c>
      <c r="N444" s="12">
        <v>0</v>
      </c>
      <c r="O444" s="14">
        <f t="shared" si="582"/>
        <v>3423.58</v>
      </c>
      <c r="P444" s="103">
        <v>10</v>
      </c>
      <c r="Q444" s="59" t="s">
        <v>260</v>
      </c>
      <c r="R444" s="103" t="s">
        <v>30</v>
      </c>
      <c r="S444" s="178"/>
      <c r="T444" s="166">
        <f t="shared" si="583"/>
        <v>1276</v>
      </c>
      <c r="U444" s="166">
        <f t="shared" si="584"/>
        <v>550</v>
      </c>
      <c r="V444" s="166">
        <f t="shared" si="585"/>
        <v>2650</v>
      </c>
      <c r="W444" s="3">
        <v>1</v>
      </c>
      <c r="X444" s="3" t="s">
        <v>47</v>
      </c>
      <c r="Y444" s="4">
        <f t="shared" si="586"/>
        <v>3.3813999999999997</v>
      </c>
      <c r="Z444" s="166">
        <v>1190</v>
      </c>
      <c r="AA444" s="3">
        <f t="shared" si="587"/>
        <v>4023.8659999999995</v>
      </c>
      <c r="AB444" s="18">
        <v>1250</v>
      </c>
      <c r="AC444" s="18"/>
      <c r="AD444" s="22">
        <f t="shared" si="588"/>
        <v>3.3813999999999997</v>
      </c>
      <c r="AE444" s="20"/>
      <c r="AF444" s="20"/>
    </row>
    <row r="445" spans="1:38" s="19" customFormat="1" ht="45" customHeight="1" x14ac:dyDescent="0.15">
      <c r="A445" s="24">
        <v>1780</v>
      </c>
      <c r="B445" s="24">
        <v>600</v>
      </c>
      <c r="C445" s="24">
        <v>850</v>
      </c>
      <c r="D445" s="13">
        <v>9</v>
      </c>
      <c r="E445" s="13">
        <v>9</v>
      </c>
      <c r="F445" s="13">
        <v>2</v>
      </c>
      <c r="G445" s="13">
        <v>1</v>
      </c>
      <c r="H445" s="13">
        <v>0</v>
      </c>
      <c r="I445" s="12">
        <v>56</v>
      </c>
      <c r="J445" s="12">
        <v>0</v>
      </c>
      <c r="K445" s="13">
        <v>0</v>
      </c>
      <c r="L445" s="13">
        <v>0</v>
      </c>
      <c r="M445" s="13">
        <v>0</v>
      </c>
      <c r="N445" s="12">
        <v>0</v>
      </c>
      <c r="O445" s="14">
        <f t="shared" si="582"/>
        <v>2347.36</v>
      </c>
      <c r="P445" s="103">
        <v>12</v>
      </c>
      <c r="Q445" s="59" t="s">
        <v>175</v>
      </c>
      <c r="R445" s="103" t="s">
        <v>32</v>
      </c>
      <c r="S445" s="179" t="s">
        <v>267</v>
      </c>
      <c r="T445" s="166">
        <f t="shared" si="583"/>
        <v>1780</v>
      </c>
      <c r="U445" s="166">
        <f t="shared" si="584"/>
        <v>600</v>
      </c>
      <c r="V445" s="166">
        <f t="shared" si="585"/>
        <v>850</v>
      </c>
      <c r="W445" s="3">
        <v>1</v>
      </c>
      <c r="X445" s="3" t="s">
        <v>44</v>
      </c>
      <c r="Y445" s="112">
        <f>T445*0.001</f>
        <v>1.78</v>
      </c>
      <c r="Z445" s="166">
        <v>1290</v>
      </c>
      <c r="AA445" s="3">
        <f t="shared" si="587"/>
        <v>2296.1999999999998</v>
      </c>
      <c r="AB445" s="18">
        <v>1250</v>
      </c>
      <c r="AC445" s="18"/>
      <c r="AD445" s="22">
        <f t="shared" si="588"/>
        <v>1.5129999999999999</v>
      </c>
      <c r="AE445" s="20"/>
      <c r="AF445" s="20"/>
    </row>
    <row r="446" spans="1:38" s="19" customFormat="1" ht="45" customHeight="1" x14ac:dyDescent="0.15">
      <c r="A446" s="24">
        <v>1780</v>
      </c>
      <c r="B446" s="24">
        <v>600</v>
      </c>
      <c r="C446" s="24">
        <v>850</v>
      </c>
      <c r="D446" s="13">
        <v>9</v>
      </c>
      <c r="E446" s="13">
        <v>9</v>
      </c>
      <c r="F446" s="13">
        <v>2</v>
      </c>
      <c r="G446" s="13">
        <v>1</v>
      </c>
      <c r="H446" s="13">
        <v>0</v>
      </c>
      <c r="I446" s="12">
        <v>56</v>
      </c>
      <c r="J446" s="12">
        <v>0</v>
      </c>
      <c r="K446" s="13">
        <v>0</v>
      </c>
      <c r="L446" s="13">
        <v>0</v>
      </c>
      <c r="M446" s="13">
        <v>0</v>
      </c>
      <c r="N446" s="12">
        <v>0</v>
      </c>
      <c r="O446" s="14">
        <f t="shared" si="582"/>
        <v>2347.36</v>
      </c>
      <c r="P446" s="103">
        <v>13</v>
      </c>
      <c r="Q446" s="59" t="s">
        <v>175</v>
      </c>
      <c r="R446" s="103" t="s">
        <v>32</v>
      </c>
      <c r="S446" s="179"/>
      <c r="T446" s="166">
        <f t="shared" si="583"/>
        <v>1780</v>
      </c>
      <c r="U446" s="166">
        <f t="shared" si="584"/>
        <v>600</v>
      </c>
      <c r="V446" s="166">
        <f t="shared" si="585"/>
        <v>850</v>
      </c>
      <c r="W446" s="3">
        <v>1</v>
      </c>
      <c r="X446" s="3" t="s">
        <v>44</v>
      </c>
      <c r="Y446" s="112">
        <f t="shared" ref="Y446:Y451" si="589">T446*0.001</f>
        <v>1.78</v>
      </c>
      <c r="Z446" s="166">
        <v>1290</v>
      </c>
      <c r="AA446" s="3">
        <f t="shared" si="587"/>
        <v>2296.1999999999998</v>
      </c>
      <c r="AB446" s="18">
        <v>1250</v>
      </c>
      <c r="AC446" s="18"/>
      <c r="AD446" s="22">
        <f t="shared" si="588"/>
        <v>1.5129999999999999</v>
      </c>
      <c r="AE446" s="20"/>
      <c r="AF446" s="20"/>
    </row>
    <row r="447" spans="1:38" s="19" customFormat="1" ht="45" customHeight="1" x14ac:dyDescent="0.15">
      <c r="A447" s="24">
        <v>1874</v>
      </c>
      <c r="B447" s="24">
        <v>600</v>
      </c>
      <c r="C447" s="24">
        <v>850</v>
      </c>
      <c r="D447" s="13">
        <v>9</v>
      </c>
      <c r="E447" s="13">
        <v>9</v>
      </c>
      <c r="F447" s="13">
        <v>2</v>
      </c>
      <c r="G447" s="13">
        <v>1</v>
      </c>
      <c r="H447" s="13">
        <v>0</v>
      </c>
      <c r="I447" s="12">
        <v>56</v>
      </c>
      <c r="J447" s="12">
        <v>0</v>
      </c>
      <c r="K447" s="13">
        <v>0</v>
      </c>
      <c r="L447" s="13">
        <v>0</v>
      </c>
      <c r="M447" s="13">
        <v>0</v>
      </c>
      <c r="N447" s="12">
        <v>0</v>
      </c>
      <c r="O447" s="14">
        <f t="shared" si="582"/>
        <v>2427.4479999999999</v>
      </c>
      <c r="P447" s="103">
        <v>14</v>
      </c>
      <c r="Q447" s="59" t="s">
        <v>175</v>
      </c>
      <c r="R447" s="103" t="s">
        <v>32</v>
      </c>
      <c r="S447" s="179"/>
      <c r="T447" s="166">
        <f t="shared" si="583"/>
        <v>1874</v>
      </c>
      <c r="U447" s="166">
        <f t="shared" si="584"/>
        <v>600</v>
      </c>
      <c r="V447" s="166">
        <f t="shared" si="585"/>
        <v>850</v>
      </c>
      <c r="W447" s="3">
        <v>1</v>
      </c>
      <c r="X447" s="3" t="s">
        <v>44</v>
      </c>
      <c r="Y447" s="112">
        <f t="shared" si="589"/>
        <v>1.8740000000000001</v>
      </c>
      <c r="Z447" s="166">
        <v>1290</v>
      </c>
      <c r="AA447" s="3">
        <f t="shared" si="587"/>
        <v>2417.46</v>
      </c>
      <c r="AB447" s="18">
        <v>1250</v>
      </c>
      <c r="AC447" s="18"/>
      <c r="AD447" s="22">
        <f t="shared" si="588"/>
        <v>1.5929</v>
      </c>
      <c r="AE447" s="20"/>
      <c r="AF447" s="20"/>
    </row>
    <row r="448" spans="1:38" s="19" customFormat="1" ht="45" customHeight="1" x14ac:dyDescent="0.15">
      <c r="A448" s="24">
        <v>1780</v>
      </c>
      <c r="B448" s="24">
        <v>300</v>
      </c>
      <c r="C448" s="24">
        <v>750</v>
      </c>
      <c r="D448" s="13">
        <v>9</v>
      </c>
      <c r="E448" s="13">
        <v>9</v>
      </c>
      <c r="F448" s="13">
        <v>2</v>
      </c>
      <c r="G448" s="13">
        <v>1</v>
      </c>
      <c r="H448" s="13">
        <v>0</v>
      </c>
      <c r="I448" s="12">
        <v>56</v>
      </c>
      <c r="J448" s="12">
        <v>0</v>
      </c>
      <c r="K448" s="13">
        <v>0</v>
      </c>
      <c r="L448" s="13">
        <v>0</v>
      </c>
      <c r="M448" s="13">
        <v>0</v>
      </c>
      <c r="N448" s="12">
        <v>0</v>
      </c>
      <c r="O448" s="14">
        <f t="shared" si="582"/>
        <v>1420.12</v>
      </c>
      <c r="P448" s="103">
        <v>15</v>
      </c>
      <c r="Q448" s="59" t="s">
        <v>175</v>
      </c>
      <c r="R448" s="103" t="s">
        <v>33</v>
      </c>
      <c r="S448" s="179"/>
      <c r="T448" s="166">
        <f t="shared" si="583"/>
        <v>1780</v>
      </c>
      <c r="U448" s="166">
        <f t="shared" si="584"/>
        <v>300</v>
      </c>
      <c r="V448" s="166">
        <f t="shared" si="585"/>
        <v>750</v>
      </c>
      <c r="W448" s="3">
        <v>1</v>
      </c>
      <c r="X448" s="3" t="s">
        <v>44</v>
      </c>
      <c r="Y448" s="112">
        <f t="shared" si="589"/>
        <v>1.78</v>
      </c>
      <c r="Z448" s="166">
        <v>1090</v>
      </c>
      <c r="AA448" s="3">
        <f t="shared" si="587"/>
        <v>1940.2</v>
      </c>
      <c r="AB448" s="18">
        <v>1250</v>
      </c>
      <c r="AC448" s="18"/>
      <c r="AD448" s="22">
        <f t="shared" si="588"/>
        <v>1.335</v>
      </c>
      <c r="AE448" s="20"/>
      <c r="AF448" s="20"/>
    </row>
    <row r="449" spans="1:38" s="19" customFormat="1" ht="45" customHeight="1" x14ac:dyDescent="0.15">
      <c r="A449" s="24">
        <v>1780</v>
      </c>
      <c r="B449" s="24">
        <v>300</v>
      </c>
      <c r="C449" s="24">
        <v>750</v>
      </c>
      <c r="D449" s="13">
        <v>9</v>
      </c>
      <c r="E449" s="13">
        <v>9</v>
      </c>
      <c r="F449" s="13">
        <v>2</v>
      </c>
      <c r="G449" s="13">
        <v>1</v>
      </c>
      <c r="H449" s="13">
        <v>0</v>
      </c>
      <c r="I449" s="12">
        <v>56</v>
      </c>
      <c r="J449" s="12">
        <v>0</v>
      </c>
      <c r="K449" s="13">
        <v>0</v>
      </c>
      <c r="L449" s="13">
        <v>0</v>
      </c>
      <c r="M449" s="13">
        <v>0</v>
      </c>
      <c r="N449" s="12">
        <v>0</v>
      </c>
      <c r="O449" s="14">
        <f t="shared" si="582"/>
        <v>1420.12</v>
      </c>
      <c r="P449" s="103">
        <v>16</v>
      </c>
      <c r="Q449" s="59" t="s">
        <v>175</v>
      </c>
      <c r="R449" s="103" t="s">
        <v>33</v>
      </c>
      <c r="S449" s="179"/>
      <c r="T449" s="166">
        <f t="shared" si="583"/>
        <v>1780</v>
      </c>
      <c r="U449" s="166">
        <f t="shared" si="584"/>
        <v>300</v>
      </c>
      <c r="V449" s="166">
        <f t="shared" si="585"/>
        <v>750</v>
      </c>
      <c r="W449" s="3">
        <v>1</v>
      </c>
      <c r="X449" s="3" t="s">
        <v>44</v>
      </c>
      <c r="Y449" s="112">
        <f t="shared" si="589"/>
        <v>1.78</v>
      </c>
      <c r="Z449" s="166">
        <v>1090</v>
      </c>
      <c r="AA449" s="3">
        <f t="shared" si="587"/>
        <v>1940.2</v>
      </c>
      <c r="AB449" s="18">
        <v>1250</v>
      </c>
      <c r="AC449" s="18"/>
      <c r="AD449" s="22">
        <f t="shared" si="588"/>
        <v>1.335</v>
      </c>
      <c r="AE449" s="20"/>
      <c r="AF449" s="20"/>
    </row>
    <row r="450" spans="1:38" s="19" customFormat="1" ht="45" customHeight="1" x14ac:dyDescent="0.15">
      <c r="A450" s="24">
        <v>450</v>
      </c>
      <c r="B450" s="24">
        <v>300</v>
      </c>
      <c r="C450" s="24">
        <v>750</v>
      </c>
      <c r="D450" s="13">
        <v>9</v>
      </c>
      <c r="E450" s="13">
        <v>9</v>
      </c>
      <c r="F450" s="13">
        <v>2</v>
      </c>
      <c r="G450" s="13">
        <v>1</v>
      </c>
      <c r="H450" s="13">
        <v>0</v>
      </c>
      <c r="I450" s="12">
        <v>56</v>
      </c>
      <c r="J450" s="12">
        <v>0</v>
      </c>
      <c r="K450" s="13">
        <v>0</v>
      </c>
      <c r="L450" s="13">
        <v>0</v>
      </c>
      <c r="M450" s="13">
        <v>0</v>
      </c>
      <c r="N450" s="12">
        <v>0</v>
      </c>
      <c r="O450" s="14">
        <f t="shared" si="582"/>
        <v>749.8</v>
      </c>
      <c r="P450" s="103">
        <v>17</v>
      </c>
      <c r="Q450" s="59" t="s">
        <v>175</v>
      </c>
      <c r="R450" s="103" t="s">
        <v>33</v>
      </c>
      <c r="S450" s="179"/>
      <c r="T450" s="166">
        <f t="shared" si="583"/>
        <v>450</v>
      </c>
      <c r="U450" s="166">
        <f t="shared" si="584"/>
        <v>300</v>
      </c>
      <c r="V450" s="166">
        <f t="shared" si="585"/>
        <v>750</v>
      </c>
      <c r="W450" s="3">
        <v>1</v>
      </c>
      <c r="X450" s="3" t="s">
        <v>44</v>
      </c>
      <c r="Y450" s="112">
        <f t="shared" si="589"/>
        <v>0.45</v>
      </c>
      <c r="Z450" s="166">
        <v>1090</v>
      </c>
      <c r="AA450" s="3">
        <f t="shared" si="587"/>
        <v>490.5</v>
      </c>
      <c r="AB450" s="18">
        <v>1250</v>
      </c>
      <c r="AC450" s="18"/>
      <c r="AD450" s="22">
        <f t="shared" si="588"/>
        <v>0.33749999999999997</v>
      </c>
      <c r="AE450" s="20"/>
      <c r="AF450" s="20"/>
    </row>
    <row r="451" spans="1:38" s="19" customFormat="1" ht="45" customHeight="1" x14ac:dyDescent="0.15">
      <c r="A451" s="24">
        <v>407</v>
      </c>
      <c r="B451" s="24">
        <v>300</v>
      </c>
      <c r="C451" s="24">
        <v>750</v>
      </c>
      <c r="D451" s="13">
        <v>9</v>
      </c>
      <c r="E451" s="13">
        <v>9</v>
      </c>
      <c r="F451" s="13">
        <v>2</v>
      </c>
      <c r="G451" s="13">
        <v>1</v>
      </c>
      <c r="H451" s="13">
        <v>0</v>
      </c>
      <c r="I451" s="12">
        <v>56</v>
      </c>
      <c r="J451" s="12">
        <v>0</v>
      </c>
      <c r="K451" s="13">
        <v>0</v>
      </c>
      <c r="L451" s="13">
        <v>0</v>
      </c>
      <c r="M451" s="13">
        <v>0</v>
      </c>
      <c r="N451" s="12">
        <v>0</v>
      </c>
      <c r="O451" s="14">
        <f t="shared" si="582"/>
        <v>728.12799999999993</v>
      </c>
      <c r="P451" s="103">
        <v>18</v>
      </c>
      <c r="Q451" s="59" t="s">
        <v>175</v>
      </c>
      <c r="R451" s="103" t="s">
        <v>33</v>
      </c>
      <c r="S451" s="179"/>
      <c r="T451" s="166">
        <f t="shared" si="583"/>
        <v>407</v>
      </c>
      <c r="U451" s="166">
        <f t="shared" si="584"/>
        <v>300</v>
      </c>
      <c r="V451" s="166">
        <f t="shared" si="585"/>
        <v>750</v>
      </c>
      <c r="W451" s="3">
        <v>1</v>
      </c>
      <c r="X451" s="3" t="s">
        <v>44</v>
      </c>
      <c r="Y451" s="112">
        <f t="shared" si="589"/>
        <v>0.40700000000000003</v>
      </c>
      <c r="Z451" s="166">
        <v>1090</v>
      </c>
      <c r="AA451" s="3">
        <f t="shared" si="587"/>
        <v>443.63000000000005</v>
      </c>
      <c r="AB451" s="18">
        <v>1250</v>
      </c>
      <c r="AC451" s="18"/>
      <c r="AD451" s="22">
        <f t="shared" si="588"/>
        <v>0.30524999999999997</v>
      </c>
      <c r="AE451" s="20"/>
      <c r="AF451" s="20"/>
    </row>
    <row r="452" spans="1:38" s="9" customFormat="1" ht="34.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4" t="e">
        <f>SUM(#REF!)</f>
        <v>#REF!</v>
      </c>
      <c r="P452" s="180" t="s">
        <v>202</v>
      </c>
      <c r="Q452" s="181"/>
      <c r="R452" s="181"/>
      <c r="S452" s="182"/>
      <c r="T452" s="167" t="s">
        <v>56</v>
      </c>
      <c r="U452" s="168"/>
      <c r="V452" s="168"/>
      <c r="W452" s="169"/>
      <c r="X452" s="165" t="s">
        <v>43</v>
      </c>
      <c r="Y452" s="165" t="s">
        <v>29</v>
      </c>
      <c r="Z452" s="165" t="s">
        <v>45</v>
      </c>
      <c r="AA452" s="165" t="s">
        <v>52</v>
      </c>
      <c r="AD452" s="22" t="e">
        <f>SUM(#REF!)</f>
        <v>#REF!</v>
      </c>
      <c r="AG452" s="15"/>
      <c r="AH452" s="15"/>
      <c r="AI452" s="15"/>
      <c r="AJ452" s="15"/>
      <c r="AK452" s="15"/>
      <c r="AL452" s="15"/>
    </row>
    <row r="453" spans="1:38" ht="35.1" customHeight="1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P453" s="183"/>
      <c r="Q453" s="184"/>
      <c r="R453" s="184"/>
      <c r="S453" s="185"/>
      <c r="T453" s="189" t="s">
        <v>185</v>
      </c>
      <c r="U453" s="189"/>
      <c r="V453" s="189"/>
      <c r="W453" s="189"/>
      <c r="X453" s="2" t="s">
        <v>44</v>
      </c>
      <c r="Y453" s="163">
        <v>5.5</v>
      </c>
      <c r="Z453" s="166">
        <v>580</v>
      </c>
      <c r="AA453" s="166">
        <f>Z453*Y453</f>
        <v>3190</v>
      </c>
      <c r="AC453" s="106"/>
      <c r="AG453" s="105"/>
    </row>
    <row r="454" spans="1:38" ht="33.75" customHeight="1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P454" s="186"/>
      <c r="Q454" s="187"/>
      <c r="R454" s="187"/>
      <c r="S454" s="188"/>
      <c r="T454" s="189" t="s">
        <v>182</v>
      </c>
      <c r="U454" s="189"/>
      <c r="V454" s="189"/>
      <c r="W454" s="189"/>
      <c r="X454" s="2" t="s">
        <v>48</v>
      </c>
      <c r="Y454" s="2">
        <v>3</v>
      </c>
      <c r="Z454" s="166">
        <v>300</v>
      </c>
      <c r="AA454" s="166">
        <f>Z454*Y454</f>
        <v>900</v>
      </c>
      <c r="AC454" s="106"/>
      <c r="AG454" s="105"/>
    </row>
    <row r="455" spans="1:38" ht="34.5" customHeight="1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P455" s="190" t="s">
        <v>262</v>
      </c>
      <c r="Q455" s="191"/>
      <c r="R455" s="191"/>
      <c r="S455" s="192"/>
      <c r="T455" s="189" t="s">
        <v>92</v>
      </c>
      <c r="U455" s="189"/>
      <c r="V455" s="189"/>
      <c r="W455" s="189"/>
      <c r="X455" s="2" t="s">
        <v>48</v>
      </c>
      <c r="Y455" s="2">
        <v>4</v>
      </c>
      <c r="Z455" s="166">
        <v>250</v>
      </c>
      <c r="AA455" s="166">
        <f t="shared" ref="AA455:AA457" si="590">Z455*Y455</f>
        <v>1000</v>
      </c>
      <c r="AC455" s="16"/>
    </row>
    <row r="456" spans="1:38" ht="34.5" customHeight="1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P456" s="193"/>
      <c r="Q456" s="194"/>
      <c r="R456" s="194"/>
      <c r="S456" s="195"/>
      <c r="T456" s="196" t="s">
        <v>119</v>
      </c>
      <c r="U456" s="197"/>
      <c r="V456" s="197"/>
      <c r="W456" s="198"/>
      <c r="X456" s="2" t="s">
        <v>44</v>
      </c>
      <c r="Y456" s="2">
        <v>15</v>
      </c>
      <c r="Z456" s="166">
        <v>85</v>
      </c>
      <c r="AA456" s="166">
        <f t="shared" si="590"/>
        <v>1275</v>
      </c>
      <c r="AC456" s="16"/>
    </row>
    <row r="457" spans="1:38" ht="36" customHeight="1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P457" s="193"/>
      <c r="Q457" s="194"/>
      <c r="R457" s="194"/>
      <c r="S457" s="195"/>
      <c r="T457" s="196" t="s">
        <v>207</v>
      </c>
      <c r="U457" s="197"/>
      <c r="V457" s="197"/>
      <c r="W457" s="198"/>
      <c r="X457" s="3" t="s">
        <v>47</v>
      </c>
      <c r="Y457" s="2">
        <v>3</v>
      </c>
      <c r="Z457" s="166">
        <v>390</v>
      </c>
      <c r="AA457" s="166">
        <f t="shared" si="590"/>
        <v>1170</v>
      </c>
      <c r="AC457" s="16"/>
    </row>
    <row r="458" spans="1:38" ht="35.1" customHeight="1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P458" s="167"/>
      <c r="Q458" s="168"/>
      <c r="R458" s="168"/>
      <c r="S458" s="168"/>
      <c r="T458" s="168"/>
      <c r="U458" s="168"/>
      <c r="V458" s="168"/>
      <c r="W458" s="168"/>
      <c r="X458" s="169"/>
      <c r="Y458" s="170" t="s">
        <v>49</v>
      </c>
      <c r="Z458" s="171"/>
      <c r="AA458" s="5">
        <f>SUM(AA435:AA457)</f>
        <v>79565.328939999992</v>
      </c>
      <c r="AB458" s="23"/>
      <c r="AC458" s="16"/>
    </row>
  </sheetData>
  <mergeCells count="250">
    <mergeCell ref="P245:X245"/>
    <mergeCell ref="Y245:Z245"/>
    <mergeCell ref="P246:AA246"/>
    <mergeCell ref="P225:AA225"/>
    <mergeCell ref="S218:S223"/>
    <mergeCell ref="P199:X199"/>
    <mergeCell ref="Y199:Z199"/>
    <mergeCell ref="P200:AA200"/>
    <mergeCell ref="P213:AA213"/>
    <mergeCell ref="T211:W211"/>
    <mergeCell ref="S207:S208"/>
    <mergeCell ref="P205:AA205"/>
    <mergeCell ref="Q210:S210"/>
    <mergeCell ref="T210:W210"/>
    <mergeCell ref="P212:X212"/>
    <mergeCell ref="Y212:Z212"/>
    <mergeCell ref="P227:AA227"/>
    <mergeCell ref="S229:S234"/>
    <mergeCell ref="P235:X235"/>
    <mergeCell ref="O216:O217"/>
    <mergeCell ref="P216:AA216"/>
    <mergeCell ref="P224:X224"/>
    <mergeCell ref="Y224:Z224"/>
    <mergeCell ref="O238:O239"/>
    <mergeCell ref="P238:AA238"/>
    <mergeCell ref="S240:S244"/>
    <mergeCell ref="O205:O206"/>
    <mergeCell ref="O227:O228"/>
    <mergeCell ref="Y235:Z235"/>
    <mergeCell ref="P236:AA236"/>
    <mergeCell ref="T144:W144"/>
    <mergeCell ref="T145:W145"/>
    <mergeCell ref="P140:S145"/>
    <mergeCell ref="O117:O118"/>
    <mergeCell ref="P117:AA117"/>
    <mergeCell ref="T137:W137"/>
    <mergeCell ref="T138:W138"/>
    <mergeCell ref="T139:W139"/>
    <mergeCell ref="T140:W140"/>
    <mergeCell ref="S119:S127"/>
    <mergeCell ref="S128:S136"/>
    <mergeCell ref="P137:S139"/>
    <mergeCell ref="O363:O364"/>
    <mergeCell ref="P363:AA363"/>
    <mergeCell ref="Y366:Z366"/>
    <mergeCell ref="P367:AA367"/>
    <mergeCell ref="Y306:Z306"/>
    <mergeCell ref="P307:AA307"/>
    <mergeCell ref="O301:O302"/>
    <mergeCell ref="P301:AA301"/>
    <mergeCell ref="S303:S304"/>
    <mergeCell ref="O341:O342"/>
    <mergeCell ref="P341:AA341"/>
    <mergeCell ref="S319:S320"/>
    <mergeCell ref="P321:W321"/>
    <mergeCell ref="O327:O328"/>
    <mergeCell ref="P327:AA327"/>
    <mergeCell ref="P314:AA314"/>
    <mergeCell ref="O310:O311"/>
    <mergeCell ref="P310:AA310"/>
    <mergeCell ref="Y313:Z313"/>
    <mergeCell ref="O317:O318"/>
    <mergeCell ref="P317:AA317"/>
    <mergeCell ref="P335:W335"/>
    <mergeCell ref="Y336:Z336"/>
    <mergeCell ref="P337:AA337"/>
    <mergeCell ref="P75:AA75"/>
    <mergeCell ref="O70:O71"/>
    <mergeCell ref="P70:AA70"/>
    <mergeCell ref="S72:S73"/>
    <mergeCell ref="P74:X74"/>
    <mergeCell ref="Y74:Z74"/>
    <mergeCell ref="P276:AA276"/>
    <mergeCell ref="S274:V274"/>
    <mergeCell ref="S273:V273"/>
    <mergeCell ref="O269:O270"/>
    <mergeCell ref="P269:AA269"/>
    <mergeCell ref="S271:S272"/>
    <mergeCell ref="P275:X275"/>
    <mergeCell ref="Y275:Z275"/>
    <mergeCell ref="O78:O79"/>
    <mergeCell ref="P78:AA78"/>
    <mergeCell ref="P112:X112"/>
    <mergeCell ref="Y112:Z112"/>
    <mergeCell ref="P113:AA113"/>
    <mergeCell ref="T105:W105"/>
    <mergeCell ref="S80:S104"/>
    <mergeCell ref="T111:W111"/>
    <mergeCell ref="P105:S111"/>
    <mergeCell ref="T106:W106"/>
    <mergeCell ref="O45:O46"/>
    <mergeCell ref="P45:AA45"/>
    <mergeCell ref="Y51:Z51"/>
    <mergeCell ref="P59:AA59"/>
    <mergeCell ref="S57:W57"/>
    <mergeCell ref="O54:O55"/>
    <mergeCell ref="P54:AA54"/>
    <mergeCell ref="P58:X58"/>
    <mergeCell ref="Y58:Z58"/>
    <mergeCell ref="O4:O5"/>
    <mergeCell ref="P4:AA4"/>
    <mergeCell ref="S6:S13"/>
    <mergeCell ref="O1:O2"/>
    <mergeCell ref="P1:R1"/>
    <mergeCell ref="T1:AB1"/>
    <mergeCell ref="Y20:Z20"/>
    <mergeCell ref="P21:AA21"/>
    <mergeCell ref="P14:R20"/>
    <mergeCell ref="S14:V14"/>
    <mergeCell ref="S15:V15"/>
    <mergeCell ref="S16:V16"/>
    <mergeCell ref="S17:V17"/>
    <mergeCell ref="S18:V18"/>
    <mergeCell ref="S19:V19"/>
    <mergeCell ref="P67:AA67"/>
    <mergeCell ref="S64:S65"/>
    <mergeCell ref="O62:O63"/>
    <mergeCell ref="P62:AA62"/>
    <mergeCell ref="P66:X66"/>
    <mergeCell ref="Y66:Z66"/>
    <mergeCell ref="P34:AA34"/>
    <mergeCell ref="S26:S29"/>
    <mergeCell ref="O24:O25"/>
    <mergeCell ref="P24:AA24"/>
    <mergeCell ref="P30:R33"/>
    <mergeCell ref="S30:V30"/>
    <mergeCell ref="S31:V31"/>
    <mergeCell ref="S32:V32"/>
    <mergeCell ref="Y33:Z33"/>
    <mergeCell ref="P42:AA42"/>
    <mergeCell ref="U40:V40"/>
    <mergeCell ref="O37:O38"/>
    <mergeCell ref="P37:AA37"/>
    <mergeCell ref="P40:R41"/>
    <mergeCell ref="Y41:Z41"/>
    <mergeCell ref="P52:AA52"/>
    <mergeCell ref="S47:S50"/>
    <mergeCell ref="P51:X51"/>
    <mergeCell ref="O349:O350"/>
    <mergeCell ref="P349:AA349"/>
    <mergeCell ref="S351:S354"/>
    <mergeCell ref="Q353:Q354"/>
    <mergeCell ref="P355:W355"/>
    <mergeCell ref="P266:AA266"/>
    <mergeCell ref="O261:O262"/>
    <mergeCell ref="P261:AA261"/>
    <mergeCell ref="S263:S264"/>
    <mergeCell ref="P265:X265"/>
    <mergeCell ref="Y265:Z265"/>
    <mergeCell ref="V305:W305"/>
    <mergeCell ref="P296:AA296"/>
    <mergeCell ref="O279:O280"/>
    <mergeCell ref="P279:AA279"/>
    <mergeCell ref="S281:S288"/>
    <mergeCell ref="P289:R295"/>
    <mergeCell ref="S289:V289"/>
    <mergeCell ref="S290:V290"/>
    <mergeCell ref="S291:V291"/>
    <mergeCell ref="S292:V292"/>
    <mergeCell ref="S293:V293"/>
    <mergeCell ref="S294:V294"/>
    <mergeCell ref="Y295:Z295"/>
    <mergeCell ref="T107:W107"/>
    <mergeCell ref="T108:W108"/>
    <mergeCell ref="T109:W109"/>
    <mergeCell ref="T110:W110"/>
    <mergeCell ref="T104:W104"/>
    <mergeCell ref="P356:W356"/>
    <mergeCell ref="P357:W357"/>
    <mergeCell ref="Y358:Z358"/>
    <mergeCell ref="P359:AA359"/>
    <mergeCell ref="Q351:Q352"/>
    <mergeCell ref="P334:W334"/>
    <mergeCell ref="Q330:Q332"/>
    <mergeCell ref="Y322:Z322"/>
    <mergeCell ref="P323:AA323"/>
    <mergeCell ref="Y344:Z344"/>
    <mergeCell ref="P345:AA345"/>
    <mergeCell ref="S329:S332"/>
    <mergeCell ref="P333:W333"/>
    <mergeCell ref="P146:X146"/>
    <mergeCell ref="Y146:Z146"/>
    <mergeCell ref="P147:AA147"/>
    <mergeCell ref="T141:W141"/>
    <mergeCell ref="T142:W142"/>
    <mergeCell ref="T143:W143"/>
    <mergeCell ref="O151:O152"/>
    <mergeCell ref="P151:AA151"/>
    <mergeCell ref="P160:X160"/>
    <mergeCell ref="Y160:Z160"/>
    <mergeCell ref="P161:AA161"/>
    <mergeCell ref="Q153:Q154"/>
    <mergeCell ref="Q155:Q157"/>
    <mergeCell ref="S153:S158"/>
    <mergeCell ref="T159:W159"/>
    <mergeCell ref="Q159:S159"/>
    <mergeCell ref="S174:S189"/>
    <mergeCell ref="O172:O173"/>
    <mergeCell ref="P172:AA172"/>
    <mergeCell ref="P190:S192"/>
    <mergeCell ref="T190:W190"/>
    <mergeCell ref="T191:W191"/>
    <mergeCell ref="T192:W192"/>
    <mergeCell ref="P193:S198"/>
    <mergeCell ref="T193:W193"/>
    <mergeCell ref="T194:W194"/>
    <mergeCell ref="T195:W195"/>
    <mergeCell ref="T196:W196"/>
    <mergeCell ref="T197:W197"/>
    <mergeCell ref="T198:W198"/>
    <mergeCell ref="O373:O374"/>
    <mergeCell ref="P373:AA373"/>
    <mergeCell ref="S375:S382"/>
    <mergeCell ref="P383:R389"/>
    <mergeCell ref="S383:V383"/>
    <mergeCell ref="S384:V384"/>
    <mergeCell ref="S385:V385"/>
    <mergeCell ref="S386:V386"/>
    <mergeCell ref="S387:V387"/>
    <mergeCell ref="S388:V388"/>
    <mergeCell ref="Y389:Z389"/>
    <mergeCell ref="P428:X428"/>
    <mergeCell ref="Y428:Z428"/>
    <mergeCell ref="P390:AA390"/>
    <mergeCell ref="O403:O404"/>
    <mergeCell ref="P403:AA403"/>
    <mergeCell ref="S415:S421"/>
    <mergeCell ref="P422:S424"/>
    <mergeCell ref="T422:W422"/>
    <mergeCell ref="T423:W423"/>
    <mergeCell ref="T424:W424"/>
    <mergeCell ref="P425:S427"/>
    <mergeCell ref="T425:W425"/>
    <mergeCell ref="T426:W426"/>
    <mergeCell ref="T427:W427"/>
    <mergeCell ref="S405:S414"/>
    <mergeCell ref="P458:X458"/>
    <mergeCell ref="Y458:Z458"/>
    <mergeCell ref="O433:O434"/>
    <mergeCell ref="P433:AA433"/>
    <mergeCell ref="S435:S444"/>
    <mergeCell ref="S445:S451"/>
    <mergeCell ref="P452:S454"/>
    <mergeCell ref="T452:W452"/>
    <mergeCell ref="T453:W453"/>
    <mergeCell ref="T454:W454"/>
    <mergeCell ref="P455:S457"/>
    <mergeCell ref="T455:W455"/>
    <mergeCell ref="T456:W456"/>
    <mergeCell ref="T457:W457"/>
  </mergeCells>
  <phoneticPr fontId="1" type="noConversion"/>
  <printOptions horizontalCentered="1"/>
  <pageMargins left="0" right="0" top="0" bottom="0" header="0" footer="0"/>
  <pageSetup paperSize="9" scale="64" orientation="portrait" r:id="rId1"/>
  <rowBreaks count="1" manualBreakCount="1">
    <brk id="104" min="15" max="26" man="1"/>
  </rowBreaks>
  <ignoredErrors>
    <ignoredError sqref="Y11 Y8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取消件</vt:lpstr>
      <vt:lpstr>实际操作 </vt:lpstr>
      <vt:lpstr>取消件!Print_Area</vt:lpstr>
      <vt:lpstr>'实际操作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吴欣</dc:creator>
  <cp:lastModifiedBy>China</cp:lastModifiedBy>
  <cp:lastPrinted>2024-07-29T08:04:16Z</cp:lastPrinted>
  <dcterms:created xsi:type="dcterms:W3CDTF">2016-09-24T13:59:00Z</dcterms:created>
  <dcterms:modified xsi:type="dcterms:W3CDTF">2024-07-29T11:03:11Z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C9715507B7C3462E90623B1957A1AFCE</vt:lpwstr>
  </property>
</Properties>
</file>