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urik.v\Downloads\"/>
    </mc:Choice>
  </mc:AlternateContent>
  <bookViews>
    <workbookView xWindow="0" yWindow="0" windowWidth="23040" windowHeight="9192"/>
  </bookViews>
  <sheets>
    <sheet name="Budget" sheetId="1" r:id="rId1"/>
  </sheets>
  <definedNames>
    <definedName name="valuevx">42.314159</definedName>
    <definedName name="vertex42_copyright" hidden="1">"© 2008-2019 Vertex42 LLC"</definedName>
    <definedName name="vertex42_id" hidden="1">"personal-budget-spreadsheet.xlsx"</definedName>
    <definedName name="vertex42_title" hidden="1">"Personal Budget Spreadsheet"</definedName>
    <definedName name="_xlnm.Print_Area" localSheetId="0">Budget!$A$1:$O$121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5" i="1" l="1"/>
  <c r="O85" i="1" s="1"/>
  <c r="N83" i="1"/>
  <c r="O83" i="1" s="1"/>
  <c r="N84" i="1"/>
  <c r="O84" i="1" s="1"/>
  <c r="N78" i="1"/>
  <c r="O78" i="1" s="1"/>
  <c r="N79" i="1"/>
  <c r="O79" i="1" s="1"/>
  <c r="E74" i="1" l="1"/>
  <c r="B74" i="1"/>
  <c r="B55" i="1"/>
  <c r="C55" i="1"/>
  <c r="D55" i="1"/>
  <c r="E55" i="1"/>
  <c r="F55" i="1"/>
  <c r="G55" i="1"/>
  <c r="H55" i="1"/>
  <c r="I55" i="1"/>
  <c r="J55" i="1"/>
  <c r="K55" i="1"/>
  <c r="L55" i="1"/>
  <c r="M55" i="1"/>
  <c r="C62" i="1"/>
  <c r="B62" i="1"/>
  <c r="M19" i="1" l="1"/>
  <c r="L19" i="1"/>
  <c r="K19" i="1"/>
  <c r="J19" i="1"/>
  <c r="I19" i="1"/>
  <c r="H19" i="1"/>
  <c r="G19" i="1"/>
  <c r="F19" i="1"/>
  <c r="E19" i="1"/>
  <c r="D19" i="1"/>
  <c r="C19" i="1"/>
  <c r="B19" i="1"/>
  <c r="B35" i="1"/>
  <c r="C45" i="1" l="1"/>
  <c r="D45" i="1"/>
  <c r="E45" i="1"/>
  <c r="F45" i="1"/>
  <c r="G45" i="1"/>
  <c r="H45" i="1"/>
  <c r="I45" i="1"/>
  <c r="J45" i="1"/>
  <c r="K45" i="1"/>
  <c r="L45" i="1"/>
  <c r="M45" i="1"/>
  <c r="B45" i="1"/>
  <c r="C35" i="1"/>
  <c r="D35" i="1"/>
  <c r="E35" i="1"/>
  <c r="F35" i="1"/>
  <c r="G35" i="1"/>
  <c r="H35" i="1"/>
  <c r="I35" i="1"/>
  <c r="J35" i="1"/>
  <c r="K35" i="1"/>
  <c r="L35" i="1"/>
  <c r="M35" i="1"/>
  <c r="N29" i="1"/>
  <c r="A121" i="1"/>
  <c r="A114" i="1"/>
  <c r="A107" i="1"/>
  <c r="A97" i="1"/>
  <c r="A88" i="1"/>
  <c r="A74" i="1"/>
  <c r="A62" i="1"/>
  <c r="A55" i="1"/>
  <c r="A45" i="1"/>
  <c r="A35" i="1"/>
  <c r="C121" i="1"/>
  <c r="D121" i="1"/>
  <c r="E121" i="1"/>
  <c r="F121" i="1"/>
  <c r="G121" i="1"/>
  <c r="H121" i="1"/>
  <c r="I121" i="1"/>
  <c r="J121" i="1"/>
  <c r="K121" i="1"/>
  <c r="L121" i="1"/>
  <c r="M121" i="1"/>
  <c r="B121" i="1"/>
  <c r="C114" i="1"/>
  <c r="D114" i="1"/>
  <c r="E114" i="1"/>
  <c r="F114" i="1"/>
  <c r="G114" i="1"/>
  <c r="H114" i="1"/>
  <c r="I114" i="1"/>
  <c r="J114" i="1"/>
  <c r="K114" i="1"/>
  <c r="L114" i="1"/>
  <c r="M114" i="1"/>
  <c r="B114" i="1"/>
  <c r="C107" i="1"/>
  <c r="D107" i="1"/>
  <c r="E107" i="1"/>
  <c r="F107" i="1"/>
  <c r="G107" i="1"/>
  <c r="H107" i="1"/>
  <c r="I107" i="1"/>
  <c r="J107" i="1"/>
  <c r="K107" i="1"/>
  <c r="L107" i="1"/>
  <c r="M107" i="1"/>
  <c r="B107" i="1"/>
  <c r="C97" i="1"/>
  <c r="D97" i="1"/>
  <c r="E97" i="1"/>
  <c r="F97" i="1"/>
  <c r="G97" i="1"/>
  <c r="H97" i="1"/>
  <c r="I97" i="1"/>
  <c r="J97" i="1"/>
  <c r="K97" i="1"/>
  <c r="L97" i="1"/>
  <c r="M97" i="1"/>
  <c r="B97" i="1"/>
  <c r="C88" i="1"/>
  <c r="D88" i="1"/>
  <c r="E88" i="1"/>
  <c r="F88" i="1"/>
  <c r="G88" i="1"/>
  <c r="H88" i="1"/>
  <c r="I88" i="1"/>
  <c r="J88" i="1"/>
  <c r="K88" i="1"/>
  <c r="L88" i="1"/>
  <c r="M88" i="1"/>
  <c r="B88" i="1"/>
  <c r="C74" i="1"/>
  <c r="D74" i="1"/>
  <c r="F74" i="1"/>
  <c r="G74" i="1"/>
  <c r="H74" i="1"/>
  <c r="I74" i="1"/>
  <c r="J74" i="1"/>
  <c r="K74" i="1"/>
  <c r="L74" i="1"/>
  <c r="M74" i="1"/>
  <c r="D62" i="1"/>
  <c r="E62" i="1"/>
  <c r="F62" i="1"/>
  <c r="G62" i="1"/>
  <c r="H62" i="1"/>
  <c r="I62" i="1"/>
  <c r="J62" i="1"/>
  <c r="K62" i="1"/>
  <c r="L62" i="1"/>
  <c r="M62" i="1"/>
  <c r="B6" i="1"/>
  <c r="C6" i="1"/>
  <c r="D6" i="1"/>
  <c r="E6" i="1"/>
  <c r="F6" i="1"/>
  <c r="G6" i="1"/>
  <c r="H6" i="1"/>
  <c r="I6" i="1"/>
  <c r="J6" i="1"/>
  <c r="K6" i="1"/>
  <c r="L6" i="1"/>
  <c r="M6" i="1"/>
  <c r="A19" i="1"/>
  <c r="B7" i="1" l="1"/>
  <c r="J7" i="1"/>
  <c r="F7" i="1"/>
  <c r="M7" i="1"/>
  <c r="I7" i="1"/>
  <c r="E7" i="1"/>
  <c r="L7" i="1"/>
  <c r="H7" i="1"/>
  <c r="D7" i="1"/>
  <c r="K7" i="1"/>
  <c r="G7" i="1"/>
  <c r="C7" i="1"/>
  <c r="N118" i="1"/>
  <c r="O118" i="1" s="1"/>
  <c r="N119" i="1"/>
  <c r="O119" i="1" s="1"/>
  <c r="N120" i="1"/>
  <c r="O120" i="1" s="1"/>
  <c r="N117" i="1"/>
  <c r="N111" i="1"/>
  <c r="O111" i="1" s="1"/>
  <c r="N112" i="1"/>
  <c r="O112" i="1" s="1"/>
  <c r="N113" i="1"/>
  <c r="O113" i="1" s="1"/>
  <c r="N110" i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0" i="1"/>
  <c r="N92" i="1"/>
  <c r="O92" i="1" s="1"/>
  <c r="N93" i="1"/>
  <c r="O93" i="1" s="1"/>
  <c r="N94" i="1"/>
  <c r="O94" i="1" s="1"/>
  <c r="N95" i="1"/>
  <c r="O95" i="1" s="1"/>
  <c r="N96" i="1"/>
  <c r="O96" i="1" s="1"/>
  <c r="N91" i="1"/>
  <c r="O91" i="1" s="1"/>
  <c r="N77" i="1"/>
  <c r="O77" i="1" s="1"/>
  <c r="N80" i="1"/>
  <c r="O80" i="1" s="1"/>
  <c r="N81" i="1"/>
  <c r="O81" i="1" s="1"/>
  <c r="N82" i="1"/>
  <c r="O82" i="1" s="1"/>
  <c r="N86" i="1"/>
  <c r="O86" i="1" s="1"/>
  <c r="N87" i="1"/>
  <c r="O87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65" i="1"/>
  <c r="O65" i="1" s="1"/>
  <c r="N59" i="1"/>
  <c r="O59" i="1" s="1"/>
  <c r="N60" i="1"/>
  <c r="O60" i="1" s="1"/>
  <c r="N61" i="1"/>
  <c r="O61" i="1" s="1"/>
  <c r="N58" i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48" i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38" i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O29" i="1"/>
  <c r="N30" i="1"/>
  <c r="O30" i="1" s="1"/>
  <c r="N31" i="1"/>
  <c r="O31" i="1" s="1"/>
  <c r="N32" i="1"/>
  <c r="O32" i="1" s="1"/>
  <c r="N33" i="1"/>
  <c r="O33" i="1" s="1"/>
  <c r="N34" i="1"/>
  <c r="O34" i="1" s="1"/>
  <c r="N22" i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2" i="1"/>
  <c r="N62" i="1" l="1"/>
  <c r="O62" i="1" s="1"/>
  <c r="O48" i="1"/>
  <c r="N55" i="1"/>
  <c r="O55" i="1" s="1"/>
  <c r="N19" i="1"/>
  <c r="O19" i="1" s="1"/>
  <c r="O22" i="1"/>
  <c r="N35" i="1"/>
  <c r="O35" i="1" s="1"/>
  <c r="O38" i="1"/>
  <c r="N45" i="1"/>
  <c r="O45" i="1" s="1"/>
  <c r="O100" i="1"/>
  <c r="N107" i="1"/>
  <c r="O107" i="1" s="1"/>
  <c r="N97" i="1"/>
  <c r="O97" i="1" s="1"/>
  <c r="N88" i="1"/>
  <c r="O88" i="1" s="1"/>
  <c r="O110" i="1"/>
  <c r="N114" i="1"/>
  <c r="O114" i="1" s="1"/>
  <c r="O117" i="1"/>
  <c r="N121" i="1"/>
  <c r="O121" i="1" s="1"/>
  <c r="O58" i="1"/>
  <c r="N74" i="1"/>
  <c r="O74" i="1" s="1"/>
  <c r="O12" i="1"/>
  <c r="M8" i="1"/>
  <c r="E8" i="1"/>
  <c r="L8" i="1"/>
  <c r="I8" i="1"/>
  <c r="G8" i="1"/>
  <c r="H8" i="1"/>
  <c r="J8" i="1"/>
  <c r="F8" i="1"/>
  <c r="K8" i="1"/>
  <c r="D8" i="1"/>
  <c r="N6" i="1"/>
  <c r="O6" i="1" s="1"/>
  <c r="C8" i="1"/>
  <c r="N7" i="1" l="1"/>
  <c r="O7" i="1" s="1"/>
  <c r="B9" i="1"/>
  <c r="C9" i="1" s="1"/>
  <c r="D9" i="1" s="1"/>
  <c r="E9" i="1" s="1"/>
  <c r="F9" i="1" s="1"/>
  <c r="G9" i="1" s="1"/>
  <c r="H9" i="1" s="1"/>
  <c r="I9" i="1" s="1"/>
  <c r="J9" i="1" s="1"/>
  <c r="K9" i="1" s="1"/>
  <c r="L9" i="1" s="1"/>
  <c r="M9" i="1" s="1"/>
  <c r="B8" i="1"/>
  <c r="N8" i="1" s="1"/>
  <c r="O8" i="1" s="1"/>
</calcChain>
</file>

<file path=xl/comments1.xml><?xml version="1.0" encoding="utf-8"?>
<comments xmlns="http://schemas.openxmlformats.org/spreadsheetml/2006/main">
  <authors>
    <author>Jon</author>
  </authors>
  <commentList>
    <comment ref="A8" authorId="0" shapeId="0">
      <text>
        <r>
          <rPr>
            <b/>
            <sz val="8"/>
            <color indexed="81"/>
            <rFont val="Tahoma"/>
            <family val="2"/>
          </rPr>
          <t>NET</t>
        </r>
        <r>
          <rPr>
            <sz val="8"/>
            <color indexed="81"/>
            <rFont val="Tahoma"/>
            <family val="2"/>
          </rPr>
          <t>:
Income - Expenses</t>
        </r>
      </text>
    </comment>
  </commentList>
</comments>
</file>

<file path=xl/sharedStrings.xml><?xml version="1.0" encoding="utf-8"?>
<sst xmlns="http://schemas.openxmlformats.org/spreadsheetml/2006/main" count="265" uniqueCount="100">
  <si>
    <t>Postage</t>
  </si>
  <si>
    <t>INCOME</t>
  </si>
  <si>
    <t>Total Income</t>
  </si>
  <si>
    <t>Total Expenses</t>
  </si>
  <si>
    <t>Interest Income</t>
  </si>
  <si>
    <t>Dividends</t>
  </si>
  <si>
    <t>Clothing</t>
  </si>
  <si>
    <t>Groceries</t>
  </si>
  <si>
    <t>Gifts Given</t>
  </si>
  <si>
    <t>Gifts Received</t>
  </si>
  <si>
    <t>Wages &amp; Tips</t>
  </si>
  <si>
    <t>Transfer From Savings</t>
  </si>
  <si>
    <t>MISCELLANEOUS</t>
  </si>
  <si>
    <t>HOME EXPENSES</t>
  </si>
  <si>
    <t>Electricity</t>
  </si>
  <si>
    <t>Internet</t>
  </si>
  <si>
    <t>Other</t>
  </si>
  <si>
    <t>Improvements</t>
  </si>
  <si>
    <t>Phone</t>
  </si>
  <si>
    <t>TRANSPORTATION</t>
  </si>
  <si>
    <t>Vehicle Payments</t>
  </si>
  <si>
    <t>Fuel</t>
  </si>
  <si>
    <t>Repairs</t>
  </si>
  <si>
    <t>HEALTH</t>
  </si>
  <si>
    <t>Doctor/Dentist</t>
  </si>
  <si>
    <t>Medicine/Drugs</t>
  </si>
  <si>
    <t>Health Club Dues</t>
  </si>
  <si>
    <t>ENTERTAINMENT</t>
  </si>
  <si>
    <t>Newspaper</t>
  </si>
  <si>
    <t>Magazines</t>
  </si>
  <si>
    <t>Hobbies</t>
  </si>
  <si>
    <t>SUBSCRIPTIONS</t>
  </si>
  <si>
    <t>DAILY LIVING</t>
  </si>
  <si>
    <t>Personal Supplies</t>
  </si>
  <si>
    <t>Charitable Donations</t>
  </si>
  <si>
    <t>Religious Donations</t>
  </si>
  <si>
    <t>Bank Fees</t>
  </si>
  <si>
    <t>Emergency Fund</t>
  </si>
  <si>
    <t>Investments</t>
  </si>
  <si>
    <t>SAVINGS</t>
  </si>
  <si>
    <t>OBLIGATIONS</t>
  </si>
  <si>
    <t>Federal Taxes</t>
  </si>
  <si>
    <t>State/Local Taxes</t>
  </si>
  <si>
    <t>Bus/Taxi/Train Fare</t>
  </si>
  <si>
    <t>Registration/License</t>
  </si>
  <si>
    <t>Maintenance/Supplies</t>
  </si>
  <si>
    <t>Lawn/Garden</t>
  </si>
  <si>
    <t>Furnishings/Appliances</t>
  </si>
  <si>
    <t>Cable/Satellite</t>
  </si>
  <si>
    <t>Water/Sewer/Trash</t>
  </si>
  <si>
    <t>Gas/Oil</t>
  </si>
  <si>
    <t>Mortgage/Rent</t>
  </si>
  <si>
    <t>Dining/Eating Out</t>
  </si>
  <si>
    <t>Salon/Barber</t>
  </si>
  <si>
    <t>CHARITY/GIFTS</t>
  </si>
  <si>
    <t>Cleaning</t>
  </si>
  <si>
    <t>Health Insurance</t>
  </si>
  <si>
    <t>Life Insurance</t>
  </si>
  <si>
    <t>Auto Insurance</t>
  </si>
  <si>
    <t>Home/Rental Insurance</t>
  </si>
  <si>
    <t>Vacation/Travel</t>
  </si>
  <si>
    <t>Veterinarian/Pet Care</t>
  </si>
  <si>
    <t>Pet Food</t>
  </si>
  <si>
    <t>Starting Balance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</si>
  <si>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</si>
  <si>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</si>
  <si>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</si>
  <si>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</si>
  <si>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</si>
  <si>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</si>
  <si>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</si>
  <si>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</si>
  <si>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</si>
  <si>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</si>
  <si>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</si>
  <si>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</si>
  <si>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</si>
  <si>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Projected End Balance</t>
  </si>
  <si>
    <t>Credit Card Debt</t>
  </si>
  <si>
    <t>Alimony/Child Support</t>
  </si>
  <si>
    <t>Education/Lessons</t>
  </si>
  <si>
    <t>Dues/Memberships</t>
  </si>
  <si>
    <t>[42]</t>
  </si>
  <si>
    <t>Refunds/Reimbursements</t>
  </si>
  <si>
    <t>Avg</t>
  </si>
  <si>
    <t>Personal Budget Spreadsheet</t>
  </si>
  <si>
    <t>NET</t>
  </si>
  <si>
    <t>Fun Stuff</t>
  </si>
  <si>
    <t>Activities</t>
  </si>
  <si>
    <t>Media</t>
  </si>
  <si>
    <t>Books</t>
  </si>
  <si>
    <t>Games</t>
  </si>
  <si>
    <t>Outdoor Recreation</t>
  </si>
  <si>
    <t>Sports</t>
  </si>
  <si>
    <t>Toys/Gadgets</t>
  </si>
  <si>
    <t>Car Replacement</t>
  </si>
  <si>
    <t>Retirement Fund</t>
  </si>
  <si>
    <t>Education Fund</t>
  </si>
  <si>
    <t>Student Loans</t>
  </si>
  <si>
    <t>Other Loans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</si>
</sst>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;[Red]\-#,##0"/>
  </numFmts>
  <fonts count="41" x14ac:knownFonts="1">
    <font>
      <sz val="11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Trebuchet MS"/>
      <family val="2"/>
      <scheme val="minor"/>
    </font>
    <font>
      <u/>
      <sz val="8"/>
      <color indexed="12"/>
      <name val="Trebuchet MS"/>
      <family val="2"/>
      <scheme val="minor"/>
    </font>
    <font>
      <sz val="8"/>
      <name val="Trebuchet MS"/>
      <family val="2"/>
      <scheme val="minor"/>
    </font>
    <font>
      <b/>
      <sz val="10"/>
      <name val="Trebuchet MS"/>
      <family val="2"/>
      <scheme val="minor"/>
    </font>
    <font>
      <b/>
      <sz val="18"/>
      <color theme="0"/>
      <name val="Arial"/>
      <family val="1"/>
      <scheme val="major"/>
    </font>
    <font>
      <b/>
      <sz val="18"/>
      <color theme="0"/>
      <name val="Trebuchet MS"/>
      <family val="2"/>
      <scheme val="minor"/>
    </font>
    <font>
      <b/>
      <sz val="10"/>
      <name val="Arial"/>
      <family val="1"/>
      <scheme val="major"/>
    </font>
    <font>
      <sz val="2"/>
      <color indexed="9"/>
      <name val="Trebuchet MS"/>
      <family val="2"/>
      <scheme val="minor"/>
    </font>
    <font>
      <b/>
      <sz val="10"/>
      <name val="Arial"/>
      <family val="2"/>
      <scheme val="major"/>
    </font>
    <font>
      <b/>
      <sz val="8"/>
      <name val="Arial"/>
      <family val="2"/>
      <scheme val="major"/>
    </font>
    <font>
      <sz val="9"/>
      <name val="Trebuchet MS"/>
      <family val="2"/>
      <scheme val="minor"/>
    </font>
    <font>
      <sz val="9"/>
      <color theme="1"/>
      <name val="Trebuchet MS"/>
      <family val="2"/>
      <scheme val="minor"/>
    </font>
    <font>
      <sz val="11"/>
      <name val="Trebuchet MS"/>
      <family val="2"/>
      <scheme val="minor"/>
    </font>
    <font>
      <sz val="18"/>
      <color theme="4" tint="-0.249977111117893"/>
      <name val="Arial"/>
      <family val="2"/>
      <scheme val="major"/>
    </font>
    <font>
      <u/>
      <sz val="8"/>
      <color theme="0" tint="-0.34998626667073579"/>
      <name val="Arial"/>
      <family val="2"/>
    </font>
    <font>
      <u/>
      <sz val="10"/>
      <color rgb="FF6600CC"/>
      <name val="Arial"/>
      <family val="2"/>
    </font>
    <font>
      <sz val="8"/>
      <color theme="0" tint="-0.34998626667073579"/>
      <name val="Arial"/>
      <family val="2"/>
    </font>
    <font>
      <u/>
      <sz val="8"/>
      <color theme="1" tint="0.34998626667073579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46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2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8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0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0" applyNumberFormat="0" applyBorder="0" applyAlignment="0" applyProtection="0"/>
    <xf numFmtId="0" fontId="9" fillId="17" borderId="1" applyNumberFormat="0" applyAlignment="0" applyProtection="0"/>
    <xf numFmtId="0" fontId="10" fillId="18" borderId="2" applyNumberFormat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19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6" fillId="11" borderId="1" applyNumberFormat="0" applyAlignment="0" applyProtection="0"/>
    <xf numFmtId="0" fontId="17" fillId="0" borderId="6" applyNumberFormat="0" applyFill="0" applyAlignment="0" applyProtection="0"/>
    <xf numFmtId="0" fontId="18" fillId="5" borderId="0" applyNumberFormat="0" applyBorder="0" applyAlignment="0" applyProtection="0"/>
    <xf numFmtId="0" fontId="5" fillId="5" borderId="7" applyNumberFormat="0" applyFont="0" applyAlignment="0" applyProtection="0"/>
    <xf numFmtId="0" fontId="19" fillId="17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42">
    <xf numFmtId="0" fontId="0" fillId="0" borderId="0" xfId="0"/>
    <xf numFmtId="0" fontId="23" fillId="0" borderId="0" xfId="0" applyFont="1"/>
    <xf numFmtId="0" fontId="25" fillId="0" borderId="0" xfId="0" applyFont="1"/>
    <xf numFmtId="0" fontId="25" fillId="0" borderId="0" xfId="0" applyFont="1" applyFill="1" applyBorder="1"/>
    <xf numFmtId="0" fontId="23" fillId="0" borderId="0" xfId="0" applyFont="1" applyBorder="1"/>
    <xf numFmtId="0" fontId="26" fillId="0" borderId="0" xfId="0" applyFont="1" applyFill="1" applyBorder="1" applyAlignment="1">
      <alignment horizontal="right" vertical="center"/>
    </xf>
    <xf numFmtId="3" fontId="25" fillId="0" borderId="7" xfId="28" applyNumberFormat="1" applyFont="1" applyFill="1" applyBorder="1"/>
    <xf numFmtId="0" fontId="30" fillId="0" borderId="0" xfId="0" applyFont="1" applyAlignment="1">
      <alignment horizontal="right"/>
    </xf>
    <xf numFmtId="0" fontId="26" fillId="20" borderId="0" xfId="0" applyFont="1" applyFill="1" applyBorder="1" applyAlignment="1">
      <alignment horizontal="right" vertical="center"/>
    </xf>
    <xf numFmtId="3" fontId="25" fillId="20" borderId="0" xfId="29" applyNumberFormat="1" applyFont="1" applyFill="1" applyBorder="1" applyAlignment="1">
      <alignment horizontal="right" vertical="center"/>
    </xf>
    <xf numFmtId="0" fontId="26" fillId="20" borderId="10" xfId="0" applyFont="1" applyFill="1" applyBorder="1" applyAlignment="1">
      <alignment horizontal="right" vertical="center"/>
    </xf>
    <xf numFmtId="3" fontId="25" fillId="20" borderId="10" xfId="29" applyNumberFormat="1" applyFont="1" applyFill="1" applyBorder="1" applyAlignment="1">
      <alignment horizontal="right" vertical="center"/>
    </xf>
    <xf numFmtId="0" fontId="26" fillId="20" borderId="11" xfId="0" applyFont="1" applyFill="1" applyBorder="1" applyAlignment="1">
      <alignment horizontal="right" vertical="center"/>
    </xf>
    <xf numFmtId="0" fontId="23" fillId="0" borderId="0" xfId="0" applyFont="1" applyFill="1"/>
    <xf numFmtId="0" fontId="28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vertical="center"/>
    </xf>
    <xf numFmtId="0" fontId="24" fillId="0" borderId="0" xfId="36" applyFont="1" applyFill="1" applyBorder="1" applyAlignment="1" applyProtection="1"/>
    <xf numFmtId="166" fontId="25" fillId="20" borderId="11" xfId="29" applyNumberFormat="1" applyFont="1" applyFill="1" applyBorder="1" applyAlignment="1">
      <alignment horizontal="right" vertical="center"/>
    </xf>
    <xf numFmtId="0" fontId="29" fillId="0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right" vertical="center"/>
    </xf>
    <xf numFmtId="0" fontId="25" fillId="0" borderId="0" xfId="0" applyFont="1" applyAlignment="1">
      <alignment vertical="center"/>
    </xf>
    <xf numFmtId="0" fontId="31" fillId="20" borderId="0" xfId="0" applyFont="1" applyFill="1" applyBorder="1" applyAlignment="1">
      <alignment horizontal="right" vertical="center"/>
    </xf>
    <xf numFmtId="3" fontId="32" fillId="20" borderId="0" xfId="28" applyNumberFormat="1" applyFont="1" applyFill="1" applyBorder="1" applyAlignment="1">
      <alignment horizontal="center" vertical="center"/>
    </xf>
    <xf numFmtId="0" fontId="23" fillId="0" borderId="0" xfId="0" applyFont="1" applyAlignment="1">
      <alignment vertical="center"/>
    </xf>
    <xf numFmtId="3" fontId="25" fillId="20" borderId="0" xfId="0" applyNumberFormat="1" applyFont="1" applyFill="1" applyAlignment="1">
      <alignment vertical="center"/>
    </xf>
    <xf numFmtId="0" fontId="23" fillId="20" borderId="0" xfId="0" applyFont="1" applyFill="1" applyAlignment="1">
      <alignment vertical="center"/>
    </xf>
    <xf numFmtId="0" fontId="33" fillId="0" borderId="0" xfId="0" applyFont="1" applyFill="1" applyBorder="1" applyAlignment="1">
      <alignment vertical="center" shrinkToFit="1"/>
    </xf>
    <xf numFmtId="3" fontId="33" fillId="0" borderId="12" xfId="28" applyNumberFormat="1" applyFont="1" applyFill="1" applyBorder="1" applyAlignment="1">
      <alignment vertical="center"/>
    </xf>
    <xf numFmtId="3" fontId="33" fillId="20" borderId="0" xfId="0" applyNumberFormat="1" applyFont="1" applyFill="1" applyBorder="1" applyAlignment="1">
      <alignment vertical="center"/>
    </xf>
    <xf numFmtId="0" fontId="33" fillId="0" borderId="0" xfId="0" applyFont="1" applyFill="1" applyBorder="1" applyAlignment="1">
      <alignment horizontal="right" vertical="center" shrinkToFit="1"/>
    </xf>
    <xf numFmtId="3" fontId="33" fillId="0" borderId="0" xfId="0" applyNumberFormat="1" applyFont="1" applyFill="1" applyBorder="1" applyAlignment="1">
      <alignment vertical="center"/>
    </xf>
    <xf numFmtId="0" fontId="25" fillId="0" borderId="0" xfId="0" applyFont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3" fontId="25" fillId="0" borderId="0" xfId="0" applyNumberFormat="1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3" fontId="34" fillId="20" borderId="0" xfId="0" applyNumberFormat="1" applyFont="1" applyFill="1" applyBorder="1" applyAlignment="1">
      <alignment vertical="center"/>
    </xf>
    <xf numFmtId="0" fontId="35" fillId="0" borderId="0" xfId="0" applyFont="1" applyAlignment="1">
      <alignment vertical="center"/>
    </xf>
    <xf numFmtId="0" fontId="36" fillId="0" borderId="0" xfId="0" applyFont="1" applyFill="1" applyBorder="1" applyAlignment="1">
      <alignment vertical="center"/>
    </xf>
    <xf numFmtId="0" fontId="37" fillId="0" borderId="0" xfId="36" applyFont="1" applyFill="1" applyBorder="1" applyAlignment="1" applyProtection="1"/>
    <xf numFmtId="0" fontId="39" fillId="0" borderId="0" xfId="0" applyFont="1" applyFill="1" applyBorder="1" applyAlignment="1">
      <alignment horizontal="right"/>
    </xf>
    <xf numFmtId="0" fontId="40" fillId="0" borderId="0" xfId="36" applyFont="1" applyAlignment="1" applyProtection="1">
      <alignment horizontal="right"/>
    </xf>
  </cellXfs>
  <cellStyles count="46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37" builtinId="20" customBuiltin="1"/>
    <cellStyle name="Вывод" xfId="41" builtinId="21" customBuiltin="1"/>
    <cellStyle name="Вычисление" xfId="26" builtinId="22" customBuiltin="1"/>
    <cellStyle name="Гиперссылка" xfId="36" builtinId="8"/>
    <cellStyle name="Денежный" xfId="29" builtinId="4"/>
    <cellStyle name="Заголовок 1" xfId="32" builtinId="16" customBuiltin="1"/>
    <cellStyle name="Заголовок 2" xfId="33" builtinId="17" customBuiltin="1"/>
    <cellStyle name="Заголовок 3" xfId="34" builtinId="18" customBuiltin="1"/>
    <cellStyle name="Заголовок 4" xfId="35" builtinId="19" customBuiltin="1"/>
    <cellStyle name="Итог" xfId="43" builtinId="25" customBuiltin="1"/>
    <cellStyle name="Контрольная ячейка" xfId="27" builtinId="23" customBuiltin="1"/>
    <cellStyle name="Название" xfId="42" builtinId="15" customBuiltin="1"/>
    <cellStyle name="Нейтральный" xfId="39" builtinId="28" customBuiltin="1"/>
    <cellStyle name="Обычный" xfId="0" builtinId="0" customBuiltin="1"/>
    <cellStyle name="Открывавшаяся гиперссылка" xfId="45" builtinId="9" customBuiltin="1"/>
    <cellStyle name="Плохой" xfId="25" builtinId="27" customBuiltin="1"/>
    <cellStyle name="Пояснение" xfId="30" builtinId="53" customBuiltin="1"/>
    <cellStyle name="Примечание" xfId="40" builtinId="10" customBuiltin="1"/>
    <cellStyle name="Связанная ячейка" xfId="38" builtinId="24" customBuiltin="1"/>
    <cellStyle name="Текст предупреждения" xfId="44" builtinId="11" customBuiltin="1"/>
    <cellStyle name="Финансовый" xfId="28" builtinId="3"/>
    <cellStyle name="Хороший" xfId="31" builtinId="26" customBuiltin="1"/>
  </cellStyles>
  <dxfs count="3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9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9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9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9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9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9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9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9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9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9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9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9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9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strike val="0"/>
        <outline val="0"/>
        <shadow val="0"/>
        <u val="none"/>
        <vertAlign val="baseline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9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9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9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9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9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9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9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9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9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9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9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9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strike val="0"/>
        <outline val="0"/>
        <shadow val="0"/>
        <u val="none"/>
        <vertAlign val="baseline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9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9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9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9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9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9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9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9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9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9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9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9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strike val="0"/>
        <outline val="0"/>
        <shadow val="0"/>
        <u val="none"/>
        <vertAlign val="baseline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9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border outline="0">
        <top style="thin">
          <color indexed="5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border outline="0">
        <bottom style="medium">
          <color indexed="2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  <border diagonalUp="0" diagonalDown="0" outline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theme="6" tint="-0.499984740745262"/>
      </font>
      <fill>
        <patternFill>
          <bgColor theme="6" tint="0.79998168889431442"/>
        </patternFill>
      </fill>
    </dxf>
    <dxf>
      <font>
        <color theme="1"/>
      </font>
      <fill>
        <patternFill>
          <bgColor theme="6" tint="0.79998168889431442"/>
        </patternFill>
      </fill>
    </dxf>
    <dxf>
      <font>
        <b/>
        <color theme="1"/>
      </font>
    </dxf>
    <dxf>
      <font>
        <color theme="1"/>
      </font>
      <fill>
        <patternFill patternType="none">
          <bgColor auto="1"/>
        </patternFill>
      </fill>
    </dxf>
    <dxf>
      <font>
        <b/>
        <color theme="1"/>
      </font>
      <fill>
        <patternFill>
          <bgColor theme="0" tint="-4.9989318521683403E-2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auto="1"/>
          <bgColor theme="6" tint="-0.24994659260841701"/>
        </patternFill>
      </fill>
      <border>
        <bottom style="thin">
          <color theme="0" tint="-0.24994659260841701"/>
        </bottom>
      </border>
    </dxf>
    <dxf>
      <font>
        <color theme="1"/>
      </font>
      <border>
        <vertical/>
      </border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b/>
        <color theme="1"/>
      </font>
    </dxf>
    <dxf>
      <font>
        <color theme="1"/>
      </font>
      <fill>
        <patternFill patternType="none">
          <bgColor auto="1"/>
        </patternFill>
      </fill>
    </dxf>
    <dxf>
      <font>
        <b/>
        <color theme="1"/>
      </font>
      <fill>
        <patternFill>
          <bgColor theme="0" tint="-4.9989318521683403E-2"/>
        </patternFill>
      </fill>
      <border>
        <top style="double">
          <color theme="4"/>
        </top>
      </border>
    </dxf>
    <dxf>
      <font>
        <b/>
        <color theme="0"/>
      </font>
      <fill>
        <patternFill patternType="solid">
          <fgColor auto="1"/>
          <bgColor theme="4" tint="-0.24994659260841701"/>
        </patternFill>
      </fill>
      <border>
        <bottom style="thin">
          <color theme="0" tint="-0.24994659260841701"/>
        </bottom>
      </border>
    </dxf>
    <dxf>
      <font>
        <color theme="1"/>
      </font>
      <border>
        <vertical/>
      </border>
    </dxf>
  </dxfs>
  <tableStyles count="2" defaultTableStyle="TableStyleMedium2" defaultPivotStyle="PivotStyleLight16">
    <tableStyle name="V42_ExpenseCategory2" pivot="0" count="7">
      <tableStyleElement type="wholeTable" dxfId="372"/>
      <tableStyleElement type="headerRow" dxfId="371"/>
      <tableStyleElement type="totalRow" dxfId="370"/>
      <tableStyleElement type="firstColumn" dxfId="369"/>
      <tableStyleElement type="lastColumn" dxfId="368"/>
      <tableStyleElement type="firstColumnStripe" dxfId="367"/>
      <tableStyleElement type="secondColumnStripe" dxfId="366"/>
    </tableStyle>
    <tableStyle name="V42_IncomeCategory2" pivot="0" count="7">
      <tableStyleElement type="wholeTable" dxfId="365"/>
      <tableStyleElement type="headerRow" dxfId="364"/>
      <tableStyleElement type="totalRow" dxfId="363"/>
      <tableStyleElement type="firstColumn" dxfId="362"/>
      <tableStyleElement type="lastColumn" dxfId="361"/>
      <tableStyleElement type="firstColumnStripe" dxfId="360"/>
      <tableStyleElement type="secondColumnStripe" dxfId="35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99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E9E4"/>
      <rgbColor rgb="00E4EFF3"/>
      <rgbColor rgb="001849B5"/>
      <rgbColor rgb="0036ACA2"/>
      <rgbColor rgb="00F0BA00"/>
      <rgbColor rgb="00BCD5E1"/>
      <rgbColor rgb="0083B3C9"/>
      <rgbColor rgb="00346378"/>
      <rgbColor rgb="0087533B"/>
      <rgbColor rgb="00C0C0C0"/>
      <rgbColor rgb="00003366"/>
      <rgbColor rgb="00109618"/>
      <rgbColor rgb="00085108"/>
      <rgbColor rgb="00635100"/>
      <rgbColor rgb="0023414F"/>
      <rgbColor rgb="00E1C8BC"/>
      <rgbColor rgb="00593727"/>
      <rgbColor rgb="00333333"/>
    </indexedColors>
    <mruColors>
      <color rgb="FF66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1:O19" totalsRowCount="1" headerRowDxfId="358" dataDxfId="357" totalsRowDxfId="356">
  <tableColumns count="15">
    <tableColumn id="1" name="INCOME" totalsRowFunction="custom" dataDxfId="355" totalsRowDxfId="354">
      <totalsRowFormula>"Total " &amp; Table2[[#Headers],[INCOME]]</totalsRowFormula>
    </tableColumn>
    <tableColumn id="2" name="JAN" totalsRowFunction="sum" dataDxfId="353" totalsRowDxfId="352"/>
    <tableColumn id="3" name="FEB" totalsRowFunction="sum" dataDxfId="351" totalsRowDxfId="350"/>
    <tableColumn id="4" name="MAR" totalsRowFunction="sum" dataDxfId="349" totalsRowDxfId="348"/>
    <tableColumn id="5" name="APR" totalsRowFunction="sum" dataDxfId="347" totalsRowDxfId="346"/>
    <tableColumn id="6" name="MAY" totalsRowFunction="sum" dataDxfId="345" totalsRowDxfId="344"/>
    <tableColumn id="7" name="JUN" totalsRowFunction="sum" dataDxfId="343" totalsRowDxfId="342"/>
    <tableColumn id="8" name="JUL" totalsRowFunction="sum" dataDxfId="341" totalsRowDxfId="340"/>
    <tableColumn id="9" name="AUG" totalsRowFunction="sum" dataDxfId="339" totalsRowDxfId="338"/>
    <tableColumn id="10" name="SEP" totalsRowFunction="sum" dataDxfId="337" totalsRowDxfId="336"/>
    <tableColumn id="11" name="OCT" totalsRowFunction="sum" dataDxfId="335" totalsRowDxfId="334"/>
    <tableColumn id="12" name="NOV" totalsRowFunction="sum" dataDxfId="333" totalsRowDxfId="332"/>
    <tableColumn id="13" name="DEC" totalsRowFunction="sum" dataDxfId="331" totalsRowDxfId="330"/>
    <tableColumn id="14" name="Total" totalsRowFunction="sum" dataDxfId="329" totalsRowDxfId="328">
      <calculatedColumnFormula>SUM(B12:M12)</calculatedColumnFormula>
    </tableColumn>
    <tableColumn id="15" name="Avg" totalsRowFunction="custom" dataDxfId="327" totalsRowDxfId="326">
      <calculatedColumnFormula>N12/COLUMNS(B12:M12)</calculatedColumnFormula>
      <totalsRowFormula>Table2[[#Totals],[Total]]/COLUMNS(Table2[[#Totals],[JAN]:[DEC]])</totalsRowFormula>
    </tableColumn>
  </tableColumns>
  <tableStyleInfo name="V42_IncomeCategory2" showFirstColumn="1" showLastColumn="0" showRowStripes="0" showColumnStripes="1"/>
</table>
</file>

<file path=xl/tables/table10.xml><?xml version="1.0" encoding="utf-8"?>
<table xmlns="http://schemas.openxmlformats.org/spreadsheetml/2006/main" id="11" name="Table11" displayName="Table11" ref="A109:O114" totalsRowCount="1" headerRowDxfId="61" dataDxfId="60" totalsRowDxfId="59">
  <tableColumns count="15">
    <tableColumn id="1" name="SUBSCRIPTIONS" totalsRowFunction="custom" dataDxfId="58" totalsRowDxfId="57">
      <totalsRowFormula>"Total " &amp;Table11[[#Headers],[SUBSCRIPTIONS]]</totalsRowFormula>
    </tableColumn>
    <tableColumn id="2" name="JAN" totalsRowFunction="sum" dataDxfId="56" totalsRowDxfId="55"/>
    <tableColumn id="3" name="FEB" totalsRowFunction="sum" dataDxfId="54" totalsRowDxfId="53"/>
    <tableColumn id="4" name="MAR" totalsRowFunction="sum" dataDxfId="52" totalsRowDxfId="51"/>
    <tableColumn id="5" name="APR" totalsRowFunction="sum" dataDxfId="50" totalsRowDxfId="49"/>
    <tableColumn id="6" name="MAY" totalsRowFunction="sum" dataDxfId="48" totalsRowDxfId="47"/>
    <tableColumn id="7" name="JUN" totalsRowFunction="sum" dataDxfId="46" totalsRowDxfId="45"/>
    <tableColumn id="8" name="JUL" totalsRowFunction="sum" dataDxfId="44" totalsRowDxfId="43"/>
    <tableColumn id="9" name="AUG" totalsRowFunction="sum" dataDxfId="42" totalsRowDxfId="41"/>
    <tableColumn id="10" name="SEP" totalsRowFunction="sum" dataDxfId="40" totalsRowDxfId="39"/>
    <tableColumn id="11" name="OCT" totalsRowFunction="sum" dataDxfId="38" totalsRowDxfId="37"/>
    <tableColumn id="12" name="NOV" totalsRowFunction="sum" dataDxfId="36" totalsRowDxfId="35"/>
    <tableColumn id="13" name="DEC" totalsRowFunction="sum" dataDxfId="34" totalsRowDxfId="33"/>
    <tableColumn id="14" name="Total" totalsRowFunction="sum" dataDxfId="32">
      <calculatedColumnFormula>SUM(B110:M110)</calculatedColumnFormula>
    </tableColumn>
    <tableColumn id="15" name="Avg" totalsRowFunction="custom" dataDxfId="31">
      <calculatedColumnFormula>N110/COLUMNS(B110:M110)</calculatedColumnFormula>
      <totalsRowFormula>Table11[[#Totals],[Total]]/COLUMNS(Table11[[#Totals],[JAN]:[DEC]])</totalsRowFormula>
    </tableColumn>
  </tableColumns>
  <tableStyleInfo name="V42_ExpenseCategory2" showFirstColumn="1" showLastColumn="0" showRowStripes="0" showColumnStripes="1"/>
</table>
</file>

<file path=xl/tables/table11.xml><?xml version="1.0" encoding="utf-8"?>
<table xmlns="http://schemas.openxmlformats.org/spreadsheetml/2006/main" id="12" name="Table12" displayName="Table12" ref="A116:O121" totalsRowCount="1" headerRowDxfId="30" dataDxfId="29" totalsRowDxfId="28">
  <tableColumns count="15">
    <tableColumn id="1" name="MISCELLANEOUS" totalsRowFunction="custom" dataDxfId="27" totalsRowDxfId="26">
      <totalsRowFormula>"Total " &amp;Table12[[#Headers],[MISCELLANEOUS]]</totalsRowFormula>
    </tableColumn>
    <tableColumn id="2" name="JAN" totalsRowFunction="sum" dataDxfId="25" totalsRowDxfId="24"/>
    <tableColumn id="3" name="FEB" totalsRowFunction="sum" dataDxfId="23" totalsRowDxfId="22"/>
    <tableColumn id="4" name="MAR" totalsRowFunction="sum" dataDxfId="21" totalsRowDxfId="20"/>
    <tableColumn id="5" name="APR" totalsRowFunction="sum" dataDxfId="19" totalsRowDxfId="18"/>
    <tableColumn id="6" name="MAY" totalsRowFunction="sum" dataDxfId="17" totalsRowDxfId="16"/>
    <tableColumn id="7" name="JUN" totalsRowFunction="sum" dataDxfId="15" totalsRowDxfId="14"/>
    <tableColumn id="8" name="JUL" totalsRowFunction="sum" dataDxfId="13" totalsRowDxfId="12"/>
    <tableColumn id="9" name="AUG" totalsRowFunction="sum" dataDxfId="11" totalsRowDxfId="10"/>
    <tableColumn id="10" name="SEP" totalsRowFunction="sum" dataDxfId="9" totalsRowDxfId="8"/>
    <tableColumn id="11" name="OCT" totalsRowFunction="sum" dataDxfId="7" totalsRowDxfId="6"/>
    <tableColumn id="12" name="NOV" totalsRowFunction="sum" dataDxfId="5" totalsRowDxfId="4"/>
    <tableColumn id="13" name="DEC" totalsRowFunction="sum" dataDxfId="3" totalsRowDxfId="2"/>
    <tableColumn id="14" name="Total" totalsRowFunction="sum" dataDxfId="1">
      <calculatedColumnFormula>SUM(B117:M117)</calculatedColumnFormula>
    </tableColumn>
    <tableColumn id="15" name="Avg" totalsRowFunction="custom" dataDxfId="0">
      <calculatedColumnFormula>N117/COLUMNS(B117:M117)</calculatedColumnFormula>
      <totalsRowFormula>Table12[[#Totals],[Total]]/COLUMNS(Table12[[#Totals],[JAN]:[DEC]])</totalsRowFormula>
    </tableColumn>
  </tableColumns>
  <tableStyleInfo name="V42_ExpenseCategory2" showFirstColumn="1" showLastColumn="0" showRowStripes="0" showColumnStripes="1"/>
</table>
</file>

<file path=xl/tables/table2.xml><?xml version="1.0" encoding="utf-8"?>
<table xmlns="http://schemas.openxmlformats.org/spreadsheetml/2006/main" id="3" name="Table3" displayName="Table3" ref="A21:O35" totalsRowCount="1" headerRowDxfId="325" dataDxfId="324" totalsRowDxfId="323">
  <tableColumns count="15">
    <tableColumn id="1" name="HOME EXPENSES" totalsRowFunction="custom" dataDxfId="322" totalsRowDxfId="321">
      <totalsRowFormula>"Total "&amp;Table3[[#Headers],[HOME EXPENSES]]</totalsRowFormula>
    </tableColumn>
    <tableColumn id="2" name="JAN" totalsRowFunction="sum" dataDxfId="320" totalsRowDxfId="319"/>
    <tableColumn id="3" name="FEB" totalsRowFunction="sum" dataDxfId="318" totalsRowDxfId="317"/>
    <tableColumn id="4" name="MAR" totalsRowFunction="sum" dataDxfId="316" totalsRowDxfId="315"/>
    <tableColumn id="5" name="APR" totalsRowFunction="sum" dataDxfId="314" totalsRowDxfId="313"/>
    <tableColumn id="6" name="MAY" totalsRowFunction="sum" dataDxfId="312" totalsRowDxfId="311"/>
    <tableColumn id="7" name="JUN" totalsRowFunction="sum" dataDxfId="310" totalsRowDxfId="309"/>
    <tableColumn id="8" name="JUL" totalsRowFunction="sum" dataDxfId="308" totalsRowDxfId="307"/>
    <tableColumn id="9" name="AUG" totalsRowFunction="sum" dataDxfId="306" totalsRowDxfId="305"/>
    <tableColumn id="10" name="SEP" totalsRowFunction="sum" dataDxfId="304" totalsRowDxfId="303"/>
    <tableColumn id="11" name="OCT" totalsRowFunction="sum" dataDxfId="302" totalsRowDxfId="301"/>
    <tableColumn id="12" name="NOV" totalsRowFunction="sum" dataDxfId="300" totalsRowDxfId="299"/>
    <tableColumn id="13" name="DEC" totalsRowFunction="sum" dataDxfId="298" totalsRowDxfId="297"/>
    <tableColumn id="14" name="Total" totalsRowFunction="sum" dataDxfId="296" totalsRowDxfId="295">
      <calculatedColumnFormula>SUM(B22:M22)</calculatedColumnFormula>
    </tableColumn>
    <tableColumn id="15" name="Avg" totalsRowFunction="custom" dataDxfId="294" totalsRowDxfId="293">
      <calculatedColumnFormula>N22/COLUMNS(B22:M22)</calculatedColumnFormula>
      <totalsRowFormula>Table3[[#Totals],[Total]]/COLUMNS(Table3[[#Totals],[JAN]:[DEC]])</totalsRowFormula>
    </tableColumn>
  </tableColumns>
  <tableStyleInfo name="V42_ExpenseCategory2" showFirstColumn="1" showLastColumn="0" showRowStripes="0" showColumnStripes="1"/>
</table>
</file>

<file path=xl/tables/table3.xml><?xml version="1.0" encoding="utf-8"?>
<table xmlns="http://schemas.openxmlformats.org/spreadsheetml/2006/main" id="4" name="Table4" displayName="Table4" ref="A37:O45" totalsRowCount="1" headerRowDxfId="292" dataDxfId="290" totalsRowDxfId="288" headerRowBorderDxfId="291" tableBorderDxfId="289">
  <tableColumns count="15">
    <tableColumn id="1" name="TRANSPORTATION" totalsRowFunction="custom" dataDxfId="287" totalsRowDxfId="286">
      <totalsRowFormula>"Total "&amp;Table4[[#Headers],[TRANSPORTATION]]</totalsRowFormula>
    </tableColumn>
    <tableColumn id="2" name="JAN" totalsRowFunction="sum" dataDxfId="285" totalsRowDxfId="284"/>
    <tableColumn id="3" name="FEB" totalsRowFunction="sum" dataDxfId="283" totalsRowDxfId="282"/>
    <tableColumn id="4" name="MAR" totalsRowFunction="sum" dataDxfId="281" totalsRowDxfId="280"/>
    <tableColumn id="5" name="APR" totalsRowFunction="sum" dataDxfId="279" totalsRowDxfId="278"/>
    <tableColumn id="6" name="MAY" totalsRowFunction="sum" dataDxfId="277" totalsRowDxfId="276"/>
    <tableColumn id="7" name="JUN" totalsRowFunction="sum" dataDxfId="275" totalsRowDxfId="274"/>
    <tableColumn id="8" name="JUL" totalsRowFunction="sum" dataDxfId="273" totalsRowDxfId="272"/>
    <tableColumn id="9" name="AUG" totalsRowFunction="sum" dataDxfId="271" totalsRowDxfId="270"/>
    <tableColumn id="10" name="SEP" totalsRowFunction="sum" dataDxfId="269" totalsRowDxfId="268"/>
    <tableColumn id="11" name="OCT" totalsRowFunction="sum" dataDxfId="267" totalsRowDxfId="266"/>
    <tableColumn id="12" name="NOV" totalsRowFunction="sum" dataDxfId="265" totalsRowDxfId="264"/>
    <tableColumn id="13" name="DEC" totalsRowFunction="sum" dataDxfId="263" totalsRowDxfId="262"/>
    <tableColumn id="14" name="Total" totalsRowFunction="sum" dataDxfId="261">
      <calculatedColumnFormula>SUM(B38:M38)</calculatedColumnFormula>
    </tableColumn>
    <tableColumn id="15" name="Avg" totalsRowFunction="custom" dataDxfId="260">
      <calculatedColumnFormula>N38/COLUMNS(B38:M38)</calculatedColumnFormula>
      <totalsRowFormula>Table4[[#Totals],[Total]]/COLUMNS(Table4[[#Totals],[JAN]:[DEC]])</totalsRowFormula>
    </tableColumn>
  </tableColumns>
  <tableStyleInfo name="V42_ExpenseCategory2" showFirstColumn="1" showLastColumn="0" showRowStripes="0" showColumnStripes="1"/>
</table>
</file>

<file path=xl/tables/table4.xml><?xml version="1.0" encoding="utf-8"?>
<table xmlns="http://schemas.openxmlformats.org/spreadsheetml/2006/main" id="5" name="Table5" displayName="Table5" ref="A47:O55" totalsRowCount="1" headerRowDxfId="259" dataDxfId="258" totalsRowDxfId="257">
  <tableColumns count="15">
    <tableColumn id="1" name="HEALTH" totalsRowFunction="custom" dataDxfId="256" totalsRowDxfId="255">
      <totalsRowFormula>"Total "&amp;Table5[[#Headers],[HEALTH]]</totalsRowFormula>
    </tableColumn>
    <tableColumn id="2" name="JAN" totalsRowFunction="sum" dataDxfId="254" totalsRowDxfId="253"/>
    <tableColumn id="3" name="FEB" totalsRowFunction="sum" dataDxfId="252" totalsRowDxfId="251"/>
    <tableColumn id="4" name="MAR" totalsRowFunction="sum" dataDxfId="250" totalsRowDxfId="249"/>
    <tableColumn id="5" name="APR" totalsRowFunction="sum" dataDxfId="248" totalsRowDxfId="247"/>
    <tableColumn id="6" name="MAY" totalsRowFunction="sum" dataDxfId="246" totalsRowDxfId="245"/>
    <tableColumn id="7" name="JUN" totalsRowFunction="sum" dataDxfId="244" totalsRowDxfId="243"/>
    <tableColumn id="8" name="JUL" totalsRowFunction="sum" dataDxfId="242" totalsRowDxfId="241"/>
    <tableColumn id="9" name="AUG" totalsRowFunction="sum" dataDxfId="240" totalsRowDxfId="239"/>
    <tableColumn id="10" name="SEP" totalsRowFunction="sum" dataDxfId="238" totalsRowDxfId="237"/>
    <tableColumn id="11" name="OCT" totalsRowFunction="sum" dataDxfId="236" totalsRowDxfId="235"/>
    <tableColumn id="12" name="NOV" totalsRowFunction="sum" dataDxfId="234" totalsRowDxfId="233"/>
    <tableColumn id="13" name="DEC" totalsRowFunction="sum" dataDxfId="232" totalsRowDxfId="231"/>
    <tableColumn id="14" name="Total" totalsRowFunction="sum" dataDxfId="230" totalsRowDxfId="229">
      <calculatedColumnFormula>SUM(B48:M48)</calculatedColumnFormula>
    </tableColumn>
    <tableColumn id="15" name="Avg" totalsRowFunction="custom" dataDxfId="228" totalsRowDxfId="227">
      <calculatedColumnFormula>N48/COLUMNS(B48:M48)</calculatedColumnFormula>
      <totalsRowFormula>Table5[[#Totals],[Total]]/COLUMNS(Table5[[#Totals],[JAN]:[DEC]])</totalsRowFormula>
    </tableColumn>
  </tableColumns>
  <tableStyleInfo name="V42_ExpenseCategory2" showFirstColumn="1" showLastColumn="0" showRowStripes="0" showColumnStripes="1"/>
</table>
</file>

<file path=xl/tables/table5.xml><?xml version="1.0" encoding="utf-8"?>
<table xmlns="http://schemas.openxmlformats.org/spreadsheetml/2006/main" id="6" name="Table6" displayName="Table6" ref="A57:O62" totalsRowCount="1" headerRowDxfId="226" dataDxfId="225" totalsRowDxfId="224">
  <tableColumns count="15">
    <tableColumn id="1" name="CHARITY/GIFTS" totalsRowFunction="custom" dataDxfId="223" totalsRowDxfId="222">
      <totalsRowFormula>"Total " &amp; Table6[[#Headers],[CHARITY/GIFTS]]</totalsRowFormula>
    </tableColumn>
    <tableColumn id="2" name="JAN" totalsRowFunction="sum" dataDxfId="221" totalsRowDxfId="220"/>
    <tableColumn id="3" name="FEB" totalsRowFunction="sum" dataDxfId="219" totalsRowDxfId="218"/>
    <tableColumn id="4" name="MAR" totalsRowFunction="sum" dataDxfId="217" totalsRowDxfId="216"/>
    <tableColumn id="5" name="APR" totalsRowFunction="sum" dataDxfId="215" totalsRowDxfId="214"/>
    <tableColumn id="6" name="MAY" totalsRowFunction="sum" dataDxfId="213" totalsRowDxfId="212"/>
    <tableColumn id="7" name="JUN" totalsRowFunction="sum" dataDxfId="211" totalsRowDxfId="210"/>
    <tableColumn id="8" name="JUL" totalsRowFunction="sum" dataDxfId="209" totalsRowDxfId="208"/>
    <tableColumn id="9" name="AUG" totalsRowFunction="sum" dataDxfId="207" totalsRowDxfId="206"/>
    <tableColumn id="10" name="SEP" totalsRowFunction="sum" dataDxfId="205" totalsRowDxfId="204"/>
    <tableColumn id="11" name="OCT" totalsRowFunction="sum" dataDxfId="203" totalsRowDxfId="202"/>
    <tableColumn id="12" name="NOV" totalsRowFunction="sum" dataDxfId="201" totalsRowDxfId="200"/>
    <tableColumn id="13" name="DEC" totalsRowFunction="sum" dataDxfId="199" totalsRowDxfId="198"/>
    <tableColumn id="14" name="Total" totalsRowFunction="sum" dataDxfId="197" totalsRowDxfId="196">
      <calculatedColumnFormula>SUM(B58:M58)</calculatedColumnFormula>
    </tableColumn>
    <tableColumn id="15" name="Avg" totalsRowFunction="custom" dataDxfId="195" totalsRowDxfId="194">
      <calculatedColumnFormula>N58/COLUMNS(B58:M58)</calculatedColumnFormula>
      <totalsRowFormula>Table6[[#Totals],[Total]]/COLUMNS(Table6[[#Totals],[JAN]:[DEC]])</totalsRowFormula>
    </tableColumn>
  </tableColumns>
  <tableStyleInfo name="V42_ExpenseCategory2" showFirstColumn="1" showLastColumn="0" showRowStripes="0" showColumnStripes="1"/>
</table>
</file>

<file path=xl/tables/table6.xml><?xml version="1.0" encoding="utf-8"?>
<table xmlns="http://schemas.openxmlformats.org/spreadsheetml/2006/main" id="7" name="Table7" displayName="Table7" ref="A64:O74" totalsRowCount="1" headerRowDxfId="193" dataDxfId="192" totalsRowDxfId="191">
  <tableColumns count="15">
    <tableColumn id="1" name="DAILY LIVING" totalsRowFunction="custom" dataDxfId="190" totalsRowDxfId="189">
      <totalsRowFormula>"Total " &amp; Table7[[#Headers],[DAILY LIVING]]</totalsRowFormula>
    </tableColumn>
    <tableColumn id="2" name="JAN" totalsRowFunction="sum" dataDxfId="188" totalsRowDxfId="187"/>
    <tableColumn id="3" name="FEB" totalsRowFunction="sum" dataDxfId="186" totalsRowDxfId="185"/>
    <tableColumn id="4" name="MAR" totalsRowFunction="sum" dataDxfId="184" totalsRowDxfId="183"/>
    <tableColumn id="5" name="APR" totalsRowFunction="sum" dataDxfId="182" totalsRowDxfId="181"/>
    <tableColumn id="6" name="MAY" totalsRowFunction="sum" dataDxfId="180" totalsRowDxfId="179"/>
    <tableColumn id="7" name="JUN" totalsRowFunction="sum" dataDxfId="178" totalsRowDxfId="177"/>
    <tableColumn id="8" name="JUL" totalsRowFunction="sum" dataDxfId="176" totalsRowDxfId="175"/>
    <tableColumn id="9" name="AUG" totalsRowFunction="sum" dataDxfId="174" totalsRowDxfId="173"/>
    <tableColumn id="10" name="SEP" totalsRowFunction="sum" dataDxfId="172" totalsRowDxfId="171"/>
    <tableColumn id="11" name="OCT" totalsRowFunction="sum" dataDxfId="170" totalsRowDxfId="169"/>
    <tableColumn id="12" name="NOV" totalsRowFunction="sum" dataDxfId="168" totalsRowDxfId="167"/>
    <tableColumn id="13" name="DEC" totalsRowFunction="sum" dataDxfId="166" totalsRowDxfId="165"/>
    <tableColumn id="14" name="Total" totalsRowFunction="sum" dataDxfId="164" totalsRowDxfId="163">
      <calculatedColumnFormula>SUM(B65:M65)</calculatedColumnFormula>
    </tableColumn>
    <tableColumn id="15" name="Avg" totalsRowFunction="custom" dataDxfId="162" totalsRowDxfId="161">
      <calculatedColumnFormula>N65/COLUMNS(B65:M65)</calculatedColumnFormula>
      <totalsRowFormula>Table7[[#Totals],[Total]]/COLUMNS(Table7[[#Totals],[JAN]:[DEC]])</totalsRowFormula>
    </tableColumn>
  </tableColumns>
  <tableStyleInfo name="V42_ExpenseCategory2" showFirstColumn="1" showLastColumn="0" showRowStripes="0" showColumnStripes="1"/>
</table>
</file>

<file path=xl/tables/table7.xml><?xml version="1.0" encoding="utf-8"?>
<table xmlns="http://schemas.openxmlformats.org/spreadsheetml/2006/main" id="8" name="Table8" displayName="Table8" ref="A76:O88" totalsRowCount="1" headerRowDxfId="160" dataDxfId="159" totalsRowDxfId="158">
  <tableColumns count="15">
    <tableColumn id="1" name="ENTERTAINMENT" totalsRowFunction="custom" dataDxfId="157" totalsRowDxfId="156">
      <totalsRowFormula>"Total " &amp; Table8[[#Headers],[ENTERTAINMENT]]</totalsRowFormula>
    </tableColumn>
    <tableColumn id="2" name="JAN" totalsRowFunction="sum" dataDxfId="155" totalsRowDxfId="154"/>
    <tableColumn id="3" name="FEB" totalsRowFunction="sum" dataDxfId="153" totalsRowDxfId="152"/>
    <tableColumn id="4" name="MAR" totalsRowFunction="sum" dataDxfId="151" totalsRowDxfId="150"/>
    <tableColumn id="5" name="APR" totalsRowFunction="sum" dataDxfId="149" totalsRowDxfId="148"/>
    <tableColumn id="6" name="MAY" totalsRowFunction="sum" dataDxfId="147" totalsRowDxfId="146"/>
    <tableColumn id="7" name="JUN" totalsRowFunction="sum" dataDxfId="145" totalsRowDxfId="144"/>
    <tableColumn id="8" name="JUL" totalsRowFunction="sum" dataDxfId="143" totalsRowDxfId="142"/>
    <tableColumn id="9" name="AUG" totalsRowFunction="sum" dataDxfId="141" totalsRowDxfId="140"/>
    <tableColumn id="10" name="SEP" totalsRowFunction="sum" dataDxfId="139" totalsRowDxfId="138"/>
    <tableColumn id="11" name="OCT" totalsRowFunction="sum" dataDxfId="137" totalsRowDxfId="136"/>
    <tableColumn id="12" name="NOV" totalsRowFunction="sum" dataDxfId="135" totalsRowDxfId="134"/>
    <tableColumn id="13" name="DEC" totalsRowFunction="sum" dataDxfId="133" totalsRowDxfId="132"/>
    <tableColumn id="14" name="Total" totalsRowFunction="sum" dataDxfId="131" totalsRowDxfId="130">
      <calculatedColumnFormula>SUM(B77:M77)</calculatedColumnFormula>
    </tableColumn>
    <tableColumn id="15" name="Avg" totalsRowFunction="custom" dataDxfId="129" totalsRowDxfId="128">
      <calculatedColumnFormula>N77/COLUMNS(B77:M77)</calculatedColumnFormula>
      <totalsRowFormula>Table8[[#Totals],[Total]]/COLUMNS(Table8[[#Totals],[JAN]:[DEC]])</totalsRowFormula>
    </tableColumn>
  </tableColumns>
  <tableStyleInfo name="V42_ExpenseCategory2" showFirstColumn="1" showLastColumn="0" showRowStripes="0" showColumnStripes="1"/>
</table>
</file>

<file path=xl/tables/table8.xml><?xml version="1.0" encoding="utf-8"?>
<table xmlns="http://schemas.openxmlformats.org/spreadsheetml/2006/main" id="9" name="Table9" displayName="Table9" ref="A90:O97" totalsRowCount="1" headerRowDxfId="127" dataDxfId="126" totalsRowDxfId="125">
  <tableColumns count="15">
    <tableColumn id="1" name="SAVINGS" totalsRowFunction="custom" dataDxfId="124" totalsRowDxfId="123">
      <totalsRowFormula>"Total " &amp;Table9[[#Headers],[SAVINGS]]</totalsRowFormula>
    </tableColumn>
    <tableColumn id="2" name="JAN" totalsRowFunction="sum" dataDxfId="122" totalsRowDxfId="121"/>
    <tableColumn id="3" name="FEB" totalsRowFunction="sum" dataDxfId="120" totalsRowDxfId="119"/>
    <tableColumn id="4" name="MAR" totalsRowFunction="sum" dataDxfId="118" totalsRowDxfId="117"/>
    <tableColumn id="5" name="APR" totalsRowFunction="sum" dataDxfId="116" totalsRowDxfId="115"/>
    <tableColumn id="6" name="MAY" totalsRowFunction="sum" dataDxfId="114" totalsRowDxfId="113"/>
    <tableColumn id="7" name="JUN" totalsRowFunction="sum" dataDxfId="112" totalsRowDxfId="111"/>
    <tableColumn id="8" name="JUL" totalsRowFunction="sum" dataDxfId="110" totalsRowDxfId="109"/>
    <tableColumn id="9" name="AUG" totalsRowFunction="sum" dataDxfId="108" totalsRowDxfId="107"/>
    <tableColumn id="10" name="SEP" totalsRowFunction="sum" dataDxfId="106" totalsRowDxfId="105"/>
    <tableColumn id="11" name="OCT" totalsRowFunction="sum" dataDxfId="104" totalsRowDxfId="103"/>
    <tableColumn id="12" name="NOV" totalsRowFunction="sum" dataDxfId="102" totalsRowDxfId="101"/>
    <tableColumn id="13" name="DEC" totalsRowFunction="sum" dataDxfId="100" totalsRowDxfId="99"/>
    <tableColumn id="14" name="Total" totalsRowFunction="sum" dataDxfId="98" totalsRowDxfId="97">
      <calculatedColumnFormula>SUM(B91:M91)</calculatedColumnFormula>
    </tableColumn>
    <tableColumn id="15" name="Avg" totalsRowFunction="custom" dataDxfId="96" totalsRowDxfId="95">
      <calculatedColumnFormula>N91/COLUMNS(B91:M91)</calculatedColumnFormula>
      <totalsRowFormula>Table9[[#Totals],[Total]]/COLUMNS(Table9[[#Totals],[JAN]:[DEC]])</totalsRowFormula>
    </tableColumn>
  </tableColumns>
  <tableStyleInfo name="V42_ExpenseCategory2" showFirstColumn="1" showLastColumn="0" showRowStripes="0" showColumnStripes="1"/>
</table>
</file>

<file path=xl/tables/table9.xml><?xml version="1.0" encoding="utf-8"?>
<table xmlns="http://schemas.openxmlformats.org/spreadsheetml/2006/main" id="10" name="Table10" displayName="Table10" ref="A99:O107" totalsRowCount="1" headerRowDxfId="94" dataDxfId="93" totalsRowDxfId="92">
  <tableColumns count="15">
    <tableColumn id="1" name="OBLIGATIONS" totalsRowFunction="custom" dataDxfId="91" totalsRowDxfId="90">
      <totalsRowFormula>"Total " &amp; Table10[[#Headers],[OBLIGATIONS]]</totalsRowFormula>
    </tableColumn>
    <tableColumn id="2" name="JAN" totalsRowFunction="sum" dataDxfId="89" totalsRowDxfId="88"/>
    <tableColumn id="3" name="FEB" totalsRowFunction="sum" dataDxfId="87" totalsRowDxfId="86"/>
    <tableColumn id="4" name="MAR" totalsRowFunction="sum" dataDxfId="85" totalsRowDxfId="84"/>
    <tableColumn id="5" name="APR" totalsRowFunction="sum" dataDxfId="83" totalsRowDxfId="82"/>
    <tableColumn id="6" name="MAY" totalsRowFunction="sum" dataDxfId="81" totalsRowDxfId="80"/>
    <tableColumn id="7" name="JUN" totalsRowFunction="sum" dataDxfId="79" totalsRowDxfId="78"/>
    <tableColumn id="8" name="JUL" totalsRowFunction="sum" dataDxfId="77" totalsRowDxfId="76"/>
    <tableColumn id="9" name="AUG" totalsRowFunction="sum" dataDxfId="75" totalsRowDxfId="74"/>
    <tableColumn id="10" name="SEP" totalsRowFunction="sum" dataDxfId="73" totalsRowDxfId="72"/>
    <tableColumn id="11" name="OCT" totalsRowFunction="sum" dataDxfId="71" totalsRowDxfId="70"/>
    <tableColumn id="12" name="NOV" totalsRowFunction="sum" dataDxfId="69" totalsRowDxfId="68"/>
    <tableColumn id="13" name="DEC" totalsRowFunction="sum" dataDxfId="67" totalsRowDxfId="66"/>
    <tableColumn id="14" name="Total" totalsRowFunction="sum" dataDxfId="65" totalsRowDxfId="64">
      <calculatedColumnFormula>SUM(B100:M100)</calculatedColumnFormula>
    </tableColumn>
    <tableColumn id="15" name="Avg" totalsRowFunction="custom" dataDxfId="63" totalsRowDxfId="62">
      <calculatedColumnFormula>N100/COLUMNS(B100:M100)</calculatedColumnFormula>
      <totalsRowFormula>Table10[[#Totals],[Total]]/COLUMNS(Table10[[#Totals],[JAN]:[DEC]])</totalsRowFormula>
    </tableColumn>
  </tableColumns>
  <tableStyleInfo name="V42_ExpenseCategory2" showFirstColumn="1" showLastColumn="0" showRowStripes="0" showColumnStripes="1"/>
</table>
</file>

<file path=xl/theme/theme1.xml><?xml version="1.0" encoding="utf-8"?>
<a:theme xmlns:a="http://schemas.openxmlformats.org/drawingml/2006/main" name="Vertex42">
  <a:themeElements>
    <a:clrScheme name="Office42">
      <a:dk1>
        <a:sysClr val="windowText" lastClr="000000"/>
      </a:dk1>
      <a:lt1>
        <a:srgbClr val="FFFFFF"/>
      </a:lt1>
      <a:dk2>
        <a:srgbClr val="283C61"/>
      </a:dk2>
      <a:lt2>
        <a:srgbClr val="F1EBDD"/>
      </a:lt2>
      <a:accent1>
        <a:srgbClr val="597CBB"/>
      </a:accent1>
      <a:accent2>
        <a:srgbClr val="BB5965"/>
      </a:accent2>
      <a:accent3>
        <a:srgbClr val="6CBB59"/>
      </a:accent3>
      <a:accent4>
        <a:srgbClr val="BB7C59"/>
      </a:accent4>
      <a:accent5>
        <a:srgbClr val="9F59BB"/>
      </a:accent5>
      <a:accent6>
        <a:srgbClr val="59BBAB"/>
      </a:accent6>
      <a:hlink>
        <a:srgbClr val="BFD9B6"/>
      </a:hlink>
      <a:folHlink>
        <a:srgbClr val="D0B6D9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127"/>
  <sheetViews>
    <sheetView showGridLines="0" tabSelected="1" workbookViewId="0">
      <pane ySplit="9" topLeftCell="A10" activePane="bottomLeft" state="frozen"/>
      <selection pane="bottomLeft" activeCell="R6" sqref="R6"/>
    </sheetView>
  </sheetViews>
  <sheetFormatPr defaultColWidth="9" defaultRowHeight="14.4" x14ac:dyDescent="0.35"/>
  <cols>
    <col min="1" max="1" width="18.8984375" style="1" customWidth="1"/>
    <col min="2" max="13" width="6.19921875" style="1" customWidth="1"/>
    <col min="14" max="14" width="7.3984375" style="1" customWidth="1"/>
    <col min="15" max="15" width="6.19921875" style="1" customWidth="1"/>
    <col min="16" max="16384" width="9" style="1"/>
  </cols>
  <sheetData>
    <row r="1" spans="1:16" s="13" customFormat="1" ht="26.1" customHeight="1" x14ac:dyDescent="0.35">
      <c r="A1" s="38" t="s">
        <v>85</v>
      </c>
      <c r="B1" s="15"/>
      <c r="C1" s="15"/>
      <c r="D1" s="15"/>
      <c r="E1" s="15"/>
      <c r="F1" s="15"/>
      <c r="G1" s="15"/>
      <c r="H1" s="14"/>
      <c r="I1" s="14"/>
      <c r="J1" s="14"/>
      <c r="K1" s="14"/>
      <c r="L1" s="14"/>
      <c r="M1" s="14"/>
      <c r="N1" s="14"/>
      <c r="O1" s="14"/>
    </row>
    <row r="2" spans="1:16" x14ac:dyDescent="0.35">
      <c r="A2" s="39"/>
      <c r="B2" s="16"/>
      <c r="C2" s="16"/>
      <c r="D2" s="16"/>
      <c r="E2" s="16"/>
      <c r="F2" s="16"/>
      <c r="G2" s="16"/>
      <c r="H2" s="3"/>
      <c r="I2" s="3"/>
      <c r="J2" s="3"/>
      <c r="K2" s="3"/>
      <c r="L2" s="3"/>
      <c r="M2" s="3"/>
      <c r="N2" s="2"/>
      <c r="O2" s="40"/>
    </row>
    <row r="3" spans="1:16" x14ac:dyDescent="0.35">
      <c r="A3" s="2"/>
      <c r="O3" s="41"/>
    </row>
    <row r="4" spans="1:16" x14ac:dyDescent="0.35">
      <c r="A4" s="5" t="s">
        <v>63</v>
      </c>
      <c r="B4" s="6">
        <v>1500</v>
      </c>
      <c r="M4" s="7" t="s">
        <v>82</v>
      </c>
    </row>
    <row r="5" spans="1:16" s="24" customFormat="1" x14ac:dyDescent="0.25">
      <c r="A5" s="22"/>
      <c r="B5" s="23" t="s">
        <v>64</v>
      </c>
      <c r="C5" s="23" t="s">
        <v>65</v>
      </c>
      <c r="D5" s="23" t="s">
        <v>66</v>
      </c>
      <c r="E5" s="23" t="s">
        <v>67</v>
      </c>
      <c r="F5" s="23" t="s">
        <v>68</v>
      </c>
      <c r="G5" s="23" t="s">
        <v>69</v>
      </c>
      <c r="H5" s="23" t="s">
        <v>70</v>
      </c>
      <c r="I5" s="23" t="s">
        <v>71</v>
      </c>
      <c r="J5" s="23" t="s">
        <v>72</v>
      </c>
      <c r="K5" s="23" t="s">
        <v>73</v>
      </c>
      <c r="L5" s="23" t="s">
        <v>74</v>
      </c>
      <c r="M5" s="23" t="s">
        <v>75</v>
      </c>
      <c r="N5" s="22" t="s">
        <v>76</v>
      </c>
      <c r="O5" s="22" t="s">
        <v>84</v>
      </c>
    </row>
    <row r="6" spans="1:16" s="24" customFormat="1" x14ac:dyDescent="0.25">
      <c r="A6" s="8" t="s">
        <v>2</v>
      </c>
      <c r="B6" s="9">
        <f>Table2[[#Totals],[JAN]]</f>
        <v>0</v>
      </c>
      <c r="C6" s="9">
        <f>Table2[[#Totals],[FEB]]</f>
        <v>0</v>
      </c>
      <c r="D6" s="9">
        <f>Table2[[#Totals],[MAR]]</f>
        <v>0</v>
      </c>
      <c r="E6" s="9">
        <f>Table2[[#Totals],[APR]]</f>
        <v>0</v>
      </c>
      <c r="F6" s="9">
        <f>Table2[[#Totals],[MAY]]</f>
        <v>0</v>
      </c>
      <c r="G6" s="9">
        <f>Table2[[#Totals],[JUN]]</f>
        <v>0</v>
      </c>
      <c r="H6" s="9">
        <f>Table2[[#Totals],[JUL]]</f>
        <v>0</v>
      </c>
      <c r="I6" s="9">
        <f>Table2[[#Totals],[AUG]]</f>
        <v>0</v>
      </c>
      <c r="J6" s="9">
        <f>Table2[[#Totals],[SEP]]</f>
        <v>0</v>
      </c>
      <c r="K6" s="9">
        <f>Table2[[#Totals],[OCT]]</f>
        <v>0</v>
      </c>
      <c r="L6" s="9">
        <f>Table2[[#Totals],[NOV]]</f>
        <v>0</v>
      </c>
      <c r="M6" s="9">
        <f>Table2[[#Totals],[DEC]]</f>
        <v>0</v>
      </c>
      <c r="N6" s="25">
        <f>SUM(B6:M6)</f>
        <v>0</v>
      </c>
      <c r="O6" s="25">
        <f>N6/COLUMNS(B6:M6)</f>
        <v>0</v>
      </c>
    </row>
    <row r="7" spans="1:16" s="24" customFormat="1" x14ac:dyDescent="0.25">
      <c r="A7" s="10" t="s">
        <v>3</v>
      </c>
      <c r="B7" s="11">
        <f>SUM(Table3[[#Totals],[JAN]],Table4[[#Totals],[JAN]],Table5[[#Totals],[JAN]],Table6[[#Totals],[JAN]],Table7[[#Totals],[JAN]],Table8[[#Totals],[JAN]],Table9[[#Totals],[JAN]],Table10[[#Totals],[JAN]],Table11[[#Totals],[JAN]],Table12[[#Totals],[JAN]])</f>
        <v>0</v>
      </c>
      <c r="C7" s="11">
        <f>SUM(Table3[[#Totals],[FEB]],Table4[[#Totals],[FEB]],Table5[[#Totals],[FEB]],Table6[[#Totals],[FEB]],Table7[[#Totals],[FEB]],Table8[[#Totals],[FEB]],Table9[[#Totals],[FEB]],Table10[[#Totals],[FEB]],Table11[[#Totals],[FEB]],Table12[[#Totals],[FEB]])</f>
        <v>0</v>
      </c>
      <c r="D7" s="11">
        <f>SUM(Table3[[#Totals],[MAR]],Table4[[#Totals],[MAR]],Table5[[#Totals],[MAR]],Table6[[#Totals],[MAR]],Table7[[#Totals],[MAR]],Table8[[#Totals],[MAR]],Table9[[#Totals],[MAR]],Table10[[#Totals],[MAR]],Table11[[#Totals],[MAR]],Table12[[#Totals],[MAR]])</f>
        <v>0</v>
      </c>
      <c r="E7" s="11">
        <f>SUM(Table3[[#Totals],[APR]],Table4[[#Totals],[APR]],Table5[[#Totals],[APR]],Table6[[#Totals],[APR]],Table7[[#Totals],[APR]],Table8[[#Totals],[APR]],Table9[[#Totals],[APR]],Table10[[#Totals],[APR]],Table11[[#Totals],[APR]],Table12[[#Totals],[APR]])</f>
        <v>0</v>
      </c>
      <c r="F7" s="11">
        <f>SUM(Table3[[#Totals],[MAY]],Table4[[#Totals],[MAY]],Table5[[#Totals],[MAY]],Table6[[#Totals],[MAY]],Table7[[#Totals],[MAY]],Table8[[#Totals],[MAY]],Table9[[#Totals],[MAY]],Table10[[#Totals],[MAY]],Table11[[#Totals],[MAY]],Table12[[#Totals],[MAY]])</f>
        <v>0</v>
      </c>
      <c r="G7" s="11">
        <f>SUM(Table3[[#Totals],[JUN]],Table4[[#Totals],[JUN]],Table5[[#Totals],[JUN]],Table6[[#Totals],[JUN]],Table7[[#Totals],[JUN]],Table8[[#Totals],[JUN]],Table9[[#Totals],[JUN]],Table10[[#Totals],[JUN]],Table11[[#Totals],[JUN]],Table12[[#Totals],[JUN]])</f>
        <v>0</v>
      </c>
      <c r="H7" s="11">
        <f>SUM(Table3[[#Totals],[JUL]],Table4[[#Totals],[JUL]],Table5[[#Totals],[JUL]],Table6[[#Totals],[JUL]],Table7[[#Totals],[JUL]],Table8[[#Totals],[JUL]],Table9[[#Totals],[JUL]],Table10[[#Totals],[JUL]],Table11[[#Totals],[JUL]],Table12[[#Totals],[JUL]])</f>
        <v>0</v>
      </c>
      <c r="I7" s="11">
        <f>SUM(Table3[[#Totals],[AUG]],Table4[[#Totals],[AUG]],Table5[[#Totals],[AUG]],Table6[[#Totals],[AUG]],Table7[[#Totals],[AUG]],Table8[[#Totals],[AUG]],Table9[[#Totals],[AUG]],Table10[[#Totals],[AUG]],Table11[[#Totals],[AUG]],Table12[[#Totals],[AUG]])</f>
        <v>0</v>
      </c>
      <c r="J7" s="11">
        <f>SUM(Table3[[#Totals],[SEP]],Table4[[#Totals],[SEP]],Table5[[#Totals],[SEP]],Table6[[#Totals],[SEP]],Table7[[#Totals],[SEP]],Table8[[#Totals],[SEP]],Table9[[#Totals],[SEP]],Table10[[#Totals],[SEP]],Table11[[#Totals],[SEP]],Table12[[#Totals],[SEP]])</f>
        <v>0</v>
      </c>
      <c r="K7" s="11">
        <f>SUM(Table3[[#Totals],[OCT]],Table4[[#Totals],[OCT]],Table5[[#Totals],[OCT]],Table6[[#Totals],[OCT]],Table7[[#Totals],[OCT]],Table8[[#Totals],[OCT]],Table9[[#Totals],[OCT]],Table10[[#Totals],[OCT]],Table11[[#Totals],[OCT]],Table12[[#Totals],[OCT]])</f>
        <v>0</v>
      </c>
      <c r="L7" s="11">
        <f>SUM(Table3[[#Totals],[NOV]],Table4[[#Totals],[NOV]],Table5[[#Totals],[NOV]],Table6[[#Totals],[NOV]],Table7[[#Totals],[NOV]],Table8[[#Totals],[NOV]],Table9[[#Totals],[NOV]],Table10[[#Totals],[NOV]],Table11[[#Totals],[NOV]],Table12[[#Totals],[NOV]])</f>
        <v>0</v>
      </c>
      <c r="M7" s="11">
        <f>SUM(Table3[[#Totals],[DEC]],Table4[[#Totals],[DEC]],Table5[[#Totals],[DEC]],Table6[[#Totals],[DEC]],Table7[[#Totals],[DEC]],Table8[[#Totals],[DEC]],Table9[[#Totals],[DEC]],Table10[[#Totals],[DEC]],Table11[[#Totals],[DEC]],Table12[[#Totals],[DEC]])</f>
        <v>0</v>
      </c>
      <c r="N7" s="25">
        <f>SUM(B7:M7)</f>
        <v>0</v>
      </c>
      <c r="O7" s="25">
        <f>N7/COLUMNS(B7:M7)</f>
        <v>0</v>
      </c>
    </row>
    <row r="8" spans="1:16" s="24" customFormat="1" ht="15" thickBot="1" x14ac:dyDescent="0.3">
      <c r="A8" s="12" t="s">
        <v>86</v>
      </c>
      <c r="B8" s="17">
        <f t="shared" ref="B8:M8" si="0">B6-B7</f>
        <v>0</v>
      </c>
      <c r="C8" s="17">
        <f t="shared" si="0"/>
        <v>0</v>
      </c>
      <c r="D8" s="17">
        <f t="shared" si="0"/>
        <v>0</v>
      </c>
      <c r="E8" s="17">
        <f t="shared" si="0"/>
        <v>0</v>
      </c>
      <c r="F8" s="17">
        <f t="shared" si="0"/>
        <v>0</v>
      </c>
      <c r="G8" s="17">
        <f t="shared" si="0"/>
        <v>0</v>
      </c>
      <c r="H8" s="17">
        <f t="shared" si="0"/>
        <v>0</v>
      </c>
      <c r="I8" s="17">
        <f t="shared" si="0"/>
        <v>0</v>
      </c>
      <c r="J8" s="17">
        <f t="shared" si="0"/>
        <v>0</v>
      </c>
      <c r="K8" s="17">
        <f t="shared" si="0"/>
        <v>0</v>
      </c>
      <c r="L8" s="17">
        <f t="shared" si="0"/>
        <v>0</v>
      </c>
      <c r="M8" s="17">
        <f t="shared" si="0"/>
        <v>0</v>
      </c>
      <c r="N8" s="17">
        <f>SUM(B8:M8)</f>
        <v>0</v>
      </c>
      <c r="O8" s="17">
        <f>N8/COLUMNS(B8:M8)</f>
        <v>0</v>
      </c>
    </row>
    <row r="9" spans="1:16" s="24" customFormat="1" ht="15" thickTop="1" x14ac:dyDescent="0.25">
      <c r="A9" s="8" t="s">
        <v>77</v>
      </c>
      <c r="B9" s="9">
        <f>B6-B7+B4</f>
        <v>1500</v>
      </c>
      <c r="C9" s="9">
        <f t="shared" ref="C9:M9" si="1">B9+C6-C7</f>
        <v>1500</v>
      </c>
      <c r="D9" s="9">
        <f t="shared" si="1"/>
        <v>1500</v>
      </c>
      <c r="E9" s="9">
        <f t="shared" si="1"/>
        <v>1500</v>
      </c>
      <c r="F9" s="9">
        <f t="shared" si="1"/>
        <v>1500</v>
      </c>
      <c r="G9" s="9">
        <f t="shared" si="1"/>
        <v>1500</v>
      </c>
      <c r="H9" s="9">
        <f t="shared" si="1"/>
        <v>1500</v>
      </c>
      <c r="I9" s="9">
        <f t="shared" si="1"/>
        <v>1500</v>
      </c>
      <c r="J9" s="9">
        <f t="shared" si="1"/>
        <v>1500</v>
      </c>
      <c r="K9" s="9">
        <f t="shared" si="1"/>
        <v>1500</v>
      </c>
      <c r="L9" s="9">
        <f t="shared" si="1"/>
        <v>1500</v>
      </c>
      <c r="M9" s="9">
        <f t="shared" si="1"/>
        <v>1500</v>
      </c>
      <c r="N9" s="26"/>
      <c r="O9" s="26"/>
    </row>
    <row r="10" spans="1:16" s="24" customFormat="1" x14ac:dyDescent="0.25"/>
    <row r="11" spans="1:16" s="21" customFormat="1" x14ac:dyDescent="0.25">
      <c r="A11" s="18" t="s">
        <v>1</v>
      </c>
      <c r="B11" s="19" t="s">
        <v>64</v>
      </c>
      <c r="C11" s="19" t="s">
        <v>65</v>
      </c>
      <c r="D11" s="19" t="s">
        <v>66</v>
      </c>
      <c r="E11" s="19" t="s">
        <v>67</v>
      </c>
      <c r="F11" s="19" t="s">
        <v>68</v>
      </c>
      <c r="G11" s="19" t="s">
        <v>69</v>
      </c>
      <c r="H11" s="19" t="s">
        <v>70</v>
      </c>
      <c r="I11" s="19" t="s">
        <v>71</v>
      </c>
      <c r="J11" s="19" t="s">
        <v>72</v>
      </c>
      <c r="K11" s="19" t="s">
        <v>73</v>
      </c>
      <c r="L11" s="19" t="s">
        <v>74</v>
      </c>
      <c r="M11" s="19" t="s">
        <v>75</v>
      </c>
      <c r="N11" s="20" t="s">
        <v>76</v>
      </c>
      <c r="O11" s="20" t="s">
        <v>84</v>
      </c>
      <c r="P11" s="37"/>
    </row>
    <row r="12" spans="1:16" s="21" customFormat="1" ht="13.2" x14ac:dyDescent="0.25">
      <c r="A12" s="27" t="s">
        <v>10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36">
        <f t="shared" ref="N12:N18" si="2">SUM(B12:M12)</f>
        <v>0</v>
      </c>
      <c r="O12" s="36">
        <f t="shared" ref="O12:O18" si="3">N12/COLUMNS(B12:M12)</f>
        <v>0</v>
      </c>
    </row>
    <row r="13" spans="1:16" s="21" customFormat="1" ht="13.2" x14ac:dyDescent="0.25">
      <c r="A13" s="27" t="s">
        <v>4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36">
        <f t="shared" si="2"/>
        <v>0</v>
      </c>
      <c r="O13" s="36">
        <f t="shared" si="3"/>
        <v>0</v>
      </c>
    </row>
    <row r="14" spans="1:16" s="21" customFormat="1" ht="13.2" x14ac:dyDescent="0.25">
      <c r="A14" s="27" t="s">
        <v>5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36">
        <f t="shared" si="2"/>
        <v>0</v>
      </c>
      <c r="O14" s="36">
        <f t="shared" si="3"/>
        <v>0</v>
      </c>
    </row>
    <row r="15" spans="1:16" s="21" customFormat="1" ht="13.2" x14ac:dyDescent="0.25">
      <c r="A15" s="27" t="s">
        <v>9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36">
        <f t="shared" si="2"/>
        <v>0</v>
      </c>
      <c r="O15" s="36">
        <f t="shared" si="3"/>
        <v>0</v>
      </c>
    </row>
    <row r="16" spans="1:16" s="21" customFormat="1" ht="13.2" x14ac:dyDescent="0.25">
      <c r="A16" s="27" t="s">
        <v>83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36">
        <f t="shared" si="2"/>
        <v>0</v>
      </c>
      <c r="O16" s="36">
        <f t="shared" si="3"/>
        <v>0</v>
      </c>
    </row>
    <row r="17" spans="1:16" s="21" customFormat="1" ht="13.2" x14ac:dyDescent="0.25">
      <c r="A17" s="27" t="s">
        <v>11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36">
        <f t="shared" si="2"/>
        <v>0</v>
      </c>
      <c r="O17" s="36">
        <f t="shared" si="3"/>
        <v>0</v>
      </c>
    </row>
    <row r="18" spans="1:16" s="21" customFormat="1" ht="13.2" x14ac:dyDescent="0.25">
      <c r="A18" s="27" t="s">
        <v>16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36">
        <f t="shared" si="2"/>
        <v>0</v>
      </c>
      <c r="O18" s="36">
        <f t="shared" si="3"/>
        <v>0</v>
      </c>
    </row>
    <row r="19" spans="1:16" s="21" customFormat="1" ht="13.2" x14ac:dyDescent="0.25">
      <c r="A19" s="30" t="str">
        <f>"Total " &amp; Table2[[#Headers],[INCOME]]</f>
        <v>Total INCOME</v>
      </c>
      <c r="B19" s="31">
        <f>SUBTOTAL(109,Table2[JAN])</f>
        <v>0</v>
      </c>
      <c r="C19" s="31">
        <f>SUBTOTAL(109,Table2[FEB])</f>
        <v>0</v>
      </c>
      <c r="D19" s="31">
        <f>SUBTOTAL(109,Table2[MAR])</f>
        <v>0</v>
      </c>
      <c r="E19" s="31">
        <f>SUBTOTAL(109,Table2[APR])</f>
        <v>0</v>
      </c>
      <c r="F19" s="31">
        <f>SUBTOTAL(109,Table2[MAY])</f>
        <v>0</v>
      </c>
      <c r="G19" s="31">
        <f>SUBTOTAL(109,Table2[JUN])</f>
        <v>0</v>
      </c>
      <c r="H19" s="31">
        <f>SUBTOTAL(109,Table2[JUL])</f>
        <v>0</v>
      </c>
      <c r="I19" s="31">
        <f>SUBTOTAL(109,Table2[AUG])</f>
        <v>0</v>
      </c>
      <c r="J19" s="31">
        <f>SUBTOTAL(109,Table2[SEP])</f>
        <v>0</v>
      </c>
      <c r="K19" s="31">
        <f>SUBTOTAL(109,Table2[OCT])</f>
        <v>0</v>
      </c>
      <c r="L19" s="31">
        <f>SUBTOTAL(109,Table2[NOV])</f>
        <v>0</v>
      </c>
      <c r="M19" s="31">
        <f>SUBTOTAL(109,Table2[DEC])</f>
        <v>0</v>
      </c>
      <c r="N19" s="29">
        <f>SUBTOTAL(109,Table2[Total])</f>
        <v>0</v>
      </c>
      <c r="O19" s="29">
        <f>Table2[[#Totals],[Total]]/COLUMNS(Table2[[#Totals],[JAN]:[DEC]])</f>
        <v>0</v>
      </c>
    </row>
    <row r="20" spans="1:16" s="21" customFormat="1" ht="12" x14ac:dyDescent="0.25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</row>
    <row r="21" spans="1:16" s="21" customFormat="1" x14ac:dyDescent="0.25">
      <c r="A21" s="18" t="s">
        <v>13</v>
      </c>
      <c r="B21" s="19" t="s">
        <v>64</v>
      </c>
      <c r="C21" s="19" t="s">
        <v>65</v>
      </c>
      <c r="D21" s="19" t="s">
        <v>66</v>
      </c>
      <c r="E21" s="19" t="s">
        <v>67</v>
      </c>
      <c r="F21" s="19" t="s">
        <v>68</v>
      </c>
      <c r="G21" s="19" t="s">
        <v>69</v>
      </c>
      <c r="H21" s="19" t="s">
        <v>70</v>
      </c>
      <c r="I21" s="19" t="s">
        <v>71</v>
      </c>
      <c r="J21" s="19" t="s">
        <v>72</v>
      </c>
      <c r="K21" s="19" t="s">
        <v>73</v>
      </c>
      <c r="L21" s="19" t="s">
        <v>74</v>
      </c>
      <c r="M21" s="19" t="s">
        <v>75</v>
      </c>
      <c r="N21" s="20" t="s">
        <v>76</v>
      </c>
      <c r="O21" s="20" t="s">
        <v>84</v>
      </c>
      <c r="P21" s="37"/>
    </row>
    <row r="22" spans="1:16" s="21" customFormat="1" ht="13.2" x14ac:dyDescent="0.25">
      <c r="A22" s="27" t="s">
        <v>51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36">
        <f>SUM(B22:M22)</f>
        <v>0</v>
      </c>
      <c r="O22" s="36">
        <f t="shared" ref="O22:O34" si="4">N22/COLUMNS(B22:M22)</f>
        <v>0</v>
      </c>
    </row>
    <row r="23" spans="1:16" s="21" customFormat="1" ht="13.2" x14ac:dyDescent="0.25">
      <c r="A23" s="27" t="s">
        <v>59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36">
        <f t="shared" ref="N23:N34" si="5">SUM(B23:M23)</f>
        <v>0</v>
      </c>
      <c r="O23" s="36">
        <f t="shared" si="4"/>
        <v>0</v>
      </c>
    </row>
    <row r="24" spans="1:16" s="21" customFormat="1" ht="13.2" x14ac:dyDescent="0.25">
      <c r="A24" s="27" t="s">
        <v>14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36">
        <f t="shared" si="5"/>
        <v>0</v>
      </c>
      <c r="O24" s="36">
        <f t="shared" si="4"/>
        <v>0</v>
      </c>
    </row>
    <row r="25" spans="1:16" s="21" customFormat="1" ht="13.2" x14ac:dyDescent="0.25">
      <c r="A25" s="27" t="s">
        <v>50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36">
        <f t="shared" si="5"/>
        <v>0</v>
      </c>
      <c r="O25" s="36">
        <f t="shared" si="4"/>
        <v>0</v>
      </c>
    </row>
    <row r="26" spans="1:16" s="21" customFormat="1" ht="13.2" x14ac:dyDescent="0.25">
      <c r="A26" s="27" t="s">
        <v>49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36">
        <f t="shared" si="5"/>
        <v>0</v>
      </c>
      <c r="O26" s="36">
        <f t="shared" si="4"/>
        <v>0</v>
      </c>
    </row>
    <row r="27" spans="1:16" s="21" customFormat="1" ht="13.2" x14ac:dyDescent="0.25">
      <c r="A27" s="27" t="s">
        <v>18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36">
        <f t="shared" si="5"/>
        <v>0</v>
      </c>
      <c r="O27" s="36">
        <f t="shared" si="4"/>
        <v>0</v>
      </c>
    </row>
    <row r="28" spans="1:16" s="21" customFormat="1" ht="13.2" x14ac:dyDescent="0.25">
      <c r="A28" s="27" t="s">
        <v>48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36">
        <f t="shared" si="5"/>
        <v>0</v>
      </c>
      <c r="O28" s="36">
        <f t="shared" si="4"/>
        <v>0</v>
      </c>
    </row>
    <row r="29" spans="1:16" s="21" customFormat="1" ht="13.2" x14ac:dyDescent="0.25">
      <c r="A29" s="27" t="s">
        <v>15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36">
        <f t="shared" si="5"/>
        <v>0</v>
      </c>
      <c r="O29" s="36">
        <f t="shared" si="4"/>
        <v>0</v>
      </c>
    </row>
    <row r="30" spans="1:16" s="21" customFormat="1" ht="13.2" x14ac:dyDescent="0.25">
      <c r="A30" s="27" t="s">
        <v>47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36">
        <f t="shared" si="5"/>
        <v>0</v>
      </c>
      <c r="O30" s="36">
        <f t="shared" si="4"/>
        <v>0</v>
      </c>
    </row>
    <row r="31" spans="1:16" s="21" customFormat="1" ht="13.2" x14ac:dyDescent="0.25">
      <c r="A31" s="27" t="s">
        <v>46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36">
        <f t="shared" si="5"/>
        <v>0</v>
      </c>
      <c r="O31" s="36">
        <f t="shared" si="4"/>
        <v>0</v>
      </c>
    </row>
    <row r="32" spans="1:16" s="21" customFormat="1" ht="13.2" x14ac:dyDescent="0.25">
      <c r="A32" s="27" t="s">
        <v>45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36">
        <f t="shared" si="5"/>
        <v>0</v>
      </c>
      <c r="O32" s="36">
        <f t="shared" si="4"/>
        <v>0</v>
      </c>
    </row>
    <row r="33" spans="1:16" s="21" customFormat="1" ht="13.2" x14ac:dyDescent="0.25">
      <c r="A33" s="27" t="s">
        <v>17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36">
        <f t="shared" si="5"/>
        <v>0</v>
      </c>
      <c r="O33" s="36">
        <f t="shared" si="4"/>
        <v>0</v>
      </c>
    </row>
    <row r="34" spans="1:16" s="21" customFormat="1" ht="13.2" x14ac:dyDescent="0.25">
      <c r="A34" s="27" t="s">
        <v>16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36">
        <f t="shared" si="5"/>
        <v>0</v>
      </c>
      <c r="O34" s="36">
        <f t="shared" si="4"/>
        <v>0</v>
      </c>
    </row>
    <row r="35" spans="1:16" s="21" customFormat="1" ht="13.2" x14ac:dyDescent="0.25">
      <c r="A35" s="30" t="str">
        <f>"Total "&amp;Table3[[#Headers],[HOME EXPENSES]]</f>
        <v>Total HOME EXPENSES</v>
      </c>
      <c r="B35" s="31">
        <f>SUBTOTAL(109,Table3[JAN])</f>
        <v>0</v>
      </c>
      <c r="C35" s="31">
        <f>SUBTOTAL(109,Table3[FEB])</f>
        <v>0</v>
      </c>
      <c r="D35" s="31">
        <f>SUBTOTAL(109,Table3[MAR])</f>
        <v>0</v>
      </c>
      <c r="E35" s="31">
        <f>SUBTOTAL(109,Table3[APR])</f>
        <v>0</v>
      </c>
      <c r="F35" s="31">
        <f>SUBTOTAL(109,Table3[MAY])</f>
        <v>0</v>
      </c>
      <c r="G35" s="31">
        <f>SUBTOTAL(109,Table3[JUN])</f>
        <v>0</v>
      </c>
      <c r="H35" s="31">
        <f>SUBTOTAL(109,Table3[JUL])</f>
        <v>0</v>
      </c>
      <c r="I35" s="31">
        <f>SUBTOTAL(109,Table3[AUG])</f>
        <v>0</v>
      </c>
      <c r="J35" s="31">
        <f>SUBTOTAL(109,Table3[SEP])</f>
        <v>0</v>
      </c>
      <c r="K35" s="31">
        <f>SUBTOTAL(109,Table3[OCT])</f>
        <v>0</v>
      </c>
      <c r="L35" s="31">
        <f>SUBTOTAL(109,Table3[NOV])</f>
        <v>0</v>
      </c>
      <c r="M35" s="31">
        <f>SUBTOTAL(109,Table3[DEC])</f>
        <v>0</v>
      </c>
      <c r="N35" s="29">
        <f>SUBTOTAL(109,Table3[Total])</f>
        <v>0</v>
      </c>
      <c r="O35" s="29">
        <f>Table3[[#Totals],[Total]]/COLUMNS(Table3[[#Totals],[JAN]:[DEC]])</f>
        <v>0</v>
      </c>
    </row>
    <row r="36" spans="1:16" s="21" customFormat="1" ht="12" x14ac:dyDescent="0.25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</row>
    <row r="37" spans="1:16" s="21" customFormat="1" x14ac:dyDescent="0.25">
      <c r="A37" s="18" t="s">
        <v>19</v>
      </c>
      <c r="B37" s="19" t="s">
        <v>64</v>
      </c>
      <c r="C37" s="19" t="s">
        <v>65</v>
      </c>
      <c r="D37" s="19" t="s">
        <v>66</v>
      </c>
      <c r="E37" s="19" t="s">
        <v>67</v>
      </c>
      <c r="F37" s="19" t="s">
        <v>68</v>
      </c>
      <c r="G37" s="19" t="s">
        <v>69</v>
      </c>
      <c r="H37" s="19" t="s">
        <v>70</v>
      </c>
      <c r="I37" s="19" t="s">
        <v>71</v>
      </c>
      <c r="J37" s="19" t="s">
        <v>72</v>
      </c>
      <c r="K37" s="19" t="s">
        <v>73</v>
      </c>
      <c r="L37" s="19" t="s">
        <v>74</v>
      </c>
      <c r="M37" s="19" t="s">
        <v>75</v>
      </c>
      <c r="N37" s="20" t="s">
        <v>76</v>
      </c>
      <c r="O37" s="20" t="s">
        <v>84</v>
      </c>
      <c r="P37" s="37"/>
    </row>
    <row r="38" spans="1:16" s="21" customFormat="1" ht="13.2" x14ac:dyDescent="0.25">
      <c r="A38" s="27" t="s">
        <v>20</v>
      </c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36">
        <f>SUM(B38:M38)</f>
        <v>0</v>
      </c>
      <c r="O38" s="36">
        <f t="shared" ref="O38:O43" si="6">N38/COLUMNS(B38:M38)</f>
        <v>0</v>
      </c>
    </row>
    <row r="39" spans="1:16" s="21" customFormat="1" ht="13.2" x14ac:dyDescent="0.25">
      <c r="A39" s="27" t="s">
        <v>58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36">
        <f t="shared" ref="N39:N96" si="7">SUM(B39:M39)</f>
        <v>0</v>
      </c>
      <c r="O39" s="36">
        <f t="shared" si="6"/>
        <v>0</v>
      </c>
    </row>
    <row r="40" spans="1:16" s="21" customFormat="1" ht="13.2" x14ac:dyDescent="0.25">
      <c r="A40" s="27" t="s">
        <v>21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36">
        <f t="shared" si="7"/>
        <v>0</v>
      </c>
      <c r="O40" s="36">
        <f t="shared" si="6"/>
        <v>0</v>
      </c>
    </row>
    <row r="41" spans="1:16" s="21" customFormat="1" ht="13.2" x14ac:dyDescent="0.25">
      <c r="A41" s="27" t="s">
        <v>43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36">
        <f t="shared" si="7"/>
        <v>0</v>
      </c>
      <c r="O41" s="36">
        <f t="shared" si="6"/>
        <v>0</v>
      </c>
    </row>
    <row r="42" spans="1:16" s="21" customFormat="1" ht="13.2" x14ac:dyDescent="0.25">
      <c r="A42" s="27" t="s">
        <v>22</v>
      </c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36">
        <f t="shared" si="7"/>
        <v>0</v>
      </c>
      <c r="O42" s="36">
        <f t="shared" si="6"/>
        <v>0</v>
      </c>
    </row>
    <row r="43" spans="1:16" s="21" customFormat="1" ht="13.2" x14ac:dyDescent="0.25">
      <c r="A43" s="27" t="s">
        <v>44</v>
      </c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36">
        <f t="shared" si="7"/>
        <v>0</v>
      </c>
      <c r="O43" s="36">
        <f t="shared" si="6"/>
        <v>0</v>
      </c>
    </row>
    <row r="44" spans="1:16" s="21" customFormat="1" ht="13.2" x14ac:dyDescent="0.25">
      <c r="A44" s="27" t="s">
        <v>16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36">
        <f t="shared" si="7"/>
        <v>0</v>
      </c>
      <c r="O44" s="36">
        <f>N44/COLUMNS(B44:M44)</f>
        <v>0</v>
      </c>
    </row>
    <row r="45" spans="1:16" s="21" customFormat="1" ht="13.2" x14ac:dyDescent="0.25">
      <c r="A45" s="30" t="str">
        <f>"Total "&amp;Table4[[#Headers],[TRANSPORTATION]]</f>
        <v>Total TRANSPORTATION</v>
      </c>
      <c r="B45" s="31">
        <f>SUBTOTAL(109,Table4[JAN])</f>
        <v>0</v>
      </c>
      <c r="C45" s="31">
        <f>SUBTOTAL(109,Table4[FEB])</f>
        <v>0</v>
      </c>
      <c r="D45" s="31">
        <f>SUBTOTAL(109,Table4[MAR])</f>
        <v>0</v>
      </c>
      <c r="E45" s="31">
        <f>SUBTOTAL(109,Table4[APR])</f>
        <v>0</v>
      </c>
      <c r="F45" s="31">
        <f>SUBTOTAL(109,Table4[MAY])</f>
        <v>0</v>
      </c>
      <c r="G45" s="31">
        <f>SUBTOTAL(109,Table4[JUN])</f>
        <v>0</v>
      </c>
      <c r="H45" s="31">
        <f>SUBTOTAL(109,Table4[JUL])</f>
        <v>0</v>
      </c>
      <c r="I45" s="31">
        <f>SUBTOTAL(109,Table4[AUG])</f>
        <v>0</v>
      </c>
      <c r="J45" s="31">
        <f>SUBTOTAL(109,Table4[SEP])</f>
        <v>0</v>
      </c>
      <c r="K45" s="31">
        <f>SUBTOTAL(109,Table4[OCT])</f>
        <v>0</v>
      </c>
      <c r="L45" s="31">
        <f>SUBTOTAL(109,Table4[NOV])</f>
        <v>0</v>
      </c>
      <c r="M45" s="31">
        <f>SUBTOTAL(109,Table4[DEC])</f>
        <v>0</v>
      </c>
      <c r="N45" s="29">
        <f>SUBTOTAL(109,Table4[Total])</f>
        <v>0</v>
      </c>
      <c r="O45" s="29">
        <f>Table4[[#Totals],[Total]]/COLUMNS(Table4[[#Totals],[JAN]:[DEC]])</f>
        <v>0</v>
      </c>
    </row>
    <row r="46" spans="1:16" s="21" customFormat="1" ht="12" x14ac:dyDescent="0.2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4"/>
      <c r="O46" s="34"/>
    </row>
    <row r="47" spans="1:16" s="21" customFormat="1" x14ac:dyDescent="0.25">
      <c r="A47" s="18" t="s">
        <v>23</v>
      </c>
      <c r="B47" s="19" t="s">
        <v>64</v>
      </c>
      <c r="C47" s="19" t="s">
        <v>65</v>
      </c>
      <c r="D47" s="19" t="s">
        <v>66</v>
      </c>
      <c r="E47" s="19" t="s">
        <v>67</v>
      </c>
      <c r="F47" s="19" t="s">
        <v>68</v>
      </c>
      <c r="G47" s="19" t="s">
        <v>69</v>
      </c>
      <c r="H47" s="19" t="s">
        <v>70</v>
      </c>
      <c r="I47" s="19" t="s">
        <v>71</v>
      </c>
      <c r="J47" s="19" t="s">
        <v>72</v>
      </c>
      <c r="K47" s="19" t="s">
        <v>73</v>
      </c>
      <c r="L47" s="19" t="s">
        <v>74</v>
      </c>
      <c r="M47" s="19" t="s">
        <v>75</v>
      </c>
      <c r="N47" s="20" t="s">
        <v>76</v>
      </c>
      <c r="O47" s="20" t="s">
        <v>84</v>
      </c>
      <c r="P47" s="37"/>
    </row>
    <row r="48" spans="1:16" s="21" customFormat="1" ht="13.2" x14ac:dyDescent="0.25">
      <c r="A48" s="27" t="s">
        <v>56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36">
        <f t="shared" si="7"/>
        <v>0</v>
      </c>
      <c r="O48" s="36">
        <f t="shared" ref="O48:O53" si="8">N48/COLUMNS(B48:M48)</f>
        <v>0</v>
      </c>
    </row>
    <row r="49" spans="1:16" s="21" customFormat="1" ht="13.2" x14ac:dyDescent="0.25">
      <c r="A49" s="27" t="s">
        <v>24</v>
      </c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36">
        <f t="shared" si="7"/>
        <v>0</v>
      </c>
      <c r="O49" s="36">
        <f t="shared" si="8"/>
        <v>0</v>
      </c>
    </row>
    <row r="50" spans="1:16" s="21" customFormat="1" ht="13.2" x14ac:dyDescent="0.25">
      <c r="A50" s="27" t="s">
        <v>25</v>
      </c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36">
        <f t="shared" si="7"/>
        <v>0</v>
      </c>
      <c r="O50" s="36">
        <f t="shared" si="8"/>
        <v>0</v>
      </c>
    </row>
    <row r="51" spans="1:16" s="21" customFormat="1" ht="13.2" x14ac:dyDescent="0.25">
      <c r="A51" s="27" t="s">
        <v>26</v>
      </c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36">
        <f t="shared" si="7"/>
        <v>0</v>
      </c>
      <c r="O51" s="36">
        <f t="shared" si="8"/>
        <v>0</v>
      </c>
    </row>
    <row r="52" spans="1:16" s="21" customFormat="1" ht="13.2" x14ac:dyDescent="0.25">
      <c r="A52" s="27" t="s">
        <v>57</v>
      </c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36">
        <f t="shared" si="7"/>
        <v>0</v>
      </c>
      <c r="O52" s="36">
        <f t="shared" si="8"/>
        <v>0</v>
      </c>
    </row>
    <row r="53" spans="1:16" s="21" customFormat="1" ht="13.2" x14ac:dyDescent="0.25">
      <c r="A53" s="27" t="s">
        <v>61</v>
      </c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36">
        <f t="shared" si="7"/>
        <v>0</v>
      </c>
      <c r="O53" s="36">
        <f t="shared" si="8"/>
        <v>0</v>
      </c>
    </row>
    <row r="54" spans="1:16" s="21" customFormat="1" ht="13.2" x14ac:dyDescent="0.25">
      <c r="A54" s="27" t="s">
        <v>16</v>
      </c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36">
        <f t="shared" si="7"/>
        <v>0</v>
      </c>
      <c r="O54" s="36">
        <f>N54/COLUMNS(B54:M54)</f>
        <v>0</v>
      </c>
    </row>
    <row r="55" spans="1:16" s="21" customFormat="1" ht="13.2" x14ac:dyDescent="0.25">
      <c r="A55" s="30" t="str">
        <f>"Total "&amp;Table5[[#Headers],[HEALTH]]</f>
        <v>Total HEALTH</v>
      </c>
      <c r="B55" s="31">
        <f>SUBTOTAL(109,Table5[JAN])</f>
        <v>0</v>
      </c>
      <c r="C55" s="31">
        <f>SUBTOTAL(109,Table5[FEB])</f>
        <v>0</v>
      </c>
      <c r="D55" s="31">
        <f>SUBTOTAL(109,Table5[MAR])</f>
        <v>0</v>
      </c>
      <c r="E55" s="31">
        <f>SUBTOTAL(109,Table5[APR])</f>
        <v>0</v>
      </c>
      <c r="F55" s="31">
        <f>SUBTOTAL(109,Table5[MAY])</f>
        <v>0</v>
      </c>
      <c r="G55" s="31">
        <f>SUBTOTAL(109,Table5[JUN])</f>
        <v>0</v>
      </c>
      <c r="H55" s="31">
        <f>SUBTOTAL(109,Table5[JUL])</f>
        <v>0</v>
      </c>
      <c r="I55" s="31">
        <f>SUBTOTAL(109,Table5[AUG])</f>
        <v>0</v>
      </c>
      <c r="J55" s="31">
        <f>SUBTOTAL(109,Table5[SEP])</f>
        <v>0</v>
      </c>
      <c r="K55" s="31">
        <f>SUBTOTAL(109,Table5[OCT])</f>
        <v>0</v>
      </c>
      <c r="L55" s="31">
        <f>SUBTOTAL(109,Table5[NOV])</f>
        <v>0</v>
      </c>
      <c r="M55" s="31">
        <f>SUBTOTAL(109,Table5[DEC])</f>
        <v>0</v>
      </c>
      <c r="N55" s="31">
        <f>SUBTOTAL(109,Table5[Total])</f>
        <v>0</v>
      </c>
      <c r="O55" s="29">
        <f>Table5[[#Totals],[Total]]/COLUMNS(Table5[[#Totals],[JAN]:[DEC]])</f>
        <v>0</v>
      </c>
    </row>
    <row r="56" spans="1:16" s="21" customFormat="1" ht="12" x14ac:dyDescent="0.25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4"/>
      <c r="O56" s="34"/>
    </row>
    <row r="57" spans="1:16" s="21" customFormat="1" x14ac:dyDescent="0.25">
      <c r="A57" s="18" t="s">
        <v>54</v>
      </c>
      <c r="B57" s="19" t="s">
        <v>64</v>
      </c>
      <c r="C57" s="19" t="s">
        <v>65</v>
      </c>
      <c r="D57" s="19" t="s">
        <v>66</v>
      </c>
      <c r="E57" s="19" t="s">
        <v>67</v>
      </c>
      <c r="F57" s="19" t="s">
        <v>68</v>
      </c>
      <c r="G57" s="19" t="s">
        <v>69</v>
      </c>
      <c r="H57" s="19" t="s">
        <v>70</v>
      </c>
      <c r="I57" s="19" t="s">
        <v>71</v>
      </c>
      <c r="J57" s="19" t="s">
        <v>72</v>
      </c>
      <c r="K57" s="19" t="s">
        <v>73</v>
      </c>
      <c r="L57" s="19" t="s">
        <v>74</v>
      </c>
      <c r="M57" s="19" t="s">
        <v>75</v>
      </c>
      <c r="N57" s="20" t="s">
        <v>76</v>
      </c>
      <c r="O57" s="20" t="s">
        <v>84</v>
      </c>
      <c r="P57" s="37"/>
    </row>
    <row r="58" spans="1:16" s="21" customFormat="1" ht="13.2" x14ac:dyDescent="0.25">
      <c r="A58" s="27" t="s">
        <v>8</v>
      </c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36">
        <f t="shared" si="7"/>
        <v>0</v>
      </c>
      <c r="O58" s="36">
        <f>N58/COLUMNS(B58:M58)</f>
        <v>0</v>
      </c>
    </row>
    <row r="59" spans="1:16" s="21" customFormat="1" ht="13.2" x14ac:dyDescent="0.25">
      <c r="A59" s="27" t="s">
        <v>34</v>
      </c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36">
        <f t="shared" si="7"/>
        <v>0</v>
      </c>
      <c r="O59" s="36">
        <f>N59/COLUMNS(B59:M59)</f>
        <v>0</v>
      </c>
    </row>
    <row r="60" spans="1:16" s="21" customFormat="1" ht="13.2" x14ac:dyDescent="0.25">
      <c r="A60" s="27" t="s">
        <v>35</v>
      </c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36">
        <f t="shared" si="7"/>
        <v>0</v>
      </c>
      <c r="O60" s="36">
        <f>N60/COLUMNS(B60:M60)</f>
        <v>0</v>
      </c>
    </row>
    <row r="61" spans="1:16" s="21" customFormat="1" ht="13.2" x14ac:dyDescent="0.25">
      <c r="A61" s="27" t="s">
        <v>16</v>
      </c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36">
        <f t="shared" si="7"/>
        <v>0</v>
      </c>
      <c r="O61" s="36">
        <f>N61/COLUMNS(B61:M61)</f>
        <v>0</v>
      </c>
    </row>
    <row r="62" spans="1:16" s="21" customFormat="1" ht="13.2" x14ac:dyDescent="0.25">
      <c r="A62" s="30" t="str">
        <f>"Total " &amp; Table6[[#Headers],[CHARITY/GIFTS]]</f>
        <v>Total CHARITY/GIFTS</v>
      </c>
      <c r="B62" s="31">
        <f>SUBTOTAL(109,Table6[JAN])</f>
        <v>0</v>
      </c>
      <c r="C62" s="31">
        <f>SUBTOTAL(109,Table6[FEB])</f>
        <v>0</v>
      </c>
      <c r="D62" s="31">
        <f>SUBTOTAL(109,Table6[MAR])</f>
        <v>0</v>
      </c>
      <c r="E62" s="31">
        <f>SUBTOTAL(109,Table6[APR])</f>
        <v>0</v>
      </c>
      <c r="F62" s="31">
        <f>SUBTOTAL(109,Table6[MAY])</f>
        <v>0</v>
      </c>
      <c r="G62" s="31">
        <f>SUBTOTAL(109,Table6[JUN])</f>
        <v>0</v>
      </c>
      <c r="H62" s="31">
        <f>SUBTOTAL(109,Table6[JUL])</f>
        <v>0</v>
      </c>
      <c r="I62" s="31">
        <f>SUBTOTAL(109,Table6[AUG])</f>
        <v>0</v>
      </c>
      <c r="J62" s="31">
        <f>SUBTOTAL(109,Table6[SEP])</f>
        <v>0</v>
      </c>
      <c r="K62" s="31">
        <f>SUBTOTAL(109,Table6[OCT])</f>
        <v>0</v>
      </c>
      <c r="L62" s="31">
        <f>SUBTOTAL(109,Table6[NOV])</f>
        <v>0</v>
      </c>
      <c r="M62" s="31">
        <f>SUBTOTAL(109,Table6[DEC])</f>
        <v>0</v>
      </c>
      <c r="N62" s="29">
        <f>SUBTOTAL(109,Table6[Total])</f>
        <v>0</v>
      </c>
      <c r="O62" s="29">
        <f>Table6[[#Totals],[Total]]/COLUMNS(Table6[[#Totals],[JAN]:[DEC]])</f>
        <v>0</v>
      </c>
    </row>
    <row r="63" spans="1:16" s="21" customFormat="1" x14ac:dyDescent="0.25">
      <c r="A63" s="3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34"/>
      <c r="O63" s="34"/>
    </row>
    <row r="64" spans="1:16" s="21" customFormat="1" x14ac:dyDescent="0.25">
      <c r="A64" s="18" t="s">
        <v>32</v>
      </c>
      <c r="B64" s="19" t="s">
        <v>64</v>
      </c>
      <c r="C64" s="19" t="s">
        <v>65</v>
      </c>
      <c r="D64" s="19" t="s">
        <v>66</v>
      </c>
      <c r="E64" s="19" t="s">
        <v>67</v>
      </c>
      <c r="F64" s="19" t="s">
        <v>68</v>
      </c>
      <c r="G64" s="19" t="s">
        <v>69</v>
      </c>
      <c r="H64" s="19" t="s">
        <v>70</v>
      </c>
      <c r="I64" s="19" t="s">
        <v>71</v>
      </c>
      <c r="J64" s="19" t="s">
        <v>72</v>
      </c>
      <c r="K64" s="19" t="s">
        <v>73</v>
      </c>
      <c r="L64" s="19" t="s">
        <v>74</v>
      </c>
      <c r="M64" s="19" t="s">
        <v>75</v>
      </c>
      <c r="N64" s="20" t="s">
        <v>76</v>
      </c>
      <c r="O64" s="20" t="s">
        <v>84</v>
      </c>
      <c r="P64" s="37"/>
    </row>
    <row r="65" spans="1:16" s="21" customFormat="1" ht="13.2" x14ac:dyDescent="0.25">
      <c r="A65" s="27" t="s">
        <v>7</v>
      </c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36">
        <f t="shared" si="7"/>
        <v>0</v>
      </c>
      <c r="O65" s="36">
        <f t="shared" ref="O65:O72" si="9">N65/COLUMNS(B65:M65)</f>
        <v>0</v>
      </c>
    </row>
    <row r="66" spans="1:16" s="21" customFormat="1" ht="13.2" x14ac:dyDescent="0.25">
      <c r="A66" s="27" t="s">
        <v>33</v>
      </c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36">
        <f t="shared" si="7"/>
        <v>0</v>
      </c>
      <c r="O66" s="36">
        <f t="shared" si="9"/>
        <v>0</v>
      </c>
    </row>
    <row r="67" spans="1:16" s="21" customFormat="1" ht="13.2" x14ac:dyDescent="0.25">
      <c r="A67" s="27" t="s">
        <v>6</v>
      </c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36">
        <f t="shared" si="7"/>
        <v>0</v>
      </c>
      <c r="O67" s="36">
        <f t="shared" si="9"/>
        <v>0</v>
      </c>
    </row>
    <row r="68" spans="1:16" s="21" customFormat="1" ht="13.2" x14ac:dyDescent="0.25">
      <c r="A68" s="27" t="s">
        <v>55</v>
      </c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36">
        <f t="shared" si="7"/>
        <v>0</v>
      </c>
      <c r="O68" s="36">
        <f t="shared" si="9"/>
        <v>0</v>
      </c>
    </row>
    <row r="69" spans="1:16" s="21" customFormat="1" ht="13.2" x14ac:dyDescent="0.25">
      <c r="A69" s="27" t="s">
        <v>80</v>
      </c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36">
        <f t="shared" si="7"/>
        <v>0</v>
      </c>
      <c r="O69" s="36">
        <f t="shared" si="9"/>
        <v>0</v>
      </c>
    </row>
    <row r="70" spans="1:16" s="21" customFormat="1" ht="13.2" x14ac:dyDescent="0.25">
      <c r="A70" s="27" t="s">
        <v>52</v>
      </c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36">
        <f t="shared" si="7"/>
        <v>0</v>
      </c>
      <c r="O70" s="36">
        <f t="shared" si="9"/>
        <v>0</v>
      </c>
    </row>
    <row r="71" spans="1:16" s="21" customFormat="1" ht="13.2" x14ac:dyDescent="0.25">
      <c r="A71" s="27" t="s">
        <v>53</v>
      </c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36">
        <f t="shared" si="7"/>
        <v>0</v>
      </c>
      <c r="O71" s="36">
        <f t="shared" si="9"/>
        <v>0</v>
      </c>
    </row>
    <row r="72" spans="1:16" s="21" customFormat="1" ht="13.2" x14ac:dyDescent="0.25">
      <c r="A72" s="27" t="s">
        <v>62</v>
      </c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36">
        <f>SUM(B72:M72)</f>
        <v>0</v>
      </c>
      <c r="O72" s="36">
        <f t="shared" si="9"/>
        <v>0</v>
      </c>
    </row>
    <row r="73" spans="1:16" s="21" customFormat="1" ht="13.2" x14ac:dyDescent="0.25">
      <c r="A73" s="27" t="s">
        <v>16</v>
      </c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36">
        <f t="shared" si="7"/>
        <v>0</v>
      </c>
      <c r="O73" s="36">
        <f>N73/COLUMNS(B73:M73)</f>
        <v>0</v>
      </c>
    </row>
    <row r="74" spans="1:16" s="21" customFormat="1" ht="13.2" x14ac:dyDescent="0.25">
      <c r="A74" s="30" t="str">
        <f>"Total " &amp; Table7[[#Headers],[DAILY LIVING]]</f>
        <v>Total DAILY LIVING</v>
      </c>
      <c r="B74" s="31">
        <f>SUBTOTAL(109,Table7[JAN])</f>
        <v>0</v>
      </c>
      <c r="C74" s="31">
        <f>SUBTOTAL(109,Table7[FEB])</f>
        <v>0</v>
      </c>
      <c r="D74" s="31">
        <f>SUBTOTAL(109,Table7[MAR])</f>
        <v>0</v>
      </c>
      <c r="E74" s="31">
        <f>SUBTOTAL(109,Table7[APR])</f>
        <v>0</v>
      </c>
      <c r="F74" s="31">
        <f>SUBTOTAL(109,Table7[MAY])</f>
        <v>0</v>
      </c>
      <c r="G74" s="31">
        <f>SUBTOTAL(109,Table7[JUN])</f>
        <v>0</v>
      </c>
      <c r="H74" s="31">
        <f>SUBTOTAL(109,Table7[JUL])</f>
        <v>0</v>
      </c>
      <c r="I74" s="31">
        <f>SUBTOTAL(109,Table7[AUG])</f>
        <v>0</v>
      </c>
      <c r="J74" s="31">
        <f>SUBTOTAL(109,Table7[SEP])</f>
        <v>0</v>
      </c>
      <c r="K74" s="31">
        <f>SUBTOTAL(109,Table7[OCT])</f>
        <v>0</v>
      </c>
      <c r="L74" s="31">
        <f>SUBTOTAL(109,Table7[NOV])</f>
        <v>0</v>
      </c>
      <c r="M74" s="31">
        <f>SUBTOTAL(109,Table7[DEC])</f>
        <v>0</v>
      </c>
      <c r="N74" s="29">
        <f>SUBTOTAL(109,Table7[Total])</f>
        <v>0</v>
      </c>
      <c r="O74" s="29">
        <f>Table7[[#Totals],[Total]]/COLUMNS(Table7[[#Totals],[JAN]:[DEC]])</f>
        <v>0</v>
      </c>
    </row>
    <row r="75" spans="1:16" s="21" customFormat="1" ht="12" x14ac:dyDescent="0.2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4"/>
      <c r="O75" s="34"/>
    </row>
    <row r="76" spans="1:16" s="21" customFormat="1" x14ac:dyDescent="0.25">
      <c r="A76" s="18" t="s">
        <v>27</v>
      </c>
      <c r="B76" s="19" t="s">
        <v>64</v>
      </c>
      <c r="C76" s="19" t="s">
        <v>65</v>
      </c>
      <c r="D76" s="19" t="s">
        <v>66</v>
      </c>
      <c r="E76" s="19" t="s">
        <v>67</v>
      </c>
      <c r="F76" s="19" t="s">
        <v>68</v>
      </c>
      <c r="G76" s="19" t="s">
        <v>69</v>
      </c>
      <c r="H76" s="19" t="s">
        <v>70</v>
      </c>
      <c r="I76" s="19" t="s">
        <v>71</v>
      </c>
      <c r="J76" s="19" t="s">
        <v>72</v>
      </c>
      <c r="K76" s="19" t="s">
        <v>73</v>
      </c>
      <c r="L76" s="19" t="s">
        <v>74</v>
      </c>
      <c r="M76" s="19" t="s">
        <v>75</v>
      </c>
      <c r="N76" s="20" t="s">
        <v>76</v>
      </c>
      <c r="O76" s="20" t="s">
        <v>84</v>
      </c>
      <c r="P76" s="37"/>
    </row>
    <row r="77" spans="1:16" s="21" customFormat="1" ht="13.2" x14ac:dyDescent="0.25">
      <c r="A77" s="27" t="s">
        <v>88</v>
      </c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36">
        <f t="shared" si="7"/>
        <v>0</v>
      </c>
      <c r="O77" s="36">
        <f t="shared" ref="O77:O86" si="10">N77/COLUMNS(B77:M77)</f>
        <v>0</v>
      </c>
    </row>
    <row r="78" spans="1:16" s="21" customFormat="1" ht="13.2" x14ac:dyDescent="0.25">
      <c r="A78" s="27" t="s">
        <v>90</v>
      </c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36">
        <f t="shared" ref="N78" si="11">SUM(B78:M78)</f>
        <v>0</v>
      </c>
      <c r="O78" s="36">
        <f t="shared" ref="O78" si="12">N78/COLUMNS(B78:M78)</f>
        <v>0</v>
      </c>
    </row>
    <row r="79" spans="1:16" s="21" customFormat="1" ht="13.2" x14ac:dyDescent="0.25">
      <c r="A79" s="27" t="s">
        <v>91</v>
      </c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36">
        <f t="shared" ref="N79" si="13">SUM(B79:M79)</f>
        <v>0</v>
      </c>
      <c r="O79" s="36">
        <f t="shared" ref="O79" si="14">N79/COLUMNS(B79:M79)</f>
        <v>0</v>
      </c>
    </row>
    <row r="80" spans="1:16" s="21" customFormat="1" ht="13.2" x14ac:dyDescent="0.25">
      <c r="A80" s="27" t="s">
        <v>87</v>
      </c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36">
        <f t="shared" si="7"/>
        <v>0</v>
      </c>
      <c r="O80" s="36">
        <f t="shared" si="10"/>
        <v>0</v>
      </c>
    </row>
    <row r="81" spans="1:16" s="21" customFormat="1" ht="13.2" x14ac:dyDescent="0.25">
      <c r="A81" s="27" t="s">
        <v>30</v>
      </c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36">
        <f t="shared" si="7"/>
        <v>0</v>
      </c>
      <c r="O81" s="36">
        <f t="shared" si="10"/>
        <v>0</v>
      </c>
    </row>
    <row r="82" spans="1:16" s="21" customFormat="1" ht="13.2" x14ac:dyDescent="0.25">
      <c r="A82" s="27" t="s">
        <v>89</v>
      </c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36">
        <f t="shared" si="7"/>
        <v>0</v>
      </c>
      <c r="O82" s="36">
        <f t="shared" si="10"/>
        <v>0</v>
      </c>
    </row>
    <row r="83" spans="1:16" s="21" customFormat="1" ht="13.2" x14ac:dyDescent="0.25">
      <c r="A83" s="27" t="s">
        <v>92</v>
      </c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36">
        <f t="shared" ref="N83:N84" si="15">SUM(B83:M83)</f>
        <v>0</v>
      </c>
      <c r="O83" s="36">
        <f t="shared" ref="O83:O84" si="16">N83/COLUMNS(B83:M83)</f>
        <v>0</v>
      </c>
    </row>
    <row r="84" spans="1:16" s="21" customFormat="1" ht="13.2" x14ac:dyDescent="0.25">
      <c r="A84" s="27" t="s">
        <v>93</v>
      </c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36">
        <f t="shared" si="15"/>
        <v>0</v>
      </c>
      <c r="O84" s="36">
        <f t="shared" si="16"/>
        <v>0</v>
      </c>
    </row>
    <row r="85" spans="1:16" s="21" customFormat="1" ht="13.2" x14ac:dyDescent="0.25">
      <c r="A85" s="27" t="s">
        <v>94</v>
      </c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36">
        <f>SUM(B85:M85)</f>
        <v>0</v>
      </c>
      <c r="O85" s="36">
        <f>N85/COLUMNS(B85:M85)</f>
        <v>0</v>
      </c>
    </row>
    <row r="86" spans="1:16" s="21" customFormat="1" ht="13.2" x14ac:dyDescent="0.25">
      <c r="A86" s="27" t="s">
        <v>60</v>
      </c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36">
        <f t="shared" si="7"/>
        <v>0</v>
      </c>
      <c r="O86" s="36">
        <f t="shared" si="10"/>
        <v>0</v>
      </c>
    </row>
    <row r="87" spans="1:16" s="21" customFormat="1" ht="13.2" x14ac:dyDescent="0.25">
      <c r="A87" s="27" t="s">
        <v>16</v>
      </c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36">
        <f t="shared" si="7"/>
        <v>0</v>
      </c>
      <c r="O87" s="36">
        <f>N87/COLUMNS(B87:M87)</f>
        <v>0</v>
      </c>
    </row>
    <row r="88" spans="1:16" s="21" customFormat="1" ht="13.2" x14ac:dyDescent="0.25">
      <c r="A88" s="30" t="str">
        <f>"Total " &amp; Table8[[#Headers],[ENTERTAINMENT]]</f>
        <v>Total ENTERTAINMENT</v>
      </c>
      <c r="B88" s="31">
        <f>SUBTOTAL(109,Table8[JAN])</f>
        <v>0</v>
      </c>
      <c r="C88" s="31">
        <f>SUBTOTAL(109,Table8[FEB])</f>
        <v>0</v>
      </c>
      <c r="D88" s="31">
        <f>SUBTOTAL(109,Table8[MAR])</f>
        <v>0</v>
      </c>
      <c r="E88" s="31">
        <f>SUBTOTAL(109,Table8[APR])</f>
        <v>0</v>
      </c>
      <c r="F88" s="31">
        <f>SUBTOTAL(109,Table8[MAY])</f>
        <v>0</v>
      </c>
      <c r="G88" s="31">
        <f>SUBTOTAL(109,Table8[JUN])</f>
        <v>0</v>
      </c>
      <c r="H88" s="31">
        <f>SUBTOTAL(109,Table8[JUL])</f>
        <v>0</v>
      </c>
      <c r="I88" s="31">
        <f>SUBTOTAL(109,Table8[AUG])</f>
        <v>0</v>
      </c>
      <c r="J88" s="31">
        <f>SUBTOTAL(109,Table8[SEP])</f>
        <v>0</v>
      </c>
      <c r="K88" s="31">
        <f>SUBTOTAL(109,Table8[OCT])</f>
        <v>0</v>
      </c>
      <c r="L88" s="31">
        <f>SUBTOTAL(109,Table8[NOV])</f>
        <v>0</v>
      </c>
      <c r="M88" s="31">
        <f>SUBTOTAL(109,Table8[DEC])</f>
        <v>0</v>
      </c>
      <c r="N88" s="29">
        <f>SUBTOTAL(109,Table8[Total])</f>
        <v>0</v>
      </c>
      <c r="O88" s="29">
        <f>Table8[[#Totals],[Total]]/COLUMNS(Table8[[#Totals],[JAN]:[DEC]])</f>
        <v>0</v>
      </c>
    </row>
    <row r="89" spans="1:16" s="21" customFormat="1" ht="12" x14ac:dyDescent="0.25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4"/>
      <c r="O89" s="34"/>
    </row>
    <row r="90" spans="1:16" s="24" customFormat="1" x14ac:dyDescent="0.25">
      <c r="A90" s="18" t="s">
        <v>39</v>
      </c>
      <c r="B90" s="19" t="s">
        <v>64</v>
      </c>
      <c r="C90" s="19" t="s">
        <v>65</v>
      </c>
      <c r="D90" s="19" t="s">
        <v>66</v>
      </c>
      <c r="E90" s="19" t="s">
        <v>67</v>
      </c>
      <c r="F90" s="19" t="s">
        <v>68</v>
      </c>
      <c r="G90" s="19" t="s">
        <v>69</v>
      </c>
      <c r="H90" s="19" t="s">
        <v>70</v>
      </c>
      <c r="I90" s="19" t="s">
        <v>71</v>
      </c>
      <c r="J90" s="19" t="s">
        <v>72</v>
      </c>
      <c r="K90" s="19" t="s">
        <v>73</v>
      </c>
      <c r="L90" s="19" t="s">
        <v>74</v>
      </c>
      <c r="M90" s="19" t="s">
        <v>75</v>
      </c>
      <c r="N90" s="20" t="s">
        <v>76</v>
      </c>
      <c r="O90" s="20" t="s">
        <v>84</v>
      </c>
    </row>
    <row r="91" spans="1:16" s="24" customFormat="1" x14ac:dyDescent="0.25">
      <c r="A91" s="27" t="s">
        <v>37</v>
      </c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36">
        <f t="shared" si="7"/>
        <v>0</v>
      </c>
      <c r="O91" s="36">
        <f t="shared" ref="O91:O96" si="17">N91/COLUMNS(B91:M91)</f>
        <v>0</v>
      </c>
    </row>
    <row r="92" spans="1:16" s="24" customFormat="1" ht="15" customHeight="1" x14ac:dyDescent="0.25">
      <c r="A92" s="27" t="s">
        <v>95</v>
      </c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36">
        <f t="shared" si="7"/>
        <v>0</v>
      </c>
      <c r="O92" s="36">
        <f t="shared" si="17"/>
        <v>0</v>
      </c>
      <c r="P92" s="37"/>
    </row>
    <row r="93" spans="1:16" s="24" customFormat="1" x14ac:dyDescent="0.25">
      <c r="A93" s="27" t="s">
        <v>96</v>
      </c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36">
        <f t="shared" si="7"/>
        <v>0</v>
      </c>
      <c r="O93" s="36">
        <f t="shared" si="17"/>
        <v>0</v>
      </c>
    </row>
    <row r="94" spans="1:16" s="24" customFormat="1" x14ac:dyDescent="0.25">
      <c r="A94" s="27" t="s">
        <v>38</v>
      </c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36">
        <f t="shared" si="7"/>
        <v>0</v>
      </c>
      <c r="O94" s="36">
        <f t="shared" si="17"/>
        <v>0</v>
      </c>
    </row>
    <row r="95" spans="1:16" s="24" customFormat="1" x14ac:dyDescent="0.25">
      <c r="A95" s="27" t="s">
        <v>97</v>
      </c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36">
        <f t="shared" si="7"/>
        <v>0</v>
      </c>
      <c r="O95" s="36">
        <f t="shared" si="17"/>
        <v>0</v>
      </c>
    </row>
    <row r="96" spans="1:16" s="24" customFormat="1" x14ac:dyDescent="0.25">
      <c r="A96" s="27" t="s">
        <v>16</v>
      </c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36">
        <f t="shared" si="7"/>
        <v>0</v>
      </c>
      <c r="O96" s="36">
        <f t="shared" si="17"/>
        <v>0</v>
      </c>
    </row>
    <row r="97" spans="1:16" s="24" customFormat="1" x14ac:dyDescent="0.25">
      <c r="A97" s="30" t="str">
        <f>"Total " &amp;Table9[[#Headers],[SAVINGS]]</f>
        <v>Total SAVINGS</v>
      </c>
      <c r="B97" s="31">
        <f>SUBTOTAL(109,Table9[JAN])</f>
        <v>0</v>
      </c>
      <c r="C97" s="31">
        <f>SUBTOTAL(109,Table9[FEB])</f>
        <v>0</v>
      </c>
      <c r="D97" s="31">
        <f>SUBTOTAL(109,Table9[MAR])</f>
        <v>0</v>
      </c>
      <c r="E97" s="31">
        <f>SUBTOTAL(109,Table9[APR])</f>
        <v>0</v>
      </c>
      <c r="F97" s="31">
        <f>SUBTOTAL(109,Table9[MAY])</f>
        <v>0</v>
      </c>
      <c r="G97" s="31">
        <f>SUBTOTAL(109,Table9[JUN])</f>
        <v>0</v>
      </c>
      <c r="H97" s="31">
        <f>SUBTOTAL(109,Table9[JUL])</f>
        <v>0</v>
      </c>
      <c r="I97" s="31">
        <f>SUBTOTAL(109,Table9[AUG])</f>
        <v>0</v>
      </c>
      <c r="J97" s="31">
        <f>SUBTOTAL(109,Table9[SEP])</f>
        <v>0</v>
      </c>
      <c r="K97" s="31">
        <f>SUBTOTAL(109,Table9[OCT])</f>
        <v>0</v>
      </c>
      <c r="L97" s="31">
        <f>SUBTOTAL(109,Table9[NOV])</f>
        <v>0</v>
      </c>
      <c r="M97" s="31">
        <f>SUBTOTAL(109,Table9[DEC])</f>
        <v>0</v>
      </c>
      <c r="N97" s="29">
        <f>SUBTOTAL(109,Table9[Total])</f>
        <v>0</v>
      </c>
      <c r="O97" s="29">
        <f>Table9[[#Totals],[Total]]/COLUMNS(Table9[[#Totals],[JAN]:[DEC]])</f>
        <v>0</v>
      </c>
    </row>
    <row r="98" spans="1:16" s="24" customFormat="1" x14ac:dyDescent="0.2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4"/>
      <c r="O98" s="34"/>
    </row>
    <row r="99" spans="1:16" s="24" customFormat="1" x14ac:dyDescent="0.25">
      <c r="A99" s="18" t="s">
        <v>40</v>
      </c>
      <c r="B99" s="19" t="s">
        <v>64</v>
      </c>
      <c r="C99" s="19" t="s">
        <v>65</v>
      </c>
      <c r="D99" s="19" t="s">
        <v>66</v>
      </c>
      <c r="E99" s="19" t="s">
        <v>67</v>
      </c>
      <c r="F99" s="19" t="s">
        <v>68</v>
      </c>
      <c r="G99" s="19" t="s">
        <v>69</v>
      </c>
      <c r="H99" s="19" t="s">
        <v>70</v>
      </c>
      <c r="I99" s="19" t="s">
        <v>71</v>
      </c>
      <c r="J99" s="19" t="s">
        <v>72</v>
      </c>
      <c r="K99" s="19" t="s">
        <v>73</v>
      </c>
      <c r="L99" s="19" t="s">
        <v>74</v>
      </c>
      <c r="M99" s="19" t="s">
        <v>75</v>
      </c>
      <c r="N99" s="20" t="s">
        <v>76</v>
      </c>
      <c r="O99" s="20" t="s">
        <v>84</v>
      </c>
    </row>
    <row r="100" spans="1:16" s="24" customFormat="1" x14ac:dyDescent="0.25">
      <c r="A100" s="27" t="s">
        <v>98</v>
      </c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36">
        <f t="shared" ref="N100:N106" si="18">SUM(B100:M100)</f>
        <v>0</v>
      </c>
      <c r="O100" s="36">
        <f t="shared" ref="O100:O105" si="19">N100/COLUMNS(B100:M100)</f>
        <v>0</v>
      </c>
    </row>
    <row r="101" spans="1:16" s="24" customFormat="1" x14ac:dyDescent="0.25">
      <c r="A101" s="27" t="s">
        <v>78</v>
      </c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36">
        <f t="shared" si="18"/>
        <v>0</v>
      </c>
      <c r="O101" s="36">
        <f t="shared" si="19"/>
        <v>0</v>
      </c>
      <c r="P101" s="37"/>
    </row>
    <row r="102" spans="1:16" s="24" customFormat="1" x14ac:dyDescent="0.25">
      <c r="A102" s="27" t="s">
        <v>99</v>
      </c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36">
        <f t="shared" si="18"/>
        <v>0</v>
      </c>
      <c r="O102" s="36">
        <f t="shared" si="19"/>
        <v>0</v>
      </c>
    </row>
    <row r="103" spans="1:16" s="24" customFormat="1" x14ac:dyDescent="0.25">
      <c r="A103" s="27" t="s">
        <v>79</v>
      </c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36">
        <f t="shared" si="18"/>
        <v>0</v>
      </c>
      <c r="O103" s="36">
        <f t="shared" si="19"/>
        <v>0</v>
      </c>
    </row>
    <row r="104" spans="1:16" s="24" customFormat="1" x14ac:dyDescent="0.25">
      <c r="A104" s="27" t="s">
        <v>41</v>
      </c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36">
        <f t="shared" si="18"/>
        <v>0</v>
      </c>
      <c r="O104" s="36">
        <f t="shared" si="19"/>
        <v>0</v>
      </c>
    </row>
    <row r="105" spans="1:16" s="24" customFormat="1" x14ac:dyDescent="0.25">
      <c r="A105" s="27" t="s">
        <v>42</v>
      </c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36">
        <f t="shared" si="18"/>
        <v>0</v>
      </c>
      <c r="O105" s="36">
        <f t="shared" si="19"/>
        <v>0</v>
      </c>
    </row>
    <row r="106" spans="1:16" s="24" customFormat="1" x14ac:dyDescent="0.25">
      <c r="A106" s="27" t="s">
        <v>16</v>
      </c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36">
        <f t="shared" si="18"/>
        <v>0</v>
      </c>
      <c r="O106" s="36">
        <f>N106/COLUMNS(B106:M106)</f>
        <v>0</v>
      </c>
    </row>
    <row r="107" spans="1:16" s="24" customFormat="1" x14ac:dyDescent="0.25">
      <c r="A107" s="30" t="str">
        <f>"Total " &amp; Table10[[#Headers],[OBLIGATIONS]]</f>
        <v>Total OBLIGATIONS</v>
      </c>
      <c r="B107" s="31">
        <f>SUBTOTAL(109,Table10[JAN])</f>
        <v>0</v>
      </c>
      <c r="C107" s="31">
        <f>SUBTOTAL(109,Table10[FEB])</f>
        <v>0</v>
      </c>
      <c r="D107" s="31">
        <f>SUBTOTAL(109,Table10[MAR])</f>
        <v>0</v>
      </c>
      <c r="E107" s="31">
        <f>SUBTOTAL(109,Table10[APR])</f>
        <v>0</v>
      </c>
      <c r="F107" s="31">
        <f>SUBTOTAL(109,Table10[MAY])</f>
        <v>0</v>
      </c>
      <c r="G107" s="31">
        <f>SUBTOTAL(109,Table10[JUN])</f>
        <v>0</v>
      </c>
      <c r="H107" s="31">
        <f>SUBTOTAL(109,Table10[JUL])</f>
        <v>0</v>
      </c>
      <c r="I107" s="31">
        <f>SUBTOTAL(109,Table10[AUG])</f>
        <v>0</v>
      </c>
      <c r="J107" s="31">
        <f>SUBTOTAL(109,Table10[SEP])</f>
        <v>0</v>
      </c>
      <c r="K107" s="31">
        <f>SUBTOTAL(109,Table10[OCT])</f>
        <v>0</v>
      </c>
      <c r="L107" s="31">
        <f>SUBTOTAL(109,Table10[NOV])</f>
        <v>0</v>
      </c>
      <c r="M107" s="31">
        <f>SUBTOTAL(109,Table10[DEC])</f>
        <v>0</v>
      </c>
      <c r="N107" s="29">
        <f>SUBTOTAL(109,Table10[Total])</f>
        <v>0</v>
      </c>
      <c r="O107" s="29">
        <f>Table10[[#Totals],[Total]]/COLUMNS(Table10[[#Totals],[JAN]:[DEC]])</f>
        <v>0</v>
      </c>
    </row>
    <row r="108" spans="1:16" s="24" customFormat="1" x14ac:dyDescent="0.25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4"/>
      <c r="O108" s="34"/>
    </row>
    <row r="109" spans="1:16" s="24" customFormat="1" x14ac:dyDescent="0.25">
      <c r="A109" s="18" t="s">
        <v>31</v>
      </c>
      <c r="B109" s="19" t="s">
        <v>64</v>
      </c>
      <c r="C109" s="19" t="s">
        <v>65</v>
      </c>
      <c r="D109" s="19" t="s">
        <v>66</v>
      </c>
      <c r="E109" s="19" t="s">
        <v>67</v>
      </c>
      <c r="F109" s="19" t="s">
        <v>68</v>
      </c>
      <c r="G109" s="19" t="s">
        <v>69</v>
      </c>
      <c r="H109" s="19" t="s">
        <v>70</v>
      </c>
      <c r="I109" s="19" t="s">
        <v>71</v>
      </c>
      <c r="J109" s="19" t="s">
        <v>72</v>
      </c>
      <c r="K109" s="19" t="s">
        <v>73</v>
      </c>
      <c r="L109" s="19" t="s">
        <v>74</v>
      </c>
      <c r="M109" s="19" t="s">
        <v>75</v>
      </c>
      <c r="N109" s="20" t="s">
        <v>76</v>
      </c>
      <c r="O109" s="20" t="s">
        <v>84</v>
      </c>
    </row>
    <row r="110" spans="1:16" s="24" customFormat="1" x14ac:dyDescent="0.25">
      <c r="A110" s="27" t="s">
        <v>28</v>
      </c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36">
        <f>SUM(B110:M110)</f>
        <v>0</v>
      </c>
      <c r="O110" s="36">
        <f>N110/COLUMNS(B110:M110)</f>
        <v>0</v>
      </c>
    </row>
    <row r="111" spans="1:16" s="24" customFormat="1" x14ac:dyDescent="0.25">
      <c r="A111" s="27" t="s">
        <v>29</v>
      </c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36">
        <f>SUM(B111:M111)</f>
        <v>0</v>
      </c>
      <c r="O111" s="36">
        <f>N111/COLUMNS(B111:M111)</f>
        <v>0</v>
      </c>
      <c r="P111" s="37"/>
    </row>
    <row r="112" spans="1:16" s="24" customFormat="1" x14ac:dyDescent="0.25">
      <c r="A112" s="27" t="s">
        <v>81</v>
      </c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36">
        <f>SUM(B112:M112)</f>
        <v>0</v>
      </c>
      <c r="O112" s="36">
        <f>N112/COLUMNS(B112:M112)</f>
        <v>0</v>
      </c>
    </row>
    <row r="113" spans="1:16" s="24" customFormat="1" x14ac:dyDescent="0.25">
      <c r="A113" s="27" t="s">
        <v>16</v>
      </c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36">
        <f>SUM(B113:M113)</f>
        <v>0</v>
      </c>
      <c r="O113" s="36">
        <f>N113/COLUMNS(B113:M113)</f>
        <v>0</v>
      </c>
    </row>
    <row r="114" spans="1:16" s="24" customFormat="1" x14ac:dyDescent="0.25">
      <c r="A114" s="30" t="str">
        <f>"Total " &amp;Table11[[#Headers],[SUBSCRIPTIONS]]</f>
        <v>Total SUBSCRIPTIONS</v>
      </c>
      <c r="B114" s="31">
        <f>SUBTOTAL(109,Table11[JAN])</f>
        <v>0</v>
      </c>
      <c r="C114" s="31">
        <f>SUBTOTAL(109,Table11[FEB])</f>
        <v>0</v>
      </c>
      <c r="D114" s="31">
        <f>SUBTOTAL(109,Table11[MAR])</f>
        <v>0</v>
      </c>
      <c r="E114" s="31">
        <f>SUBTOTAL(109,Table11[APR])</f>
        <v>0</v>
      </c>
      <c r="F114" s="31">
        <f>SUBTOTAL(109,Table11[MAY])</f>
        <v>0</v>
      </c>
      <c r="G114" s="31">
        <f>SUBTOTAL(109,Table11[JUN])</f>
        <v>0</v>
      </c>
      <c r="H114" s="31">
        <f>SUBTOTAL(109,Table11[JUL])</f>
        <v>0</v>
      </c>
      <c r="I114" s="31">
        <f>SUBTOTAL(109,Table11[AUG])</f>
        <v>0</v>
      </c>
      <c r="J114" s="31">
        <f>SUBTOTAL(109,Table11[SEP])</f>
        <v>0</v>
      </c>
      <c r="K114" s="31">
        <f>SUBTOTAL(109,Table11[OCT])</f>
        <v>0</v>
      </c>
      <c r="L114" s="31">
        <f>SUBTOTAL(109,Table11[NOV])</f>
        <v>0</v>
      </c>
      <c r="M114" s="31">
        <f>SUBTOTAL(109,Table11[DEC])</f>
        <v>0</v>
      </c>
      <c r="N114" s="29">
        <f>SUBTOTAL(109,Table11[Total])</f>
        <v>0</v>
      </c>
      <c r="O114" s="29">
        <f>Table11[[#Totals],[Total]]/COLUMNS(Table11[[#Totals],[JAN]:[DEC]])</f>
        <v>0</v>
      </c>
    </row>
    <row r="115" spans="1:16" s="24" customFormat="1" x14ac:dyDescent="0.2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4"/>
      <c r="O115" s="34"/>
    </row>
    <row r="116" spans="1:16" s="24" customFormat="1" x14ac:dyDescent="0.25">
      <c r="A116" s="18" t="s">
        <v>12</v>
      </c>
      <c r="B116" s="19" t="s">
        <v>64</v>
      </c>
      <c r="C116" s="19" t="s">
        <v>65</v>
      </c>
      <c r="D116" s="19" t="s">
        <v>66</v>
      </c>
      <c r="E116" s="19" t="s">
        <v>67</v>
      </c>
      <c r="F116" s="19" t="s">
        <v>68</v>
      </c>
      <c r="G116" s="19" t="s">
        <v>69</v>
      </c>
      <c r="H116" s="19" t="s">
        <v>70</v>
      </c>
      <c r="I116" s="19" t="s">
        <v>71</v>
      </c>
      <c r="J116" s="19" t="s">
        <v>72</v>
      </c>
      <c r="K116" s="19" t="s">
        <v>73</v>
      </c>
      <c r="L116" s="19" t="s">
        <v>74</v>
      </c>
      <c r="M116" s="19" t="s">
        <v>75</v>
      </c>
      <c r="N116" s="20" t="s">
        <v>76</v>
      </c>
      <c r="O116" s="20" t="s">
        <v>84</v>
      </c>
    </row>
    <row r="117" spans="1:16" s="24" customFormat="1" x14ac:dyDescent="0.25">
      <c r="A117" s="27" t="s">
        <v>36</v>
      </c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36">
        <f>SUM(B117:M117)</f>
        <v>0</v>
      </c>
      <c r="O117" s="36">
        <f>N117/COLUMNS(B117:M117)</f>
        <v>0</v>
      </c>
    </row>
    <row r="118" spans="1:16" s="24" customFormat="1" x14ac:dyDescent="0.25">
      <c r="A118" s="27" t="s">
        <v>0</v>
      </c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36">
        <f>SUM(B118:M118)</f>
        <v>0</v>
      </c>
      <c r="O118" s="36">
        <f>N118/COLUMNS(B118:M118)</f>
        <v>0</v>
      </c>
      <c r="P118" s="37"/>
    </row>
    <row r="119" spans="1:16" s="24" customFormat="1" x14ac:dyDescent="0.25">
      <c r="A119" s="27" t="s">
        <v>16</v>
      </c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36">
        <f>SUM(B119:M119)</f>
        <v>0</v>
      </c>
      <c r="O119" s="36">
        <f>N119/COLUMNS(B119:M119)</f>
        <v>0</v>
      </c>
    </row>
    <row r="120" spans="1:16" s="24" customFormat="1" x14ac:dyDescent="0.25">
      <c r="A120" s="27" t="s">
        <v>16</v>
      </c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36">
        <f>SUM(B120:M120)</f>
        <v>0</v>
      </c>
      <c r="O120" s="36">
        <f>N120/COLUMNS(B120:M120)</f>
        <v>0</v>
      </c>
    </row>
    <row r="121" spans="1:16" s="24" customFormat="1" x14ac:dyDescent="0.25">
      <c r="A121" s="30" t="str">
        <f>"Total " &amp;Table12[[#Headers],[MISCELLANEOUS]]</f>
        <v>Total MISCELLANEOUS</v>
      </c>
      <c r="B121" s="31">
        <f>SUBTOTAL(109,Table12[JAN])</f>
        <v>0</v>
      </c>
      <c r="C121" s="31">
        <f>SUBTOTAL(109,Table12[FEB])</f>
        <v>0</v>
      </c>
      <c r="D121" s="31">
        <f>SUBTOTAL(109,Table12[MAR])</f>
        <v>0</v>
      </c>
      <c r="E121" s="31">
        <f>SUBTOTAL(109,Table12[APR])</f>
        <v>0</v>
      </c>
      <c r="F121" s="31">
        <f>SUBTOTAL(109,Table12[MAY])</f>
        <v>0</v>
      </c>
      <c r="G121" s="31">
        <f>SUBTOTAL(109,Table12[JUN])</f>
        <v>0</v>
      </c>
      <c r="H121" s="31">
        <f>SUBTOTAL(109,Table12[JUL])</f>
        <v>0</v>
      </c>
      <c r="I121" s="31">
        <f>SUBTOTAL(109,Table12[AUG])</f>
        <v>0</v>
      </c>
      <c r="J121" s="31">
        <f>SUBTOTAL(109,Table12[SEP])</f>
        <v>0</v>
      </c>
      <c r="K121" s="31">
        <f>SUBTOTAL(109,Table12[OCT])</f>
        <v>0</v>
      </c>
      <c r="L121" s="31">
        <f>SUBTOTAL(109,Table12[NOV])</f>
        <v>0</v>
      </c>
      <c r="M121" s="31">
        <f>SUBTOTAL(109,Table12[DEC])</f>
        <v>0</v>
      </c>
      <c r="N121" s="29">
        <f>SUBTOTAL(109,Table12[Total])</f>
        <v>0</v>
      </c>
      <c r="O121" s="29">
        <f>Table12[[#Totals],[Total]]/COLUMNS(Table12[[#Totals],[JAN]:[DEC]])</f>
        <v>0</v>
      </c>
    </row>
    <row r="122" spans="1:16" s="24" customFormat="1" x14ac:dyDescent="0.3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</row>
    <row r="123" spans="1:16" s="24" customFormat="1" x14ac:dyDescent="0.3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</row>
    <row r="124" spans="1:16" x14ac:dyDescent="0.3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</row>
    <row r="125" spans="1:16" x14ac:dyDescent="0.3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</row>
    <row r="126" spans="1:16" x14ac:dyDescent="0.3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</row>
    <row r="127" spans="1:16" x14ac:dyDescent="0.3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</row>
  </sheetData>
  <phoneticPr fontId="0" type="noConversion"/>
  <printOptions horizontalCentered="1"/>
  <pageMargins left="0.4" right="0.4" top="0.35" bottom="0.35" header="0.5" footer="0.25"/>
  <pageSetup scale="84" fitToHeight="0" orientation="portrait" r:id="rId1"/>
  <headerFooter alignWithMargins="0"/>
  <legacyDrawing r:id="rId2"/>
  <tableParts count="11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Budget</vt:lpstr>
      <vt:lpstr>Budget!Область_печати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Personal Budget Spreadsheet</dc:title>
  <dc:creator>Vertex42.com</dc:creator>
  <dc:description>(c) 2008-2019 Vertex42 LLC. All Rights Reserved.</dc:description>
  <cp:lastModifiedBy>Surik.v</cp:lastModifiedBy>
  <cp:lastPrinted>2014-04-05T04:37:07Z</cp:lastPrinted>
  <dcterms:created xsi:type="dcterms:W3CDTF">2007-10-28T01:07:07Z</dcterms:created>
  <dcterms:modified xsi:type="dcterms:W3CDTF">2023-12-25T09:47:10Z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2008-2019 Vertex42 LLC</vt:lpwstr>
  </property>
  <property fmtid="{D5CDD505-2E9C-101B-9397-08002B2CF9AE}" pid="3" name="Source">
    <vt:lpwstr>https://www.vertex42.com/ExcelTemplates/personal-budget-spreadsheet.html</vt:lpwstr>
  </property>
  <property fmtid="{D5CDD505-2E9C-101B-9397-08002B2CF9AE}" pid="4" name="Version">
    <vt:lpwstr>1.1.4</vt:lpwstr>
  </property>
</Properties>
</file>