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T'17\Data Analisis\Data 2017\"/>
    </mc:Choice>
  </mc:AlternateContent>
  <bookViews>
    <workbookView xWindow="0" yWindow="0" windowWidth="20490" windowHeight="7755" activeTab="3"/>
  </bookViews>
  <sheets>
    <sheet name="Nutrient" sheetId="1" r:id="rId1"/>
    <sheet name="WQC" sheetId="2" r:id="rId2"/>
    <sheet name="Sheet1" sheetId="5" r:id="rId3"/>
    <sheet name="TSI" sheetId="3" r:id="rId4"/>
    <sheet name="Kisaran" sheetId="4" r:id="rId5"/>
  </sheets>
  <definedNames>
    <definedName name="_xlnm.Print_Area" localSheetId="4">Kisaran!$A$1:$M$28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15" i="3" l="1"/>
  <c r="BO14" i="3"/>
  <c r="BO13" i="3"/>
  <c r="BP15" i="3"/>
  <c r="BP14" i="3"/>
  <c r="BP13" i="3"/>
  <c r="BR15" i="3"/>
  <c r="BR14" i="3"/>
  <c r="BR13" i="3"/>
  <c r="BS15" i="3"/>
  <c r="BS14" i="3"/>
  <c r="BS13" i="3"/>
  <c r="BT15" i="3"/>
  <c r="BT14" i="3"/>
  <c r="BT13" i="3"/>
  <c r="BU15" i="3"/>
  <c r="BU14" i="3"/>
  <c r="BU13" i="3"/>
  <c r="BV15" i="3"/>
  <c r="BV14" i="3"/>
  <c r="BV13" i="3"/>
  <c r="BW15" i="3"/>
  <c r="BW14" i="3"/>
  <c r="BW13" i="3"/>
  <c r="BQ15" i="3"/>
  <c r="BQ14" i="3"/>
  <c r="BQ13" i="3"/>
  <c r="BX5" i="3" l="1"/>
  <c r="BX6" i="3"/>
  <c r="BX7" i="3"/>
  <c r="BX8" i="3"/>
  <c r="BX9" i="3"/>
  <c r="BX10" i="3"/>
  <c r="BX11" i="3"/>
  <c r="BX4" i="3"/>
  <c r="CO29" i="1" l="1"/>
  <c r="CO28" i="1"/>
  <c r="CO27" i="1"/>
  <c r="CO34" i="1"/>
  <c r="CO33" i="1"/>
  <c r="CO32" i="1"/>
  <c r="CR33" i="1" l="1"/>
  <c r="CT34" i="1"/>
  <c r="CS34" i="1"/>
  <c r="CQ34" i="1"/>
  <c r="CP34" i="1"/>
  <c r="CN34" i="1"/>
  <c r="CM34" i="1"/>
  <c r="CT33" i="1"/>
  <c r="CS33" i="1"/>
  <c r="CQ33" i="1"/>
  <c r="CP33" i="1"/>
  <c r="CN33" i="1"/>
  <c r="CM33" i="1"/>
  <c r="CT32" i="1"/>
  <c r="CS32" i="1"/>
  <c r="CQ32" i="1"/>
  <c r="CP32" i="1"/>
  <c r="CN32" i="1"/>
  <c r="CM32" i="1"/>
  <c r="CT29" i="1"/>
  <c r="CS29" i="1"/>
  <c r="CR29" i="1"/>
  <c r="CQ29" i="1"/>
  <c r="CP29" i="1"/>
  <c r="CN29" i="1"/>
  <c r="CM29" i="1"/>
  <c r="CT28" i="1"/>
  <c r="CS28" i="1"/>
  <c r="CR28" i="1"/>
  <c r="CQ28" i="1"/>
  <c r="CP28" i="1"/>
  <c r="CN28" i="1"/>
  <c r="CM28" i="1"/>
  <c r="CT27" i="1"/>
  <c r="CS27" i="1"/>
  <c r="CR27" i="1"/>
  <c r="CQ27" i="1"/>
  <c r="CP27" i="1"/>
  <c r="CN27" i="1"/>
  <c r="CM27" i="1"/>
  <c r="CT24" i="1"/>
  <c r="CS24" i="1"/>
  <c r="CQ24" i="1"/>
  <c r="CP24" i="1"/>
  <c r="CO24" i="1"/>
  <c r="CN24" i="1"/>
  <c r="CM24" i="1"/>
  <c r="CT23" i="1"/>
  <c r="CS23" i="1"/>
  <c r="CQ23" i="1"/>
  <c r="CP23" i="1"/>
  <c r="CO23" i="1"/>
  <c r="CN23" i="1"/>
  <c r="CM23" i="1"/>
  <c r="CT22" i="1"/>
  <c r="CS22" i="1"/>
  <c r="CQ22" i="1"/>
  <c r="CP22" i="1"/>
  <c r="CO22" i="1"/>
  <c r="CN22" i="1"/>
  <c r="CM22" i="1"/>
  <c r="CR22" i="1" l="1"/>
  <c r="CR23" i="1"/>
  <c r="CR32" i="1"/>
  <c r="CR34" i="1"/>
  <c r="CR24" i="1"/>
  <c r="AZ16" i="3"/>
  <c r="AZ15" i="3"/>
  <c r="AZ14" i="3"/>
  <c r="AU17" i="3"/>
  <c r="AU16" i="3"/>
  <c r="AU15" i="3"/>
  <c r="AP17" i="3"/>
  <c r="AP16" i="3"/>
  <c r="AP15" i="3"/>
  <c r="AK17" i="3"/>
  <c r="AK16" i="3"/>
  <c r="AK15" i="3"/>
  <c r="AF17" i="3"/>
  <c r="AF16" i="3"/>
  <c r="AF15" i="3"/>
  <c r="AA17" i="3"/>
  <c r="AA16" i="3"/>
  <c r="AA15" i="3"/>
  <c r="V17" i="3"/>
  <c r="V16" i="3"/>
  <c r="V15" i="3"/>
  <c r="Q17" i="3"/>
  <c r="Q16" i="3"/>
  <c r="Q15" i="3"/>
  <c r="L17" i="3"/>
  <c r="L16" i="3"/>
  <c r="L15" i="3"/>
  <c r="G17" i="3"/>
  <c r="G16" i="3"/>
  <c r="G15" i="3"/>
  <c r="B17" i="3"/>
  <c r="B16" i="3"/>
  <c r="B15" i="3"/>
  <c r="AM21" i="3"/>
  <c r="AM20" i="3"/>
  <c r="AM19" i="3"/>
  <c r="E55" i="1" l="1"/>
  <c r="F55" i="1"/>
  <c r="G55" i="1"/>
  <c r="F52" i="1"/>
  <c r="G52" i="1"/>
  <c r="F53" i="1"/>
  <c r="G53" i="1"/>
  <c r="G57" i="1" s="1"/>
  <c r="E53" i="1"/>
  <c r="E57" i="1" s="1"/>
  <c r="F54" i="1"/>
  <c r="G54" i="1"/>
  <c r="G56" i="1" s="1"/>
  <c r="E54" i="1"/>
  <c r="H52" i="1"/>
  <c r="E52" i="1"/>
  <c r="E56" i="1" s="1"/>
  <c r="AN136" i="2"/>
  <c r="AN135" i="2"/>
  <c r="AN134" i="2"/>
  <c r="AM136" i="2"/>
  <c r="AM135" i="2"/>
  <c r="AM134" i="2"/>
  <c r="AR17" i="3"/>
  <c r="AR16" i="3"/>
  <c r="AR15" i="3"/>
  <c r="AM17" i="3"/>
  <c r="AM16" i="3"/>
  <c r="AM15" i="3"/>
  <c r="AH17" i="3"/>
  <c r="AH16" i="3"/>
  <c r="AH15" i="3"/>
  <c r="AC17" i="3"/>
  <c r="AC16" i="3"/>
  <c r="AC15" i="3"/>
  <c r="X17" i="3"/>
  <c r="X16" i="3"/>
  <c r="X15" i="3"/>
  <c r="S139" i="2" l="1"/>
  <c r="T139" i="2"/>
  <c r="T140" i="2" s="1"/>
  <c r="N13" i="3"/>
  <c r="D137" i="2" l="1"/>
  <c r="D136" i="2"/>
  <c r="D135" i="2"/>
  <c r="C137" i="2"/>
  <c r="C136" i="2"/>
  <c r="C135" i="2"/>
  <c r="BR32" i="1" l="1"/>
  <c r="BR33" i="1"/>
  <c r="BR34" i="1"/>
  <c r="BR27" i="1"/>
  <c r="BR28" i="1"/>
  <c r="BR29" i="1"/>
  <c r="R160" i="2" l="1"/>
  <c r="S160" i="2"/>
  <c r="T160" i="2"/>
  <c r="U160" i="2"/>
  <c r="V160" i="2"/>
  <c r="W160" i="2"/>
  <c r="X160" i="2"/>
  <c r="Y160" i="2"/>
  <c r="R161" i="2"/>
  <c r="S161" i="2"/>
  <c r="T161" i="2"/>
  <c r="U161" i="2"/>
  <c r="V161" i="2"/>
  <c r="W161" i="2"/>
  <c r="X161" i="2"/>
  <c r="Y161" i="2"/>
  <c r="R162" i="2"/>
  <c r="S162" i="2"/>
  <c r="T162" i="2"/>
  <c r="U162" i="2"/>
  <c r="V162" i="2"/>
  <c r="W162" i="2"/>
  <c r="X162" i="2"/>
  <c r="Y162" i="2"/>
  <c r="R163" i="2"/>
  <c r="S163" i="2"/>
  <c r="T163" i="2"/>
  <c r="U163" i="2"/>
  <c r="V163" i="2"/>
  <c r="W163" i="2"/>
  <c r="X163" i="2"/>
  <c r="Y163" i="2"/>
  <c r="R164" i="2"/>
  <c r="S164" i="2"/>
  <c r="T164" i="2"/>
  <c r="U164" i="2"/>
  <c r="V164" i="2"/>
  <c r="W164" i="2"/>
  <c r="X164" i="2"/>
  <c r="Y164" i="2"/>
  <c r="R165" i="2"/>
  <c r="S165" i="2"/>
  <c r="T165" i="2"/>
  <c r="U165" i="2"/>
  <c r="V165" i="2"/>
  <c r="W165" i="2"/>
  <c r="X165" i="2"/>
  <c r="Y165" i="2"/>
  <c r="R166" i="2"/>
  <c r="S166" i="2"/>
  <c r="T166" i="2"/>
  <c r="U166" i="2"/>
  <c r="V166" i="2"/>
  <c r="W166" i="2"/>
  <c r="X166" i="2"/>
  <c r="Y166" i="2"/>
  <c r="R167" i="2"/>
  <c r="S167" i="2"/>
  <c r="T167" i="2"/>
  <c r="U167" i="2"/>
  <c r="V167" i="2"/>
  <c r="W167" i="2"/>
  <c r="X167" i="2"/>
  <c r="Y167" i="2"/>
  <c r="R168" i="2"/>
  <c r="S168" i="2"/>
  <c r="T168" i="2"/>
  <c r="U168" i="2"/>
  <c r="V168" i="2"/>
  <c r="W168" i="2"/>
  <c r="X168" i="2"/>
  <c r="Y168" i="2"/>
  <c r="R169" i="2"/>
  <c r="S169" i="2"/>
  <c r="T169" i="2"/>
  <c r="U169" i="2"/>
  <c r="V169" i="2"/>
  <c r="W169" i="2"/>
  <c r="X169" i="2"/>
  <c r="Y169" i="2"/>
  <c r="R170" i="2"/>
  <c r="S170" i="2"/>
  <c r="T170" i="2"/>
  <c r="U170" i="2"/>
  <c r="V170" i="2"/>
  <c r="W170" i="2"/>
  <c r="X170" i="2"/>
  <c r="Y170" i="2"/>
  <c r="R171" i="2"/>
  <c r="S171" i="2"/>
  <c r="T171" i="2"/>
  <c r="U171" i="2"/>
  <c r="V171" i="2"/>
  <c r="W171" i="2"/>
  <c r="X171" i="2"/>
  <c r="Y171" i="2"/>
  <c r="Q171" i="2"/>
  <c r="Q160" i="2"/>
  <c r="Q161" i="2"/>
  <c r="Q162" i="2"/>
  <c r="Q163" i="2"/>
  <c r="Q164" i="2"/>
  <c r="Q165" i="2"/>
  <c r="Q166" i="2"/>
  <c r="Q167" i="2"/>
  <c r="Q168" i="2"/>
  <c r="Q169" i="2"/>
  <c r="Q170" i="2"/>
  <c r="P161" i="2"/>
  <c r="P162" i="2"/>
  <c r="P163" i="2"/>
  <c r="P164" i="2"/>
  <c r="P165" i="2"/>
  <c r="P160" i="2"/>
  <c r="O161" i="2"/>
  <c r="O162" i="2"/>
  <c r="O163" i="2"/>
  <c r="C161" i="2"/>
  <c r="C162" i="2"/>
  <c r="C163" i="2"/>
  <c r="C160" i="2"/>
  <c r="C144" i="2"/>
  <c r="O160" i="2"/>
  <c r="N161" i="2"/>
  <c r="N162" i="2"/>
  <c r="N163" i="2"/>
  <c r="N160" i="2"/>
  <c r="N147" i="2" l="1"/>
  <c r="O149" i="2"/>
  <c r="P149" i="2"/>
  <c r="Q155" i="2"/>
  <c r="R155" i="2"/>
  <c r="S155" i="2"/>
  <c r="T155" i="2"/>
  <c r="U155" i="2"/>
  <c r="V155" i="2"/>
  <c r="X155" i="2"/>
  <c r="BJ5" i="3"/>
  <c r="BK5" i="3"/>
  <c r="BL5" i="3"/>
  <c r="BJ6" i="3"/>
  <c r="BL6" i="3" s="1"/>
  <c r="BK6" i="3"/>
  <c r="BJ7" i="3"/>
  <c r="BL7" i="3" s="1"/>
  <c r="BK7" i="3"/>
  <c r="BJ8" i="3"/>
  <c r="BK8" i="3"/>
  <c r="BL8" i="3"/>
  <c r="BJ9" i="3"/>
  <c r="BK9" i="3"/>
  <c r="BL9" i="3"/>
  <c r="BJ10" i="3"/>
  <c r="BL10" i="3" s="1"/>
  <c r="BK10" i="3"/>
  <c r="BJ11" i="3"/>
  <c r="BL11" i="3" s="1"/>
  <c r="BK11" i="3"/>
  <c r="BJ12" i="3"/>
  <c r="BK12" i="3"/>
  <c r="BL12" i="3"/>
  <c r="BL4" i="3"/>
  <c r="BK4" i="3"/>
  <c r="BJ4" i="3"/>
  <c r="AX11" i="3"/>
  <c r="AX10" i="3"/>
  <c r="AX9" i="3"/>
  <c r="AX8" i="3"/>
  <c r="AX7" i="3"/>
  <c r="AX6" i="3"/>
  <c r="AX5" i="3"/>
  <c r="AX4" i="3"/>
  <c r="AX16" i="3" s="1"/>
  <c r="BC11" i="3"/>
  <c r="BC10" i="3"/>
  <c r="BC9" i="3"/>
  <c r="BC8" i="3"/>
  <c r="BC7" i="3"/>
  <c r="BC6" i="3"/>
  <c r="BC5" i="3"/>
  <c r="BC4" i="3"/>
  <c r="BC16" i="3" s="1"/>
  <c r="BH11" i="3"/>
  <c r="BH10" i="3"/>
  <c r="BH9" i="3"/>
  <c r="BH8" i="3"/>
  <c r="BH7" i="3"/>
  <c r="BH16" i="3" s="1"/>
  <c r="BH6" i="3"/>
  <c r="BH5" i="3"/>
  <c r="BH4" i="3"/>
  <c r="BH15" i="3" s="1"/>
  <c r="AX12" i="3" l="1"/>
  <c r="AX14" i="3"/>
  <c r="AX15" i="3"/>
  <c r="BC12" i="3"/>
  <c r="BC14" i="3"/>
  <c r="BC15" i="3"/>
  <c r="BH12" i="3"/>
  <c r="BH14" i="3"/>
  <c r="AS12" i="3"/>
  <c r="AN12" i="3"/>
  <c r="AI12" i="3"/>
  <c r="AS16" i="3"/>
  <c r="AS15" i="3"/>
  <c r="AS14" i="3"/>
  <c r="AN16" i="3"/>
  <c r="AN15" i="3"/>
  <c r="AN14" i="3"/>
  <c r="AI16" i="3"/>
  <c r="AI15" i="3"/>
  <c r="AI14" i="3"/>
  <c r="O16" i="3"/>
  <c r="O15" i="3"/>
  <c r="O14" i="3"/>
  <c r="T16" i="3"/>
  <c r="T15" i="3"/>
  <c r="T14" i="3"/>
  <c r="Y16" i="3"/>
  <c r="Y15" i="3"/>
  <c r="Y14" i="3"/>
  <c r="AD15" i="3"/>
  <c r="AD14" i="3"/>
  <c r="AD16" i="3"/>
  <c r="AS8" i="3"/>
  <c r="AN8" i="3"/>
  <c r="AS11" i="3"/>
  <c r="AS10" i="3"/>
  <c r="AS9" i="3"/>
  <c r="AS7" i="3"/>
  <c r="AS6" i="3"/>
  <c r="AS5" i="3"/>
  <c r="AS4" i="3"/>
  <c r="AN10" i="3"/>
  <c r="AN9" i="3"/>
  <c r="AN7" i="3"/>
  <c r="AN6" i="3"/>
  <c r="AN5" i="3"/>
  <c r="AN4" i="3"/>
  <c r="AI5" i="3"/>
  <c r="AI6" i="3"/>
  <c r="AI7" i="3"/>
  <c r="AI9" i="3"/>
  <c r="AI10" i="3"/>
  <c r="AI11" i="3"/>
  <c r="AI4" i="3"/>
  <c r="AH22" i="3"/>
  <c r="AH21" i="3"/>
  <c r="AH20" i="3"/>
  <c r="AH23" i="3" l="1"/>
  <c r="N145" i="2"/>
  <c r="O145" i="2"/>
  <c r="P145" i="2"/>
  <c r="Q145" i="2"/>
  <c r="R145" i="2"/>
  <c r="S145" i="2"/>
  <c r="T145" i="2"/>
  <c r="U145" i="2"/>
  <c r="V145" i="2"/>
  <c r="W145" i="2"/>
  <c r="X145" i="2"/>
  <c r="N146" i="2"/>
  <c r="O146" i="2"/>
  <c r="P146" i="2"/>
  <c r="Q146" i="2"/>
  <c r="R146" i="2"/>
  <c r="S146" i="2"/>
  <c r="T146" i="2"/>
  <c r="U146" i="2"/>
  <c r="V146" i="2"/>
  <c r="W146" i="2"/>
  <c r="X146" i="2"/>
  <c r="O147" i="2"/>
  <c r="P147" i="2"/>
  <c r="Q147" i="2"/>
  <c r="R147" i="2"/>
  <c r="S147" i="2"/>
  <c r="T147" i="2"/>
  <c r="U147" i="2"/>
  <c r="V147" i="2"/>
  <c r="W147" i="2"/>
  <c r="X147" i="2"/>
  <c r="O148" i="2"/>
  <c r="P148" i="2"/>
  <c r="Q148" i="2"/>
  <c r="R148" i="2"/>
  <c r="S148" i="2"/>
  <c r="T148" i="2"/>
  <c r="U148" i="2"/>
  <c r="V148" i="2"/>
  <c r="W148" i="2"/>
  <c r="X148" i="2"/>
  <c r="Q149" i="2"/>
  <c r="R149" i="2"/>
  <c r="S149" i="2"/>
  <c r="T149" i="2"/>
  <c r="U149" i="2"/>
  <c r="V149" i="2"/>
  <c r="W149" i="2"/>
  <c r="X149" i="2"/>
  <c r="Q150" i="2"/>
  <c r="R150" i="2"/>
  <c r="S150" i="2"/>
  <c r="T150" i="2"/>
  <c r="U150" i="2"/>
  <c r="V150" i="2"/>
  <c r="W150" i="2"/>
  <c r="X150" i="2"/>
  <c r="Q151" i="2"/>
  <c r="R151" i="2"/>
  <c r="S151" i="2"/>
  <c r="T151" i="2"/>
  <c r="U151" i="2"/>
  <c r="V151" i="2"/>
  <c r="W151" i="2"/>
  <c r="X151" i="2"/>
  <c r="Q152" i="2"/>
  <c r="R152" i="2"/>
  <c r="S152" i="2"/>
  <c r="T152" i="2"/>
  <c r="U152" i="2"/>
  <c r="V152" i="2"/>
  <c r="W152" i="2"/>
  <c r="X152" i="2"/>
  <c r="Q153" i="2"/>
  <c r="R153" i="2"/>
  <c r="S153" i="2"/>
  <c r="T153" i="2"/>
  <c r="U153" i="2"/>
  <c r="V153" i="2"/>
  <c r="W153" i="2"/>
  <c r="X153" i="2"/>
  <c r="Q154" i="2"/>
  <c r="R154" i="2"/>
  <c r="S154" i="2"/>
  <c r="T154" i="2"/>
  <c r="U154" i="2"/>
  <c r="V154" i="2"/>
  <c r="W154" i="2"/>
  <c r="X154" i="2"/>
  <c r="O144" i="2"/>
  <c r="P144" i="2"/>
  <c r="Q144" i="2"/>
  <c r="R144" i="2"/>
  <c r="S144" i="2"/>
  <c r="T144" i="2"/>
  <c r="U144" i="2"/>
  <c r="V144" i="2"/>
  <c r="W144" i="2"/>
  <c r="X144" i="2"/>
  <c r="N144" i="2"/>
  <c r="E15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C148" i="2"/>
  <c r="D148" i="2"/>
  <c r="E148" i="2"/>
  <c r="F148" i="2"/>
  <c r="G148" i="2"/>
  <c r="H148" i="2"/>
  <c r="I148" i="2"/>
  <c r="J148" i="2"/>
  <c r="K148" i="2"/>
  <c r="L148" i="2"/>
  <c r="M148" i="2"/>
  <c r="C149" i="2"/>
  <c r="D149" i="2"/>
  <c r="E149" i="2"/>
  <c r="F149" i="2"/>
  <c r="G149" i="2"/>
  <c r="H149" i="2"/>
  <c r="I149" i="2"/>
  <c r="J149" i="2"/>
  <c r="K149" i="2"/>
  <c r="L149" i="2"/>
  <c r="M149" i="2"/>
  <c r="E150" i="2"/>
  <c r="F150" i="2"/>
  <c r="G150" i="2"/>
  <c r="H150" i="2"/>
  <c r="I150" i="2"/>
  <c r="J150" i="2"/>
  <c r="K150" i="2"/>
  <c r="L150" i="2"/>
  <c r="M150" i="2"/>
  <c r="E151" i="2"/>
  <c r="F151" i="2"/>
  <c r="G151" i="2"/>
  <c r="H151" i="2"/>
  <c r="I151" i="2"/>
  <c r="J151" i="2"/>
  <c r="K151" i="2"/>
  <c r="L151" i="2"/>
  <c r="M151" i="2"/>
  <c r="E152" i="2"/>
  <c r="F152" i="2"/>
  <c r="G152" i="2"/>
  <c r="H152" i="2"/>
  <c r="I152" i="2"/>
  <c r="J152" i="2"/>
  <c r="K152" i="2"/>
  <c r="L152" i="2"/>
  <c r="M152" i="2"/>
  <c r="E153" i="2"/>
  <c r="F153" i="2"/>
  <c r="G153" i="2"/>
  <c r="H153" i="2"/>
  <c r="I153" i="2"/>
  <c r="J153" i="2"/>
  <c r="K153" i="2"/>
  <c r="L153" i="2"/>
  <c r="M153" i="2"/>
  <c r="E154" i="2"/>
  <c r="F154" i="2"/>
  <c r="G154" i="2"/>
  <c r="H154" i="2"/>
  <c r="I154" i="2"/>
  <c r="J154" i="2"/>
  <c r="K154" i="2"/>
  <c r="L154" i="2"/>
  <c r="M154" i="2"/>
  <c r="F155" i="2"/>
  <c r="G155" i="2"/>
  <c r="H155" i="2"/>
  <c r="I155" i="2"/>
  <c r="J155" i="2"/>
  <c r="K155" i="2"/>
  <c r="L155" i="2"/>
  <c r="D144" i="2"/>
  <c r="E144" i="2"/>
  <c r="F144" i="2"/>
  <c r="G144" i="2"/>
  <c r="H144" i="2"/>
  <c r="I144" i="2"/>
  <c r="J144" i="2"/>
  <c r="K144" i="2"/>
  <c r="L144" i="2"/>
  <c r="M144" i="2"/>
  <c r="B144" i="2"/>
  <c r="CL34" i="1" l="1"/>
  <c r="CK34" i="1"/>
  <c r="CJ34" i="1"/>
  <c r="CI34" i="1"/>
  <c r="CH34" i="1"/>
  <c r="CG34" i="1"/>
  <c r="CF34" i="1"/>
  <c r="CE34" i="1"/>
  <c r="CK33" i="1"/>
  <c r="CJ33" i="1"/>
  <c r="CI33" i="1"/>
  <c r="CH33" i="1"/>
  <c r="CG33" i="1"/>
  <c r="CF33" i="1"/>
  <c r="CE33" i="1"/>
  <c r="CK32" i="1"/>
  <c r="CJ32" i="1"/>
  <c r="CI32" i="1"/>
  <c r="CH32" i="1"/>
  <c r="CG32" i="1"/>
  <c r="CF32" i="1"/>
  <c r="CE32" i="1"/>
  <c r="CL29" i="1"/>
  <c r="CK29" i="1"/>
  <c r="CJ29" i="1"/>
  <c r="CI29" i="1"/>
  <c r="CH29" i="1"/>
  <c r="CG29" i="1"/>
  <c r="CF29" i="1"/>
  <c r="CE29" i="1"/>
  <c r="CL28" i="1"/>
  <c r="CK28" i="1"/>
  <c r="CJ28" i="1"/>
  <c r="CI28" i="1"/>
  <c r="CH28" i="1"/>
  <c r="CG28" i="1"/>
  <c r="CF28" i="1"/>
  <c r="CE28" i="1"/>
  <c r="CL27" i="1"/>
  <c r="CK27" i="1"/>
  <c r="CJ27" i="1"/>
  <c r="CI27" i="1"/>
  <c r="CH27" i="1"/>
  <c r="CG27" i="1"/>
  <c r="CF27" i="1"/>
  <c r="CE27" i="1"/>
  <c r="CJ24" i="1"/>
  <c r="CI24" i="1"/>
  <c r="CH24" i="1"/>
  <c r="CG24" i="1"/>
  <c r="CF24" i="1"/>
  <c r="CE24" i="1"/>
  <c r="CJ23" i="1"/>
  <c r="CI23" i="1"/>
  <c r="CH23" i="1"/>
  <c r="CG23" i="1"/>
  <c r="CF23" i="1"/>
  <c r="CE23" i="1"/>
  <c r="CJ22" i="1"/>
  <c r="CI22" i="1"/>
  <c r="CH22" i="1"/>
  <c r="CG22" i="1"/>
  <c r="CF22" i="1"/>
  <c r="CE22" i="1"/>
  <c r="CL32" i="1" l="1"/>
  <c r="CL24" i="1"/>
  <c r="CK23" i="1"/>
  <c r="CK22" i="1"/>
  <c r="CL23" i="1"/>
  <c r="CL22" i="1"/>
  <c r="CK24" i="1"/>
  <c r="CL33" i="1"/>
  <c r="BU132" i="2"/>
  <c r="BT132" i="2"/>
  <c r="BS132" i="2"/>
  <c r="BR132" i="2"/>
  <c r="BQ132" i="2"/>
  <c r="BP132" i="2"/>
  <c r="BO132" i="2"/>
  <c r="BN132" i="2"/>
  <c r="BM132" i="2"/>
  <c r="BL132" i="2"/>
  <c r="BK132" i="2"/>
  <c r="BU131" i="2"/>
  <c r="BT131" i="2"/>
  <c r="BS131" i="2"/>
  <c r="BR131" i="2"/>
  <c r="BQ131" i="2"/>
  <c r="BP131" i="2"/>
  <c r="BO131" i="2"/>
  <c r="BN131" i="2"/>
  <c r="BM131" i="2"/>
  <c r="BL131" i="2"/>
  <c r="BK131" i="2"/>
  <c r="BU130" i="2"/>
  <c r="BT130" i="2"/>
  <c r="BS130" i="2"/>
  <c r="BR130" i="2"/>
  <c r="BQ130" i="2"/>
  <c r="BP130" i="2"/>
  <c r="BO130" i="2"/>
  <c r="BN130" i="2"/>
  <c r="BM130" i="2"/>
  <c r="BL130" i="2"/>
  <c r="BK130" i="2"/>
  <c r="BI132" i="2"/>
  <c r="BH132" i="2"/>
  <c r="BG132" i="2"/>
  <c r="BF132" i="2"/>
  <c r="BE132" i="2"/>
  <c r="BD132" i="2"/>
  <c r="BC132" i="2"/>
  <c r="BB132" i="2"/>
  <c r="BA132" i="2"/>
  <c r="AZ132" i="2"/>
  <c r="AY132" i="2"/>
  <c r="BI131" i="2"/>
  <c r="BH131" i="2"/>
  <c r="BG131" i="2"/>
  <c r="BF131" i="2"/>
  <c r="BE131" i="2"/>
  <c r="BD131" i="2"/>
  <c r="BC131" i="2"/>
  <c r="BB131" i="2"/>
  <c r="BA131" i="2"/>
  <c r="AZ131" i="2"/>
  <c r="AY131" i="2"/>
  <c r="BI130" i="2"/>
  <c r="BH130" i="2"/>
  <c r="BG130" i="2"/>
  <c r="BF130" i="2"/>
  <c r="BE130" i="2"/>
  <c r="BD130" i="2"/>
  <c r="BC130" i="2"/>
  <c r="BB130" i="2"/>
  <c r="BA130" i="2"/>
  <c r="AZ130" i="2"/>
  <c r="AY130" i="2"/>
  <c r="AW132" i="2"/>
  <c r="AV132" i="2"/>
  <c r="AU132" i="2"/>
  <c r="AT132" i="2"/>
  <c r="AS132" i="2"/>
  <c r="AR132" i="2"/>
  <c r="AQ132" i="2"/>
  <c r="AP132" i="2"/>
  <c r="AO132" i="2"/>
  <c r="AN132" i="2"/>
  <c r="AM132" i="2"/>
  <c r="AW131" i="2"/>
  <c r="AV131" i="2"/>
  <c r="AU131" i="2"/>
  <c r="AT131" i="2"/>
  <c r="AS131" i="2"/>
  <c r="AR131" i="2"/>
  <c r="AQ131" i="2"/>
  <c r="AP131" i="2"/>
  <c r="AO131" i="2"/>
  <c r="AN131" i="2"/>
  <c r="AM131" i="2"/>
  <c r="AW130" i="2"/>
  <c r="AV130" i="2"/>
  <c r="AU130" i="2"/>
  <c r="AT130" i="2"/>
  <c r="AS130" i="2"/>
  <c r="AR130" i="2"/>
  <c r="AQ130" i="2"/>
  <c r="AP130" i="2"/>
  <c r="AO130" i="2"/>
  <c r="AN130" i="2"/>
  <c r="AM130" i="2"/>
  <c r="AK132" i="2"/>
  <c r="AJ132" i="2"/>
  <c r="AI132" i="2"/>
  <c r="AH132" i="2"/>
  <c r="AG132" i="2"/>
  <c r="AF132" i="2"/>
  <c r="AE132" i="2"/>
  <c r="AD132" i="2"/>
  <c r="AC132" i="2"/>
  <c r="AB132" i="2"/>
  <c r="AA132" i="2"/>
  <c r="AK131" i="2"/>
  <c r="AJ131" i="2"/>
  <c r="AI131" i="2"/>
  <c r="AH131" i="2"/>
  <c r="AG131" i="2"/>
  <c r="AF131" i="2"/>
  <c r="AE131" i="2"/>
  <c r="AD131" i="2"/>
  <c r="AC131" i="2"/>
  <c r="AB131" i="2"/>
  <c r="AA131" i="2"/>
  <c r="AK130" i="2"/>
  <c r="AJ130" i="2"/>
  <c r="AI130" i="2"/>
  <c r="AH130" i="2"/>
  <c r="AG130" i="2"/>
  <c r="AF130" i="2"/>
  <c r="AE130" i="2"/>
  <c r="AD130" i="2"/>
  <c r="AC130" i="2"/>
  <c r="AB130" i="2"/>
  <c r="AA130" i="2"/>
  <c r="P130" i="2"/>
  <c r="Q130" i="2"/>
  <c r="R130" i="2"/>
  <c r="S130" i="2"/>
  <c r="T130" i="2"/>
  <c r="U130" i="2"/>
  <c r="V130" i="2"/>
  <c r="W130" i="2"/>
  <c r="X130" i="2"/>
  <c r="Y130" i="2"/>
  <c r="P131" i="2"/>
  <c r="Q131" i="2"/>
  <c r="R131" i="2"/>
  <c r="S131" i="2"/>
  <c r="T131" i="2"/>
  <c r="U131" i="2"/>
  <c r="V131" i="2"/>
  <c r="W131" i="2"/>
  <c r="X131" i="2"/>
  <c r="Y131" i="2"/>
  <c r="P132" i="2"/>
  <c r="Q132" i="2"/>
  <c r="R132" i="2"/>
  <c r="S132" i="2"/>
  <c r="T132" i="2"/>
  <c r="U132" i="2"/>
  <c r="V132" i="2"/>
  <c r="W132" i="2"/>
  <c r="X132" i="2"/>
  <c r="Y132" i="2"/>
  <c r="O132" i="2"/>
  <c r="O131" i="2"/>
  <c r="O130" i="2"/>
  <c r="S17" i="3"/>
  <c r="S16" i="3"/>
  <c r="S15" i="3"/>
  <c r="N17" i="3"/>
  <c r="N16" i="3"/>
  <c r="N15" i="3"/>
  <c r="I17" i="3"/>
  <c r="I16" i="3"/>
  <c r="I15" i="3"/>
  <c r="D17" i="3"/>
  <c r="D16" i="3"/>
  <c r="D15" i="3"/>
  <c r="AA27" i="1" l="1"/>
  <c r="CD34" i="1" l="1"/>
  <c r="CC34" i="1"/>
  <c r="CB34" i="1"/>
  <c r="CA34" i="1"/>
  <c r="BZ34" i="1"/>
  <c r="BY34" i="1"/>
  <c r="BX34" i="1"/>
  <c r="BW34" i="1"/>
  <c r="CD33" i="1"/>
  <c r="CC33" i="1"/>
  <c r="CB33" i="1"/>
  <c r="CA33" i="1"/>
  <c r="BZ33" i="1"/>
  <c r="BY33" i="1"/>
  <c r="BX33" i="1"/>
  <c r="BW33" i="1"/>
  <c r="CD32" i="1"/>
  <c r="CC32" i="1"/>
  <c r="CB32" i="1"/>
  <c r="CA32" i="1"/>
  <c r="BZ32" i="1"/>
  <c r="BY32" i="1"/>
  <c r="BX32" i="1"/>
  <c r="BW32" i="1"/>
  <c r="CD29" i="1"/>
  <c r="CC29" i="1"/>
  <c r="CB29" i="1"/>
  <c r="CA29" i="1"/>
  <c r="BZ29" i="1"/>
  <c r="BY29" i="1"/>
  <c r="BX29" i="1"/>
  <c r="BW29" i="1"/>
  <c r="CD28" i="1"/>
  <c r="CC28" i="1"/>
  <c r="CB28" i="1"/>
  <c r="CA28" i="1"/>
  <c r="BZ28" i="1"/>
  <c r="BY28" i="1"/>
  <c r="BX28" i="1"/>
  <c r="BW28" i="1"/>
  <c r="CD27" i="1"/>
  <c r="CC27" i="1"/>
  <c r="CB27" i="1"/>
  <c r="CA27" i="1"/>
  <c r="BZ27" i="1"/>
  <c r="BY27" i="1"/>
  <c r="BX27" i="1"/>
  <c r="BW27" i="1"/>
  <c r="CD24" i="1"/>
  <c r="CC24" i="1"/>
  <c r="CB24" i="1"/>
  <c r="CA24" i="1"/>
  <c r="BZ24" i="1"/>
  <c r="BY24" i="1"/>
  <c r="BX24" i="1"/>
  <c r="BW24" i="1"/>
  <c r="CD23" i="1"/>
  <c r="CC23" i="1"/>
  <c r="CB23" i="1"/>
  <c r="CA23" i="1"/>
  <c r="BZ23" i="1"/>
  <c r="BY23" i="1"/>
  <c r="BX23" i="1"/>
  <c r="BW23" i="1"/>
  <c r="CD22" i="1"/>
  <c r="CC22" i="1"/>
  <c r="CB22" i="1"/>
  <c r="CA22" i="1"/>
  <c r="BZ22" i="1"/>
  <c r="BY22" i="1"/>
  <c r="BX22" i="1"/>
  <c r="BW22" i="1"/>
  <c r="J17" i="3" l="1"/>
  <c r="J16" i="3"/>
  <c r="J15" i="3"/>
  <c r="E17" i="3"/>
  <c r="E16" i="3"/>
  <c r="E15" i="3"/>
  <c r="AD12" i="3"/>
  <c r="Y12" i="3"/>
  <c r="T12" i="3"/>
  <c r="O12" i="3"/>
  <c r="J12" i="3"/>
  <c r="E12" i="3"/>
  <c r="S22" i="3"/>
  <c r="S21" i="3"/>
  <c r="S20" i="3"/>
  <c r="S23" i="3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S27" i="1"/>
  <c r="BT27" i="1"/>
  <c r="BU27" i="1"/>
  <c r="B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S28" i="1"/>
  <c r="BT28" i="1"/>
  <c r="BU28" i="1"/>
  <c r="B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S29" i="1"/>
  <c r="BT29" i="1"/>
  <c r="BU29" i="1"/>
  <c r="BV29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S32" i="1"/>
  <c r="BT32" i="1"/>
  <c r="BU32" i="1"/>
  <c r="B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S33" i="1"/>
  <c r="BT33" i="1"/>
  <c r="BU33" i="1"/>
  <c r="B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S34" i="1"/>
  <c r="BT34" i="1"/>
  <c r="BU34" i="1"/>
  <c r="BV34" i="1"/>
  <c r="C34" i="1"/>
  <c r="C33" i="1"/>
  <c r="C32" i="1"/>
  <c r="C29" i="1"/>
  <c r="C28" i="1"/>
  <c r="C27" i="1"/>
  <c r="C22" i="1"/>
  <c r="C23" i="1"/>
  <c r="C24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R25" i="1" l="1"/>
  <c r="AT25" i="1"/>
  <c r="AL25" i="1"/>
  <c r="AD25" i="1"/>
  <c r="V25" i="1"/>
  <c r="N25" i="1"/>
  <c r="F25" i="1"/>
  <c r="BJ25" i="1"/>
  <c r="BB25" i="1"/>
  <c r="D119" i="2"/>
  <c r="D87" i="2"/>
  <c r="D71" i="2"/>
  <c r="D55" i="2"/>
  <c r="D39" i="2"/>
  <c r="D23" i="2"/>
  <c r="E25" i="1" l="1"/>
  <c r="B71" i="2"/>
  <c r="B87" i="2"/>
  <c r="B103" i="2"/>
  <c r="B119" i="2"/>
  <c r="B55" i="2"/>
  <c r="C55" i="2"/>
  <c r="C71" i="2"/>
  <c r="C87" i="2"/>
  <c r="C119" i="2"/>
  <c r="E87" i="2"/>
  <c r="E71" i="2"/>
  <c r="E55" i="2"/>
  <c r="B39" i="2" l="1"/>
  <c r="C39" i="2"/>
  <c r="E39" i="2"/>
  <c r="E23" i="2"/>
  <c r="C23" i="2"/>
  <c r="B23" i="2"/>
  <c r="E7" i="2"/>
  <c r="B7" i="2"/>
</calcChain>
</file>

<file path=xl/sharedStrings.xml><?xml version="1.0" encoding="utf-8"?>
<sst xmlns="http://schemas.openxmlformats.org/spreadsheetml/2006/main" count="1300" uniqueCount="299">
  <si>
    <t>Data kualitas air Danau Maninjau 2017</t>
  </si>
  <si>
    <t>No</t>
  </si>
  <si>
    <t>Lokasi</t>
  </si>
  <si>
    <t>NO3</t>
  </si>
  <si>
    <t>NO2</t>
  </si>
  <si>
    <t>NH4</t>
  </si>
  <si>
    <t>PO4</t>
  </si>
  <si>
    <t>TN</t>
  </si>
  <si>
    <t>TP</t>
  </si>
  <si>
    <t>Bayur komposit</t>
  </si>
  <si>
    <t>Bayur dasar</t>
  </si>
  <si>
    <t>DM4 komposit</t>
  </si>
  <si>
    <t>DM4 dasar</t>
  </si>
  <si>
    <t>Muko-muko komposit</t>
  </si>
  <si>
    <t>Muko-muko dasar</t>
  </si>
  <si>
    <t>Sigiran komposit</t>
  </si>
  <si>
    <t>Sigiran dasar</t>
  </si>
  <si>
    <t>DM7 komposit</t>
  </si>
  <si>
    <t>DM7 dasar</t>
  </si>
  <si>
    <t>Pandan komposit</t>
  </si>
  <si>
    <t>Pandan dasar</t>
  </si>
  <si>
    <t>S. Batang komposit</t>
  </si>
  <si>
    <t>S. Batang dasar</t>
  </si>
  <si>
    <t xml:space="preserve"> 26 April 2017</t>
  </si>
  <si>
    <t xml:space="preserve"> 23 Februari 2017</t>
  </si>
  <si>
    <t xml:space="preserve"> 24 Maret 2017</t>
  </si>
  <si>
    <t xml:space="preserve"> 25 Januari 2017</t>
  </si>
  <si>
    <t>Klor-a</t>
  </si>
  <si>
    <t>TSS</t>
  </si>
  <si>
    <t>[mg/l]</t>
  </si>
  <si>
    <r>
      <t>[mg/m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"/>
        <scheme val="minor"/>
      </rPr>
      <t>]</t>
    </r>
  </si>
  <si>
    <t>Maninjau komposit</t>
  </si>
  <si>
    <t>Maninjau dasar</t>
  </si>
  <si>
    <t>Data WQC Perairan Danau Maninjau</t>
  </si>
  <si>
    <t>No.</t>
  </si>
  <si>
    <t>Suhu</t>
  </si>
  <si>
    <t>Jan'17</t>
  </si>
  <si>
    <t>Feb'17</t>
  </si>
  <si>
    <t>Mart'17</t>
  </si>
  <si>
    <t>Aprl'17</t>
  </si>
  <si>
    <t>Mei'17</t>
  </si>
  <si>
    <t>Jun'17</t>
  </si>
  <si>
    <t>Jul'17</t>
  </si>
  <si>
    <t>Agust'17</t>
  </si>
  <si>
    <t>Sept'17</t>
  </si>
  <si>
    <t>Lokasi Maninjau</t>
  </si>
  <si>
    <t>pH</t>
  </si>
  <si>
    <t>DO</t>
  </si>
  <si>
    <t>Kond</t>
  </si>
  <si>
    <t>Kedalaman</t>
  </si>
  <si>
    <t>Lokasi Bayur</t>
  </si>
  <si>
    <t>Lokasi DM.4</t>
  </si>
  <si>
    <t>Lokasi Muko-Muko</t>
  </si>
  <si>
    <t>Lokasi Sigiran</t>
  </si>
  <si>
    <t>Lokasi DM.7</t>
  </si>
  <si>
    <t>Lokasi Pandan</t>
  </si>
  <si>
    <t>Lokasi S. Batang</t>
  </si>
  <si>
    <t>Min</t>
  </si>
  <si>
    <t>Mak</t>
  </si>
  <si>
    <t>Aver</t>
  </si>
  <si>
    <t>Maks</t>
  </si>
  <si>
    <t>Rerata</t>
  </si>
  <si>
    <t>Total</t>
  </si>
  <si>
    <t>Komposit</t>
  </si>
  <si>
    <t>Dasar</t>
  </si>
  <si>
    <t>Status Trofik Danau Maninjau</t>
  </si>
  <si>
    <t>Maninjau</t>
  </si>
  <si>
    <t>Bayur</t>
  </si>
  <si>
    <t>DM4</t>
  </si>
  <si>
    <t>Sigiran</t>
  </si>
  <si>
    <t>DM7</t>
  </si>
  <si>
    <t>Pandan</t>
  </si>
  <si>
    <t>Sungai Batang</t>
  </si>
  <si>
    <t>Muko-Muko</t>
  </si>
  <si>
    <t>Sechi</t>
  </si>
  <si>
    <t>Klorofil-a</t>
  </si>
  <si>
    <t>TSI</t>
  </si>
  <si>
    <t>Kriteria</t>
  </si>
  <si>
    <t>Maret</t>
  </si>
  <si>
    <t>April</t>
  </si>
  <si>
    <t>Mei</t>
  </si>
  <si>
    <t>Juni</t>
  </si>
  <si>
    <t>Oktober</t>
  </si>
  <si>
    <t>TSI-P =14.42*Ln[TP]+4.15  (in ug/l)</t>
  </si>
  <si>
    <t>TSI-Cla = 30.6+9.81*Ln[Chlor-a]  (in ug/l)</t>
  </si>
  <si>
    <t>TSI-SD = 60-14.41*Ln[Secchi)   (in meters)</t>
  </si>
  <si>
    <t>Average TSI = [TSI-P+TSI-Cla+TSI-SD]/3</t>
  </si>
  <si>
    <t>Januari</t>
  </si>
  <si>
    <t xml:space="preserve">Bulan </t>
  </si>
  <si>
    <t xml:space="preserve">Februari </t>
  </si>
  <si>
    <t>Nilai TSI</t>
  </si>
  <si>
    <t>Kategori</t>
  </si>
  <si>
    <t>Okt'17</t>
  </si>
  <si>
    <t>Nov'17</t>
  </si>
  <si>
    <t>Des'17</t>
  </si>
  <si>
    <t>8.96</t>
  </si>
  <si>
    <t>Bulan</t>
  </si>
  <si>
    <t>TDS</t>
  </si>
  <si>
    <t>November</t>
  </si>
  <si>
    <t>Data Monitoring Kualitas Air Danau Maninjau tahun2017</t>
  </si>
  <si>
    <t>Parameter</t>
  </si>
  <si>
    <t>Nitrit [mg/l]</t>
  </si>
  <si>
    <t>Nitrat [mg/l]</t>
  </si>
  <si>
    <t>Ammonia [mg/l]</t>
  </si>
  <si>
    <t>TN [mg/l]</t>
  </si>
  <si>
    <t>Ortho pospat [mg/l]</t>
  </si>
  <si>
    <t>TP [mg/l]</t>
  </si>
  <si>
    <t>Oksigen Terlarut [mg/l]</t>
  </si>
  <si>
    <t>pH [-]</t>
  </si>
  <si>
    <t>Suhu [oC]</t>
  </si>
  <si>
    <t>Konduktivitas [mS/cm]</t>
  </si>
  <si>
    <t>0 - 2,14</t>
  </si>
  <si>
    <t>rata-rata</t>
  </si>
  <si>
    <t>0 - 0,58</t>
  </si>
  <si>
    <t>1,45 - 2,22</t>
  </si>
  <si>
    <t>1,99 - 3,03</t>
  </si>
  <si>
    <t>0,124 - 0,159</t>
  </si>
  <si>
    <t>0,162 - 0,24</t>
  </si>
  <si>
    <t>0 - 0,371</t>
  </si>
  <si>
    <t>0,026 - 0,094</t>
  </si>
  <si>
    <t>1,208 - 1,625</t>
  </si>
  <si>
    <t>1,065 - 1,538</t>
  </si>
  <si>
    <t>0,134 - 0,463</t>
  </si>
  <si>
    <t>0,02 - 0,036</t>
  </si>
  <si>
    <t>0,046 - 0,13</t>
  </si>
  <si>
    <t>0,423 - 1,413</t>
  </si>
  <si>
    <t>0,749 - 1,98</t>
  </si>
  <si>
    <t>0,096 - 0,492</t>
  </si>
  <si>
    <t>0,005 - 0,01</t>
  </si>
  <si>
    <t>0,01 - 0,02</t>
  </si>
  <si>
    <t>2,625 - 3,75</t>
  </si>
  <si>
    <t>0,603 - 1,033</t>
  </si>
  <si>
    <t>0,233 - 1,12</t>
  </si>
  <si>
    <t>0,038 - 0,089</t>
  </si>
  <si>
    <t>klorofil-a [mg/m3]</t>
  </si>
  <si>
    <t>TSS [mg/l]</t>
  </si>
  <si>
    <t>16,276 - 42,288</t>
  </si>
  <si>
    <t>2,4 - 5,6</t>
  </si>
  <si>
    <t>0,004 - 0.005</t>
  </si>
  <si>
    <t>0,01 - 0,05</t>
  </si>
  <si>
    <t>2,25 - 3</t>
  </si>
  <si>
    <t>0,387 - 0,694</t>
  </si>
  <si>
    <t>0,355 - 0,51</t>
  </si>
  <si>
    <t>0,128 - 0,509</t>
  </si>
  <si>
    <t>13,357 - 26,531</t>
  </si>
  <si>
    <t>2,8 - 6</t>
  </si>
  <si>
    <t>0,0075 - 0,0135</t>
  </si>
  <si>
    <t>1,875 - 2,75</t>
  </si>
  <si>
    <t>0,174 - 1,073</t>
  </si>
  <si>
    <t>0,285 - 0,865</t>
  </si>
  <si>
    <t>0,101 - 0,154</t>
  </si>
  <si>
    <t>0,624 - 14,085</t>
  </si>
  <si>
    <t>1 - 3</t>
  </si>
  <si>
    <t>5,348 - 24,299</t>
  </si>
  <si>
    <t>5,117 - 25,141</t>
  </si>
  <si>
    <t>33,858 - 86,367</t>
  </si>
  <si>
    <t>26,7 - 29,6</t>
  </si>
  <si>
    <t>27,608</t>
  </si>
  <si>
    <t>27,2 - 27,8</t>
  </si>
  <si>
    <t>27,542</t>
  </si>
  <si>
    <t>27,4 - 32</t>
  </si>
  <si>
    <t>29,491</t>
  </si>
  <si>
    <t>27,6 - 31</t>
  </si>
  <si>
    <t>29,241</t>
  </si>
  <si>
    <t>28,1 - 31,4</t>
  </si>
  <si>
    <t>29,333</t>
  </si>
  <si>
    <t>28,1 - 30,3</t>
  </si>
  <si>
    <t>29,058</t>
  </si>
  <si>
    <t>27,6 - 29,9</t>
  </si>
  <si>
    <t>28,6</t>
  </si>
  <si>
    <t>27,7 - 30,9</t>
  </si>
  <si>
    <t>28,746</t>
  </si>
  <si>
    <t>27,7 - 29,9</t>
  </si>
  <si>
    <t>28,792</t>
  </si>
  <si>
    <t>27,6 - 30,9</t>
  </si>
  <si>
    <t>28,563</t>
  </si>
  <si>
    <t>27,4 - 29,5</t>
  </si>
  <si>
    <t>28,263</t>
  </si>
  <si>
    <t>6,37 - 7,11</t>
  </si>
  <si>
    <t>6,63 - 7,58</t>
  </si>
  <si>
    <t>7,23 - 9,41</t>
  </si>
  <si>
    <t>7,02 - 9,05</t>
  </si>
  <si>
    <t>7,9 - 9,04</t>
  </si>
  <si>
    <t>7,87 - 8,89</t>
  </si>
  <si>
    <t>7,19 - 8,92</t>
  </si>
  <si>
    <t>7,32 - 8,96</t>
  </si>
  <si>
    <t>6,63 - 8,92</t>
  </si>
  <si>
    <t>7,39 - 9,03</t>
  </si>
  <si>
    <t>6,97 - 8,94</t>
  </si>
  <si>
    <t>0,02 - 7</t>
  </si>
  <si>
    <t>2,21 - 7,65</t>
  </si>
  <si>
    <t>2,6 - 12,88</t>
  </si>
  <si>
    <t>1,72 - 11,42</t>
  </si>
  <si>
    <t>4,46 - 10,99</t>
  </si>
  <si>
    <t>1,72 - 8,01</t>
  </si>
  <si>
    <t>1,86 - 6,13</t>
  </si>
  <si>
    <t>1,08 - 7,16</t>
  </si>
  <si>
    <t>4,99 - 8,21</t>
  </si>
  <si>
    <t>3,31 - 9,17</t>
  </si>
  <si>
    <t>2,63 - 8,59</t>
  </si>
  <si>
    <t>148,8 - 161,4</t>
  </si>
  <si>
    <t>155,054</t>
  </si>
  <si>
    <t>151,1 - 163,4</t>
  </si>
  <si>
    <t>153,184</t>
  </si>
  <si>
    <t>1445,4 - 160</t>
  </si>
  <si>
    <t>151,575</t>
  </si>
  <si>
    <t>145 - 146</t>
  </si>
  <si>
    <t>140 - 151,4</t>
  </si>
  <si>
    <t>145,654</t>
  </si>
  <si>
    <t>145,5</t>
  </si>
  <si>
    <t>143,5 - 148,1</t>
  </si>
  <si>
    <t>144,938</t>
  </si>
  <si>
    <t>142,2 - 148,3</t>
  </si>
  <si>
    <t>143,938</t>
  </si>
  <si>
    <t>140,6 - 150,1</t>
  </si>
  <si>
    <t>143,367</t>
  </si>
  <si>
    <t>135,9 - 141,5</t>
  </si>
  <si>
    <t>137,949</t>
  </si>
  <si>
    <t>0,0105 - 0,0155</t>
  </si>
  <si>
    <t>0,015 - 0,02</t>
  </si>
  <si>
    <t>1,625 - 2,25</t>
  </si>
  <si>
    <t>0,19 - 0,64</t>
  </si>
  <si>
    <t>0,006 - 0,011</t>
  </si>
  <si>
    <t>0,015 - 0,025</t>
  </si>
  <si>
    <t>2,125 - 3</t>
  </si>
  <si>
    <t>0,405 - 0,97</t>
  </si>
  <si>
    <t>0,009 - 0,013</t>
  </si>
  <si>
    <t>0,02 - 0,04</t>
  </si>
  <si>
    <t>1,75 - 3,75</t>
  </si>
  <si>
    <t>0,095 - 0,335</t>
  </si>
  <si>
    <t>0,01 - 0,012</t>
  </si>
  <si>
    <t>0,01 - 0,01</t>
  </si>
  <si>
    <t>0,6 - 4,38</t>
  </si>
  <si>
    <t>0,06 - 0,255</t>
  </si>
  <si>
    <t>0,009 - 0,012</t>
  </si>
  <si>
    <t>2,125 - 3,625</t>
  </si>
  <si>
    <t>0,075 - 0,120</t>
  </si>
  <si>
    <t xml:space="preserve">Konsentrasi DO rerata </t>
  </si>
  <si>
    <t>-</t>
  </si>
  <si>
    <t>Desember</t>
  </si>
  <si>
    <t>Kondisi suhu rerata tahun2017</t>
  </si>
  <si>
    <t>Konsentrasi DO Zona KJA</t>
  </si>
  <si>
    <t>0,815 - 2,74</t>
  </si>
  <si>
    <t>0,599 - 7,25</t>
  </si>
  <si>
    <t>0,72 - 2,38</t>
  </si>
  <si>
    <t>0,06 - 0,5</t>
  </si>
  <si>
    <t>0,07 - 0,55</t>
  </si>
  <si>
    <t>0,06 -0,5</t>
  </si>
  <si>
    <t>[TN] Komp</t>
  </si>
  <si>
    <t>min</t>
  </si>
  <si>
    <t>max</t>
  </si>
  <si>
    <t>rerata</t>
  </si>
  <si>
    <t>[TN] dasar</t>
  </si>
  <si>
    <t>[TP] komp</t>
  </si>
  <si>
    <t>[TP] dsr</t>
  </si>
  <si>
    <t>1,23 - 6,98</t>
  </si>
  <si>
    <t>4 -5,6</t>
  </si>
  <si>
    <t>1,87 - 9,22</t>
  </si>
  <si>
    <t>3,04 - 12,61</t>
  </si>
  <si>
    <t>141,2 - 142,6</t>
  </si>
  <si>
    <t>141,75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</si>
  <si>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</si>
  <si>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</si>
  <si>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</si>
  <si>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</si>
  <si>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</si>
  <si>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</si>
  <si>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</si>
  <si>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</si>
  <si>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</si>
  <si>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</si>
  <si>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</si>
  <si>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</si>
  <si>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</si>
  <si>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</si>
  <si>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</si>
  <si>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</si>
  <si>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</si>
  <si>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</si>
  <si>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</si>
  <si>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</si>
  <si>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</si>
  <si>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</si>
  <si>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</si>
  <si>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</si>
  <si>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</si>
  <si>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</si>
  <si>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</si>
  <si>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</si>
  <si>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</si>
  <si>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</si>
  <si>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</si>
  <si>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</si>
  <si>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</si>
  <si>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</si>
  <si>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0,0045 - 0,385</t>
  </si>
  <si>
    <t>0,01 -1,625</t>
  </si>
  <si>
    <t>0,25 - 1,625</t>
  </si>
  <si>
    <t>0,32 - 0,685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</si>
</sst>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0.000"/>
    <numFmt numFmtId="167" formatCode="0.0000"/>
  </numFmts>
  <fonts count="9" x14ac:knownFonts="1">
    <font>
      <sz val="11"/>
      <color theme="1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/>
    <xf numFmtId="1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2" applyFill="1"/>
    <xf numFmtId="0" fontId="5" fillId="0" borderId="0" xfId="0" applyFont="1"/>
    <xf numFmtId="0" fontId="3" fillId="0" borderId="0" xfId="2"/>
    <xf numFmtId="2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17" fontId="6" fillId="0" borderId="2" xfId="0" applyNumberFormat="1" applyFont="1" applyBorder="1" applyAlignment="1">
      <alignment horizontal="center"/>
    </xf>
    <xf numFmtId="17" fontId="7" fillId="0" borderId="2" xfId="0" applyNumberFormat="1" applyFont="1" applyBorder="1" applyAlignment="1">
      <alignment horizontal="center"/>
    </xf>
    <xf numFmtId="17" fontId="6" fillId="0" borderId="7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7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7" xfId="0" applyFont="1" applyBorder="1"/>
    <xf numFmtId="17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" fontId="7" fillId="0" borderId="8" xfId="0" applyNumberFormat="1" applyFont="1" applyBorder="1" applyAlignment="1">
      <alignment horizontal="left" vertical="center"/>
    </xf>
    <xf numFmtId="16" fontId="7" fillId="0" borderId="7" xfId="0" applyNumberFormat="1" applyFont="1" applyBorder="1" applyAlignment="1">
      <alignment horizontal="left" vertical="center"/>
    </xf>
    <xf numFmtId="16" fontId="7" fillId="0" borderId="8" xfId="0" applyNumberFormat="1" applyFont="1" applyBorder="1"/>
    <xf numFmtId="0" fontId="7" fillId="0" borderId="10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8" fillId="0" borderId="12" xfId="0" applyFont="1" applyFill="1" applyBorder="1" applyAlignment="1">
      <alignment horizontal="center"/>
    </xf>
    <xf numFmtId="17" fontId="7" fillId="0" borderId="3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6" fontId="7" fillId="0" borderId="7" xfId="0" applyNumberFormat="1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16" fontId="6" fillId="0" borderId="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Rerata Konsentrasi 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Nutrient!$B$26</c:f>
              <c:strCache>
                <c:ptCount val="1"/>
                <c:pt idx="0">
                  <c:v>Komposit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(Nutrient!$F$1,Nutrient!$N$1,Nutrient!$V$1,Nutrient!$AD$1,Nutrient!$AL$1,Nutrient!$AT$1,Nutrient!$BB$1,Nutrient!$BJ$1,Nutrient!$BR$1)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(Nutrient!$F$29,Nutrient!$N$29,Nutrient!$V$29,Nutrient!$AD$29,Nutrient!$AL$29,Nutrient!$AT$29,Nutrient!$BB$29,Nutrient!$BJ$29,Nutrient!$BR$29)</c:f>
              <c:numCache>
                <c:formatCode>0.00</c:formatCode>
                <c:ptCount val="9"/>
                <c:pt idx="0">
                  <c:v>2.4085000000000001</c:v>
                </c:pt>
                <c:pt idx="1">
                  <c:v>1.3043749999999998</c:v>
                </c:pt>
                <c:pt idx="2">
                  <c:v>1.3971666666666669</c:v>
                </c:pt>
                <c:pt idx="3" formatCode="0.000">
                  <c:v>0.81224999999999992</c:v>
                </c:pt>
                <c:pt idx="4" formatCode="0.0000">
                  <c:v>0.52487499999999998</c:v>
                </c:pt>
                <c:pt idx="5" formatCode="0.000">
                  <c:v>0.49012499999999998</c:v>
                </c:pt>
                <c:pt idx="6" formatCode="0.000">
                  <c:v>1.0487499999999998</c:v>
                </c:pt>
                <c:pt idx="7" formatCode="0.000">
                  <c:v>1.6552500000000001</c:v>
                </c:pt>
                <c:pt idx="8" formatCode="0.000">
                  <c:v>0.85162500000000008</c:v>
                </c:pt>
              </c:numCache>
            </c:numRef>
          </c:val>
        </c:ser>
        <c:ser>
          <c:idx val="1"/>
          <c:order val="1"/>
          <c:tx>
            <c:strRef>
              <c:f>Nutrient!$B$31</c:f>
              <c:strCache>
                <c:ptCount val="1"/>
                <c:pt idx="0">
                  <c:v>Dasar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(Nutrient!$F$1,Nutrient!$N$1,Nutrient!$V$1,Nutrient!$AD$1,Nutrient!$AL$1,Nutrient!$AT$1,Nutrient!$BB$1,Nutrient!$BJ$1,Nutrient!$BR$1)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(Nutrient!$F$34,Nutrient!$N$34,Nutrient!$V$34,Nutrient!$AD$34,Nutrient!$AL$34,Nutrient!$AT$34,Nutrient!$BB$34,Nutrient!$BJ$34,Nutrient!$BR$34)</c:f>
              <c:numCache>
                <c:formatCode>0.00</c:formatCode>
                <c:ptCount val="9"/>
                <c:pt idx="0">
                  <c:v>2.9941250000000004</c:v>
                </c:pt>
                <c:pt idx="1">
                  <c:v>1.5879999999999999</c:v>
                </c:pt>
                <c:pt idx="2">
                  <c:v>2.3511666666666668</c:v>
                </c:pt>
                <c:pt idx="3">
                  <c:v>1.7273749999999999</c:v>
                </c:pt>
                <c:pt idx="4">
                  <c:v>1.6600000000000001</c:v>
                </c:pt>
                <c:pt idx="5">
                  <c:v>1.6026250000000002</c:v>
                </c:pt>
                <c:pt idx="6">
                  <c:v>2.1303749999999999</c:v>
                </c:pt>
                <c:pt idx="7">
                  <c:v>2.828875</c:v>
                </c:pt>
                <c:pt idx="8">
                  <c:v>1.796125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0944"/>
        <c:axId val="143746824"/>
      </c:barChart>
      <c:dateAx>
        <c:axId val="1437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746824"/>
        <c:crosses val="autoZero"/>
        <c:auto val="1"/>
        <c:lblOffset val="100"/>
        <c:baseTimeUnit val="months"/>
      </c:dateAx>
      <c:valAx>
        <c:axId val="1437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TN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7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WQC!$B$20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WQC!$AM$21:$AM$24</c:f>
              <c:numCache>
                <c:formatCode>General</c:formatCode>
                <c:ptCount val="4"/>
                <c:pt idx="0">
                  <c:v>1</c:v>
                </c:pt>
                <c:pt idx="1">
                  <c:v>1.25</c:v>
                </c:pt>
                <c:pt idx="2">
                  <c:v>0.06</c:v>
                </c:pt>
                <c:pt idx="3">
                  <c:v>0.18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0.64</c:v>
                </c:pt>
                <c:pt idx="2">
                  <c:v>1.92</c:v>
                </c:pt>
                <c:pt idx="3">
                  <c:v>33.700000000000003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WQC!$D$20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WQC!$AN$21:$AN$26</c:f>
              <c:numCache>
                <c:formatCode>0.00</c:formatCode>
                <c:ptCount val="6"/>
                <c:pt idx="0">
                  <c:v>6.65</c:v>
                </c:pt>
                <c:pt idx="1">
                  <c:v>6.4049999999999994</c:v>
                </c:pt>
                <c:pt idx="2">
                  <c:v>5.2550000000000008</c:v>
                </c:pt>
                <c:pt idx="3" formatCode="General">
                  <c:v>0.22</c:v>
                </c:pt>
                <c:pt idx="4" formatCode="General">
                  <c:v>2.0299999999999998</c:v>
                </c:pt>
                <c:pt idx="5" formatCode="General">
                  <c:v>0.73</c:v>
                </c:pt>
              </c:numCache>
            </c:numRef>
          </c:xVal>
          <c:yVal>
            <c:numRef>
              <c:f>WQC!$D$21:$D$26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5</c:v>
                </c:pt>
                <c:pt idx="4">
                  <c:v>10</c:v>
                </c:pt>
                <c:pt idx="5">
                  <c:v>44.5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WQC!$E$20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WQC!$AO$21:$AO$26</c:f>
              <c:numCache>
                <c:formatCode>General</c:formatCode>
                <c:ptCount val="6"/>
                <c:pt idx="0">
                  <c:v>9.7799999999999994</c:v>
                </c:pt>
                <c:pt idx="1">
                  <c:v>9.3800000000000008</c:v>
                </c:pt>
                <c:pt idx="2">
                  <c:v>4.01</c:v>
                </c:pt>
                <c:pt idx="3">
                  <c:v>1.24</c:v>
                </c:pt>
                <c:pt idx="4">
                  <c:v>0.02</c:v>
                </c:pt>
                <c:pt idx="5">
                  <c:v>0.3</c:v>
                </c:pt>
              </c:numCache>
            </c:numRef>
          </c:xVal>
          <c:yVal>
            <c:numRef>
              <c:f>WQC!$E$21:$E$26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5</c:v>
                </c:pt>
                <c:pt idx="4">
                  <c:v>10</c:v>
                </c:pt>
                <c:pt idx="5">
                  <c:v>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WQC!$F$20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WQC!$AP$21:$AP$32</c:f>
              <c:numCache>
                <c:formatCode>General</c:formatCode>
                <c:ptCount val="12"/>
                <c:pt idx="0">
                  <c:v>6.74</c:v>
                </c:pt>
                <c:pt idx="1">
                  <c:v>5.52</c:v>
                </c:pt>
                <c:pt idx="2">
                  <c:v>3.84</c:v>
                </c:pt>
                <c:pt idx="3">
                  <c:v>2.36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1.23</c:v>
                </c:pt>
                <c:pt idx="7">
                  <c:v>1.1100000000000001</c:v>
                </c:pt>
                <c:pt idx="8">
                  <c:v>1.05</c:v>
                </c:pt>
                <c:pt idx="9">
                  <c:v>1.04</c:v>
                </c:pt>
                <c:pt idx="10">
                  <c:v>0.85</c:v>
                </c:pt>
                <c:pt idx="11">
                  <c:v>0.32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WQC!$G$20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WQC!$AQ$21:$AQ$32</c:f>
              <c:numCache>
                <c:formatCode>General</c:formatCode>
                <c:ptCount val="12"/>
                <c:pt idx="0">
                  <c:v>9.16</c:v>
                </c:pt>
                <c:pt idx="1">
                  <c:v>9.31</c:v>
                </c:pt>
                <c:pt idx="2">
                  <c:v>8.15</c:v>
                </c:pt>
                <c:pt idx="3">
                  <c:v>5.6</c:v>
                </c:pt>
                <c:pt idx="4">
                  <c:v>4.7300000000000004</c:v>
                </c:pt>
                <c:pt idx="5">
                  <c:v>3.5</c:v>
                </c:pt>
                <c:pt idx="6">
                  <c:v>2.68</c:v>
                </c:pt>
                <c:pt idx="7">
                  <c:v>3.33</c:v>
                </c:pt>
                <c:pt idx="8">
                  <c:v>3.36</c:v>
                </c:pt>
                <c:pt idx="9">
                  <c:v>3.14</c:v>
                </c:pt>
                <c:pt idx="10">
                  <c:v>2.44</c:v>
                </c:pt>
                <c:pt idx="11">
                  <c:v>0.3</c:v>
                </c:pt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32.799999999999997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WQC!$H$20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WQC!$AR$21:$AR$32</c:f>
              <c:numCache>
                <c:formatCode>General</c:formatCode>
                <c:ptCount val="12"/>
                <c:pt idx="0">
                  <c:v>5.89</c:v>
                </c:pt>
                <c:pt idx="1">
                  <c:v>5.91</c:v>
                </c:pt>
                <c:pt idx="2">
                  <c:v>6.38</c:v>
                </c:pt>
                <c:pt idx="3">
                  <c:v>6</c:v>
                </c:pt>
                <c:pt idx="4">
                  <c:v>5.77</c:v>
                </c:pt>
                <c:pt idx="5">
                  <c:v>5.58</c:v>
                </c:pt>
                <c:pt idx="6">
                  <c:v>0.15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0.39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32.299999999999997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WQC!$I$20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WQC!$AS$21:$AS$32</c:f>
              <c:numCache>
                <c:formatCode>General</c:formatCode>
                <c:ptCount val="12"/>
                <c:pt idx="0">
                  <c:v>3.8</c:v>
                </c:pt>
                <c:pt idx="1">
                  <c:v>3.6</c:v>
                </c:pt>
                <c:pt idx="2">
                  <c:v>3.48</c:v>
                </c:pt>
                <c:pt idx="3">
                  <c:v>3.41</c:v>
                </c:pt>
                <c:pt idx="4">
                  <c:v>3.38</c:v>
                </c:pt>
                <c:pt idx="5">
                  <c:v>3.31</c:v>
                </c:pt>
                <c:pt idx="6">
                  <c:v>3.26</c:v>
                </c:pt>
                <c:pt idx="7">
                  <c:v>3.31</c:v>
                </c:pt>
                <c:pt idx="8">
                  <c:v>3.27</c:v>
                </c:pt>
                <c:pt idx="9">
                  <c:v>3.05</c:v>
                </c:pt>
                <c:pt idx="10">
                  <c:v>2.87</c:v>
                </c:pt>
                <c:pt idx="11">
                  <c:v>0.64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35.200000000000003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WQC!$J$20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WQC!$AT$21:$AT$32</c:f>
              <c:numCache>
                <c:formatCode>0.00</c:formatCode>
                <c:ptCount val="12"/>
                <c:pt idx="0">
                  <c:v>1.66</c:v>
                </c:pt>
                <c:pt idx="1">
                  <c:v>1.57</c:v>
                </c:pt>
                <c:pt idx="2">
                  <c:v>1.4</c:v>
                </c:pt>
                <c:pt idx="3">
                  <c:v>1.26</c:v>
                </c:pt>
                <c:pt idx="4">
                  <c:v>1.17</c:v>
                </c:pt>
                <c:pt idx="5">
                  <c:v>1.1200000000000001</c:v>
                </c:pt>
                <c:pt idx="6">
                  <c:v>1.1000000000000001</c:v>
                </c:pt>
                <c:pt idx="7">
                  <c:v>1.07</c:v>
                </c:pt>
                <c:pt idx="8">
                  <c:v>1.01</c:v>
                </c:pt>
                <c:pt idx="9">
                  <c:v>0.88</c:v>
                </c:pt>
                <c:pt idx="10">
                  <c:v>0.7</c:v>
                </c:pt>
                <c:pt idx="11">
                  <c:v>0.77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32.700000000000003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WQC!$K$20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WQC!$AU$21:$AU$32</c:f>
              <c:numCache>
                <c:formatCode>0.00</c:formatCode>
                <c:ptCount val="12"/>
                <c:pt idx="0">
                  <c:v>6.54</c:v>
                </c:pt>
                <c:pt idx="1">
                  <c:v>6.62</c:v>
                </c:pt>
                <c:pt idx="2">
                  <c:v>6.63</c:v>
                </c:pt>
                <c:pt idx="3">
                  <c:v>6.31</c:v>
                </c:pt>
                <c:pt idx="4">
                  <c:v>6.2</c:v>
                </c:pt>
                <c:pt idx="5">
                  <c:v>5.63</c:v>
                </c:pt>
                <c:pt idx="6">
                  <c:v>4.72</c:v>
                </c:pt>
                <c:pt idx="7">
                  <c:v>3.64</c:v>
                </c:pt>
                <c:pt idx="8">
                  <c:v>3.52</c:v>
                </c:pt>
                <c:pt idx="9">
                  <c:v>3.31</c:v>
                </c:pt>
                <c:pt idx="10">
                  <c:v>3.17</c:v>
                </c:pt>
                <c:pt idx="11">
                  <c:v>0.53</c:v>
                </c:pt>
              </c:numCache>
            </c:numRef>
          </c:xVal>
          <c:yVal>
            <c:numRef>
              <c:f>WQC!$K$21:$K$32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33.200000000000003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5072"/>
        <c:axId val="467875464"/>
      </c:scatterChart>
      <c:valAx>
        <c:axId val="467875072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5464"/>
        <c:crosses val="autoZero"/>
        <c:crossBetween val="midCat"/>
      </c:valAx>
      <c:valAx>
        <c:axId val="4678754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WQC!$AY$5:$AY$8</c:f>
              <c:numCache>
                <c:formatCode>General</c:formatCode>
                <c:ptCount val="4"/>
                <c:pt idx="0">
                  <c:v>158.9</c:v>
                </c:pt>
                <c:pt idx="1">
                  <c:v>158.30000000000001</c:v>
                </c:pt>
                <c:pt idx="2">
                  <c:v>158.6</c:v>
                </c:pt>
                <c:pt idx="3">
                  <c:v>168.4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WQC!$AZ$5:$AZ$9</c:f>
              <c:numCache>
                <c:formatCode>0.0</c:formatCode>
                <c:ptCount val="5"/>
                <c:pt idx="0">
                  <c:v>152.9</c:v>
                </c:pt>
                <c:pt idx="1">
                  <c:v>152.82500000000002</c:v>
                </c:pt>
                <c:pt idx="2">
                  <c:v>153</c:v>
                </c:pt>
                <c:pt idx="3">
                  <c:v>165.82500000000002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WQC!$BA$5:$BA$10</c:f>
              <c:numCache>
                <c:formatCode>General</c:formatCode>
                <c:ptCount val="6"/>
                <c:pt idx="0">
                  <c:v>149.6</c:v>
                </c:pt>
                <c:pt idx="1">
                  <c:v>149.19999999999999</c:v>
                </c:pt>
                <c:pt idx="2">
                  <c:v>149</c:v>
                </c:pt>
                <c:pt idx="3">
                  <c:v>148.6</c:v>
                </c:pt>
                <c:pt idx="4">
                  <c:v>150</c:v>
                </c:pt>
                <c:pt idx="5">
                  <c:v>170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WQC!$BB$5:$BB$16</c:f>
              <c:numCache>
                <c:formatCode>General</c:formatCode>
                <c:ptCount val="12"/>
                <c:pt idx="0">
                  <c:v>146</c:v>
                </c:pt>
                <c:pt idx="1">
                  <c:v>145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145</c:v>
                </c:pt>
                <c:pt idx="6">
                  <c:v>145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171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WQC!$BC$5:$BC$16</c:f>
              <c:numCache>
                <c:formatCode>General</c:formatCode>
                <c:ptCount val="12"/>
                <c:pt idx="0">
                  <c:v>140</c:v>
                </c:pt>
                <c:pt idx="1">
                  <c:v>143.80000000000001</c:v>
                </c:pt>
                <c:pt idx="2">
                  <c:v>143.6</c:v>
                </c:pt>
                <c:pt idx="3">
                  <c:v>143.80000000000001</c:v>
                </c:pt>
                <c:pt idx="4">
                  <c:v>144.30000000000001</c:v>
                </c:pt>
                <c:pt idx="5">
                  <c:v>144.19999999999999</c:v>
                </c:pt>
                <c:pt idx="6">
                  <c:v>144.6</c:v>
                </c:pt>
                <c:pt idx="7">
                  <c:v>144.6</c:v>
                </c:pt>
                <c:pt idx="8">
                  <c:v>144.9</c:v>
                </c:pt>
                <c:pt idx="9">
                  <c:v>144.9</c:v>
                </c:pt>
                <c:pt idx="10">
                  <c:v>145.4</c:v>
                </c:pt>
                <c:pt idx="11">
                  <c:v>168.6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144.30000000000001</c:v>
                </c:pt>
                <c:pt idx="1">
                  <c:v>144.4</c:v>
                </c:pt>
                <c:pt idx="2">
                  <c:v>145</c:v>
                </c:pt>
                <c:pt idx="3">
                  <c:v>144.80000000000001</c:v>
                </c:pt>
                <c:pt idx="4">
                  <c:v>144.9</c:v>
                </c:pt>
                <c:pt idx="5">
                  <c:v>145.6</c:v>
                </c:pt>
                <c:pt idx="6">
                  <c:v>145.9</c:v>
                </c:pt>
                <c:pt idx="7">
                  <c:v>145.9</c:v>
                </c:pt>
                <c:pt idx="8">
                  <c:v>146.6</c:v>
                </c:pt>
                <c:pt idx="9">
                  <c:v>147.1</c:v>
                </c:pt>
                <c:pt idx="10">
                  <c:v>149</c:v>
                </c:pt>
                <c:pt idx="11">
                  <c:v>170.1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General</c:formatCode>
                <c:ptCount val="12"/>
                <c:pt idx="0">
                  <c:v>142.80000000000001</c:v>
                </c:pt>
                <c:pt idx="1">
                  <c:v>143.80000000000001</c:v>
                </c:pt>
                <c:pt idx="2">
                  <c:v>143.6</c:v>
                </c:pt>
                <c:pt idx="3">
                  <c:v>143.1</c:v>
                </c:pt>
                <c:pt idx="4">
                  <c:v>143</c:v>
                </c:pt>
                <c:pt idx="5">
                  <c:v>142.80000000000001</c:v>
                </c:pt>
                <c:pt idx="6">
                  <c:v>142.69999999999999</c:v>
                </c:pt>
                <c:pt idx="7">
                  <c:v>142.6</c:v>
                </c:pt>
                <c:pt idx="8">
                  <c:v>143.19999999999999</c:v>
                </c:pt>
                <c:pt idx="9">
                  <c:v>144.5</c:v>
                </c:pt>
                <c:pt idx="10">
                  <c:v>147.6</c:v>
                </c:pt>
                <c:pt idx="11">
                  <c:v>169.6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WQC!$BF$5:$BF$16</c:f>
              <c:numCache>
                <c:formatCode>0.0</c:formatCode>
                <c:ptCount val="12"/>
                <c:pt idx="0">
                  <c:v>142.5</c:v>
                </c:pt>
                <c:pt idx="1">
                  <c:v>141.5</c:v>
                </c:pt>
                <c:pt idx="2">
                  <c:v>143</c:v>
                </c:pt>
                <c:pt idx="3">
                  <c:v>144.19999999999999</c:v>
                </c:pt>
                <c:pt idx="4">
                  <c:v>145.1</c:v>
                </c:pt>
                <c:pt idx="5">
                  <c:v>145.69999999999999</c:v>
                </c:pt>
                <c:pt idx="6">
                  <c:v>145.30000000000001</c:v>
                </c:pt>
                <c:pt idx="7">
                  <c:v>145.4</c:v>
                </c:pt>
                <c:pt idx="8">
                  <c:v>146.30000000000001</c:v>
                </c:pt>
                <c:pt idx="9">
                  <c:v>148.4</c:v>
                </c:pt>
                <c:pt idx="10">
                  <c:v>153.69999999999999</c:v>
                </c:pt>
                <c:pt idx="11">
                  <c:v>169.9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8600"/>
        <c:axId val="467878992"/>
      </c:scatterChart>
      <c:valAx>
        <c:axId val="467878600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8992"/>
        <c:crosses val="autoZero"/>
        <c:crossBetween val="midCat"/>
      </c:valAx>
      <c:valAx>
        <c:axId val="467878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WQC!$BK$5:$BK$8</c:f>
              <c:numCache>
                <c:formatCode>General</c:formatCode>
                <c:ptCount val="4"/>
                <c:pt idx="0">
                  <c:v>0.74</c:v>
                </c:pt>
                <c:pt idx="1">
                  <c:v>1.03</c:v>
                </c:pt>
                <c:pt idx="2">
                  <c:v>1.08</c:v>
                </c:pt>
                <c:pt idx="3">
                  <c:v>1.68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WQC!$BL$5:$BL$8</c:f>
              <c:numCache>
                <c:formatCode>0.0</c:formatCode>
                <c:ptCount val="4"/>
                <c:pt idx="0">
                  <c:v>0.79249999999999998</c:v>
                </c:pt>
                <c:pt idx="1">
                  <c:v>0.78312500000000007</c:v>
                </c:pt>
                <c:pt idx="2">
                  <c:v>0.82</c:v>
                </c:pt>
                <c:pt idx="3">
                  <c:v>1.88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WQC!$BM$5:$BM$10</c:f>
              <c:numCache>
                <c:formatCode>General</c:formatCode>
                <c:ptCount val="6"/>
                <c:pt idx="0">
                  <c:v>0.31</c:v>
                </c:pt>
                <c:pt idx="1">
                  <c:v>0.33</c:v>
                </c:pt>
                <c:pt idx="2">
                  <c:v>0.43</c:v>
                </c:pt>
                <c:pt idx="3">
                  <c:v>0.7</c:v>
                </c:pt>
                <c:pt idx="4">
                  <c:v>1.05</c:v>
                </c:pt>
                <c:pt idx="5">
                  <c:v>1.77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0.41</c:v>
                </c:pt>
                <c:pt idx="1">
                  <c:v>0.38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0.61</c:v>
                </c:pt>
                <c:pt idx="5">
                  <c:v>0.71</c:v>
                </c:pt>
                <c:pt idx="6">
                  <c:v>0.76</c:v>
                </c:pt>
                <c:pt idx="7">
                  <c:v>0.77</c:v>
                </c:pt>
                <c:pt idx="8">
                  <c:v>0.89</c:v>
                </c:pt>
                <c:pt idx="9">
                  <c:v>1.03</c:v>
                </c:pt>
                <c:pt idx="10">
                  <c:v>1.21</c:v>
                </c:pt>
                <c:pt idx="11">
                  <c:v>3.5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0.4</c:v>
                </c:pt>
                <c:pt idx="1">
                  <c:v>0.34</c:v>
                </c:pt>
                <c:pt idx="2">
                  <c:v>0.32</c:v>
                </c:pt>
                <c:pt idx="3">
                  <c:v>0.34</c:v>
                </c:pt>
                <c:pt idx="4">
                  <c:v>0.43</c:v>
                </c:pt>
                <c:pt idx="5">
                  <c:v>0.31</c:v>
                </c:pt>
                <c:pt idx="6">
                  <c:v>0.32</c:v>
                </c:pt>
                <c:pt idx="7">
                  <c:v>0.32</c:v>
                </c:pt>
                <c:pt idx="8">
                  <c:v>0.52</c:v>
                </c:pt>
                <c:pt idx="9">
                  <c:v>0.92</c:v>
                </c:pt>
                <c:pt idx="10">
                  <c:v>1.27</c:v>
                </c:pt>
                <c:pt idx="11">
                  <c:v>4.45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0.56999999999999995</c:v>
                </c:pt>
                <c:pt idx="1">
                  <c:v>0.65</c:v>
                </c:pt>
                <c:pt idx="2">
                  <c:v>0.85</c:v>
                </c:pt>
                <c:pt idx="3">
                  <c:v>1.05</c:v>
                </c:pt>
                <c:pt idx="4">
                  <c:v>1.33</c:v>
                </c:pt>
                <c:pt idx="5">
                  <c:v>1.4</c:v>
                </c:pt>
                <c:pt idx="6">
                  <c:v>1.42</c:v>
                </c:pt>
                <c:pt idx="7">
                  <c:v>1.51</c:v>
                </c:pt>
                <c:pt idx="8">
                  <c:v>1.6</c:v>
                </c:pt>
                <c:pt idx="9">
                  <c:v>1.82</c:v>
                </c:pt>
                <c:pt idx="10">
                  <c:v>2.61</c:v>
                </c:pt>
                <c:pt idx="11">
                  <c:v>5.04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WQC!$BS$5:$BS$16</c:f>
              <c:numCache>
                <c:formatCode>General</c:formatCode>
                <c:ptCount val="12"/>
                <c:pt idx="0">
                  <c:v>0.63</c:v>
                </c:pt>
                <c:pt idx="1">
                  <c:v>0.41</c:v>
                </c:pt>
                <c:pt idx="2">
                  <c:v>0.56000000000000005</c:v>
                </c:pt>
                <c:pt idx="3">
                  <c:v>0.4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0.54</c:v>
                </c:pt>
                <c:pt idx="9">
                  <c:v>0.52</c:v>
                </c:pt>
                <c:pt idx="10">
                  <c:v>0.55000000000000004</c:v>
                </c:pt>
                <c:pt idx="11">
                  <c:v>2.31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80560"/>
        <c:axId val="467879384"/>
      </c:scatterChart>
      <c:valAx>
        <c:axId val="467880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9384"/>
        <c:crosses val="autoZero"/>
        <c:crossBetween val="midCat"/>
      </c:valAx>
      <c:valAx>
        <c:axId val="467879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WQC!$AM$37:$AM$40</c:f>
              <c:numCache>
                <c:formatCode>General</c:formatCode>
                <c:ptCount val="4"/>
                <c:pt idx="0">
                  <c:v>4.41</c:v>
                </c:pt>
                <c:pt idx="1">
                  <c:v>3.42</c:v>
                </c:pt>
                <c:pt idx="2">
                  <c:v>0.81</c:v>
                </c:pt>
                <c:pt idx="3">
                  <c:v>0.24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137.9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WQC!$D$36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WQC!$AN$37:$AN$42</c:f>
              <c:numCache>
                <c:formatCode>General</c:formatCode>
                <c:ptCount val="6"/>
                <c:pt idx="0">
                  <c:v>7.4</c:v>
                </c:pt>
                <c:pt idx="1">
                  <c:v>7.35</c:v>
                </c:pt>
                <c:pt idx="2">
                  <c:v>7.19</c:v>
                </c:pt>
                <c:pt idx="3">
                  <c:v>4.41</c:v>
                </c:pt>
                <c:pt idx="4">
                  <c:v>0.05</c:v>
                </c:pt>
                <c:pt idx="5">
                  <c:v>0.21</c:v>
                </c:pt>
              </c:numCache>
            </c:numRef>
          </c:xVal>
          <c:yVal>
            <c:numRef>
              <c:f>WQC!$D$37:$D$42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5</c:v>
                </c:pt>
                <c:pt idx="4">
                  <c:v>10</c:v>
                </c:pt>
                <c:pt idx="5">
                  <c:v>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WQC!$E$36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WQC!$AO$37:$AO$42</c:f>
              <c:numCache>
                <c:formatCode>General</c:formatCode>
                <c:ptCount val="6"/>
                <c:pt idx="0">
                  <c:v>7.62</c:v>
                </c:pt>
                <c:pt idx="1">
                  <c:v>7.81</c:v>
                </c:pt>
                <c:pt idx="2">
                  <c:v>6.43</c:v>
                </c:pt>
                <c:pt idx="3">
                  <c:v>1.25</c:v>
                </c:pt>
                <c:pt idx="4">
                  <c:v>0.12</c:v>
                </c:pt>
                <c:pt idx="5">
                  <c:v>0.18</c:v>
                </c:pt>
              </c:numCache>
            </c:numRef>
          </c:xVal>
          <c:yVal>
            <c:numRef>
              <c:f>WQC!$E$37:$E$42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130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WQC!$F$36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WQC!$AP$37:$AP$48</c:f>
              <c:numCache>
                <c:formatCode>General</c:formatCode>
                <c:ptCount val="12"/>
                <c:pt idx="0">
                  <c:v>9.43</c:v>
                </c:pt>
                <c:pt idx="1">
                  <c:v>9.32</c:v>
                </c:pt>
                <c:pt idx="2">
                  <c:v>9.0500000000000007</c:v>
                </c:pt>
                <c:pt idx="3">
                  <c:v>8.6199999999999992</c:v>
                </c:pt>
                <c:pt idx="4">
                  <c:v>7.91</c:v>
                </c:pt>
                <c:pt idx="5">
                  <c:v>5.37</c:v>
                </c:pt>
                <c:pt idx="6">
                  <c:v>4</c:v>
                </c:pt>
                <c:pt idx="7">
                  <c:v>0.18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130.80000000000001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WQC!$G$36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WQC!$AQ$37:$AQ$48</c:f>
              <c:numCache>
                <c:formatCode>General</c:formatCode>
                <c:ptCount val="12"/>
                <c:pt idx="0">
                  <c:v>10.09</c:v>
                </c:pt>
                <c:pt idx="1">
                  <c:v>10.35</c:v>
                </c:pt>
                <c:pt idx="2">
                  <c:v>7.72</c:v>
                </c:pt>
                <c:pt idx="3">
                  <c:v>5.93</c:v>
                </c:pt>
                <c:pt idx="4">
                  <c:v>5.24</c:v>
                </c:pt>
                <c:pt idx="5">
                  <c:v>4.5199999999999996</c:v>
                </c:pt>
                <c:pt idx="6">
                  <c:v>3.12</c:v>
                </c:pt>
                <c:pt idx="7">
                  <c:v>2.84</c:v>
                </c:pt>
                <c:pt idx="8">
                  <c:v>1.78</c:v>
                </c:pt>
                <c:pt idx="9">
                  <c:v>0.17</c:v>
                </c:pt>
                <c:pt idx="10">
                  <c:v>0.05</c:v>
                </c:pt>
                <c:pt idx="11">
                  <c:v>0.32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WQC!$H$36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WQC!$AR$37:$AR$48</c:f>
              <c:numCache>
                <c:formatCode>General</c:formatCode>
                <c:ptCount val="12"/>
                <c:pt idx="0">
                  <c:v>6.82</c:v>
                </c:pt>
                <c:pt idx="1">
                  <c:v>6.81</c:v>
                </c:pt>
                <c:pt idx="2">
                  <c:v>6.59</c:v>
                </c:pt>
                <c:pt idx="3">
                  <c:v>6.92</c:v>
                </c:pt>
                <c:pt idx="4">
                  <c:v>6.18</c:v>
                </c:pt>
                <c:pt idx="5">
                  <c:v>5.87</c:v>
                </c:pt>
                <c:pt idx="6">
                  <c:v>4.2699999999999996</c:v>
                </c:pt>
                <c:pt idx="7">
                  <c:v>0.1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0.27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WQC!$I$36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WQC!$AS$37:$AS$48</c:f>
              <c:numCache>
                <c:formatCode>General</c:formatCode>
                <c:ptCount val="12"/>
                <c:pt idx="0">
                  <c:v>3.59</c:v>
                </c:pt>
                <c:pt idx="1">
                  <c:v>3.25</c:v>
                </c:pt>
                <c:pt idx="2">
                  <c:v>3.15</c:v>
                </c:pt>
                <c:pt idx="3">
                  <c:v>3.09</c:v>
                </c:pt>
                <c:pt idx="4">
                  <c:v>2.2400000000000002</c:v>
                </c:pt>
                <c:pt idx="5">
                  <c:v>1.95</c:v>
                </c:pt>
                <c:pt idx="6">
                  <c:v>1.85</c:v>
                </c:pt>
                <c:pt idx="7">
                  <c:v>1.54</c:v>
                </c:pt>
                <c:pt idx="8">
                  <c:v>1.37</c:v>
                </c:pt>
                <c:pt idx="9">
                  <c:v>1.07</c:v>
                </c:pt>
                <c:pt idx="10">
                  <c:v>0.43</c:v>
                </c:pt>
                <c:pt idx="11">
                  <c:v>0.54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WQC!$J$36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WQC!$AT$37:$AT$48</c:f>
              <c:numCache>
                <c:formatCode>0.00</c:formatCode>
                <c:ptCount val="12"/>
                <c:pt idx="0">
                  <c:v>1.52</c:v>
                </c:pt>
                <c:pt idx="1">
                  <c:v>1.43</c:v>
                </c:pt>
                <c:pt idx="2">
                  <c:v>1.36</c:v>
                </c:pt>
                <c:pt idx="3">
                  <c:v>1.2</c:v>
                </c:pt>
                <c:pt idx="4">
                  <c:v>1.22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1.0900000000000001</c:v>
                </c:pt>
                <c:pt idx="8">
                  <c:v>1.06</c:v>
                </c:pt>
                <c:pt idx="9">
                  <c:v>1.05</c:v>
                </c:pt>
                <c:pt idx="10">
                  <c:v>1.03</c:v>
                </c:pt>
                <c:pt idx="11">
                  <c:v>0.62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WQC!$K$36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WQC!$AU$37:$AU$48</c:f>
              <c:numCache>
                <c:formatCode>0.00</c:formatCode>
                <c:ptCount val="12"/>
                <c:pt idx="0">
                  <c:v>6.71</c:v>
                </c:pt>
                <c:pt idx="1">
                  <c:v>6.89</c:v>
                </c:pt>
                <c:pt idx="2">
                  <c:v>6.15</c:v>
                </c:pt>
                <c:pt idx="3">
                  <c:v>6.14</c:v>
                </c:pt>
                <c:pt idx="4">
                  <c:v>4.8600000000000003</c:v>
                </c:pt>
                <c:pt idx="5">
                  <c:v>4.8600000000000003</c:v>
                </c:pt>
                <c:pt idx="6">
                  <c:v>4.55</c:v>
                </c:pt>
                <c:pt idx="7">
                  <c:v>3.83</c:v>
                </c:pt>
                <c:pt idx="8">
                  <c:v>3.63</c:v>
                </c:pt>
                <c:pt idx="9">
                  <c:v>2.48</c:v>
                </c:pt>
                <c:pt idx="10">
                  <c:v>2.12</c:v>
                </c:pt>
                <c:pt idx="11">
                  <c:v>0.41</c:v>
                </c:pt>
              </c:numCache>
            </c:numRef>
          </c:xVal>
          <c:yVal>
            <c:numRef>
              <c:f>WQC!$K$37:$K$48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7816"/>
        <c:axId val="467878208"/>
      </c:scatterChart>
      <c:valAx>
        <c:axId val="467877816"/>
        <c:scaling>
          <c:orientation val="minMax"/>
          <c:max val="1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8208"/>
        <c:crosses val="autoZero"/>
        <c:crossBetween val="midCat"/>
        <c:majorUnit val="2"/>
      </c:valAx>
      <c:valAx>
        <c:axId val="4678782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Muko-Muko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WQC!$B$52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WQC!$AM$53:$AM$56</c:f>
              <c:numCache>
                <c:formatCode>General</c:formatCode>
                <c:ptCount val="4"/>
                <c:pt idx="0">
                  <c:v>0.68</c:v>
                </c:pt>
                <c:pt idx="1">
                  <c:v>0.65</c:v>
                </c:pt>
                <c:pt idx="2">
                  <c:v>0.02</c:v>
                </c:pt>
                <c:pt idx="3">
                  <c:v>0.27</c:v>
                </c:pt>
              </c:numCache>
            </c:numRef>
          </c:xVal>
          <c:yVal>
            <c:numRef>
              <c:f>WQC!$B$53:$B$56</c:f>
              <c:numCache>
                <c:formatCode>General</c:formatCode>
                <c:ptCount val="4"/>
                <c:pt idx="0">
                  <c:v>0</c:v>
                </c:pt>
                <c:pt idx="1">
                  <c:v>0.78</c:v>
                </c:pt>
                <c:pt idx="2">
                  <c:v>2.34</c:v>
                </c:pt>
                <c:pt idx="3">
                  <c:v>16.7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WQC!$D$52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WQC!$AN$53:$AN$58</c:f>
              <c:numCache>
                <c:formatCode>General</c:formatCode>
                <c:ptCount val="6"/>
                <c:pt idx="0">
                  <c:v>4.49</c:v>
                </c:pt>
                <c:pt idx="1">
                  <c:v>4.4000000000000004</c:v>
                </c:pt>
                <c:pt idx="2">
                  <c:v>2.93</c:v>
                </c:pt>
                <c:pt idx="3">
                  <c:v>0.04</c:v>
                </c:pt>
                <c:pt idx="4">
                  <c:v>0.01</c:v>
                </c:pt>
                <c:pt idx="5">
                  <c:v>0.28999999999999998</c:v>
                </c:pt>
              </c:numCache>
            </c:numRef>
          </c:xVal>
          <c:yVal>
            <c:numRef>
              <c:f>WQC!$D$53:$D$58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5</c:v>
                </c:pt>
                <c:pt idx="4">
                  <c:v>10</c:v>
                </c:pt>
                <c:pt idx="5">
                  <c:v>17.8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WQC!$E$52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WQC!$AO$53:$AO$58</c:f>
              <c:numCache>
                <c:formatCode>General</c:formatCode>
                <c:ptCount val="6"/>
                <c:pt idx="0">
                  <c:v>4.82</c:v>
                </c:pt>
                <c:pt idx="1">
                  <c:v>4.8099999999999996</c:v>
                </c:pt>
                <c:pt idx="2">
                  <c:v>2.6</c:v>
                </c:pt>
                <c:pt idx="3">
                  <c:v>0.68</c:v>
                </c:pt>
                <c:pt idx="4">
                  <c:v>0.26</c:v>
                </c:pt>
                <c:pt idx="5">
                  <c:v>0.26</c:v>
                </c:pt>
              </c:numCache>
            </c:numRef>
          </c:xVal>
          <c:yVal>
            <c:numRef>
              <c:f>WQC!$E$53:$E$58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5</c:v>
                </c:pt>
                <c:pt idx="4">
                  <c:v>10</c:v>
                </c:pt>
                <c:pt idx="5">
                  <c:v>17.3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WQC!$F$52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WQC!$AP$53:$AP$64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1.81</c:v>
                </c:pt>
                <c:pt idx="2">
                  <c:v>1.72</c:v>
                </c:pt>
                <c:pt idx="3">
                  <c:v>0.85</c:v>
                </c:pt>
                <c:pt idx="4">
                  <c:v>0.6</c:v>
                </c:pt>
                <c:pt idx="5">
                  <c:v>0.53</c:v>
                </c:pt>
                <c:pt idx="6">
                  <c:v>0.45</c:v>
                </c:pt>
                <c:pt idx="7">
                  <c:v>0.34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0.28999999999999998</c:v>
                </c:pt>
              </c:numCache>
            </c:numRef>
          </c:xVal>
          <c:yVal>
            <c:numRef>
              <c:f>WQC!$F$53:$F$64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WQC!$G$52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WQC!$AQ$53:$AQ$64</c:f>
              <c:numCache>
                <c:formatCode>General</c:formatCode>
                <c:ptCount val="12"/>
                <c:pt idx="0">
                  <c:v>5.54</c:v>
                </c:pt>
                <c:pt idx="1">
                  <c:v>5.23</c:v>
                </c:pt>
                <c:pt idx="2">
                  <c:v>4.46</c:v>
                </c:pt>
                <c:pt idx="3">
                  <c:v>3.62</c:v>
                </c:pt>
                <c:pt idx="4">
                  <c:v>2.88</c:v>
                </c:pt>
                <c:pt idx="5">
                  <c:v>2.81</c:v>
                </c:pt>
                <c:pt idx="6">
                  <c:v>2.3199999999999998</c:v>
                </c:pt>
                <c:pt idx="7">
                  <c:v>1.76</c:v>
                </c:pt>
                <c:pt idx="8">
                  <c:v>1.52</c:v>
                </c:pt>
                <c:pt idx="9">
                  <c:v>1.6</c:v>
                </c:pt>
                <c:pt idx="10">
                  <c:v>1.48</c:v>
                </c:pt>
                <c:pt idx="11">
                  <c:v>0.41</c:v>
                </c:pt>
              </c:numCache>
            </c:numRef>
          </c:xVal>
          <c:yVal>
            <c:numRef>
              <c:f>WQC!$G$53:$G$64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18.5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WQC!$H$52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WQC!$AR$53:$AR$64</c:f>
              <c:numCache>
                <c:formatCode>General</c:formatCode>
                <c:ptCount val="12"/>
                <c:pt idx="0">
                  <c:v>7.1</c:v>
                </c:pt>
                <c:pt idx="1">
                  <c:v>6.6</c:v>
                </c:pt>
                <c:pt idx="2">
                  <c:v>6.64</c:v>
                </c:pt>
                <c:pt idx="3">
                  <c:v>6.52</c:v>
                </c:pt>
                <c:pt idx="4">
                  <c:v>6.45</c:v>
                </c:pt>
                <c:pt idx="5">
                  <c:v>6.32</c:v>
                </c:pt>
                <c:pt idx="6">
                  <c:v>6.1</c:v>
                </c:pt>
                <c:pt idx="7">
                  <c:v>6.02</c:v>
                </c:pt>
                <c:pt idx="8">
                  <c:v>6.05</c:v>
                </c:pt>
                <c:pt idx="9">
                  <c:v>0.9</c:v>
                </c:pt>
                <c:pt idx="10">
                  <c:v>0.25</c:v>
                </c:pt>
                <c:pt idx="11">
                  <c:v>0.38</c:v>
                </c:pt>
              </c:numCache>
            </c:numRef>
          </c:xVal>
          <c:yVal>
            <c:numRef>
              <c:f>WQC!$H$53:$H$64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WQC!$I$52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WQC!$AS$53:$AS$64</c:f>
              <c:numCache>
                <c:formatCode>General</c:formatCode>
                <c:ptCount val="12"/>
                <c:pt idx="0">
                  <c:v>2.21</c:v>
                </c:pt>
                <c:pt idx="1">
                  <c:v>2.09</c:v>
                </c:pt>
                <c:pt idx="2">
                  <c:v>2.0699999999999998</c:v>
                </c:pt>
                <c:pt idx="3">
                  <c:v>2.0099999999999998</c:v>
                </c:pt>
                <c:pt idx="4">
                  <c:v>1.97</c:v>
                </c:pt>
                <c:pt idx="5">
                  <c:v>1.94</c:v>
                </c:pt>
                <c:pt idx="6">
                  <c:v>1.93</c:v>
                </c:pt>
                <c:pt idx="7">
                  <c:v>1.94</c:v>
                </c:pt>
                <c:pt idx="8">
                  <c:v>1.9</c:v>
                </c:pt>
                <c:pt idx="9">
                  <c:v>1.87</c:v>
                </c:pt>
                <c:pt idx="10">
                  <c:v>1.85</c:v>
                </c:pt>
                <c:pt idx="11">
                  <c:v>1.77</c:v>
                </c:pt>
              </c:numCache>
            </c:numRef>
          </c:xVal>
          <c:yVal>
            <c:numRef>
              <c:f>WQC!$I$53:$I$64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WQC!$J$52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WQC!$AT$53:$AT$64</c:f>
              <c:numCache>
                <c:formatCode>0.00</c:formatCode>
                <c:ptCount val="12"/>
                <c:pt idx="0">
                  <c:v>1.48</c:v>
                </c:pt>
                <c:pt idx="1">
                  <c:v>1.38</c:v>
                </c:pt>
                <c:pt idx="2">
                  <c:v>1.33</c:v>
                </c:pt>
                <c:pt idx="3">
                  <c:v>1.27</c:v>
                </c:pt>
                <c:pt idx="4">
                  <c:v>1.25</c:v>
                </c:pt>
                <c:pt idx="5">
                  <c:v>1.17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1.1100000000000001</c:v>
                </c:pt>
                <c:pt idx="9">
                  <c:v>1.0900000000000001</c:v>
                </c:pt>
                <c:pt idx="10">
                  <c:v>0.8</c:v>
                </c:pt>
                <c:pt idx="11">
                  <c:v>1.1299999999999999</c:v>
                </c:pt>
              </c:numCache>
            </c:numRef>
          </c:xVal>
          <c:yVal>
            <c:numRef>
              <c:f>WQC!$J$53:$J$64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WQC!$K$52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WQC!$AU$53:$AU$64</c:f>
              <c:numCache>
                <c:formatCode>0.00</c:formatCode>
                <c:ptCount val="12"/>
                <c:pt idx="0">
                  <c:v>5.16</c:v>
                </c:pt>
                <c:pt idx="1">
                  <c:v>5.0199999999999996</c:v>
                </c:pt>
                <c:pt idx="2">
                  <c:v>4.99</c:v>
                </c:pt>
                <c:pt idx="3">
                  <c:v>4.71</c:v>
                </c:pt>
                <c:pt idx="4">
                  <c:v>4.34</c:v>
                </c:pt>
                <c:pt idx="5">
                  <c:v>4.3</c:v>
                </c:pt>
                <c:pt idx="6">
                  <c:v>4.1900000000000004</c:v>
                </c:pt>
                <c:pt idx="7">
                  <c:v>3.96</c:v>
                </c:pt>
                <c:pt idx="8">
                  <c:v>3.59</c:v>
                </c:pt>
                <c:pt idx="9">
                  <c:v>3.53</c:v>
                </c:pt>
                <c:pt idx="10">
                  <c:v>3.57</c:v>
                </c:pt>
                <c:pt idx="11">
                  <c:v>2.39</c:v>
                </c:pt>
              </c:numCache>
            </c:numRef>
          </c:xVal>
          <c:yVal>
            <c:numRef>
              <c:f>WQC!$K$53:$K$64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9776"/>
        <c:axId val="467880952"/>
      </c:scatterChart>
      <c:valAx>
        <c:axId val="467879776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80952"/>
        <c:crosses val="autoZero"/>
        <c:crossBetween val="midCat"/>
        <c:majorUnit val="2"/>
      </c:valAx>
      <c:valAx>
        <c:axId val="46788095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Sigiran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WQC!$B$68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WQC!$AM$69:$AM$72</c:f>
              <c:numCache>
                <c:formatCode>General</c:formatCode>
                <c:ptCount val="4"/>
                <c:pt idx="0">
                  <c:v>6.26</c:v>
                </c:pt>
                <c:pt idx="1">
                  <c:v>5.89</c:v>
                </c:pt>
                <c:pt idx="2">
                  <c:v>4.28</c:v>
                </c:pt>
                <c:pt idx="3">
                  <c:v>0.34</c:v>
                </c:pt>
              </c:numCache>
            </c:numRef>
          </c:xVal>
          <c:yVal>
            <c:numRef>
              <c:f>WQC!$B$69:$B$72</c:f>
              <c:numCache>
                <c:formatCode>General</c:formatCode>
                <c:ptCount val="4"/>
                <c:pt idx="0">
                  <c:v>0</c:v>
                </c:pt>
                <c:pt idx="1">
                  <c:v>0.61</c:v>
                </c:pt>
                <c:pt idx="2">
                  <c:v>1.83</c:v>
                </c:pt>
                <c:pt idx="3">
                  <c:v>72.5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WQC!$D$68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WQC!$AN$69:$AN$74</c:f>
              <c:numCache>
                <c:formatCode>General</c:formatCode>
                <c:ptCount val="6"/>
                <c:pt idx="0">
                  <c:v>5.91</c:v>
                </c:pt>
                <c:pt idx="1">
                  <c:v>4.8099999999999996</c:v>
                </c:pt>
                <c:pt idx="2">
                  <c:v>4.08</c:v>
                </c:pt>
                <c:pt idx="3">
                  <c:v>4.2</c:v>
                </c:pt>
                <c:pt idx="4">
                  <c:v>2.23</c:v>
                </c:pt>
                <c:pt idx="5">
                  <c:v>0.14000000000000001</c:v>
                </c:pt>
              </c:numCache>
            </c:numRef>
          </c:xVal>
          <c:yVal>
            <c:numRef>
              <c:f>WQC!$D$69:$D$74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>
                  <c:v>2.5499999999999998</c:v>
                </c:pt>
                <c:pt idx="3">
                  <c:v>5</c:v>
                </c:pt>
                <c:pt idx="4">
                  <c:v>10</c:v>
                </c:pt>
                <c:pt idx="5">
                  <c:v>42.5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WQC!$E$68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WQC!$AO$69:$AO$74</c:f>
              <c:numCache>
                <c:formatCode>General</c:formatCode>
                <c:ptCount val="6"/>
                <c:pt idx="0">
                  <c:v>10.98</c:v>
                </c:pt>
                <c:pt idx="1">
                  <c:v>11.21</c:v>
                </c:pt>
                <c:pt idx="2">
                  <c:v>12.04</c:v>
                </c:pt>
                <c:pt idx="3">
                  <c:v>7.88</c:v>
                </c:pt>
                <c:pt idx="4">
                  <c:v>0.11</c:v>
                </c:pt>
                <c:pt idx="5">
                  <c:v>0.46</c:v>
                </c:pt>
              </c:numCache>
            </c:numRef>
          </c:xVal>
          <c:yVal>
            <c:numRef>
              <c:f>WQC!$E$69:$E$74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5</c:v>
                </c:pt>
                <c:pt idx="4">
                  <c:v>10</c:v>
                </c:pt>
                <c:pt idx="5">
                  <c:v>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WQC!$F$68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WQC!$AP$69:$AP$80</c:f>
              <c:numCache>
                <c:formatCode>General</c:formatCode>
                <c:ptCount val="12"/>
                <c:pt idx="0">
                  <c:v>9.74</c:v>
                </c:pt>
                <c:pt idx="1">
                  <c:v>8.42</c:v>
                </c:pt>
                <c:pt idx="2">
                  <c:v>4.5</c:v>
                </c:pt>
                <c:pt idx="3">
                  <c:v>3.2</c:v>
                </c:pt>
                <c:pt idx="4">
                  <c:v>2.33</c:v>
                </c:pt>
                <c:pt idx="5">
                  <c:v>2.08</c:v>
                </c:pt>
                <c:pt idx="6">
                  <c:v>0.11</c:v>
                </c:pt>
                <c:pt idx="7">
                  <c:v>0.05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</c:v>
                </c:pt>
              </c:numCache>
            </c:numRef>
          </c:xVal>
          <c:yVal>
            <c:numRef>
              <c:f>WQC!$F$69:$F$80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WQC!$G$68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WQC!$AQ$69:$AQ$80</c:f>
              <c:numCache>
                <c:formatCode>General</c:formatCode>
                <c:ptCount val="12"/>
                <c:pt idx="0">
                  <c:v>7.45</c:v>
                </c:pt>
                <c:pt idx="1">
                  <c:v>7.73</c:v>
                </c:pt>
                <c:pt idx="2">
                  <c:v>6.47</c:v>
                </c:pt>
                <c:pt idx="3">
                  <c:v>4.0199999999999996</c:v>
                </c:pt>
                <c:pt idx="4">
                  <c:v>2.63</c:v>
                </c:pt>
                <c:pt idx="5">
                  <c:v>2.11</c:v>
                </c:pt>
                <c:pt idx="6">
                  <c:v>1.92</c:v>
                </c:pt>
                <c:pt idx="7">
                  <c:v>1.78</c:v>
                </c:pt>
                <c:pt idx="8">
                  <c:v>1.85</c:v>
                </c:pt>
                <c:pt idx="9">
                  <c:v>1.83</c:v>
                </c:pt>
                <c:pt idx="10">
                  <c:v>0.73</c:v>
                </c:pt>
                <c:pt idx="11">
                  <c:v>0.41</c:v>
                </c:pt>
              </c:numCache>
            </c:numRef>
          </c:xVal>
          <c:yVal>
            <c:numRef>
              <c:f>WQC!$G$69:$G$80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45.3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WQC!$H$68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WQC!$AR$69:$AR$80</c:f>
              <c:numCache>
                <c:formatCode>General</c:formatCode>
                <c:ptCount val="12"/>
                <c:pt idx="0">
                  <c:v>6.74</c:v>
                </c:pt>
                <c:pt idx="1">
                  <c:v>7.07</c:v>
                </c:pt>
                <c:pt idx="2">
                  <c:v>6.98</c:v>
                </c:pt>
                <c:pt idx="3">
                  <c:v>6.74</c:v>
                </c:pt>
                <c:pt idx="4">
                  <c:v>6.25</c:v>
                </c:pt>
                <c:pt idx="5">
                  <c:v>5.86</c:v>
                </c:pt>
                <c:pt idx="6">
                  <c:v>4.6399999999999997</c:v>
                </c:pt>
                <c:pt idx="7">
                  <c:v>4.58</c:v>
                </c:pt>
                <c:pt idx="8">
                  <c:v>1.48</c:v>
                </c:pt>
                <c:pt idx="9">
                  <c:v>0.03</c:v>
                </c:pt>
                <c:pt idx="10">
                  <c:v>0.02</c:v>
                </c:pt>
                <c:pt idx="11">
                  <c:v>0.27</c:v>
                </c:pt>
              </c:numCache>
            </c:numRef>
          </c:xVal>
          <c:yVal>
            <c:numRef>
              <c:f>WQC!$H$69:$H$80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45.2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WQC!$I$68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WQC!$AS$69:$AS$80</c:f>
              <c:numCache>
                <c:formatCode>General</c:formatCode>
                <c:ptCount val="12"/>
                <c:pt idx="0">
                  <c:v>2.21</c:v>
                </c:pt>
                <c:pt idx="1">
                  <c:v>2.09</c:v>
                </c:pt>
                <c:pt idx="2">
                  <c:v>2.0699999999999998</c:v>
                </c:pt>
                <c:pt idx="3">
                  <c:v>2.0099999999999998</c:v>
                </c:pt>
                <c:pt idx="4">
                  <c:v>1.97</c:v>
                </c:pt>
                <c:pt idx="5">
                  <c:v>1.94</c:v>
                </c:pt>
                <c:pt idx="6">
                  <c:v>1.93</c:v>
                </c:pt>
                <c:pt idx="7">
                  <c:v>1.94</c:v>
                </c:pt>
                <c:pt idx="8">
                  <c:v>1.9</c:v>
                </c:pt>
                <c:pt idx="9">
                  <c:v>1.87</c:v>
                </c:pt>
                <c:pt idx="10">
                  <c:v>1.85</c:v>
                </c:pt>
                <c:pt idx="11">
                  <c:v>1.77</c:v>
                </c:pt>
              </c:numCache>
            </c:numRef>
          </c:xVal>
          <c:yVal>
            <c:numRef>
              <c:f>WQC!$I$69:$I$80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WQC!$J$68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WQC!$AT$69:$AT$80</c:f>
              <c:numCache>
                <c:formatCode>0.00</c:formatCode>
                <c:ptCount val="12"/>
                <c:pt idx="0">
                  <c:v>1.31</c:v>
                </c:pt>
                <c:pt idx="1">
                  <c:v>1.22</c:v>
                </c:pt>
                <c:pt idx="2">
                  <c:v>1.17</c:v>
                </c:pt>
                <c:pt idx="3">
                  <c:v>1.1200000000000001</c:v>
                </c:pt>
                <c:pt idx="4">
                  <c:v>1.07</c:v>
                </c:pt>
                <c:pt idx="5">
                  <c:v>1.05</c:v>
                </c:pt>
                <c:pt idx="6">
                  <c:v>1.04</c:v>
                </c:pt>
                <c:pt idx="7">
                  <c:v>1</c:v>
                </c:pt>
                <c:pt idx="8">
                  <c:v>0.97</c:v>
                </c:pt>
                <c:pt idx="9">
                  <c:v>0.96</c:v>
                </c:pt>
                <c:pt idx="10">
                  <c:v>0.94</c:v>
                </c:pt>
                <c:pt idx="11">
                  <c:v>0.91</c:v>
                </c:pt>
              </c:numCache>
            </c:numRef>
          </c:xVal>
          <c:yVal>
            <c:numRef>
              <c:f>WQC!$J$69:$J$80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WQC!$K$68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WQC!$AU$69:$AU$80</c:f>
              <c:numCache>
                <c:formatCode>0.00</c:formatCode>
                <c:ptCount val="12"/>
                <c:pt idx="0">
                  <c:v>7.01</c:v>
                </c:pt>
                <c:pt idx="1">
                  <c:v>6.98</c:v>
                </c:pt>
                <c:pt idx="2">
                  <c:v>7.08</c:v>
                </c:pt>
                <c:pt idx="3">
                  <c:v>6.26</c:v>
                </c:pt>
                <c:pt idx="4">
                  <c:v>4.49</c:v>
                </c:pt>
                <c:pt idx="5">
                  <c:v>4.12</c:v>
                </c:pt>
                <c:pt idx="6">
                  <c:v>1.51</c:v>
                </c:pt>
                <c:pt idx="7">
                  <c:v>0.26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0.26</c:v>
                </c:pt>
              </c:numCache>
            </c:numRef>
          </c:xVal>
          <c:yVal>
            <c:numRef>
              <c:f>WQC!$K$69:$K$80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3896"/>
        <c:axId val="467311288"/>
      </c:scatterChart>
      <c:valAx>
        <c:axId val="467873896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1288"/>
        <c:crosses val="autoZero"/>
        <c:crossBetween val="midCat"/>
        <c:majorUnit val="2"/>
      </c:valAx>
      <c:valAx>
        <c:axId val="4673112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WQC!$B$84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WQC!$AM$85:$AM$88</c:f>
              <c:numCache>
                <c:formatCode>General</c:formatCode>
                <c:ptCount val="4"/>
                <c:pt idx="0">
                  <c:v>1.95</c:v>
                </c:pt>
                <c:pt idx="1">
                  <c:v>0.79</c:v>
                </c:pt>
                <c:pt idx="2">
                  <c:v>0.56000000000000005</c:v>
                </c:pt>
                <c:pt idx="3">
                  <c:v>0.23</c:v>
                </c:pt>
              </c:numCache>
            </c:numRef>
          </c:xVal>
          <c:yVal>
            <c:numRef>
              <c:f>WQC!$B$85:$B$88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163.80000000000001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WQC!$D$84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WQC!$AN$85:$AN$90</c:f>
              <c:numCache>
                <c:formatCode>General</c:formatCode>
                <c:ptCount val="6"/>
                <c:pt idx="0">
                  <c:v>7.65</c:v>
                </c:pt>
                <c:pt idx="1">
                  <c:v>5.2</c:v>
                </c:pt>
                <c:pt idx="2">
                  <c:v>5.2</c:v>
                </c:pt>
                <c:pt idx="3">
                  <c:v>1.34</c:v>
                </c:pt>
                <c:pt idx="4">
                  <c:v>0.03</c:v>
                </c:pt>
                <c:pt idx="5">
                  <c:v>0.21</c:v>
                </c:pt>
              </c:numCache>
            </c:numRef>
          </c:xVal>
          <c:yVal>
            <c:numRef>
              <c:f>WQC!$D$85:$D$90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5</c:v>
                </c:pt>
                <c:pt idx="4">
                  <c:v>10</c:v>
                </c:pt>
                <c:pt idx="5">
                  <c:v>161.69999999999999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WQC!$E$84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WQC!$AO$85:$AO$90</c:f>
              <c:numCache>
                <c:formatCode>General</c:formatCode>
                <c:ptCount val="6"/>
                <c:pt idx="0">
                  <c:v>10.53</c:v>
                </c:pt>
                <c:pt idx="1">
                  <c:v>11.89</c:v>
                </c:pt>
                <c:pt idx="2">
                  <c:v>5.95</c:v>
                </c:pt>
                <c:pt idx="3">
                  <c:v>6.08</c:v>
                </c:pt>
                <c:pt idx="4">
                  <c:v>0.06</c:v>
                </c:pt>
                <c:pt idx="5">
                  <c:v>0.3</c:v>
                </c:pt>
              </c:numCache>
            </c:numRef>
          </c:xVal>
          <c:yVal>
            <c:numRef>
              <c:f>WQC!$E$85:$E$90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5</c:v>
                </c:pt>
                <c:pt idx="4">
                  <c:v>10</c:v>
                </c:pt>
                <c:pt idx="5">
                  <c:v>169.1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WQC!$F$84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WQC!$AP$85:$AP$96</c:f>
              <c:numCache>
                <c:formatCode>General</c:formatCode>
                <c:ptCount val="12"/>
                <c:pt idx="0">
                  <c:v>9.8699999999999992</c:v>
                </c:pt>
                <c:pt idx="1">
                  <c:v>9.92</c:v>
                </c:pt>
                <c:pt idx="2">
                  <c:v>9.85</c:v>
                </c:pt>
                <c:pt idx="3">
                  <c:v>9.7200000000000006</c:v>
                </c:pt>
                <c:pt idx="4">
                  <c:v>9.3800000000000008</c:v>
                </c:pt>
                <c:pt idx="5">
                  <c:v>7.75</c:v>
                </c:pt>
                <c:pt idx="6">
                  <c:v>7.02</c:v>
                </c:pt>
                <c:pt idx="7">
                  <c:v>5.58</c:v>
                </c:pt>
                <c:pt idx="8">
                  <c:v>4.1399999999999997</c:v>
                </c:pt>
                <c:pt idx="9">
                  <c:v>3.19</c:v>
                </c:pt>
                <c:pt idx="10">
                  <c:v>0.19</c:v>
                </c:pt>
                <c:pt idx="11">
                  <c:v>0</c:v>
                </c:pt>
              </c:numCache>
            </c:numRef>
          </c:xVal>
          <c:yVal>
            <c:numRef>
              <c:f>WQC!$F$85:$F$96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175.2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WQC!$G$84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WQC!$AQ$85:$AQ$96</c:f>
              <c:numCache>
                <c:formatCode>General</c:formatCode>
                <c:ptCount val="12"/>
                <c:pt idx="0">
                  <c:v>9.39</c:v>
                </c:pt>
                <c:pt idx="1">
                  <c:v>10.99</c:v>
                </c:pt>
                <c:pt idx="2">
                  <c:v>7.29</c:v>
                </c:pt>
                <c:pt idx="3">
                  <c:v>5.54</c:v>
                </c:pt>
                <c:pt idx="4">
                  <c:v>4.78</c:v>
                </c:pt>
                <c:pt idx="5">
                  <c:v>4.59</c:v>
                </c:pt>
                <c:pt idx="6">
                  <c:v>4.8</c:v>
                </c:pt>
                <c:pt idx="7">
                  <c:v>4.6100000000000003</c:v>
                </c:pt>
                <c:pt idx="8">
                  <c:v>3.55</c:v>
                </c:pt>
                <c:pt idx="9">
                  <c:v>2.35</c:v>
                </c:pt>
                <c:pt idx="10">
                  <c:v>1.37</c:v>
                </c:pt>
                <c:pt idx="11">
                  <c:v>0.25</c:v>
                </c:pt>
              </c:numCache>
            </c:numRef>
          </c:xVal>
          <c:yVal>
            <c:numRef>
              <c:f>WQC!$G$85:$G$96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WQC!$H$84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WQC!$AR$85:$AR$96</c:f>
              <c:numCache>
                <c:formatCode>General</c:formatCode>
                <c:ptCount val="12"/>
                <c:pt idx="0">
                  <c:v>7.13</c:v>
                </c:pt>
                <c:pt idx="1">
                  <c:v>8.01</c:v>
                </c:pt>
                <c:pt idx="2">
                  <c:v>7.63</c:v>
                </c:pt>
                <c:pt idx="3">
                  <c:v>7.88</c:v>
                </c:pt>
                <c:pt idx="4">
                  <c:v>7.15</c:v>
                </c:pt>
                <c:pt idx="5">
                  <c:v>5.56</c:v>
                </c:pt>
                <c:pt idx="6">
                  <c:v>3.29</c:v>
                </c:pt>
                <c:pt idx="7">
                  <c:v>2.5299999999999998</c:v>
                </c:pt>
                <c:pt idx="8">
                  <c:v>2.4300000000000002</c:v>
                </c:pt>
                <c:pt idx="9">
                  <c:v>0.36</c:v>
                </c:pt>
                <c:pt idx="10">
                  <c:v>0.03</c:v>
                </c:pt>
                <c:pt idx="11">
                  <c:v>0.28999999999999998</c:v>
                </c:pt>
              </c:numCache>
            </c:numRef>
          </c:xVal>
          <c:yVal>
            <c:numRef>
              <c:f>WQC!$H$85:$H$96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160.19999999999999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WQC!$I$84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WQC!$AS$85:$AS$96</c:f>
              <c:numCache>
                <c:formatCode>General</c:formatCode>
                <c:ptCount val="12"/>
                <c:pt idx="0">
                  <c:v>2.39</c:v>
                </c:pt>
                <c:pt idx="1">
                  <c:v>2.2799999999999998</c:v>
                </c:pt>
                <c:pt idx="2">
                  <c:v>2.2200000000000002</c:v>
                </c:pt>
                <c:pt idx="3">
                  <c:v>2.1800000000000002</c:v>
                </c:pt>
                <c:pt idx="4">
                  <c:v>2.11</c:v>
                </c:pt>
                <c:pt idx="5">
                  <c:v>1.89</c:v>
                </c:pt>
                <c:pt idx="6">
                  <c:v>1.79</c:v>
                </c:pt>
                <c:pt idx="7">
                  <c:v>1.77</c:v>
                </c:pt>
                <c:pt idx="8">
                  <c:v>1.43</c:v>
                </c:pt>
                <c:pt idx="9">
                  <c:v>1.39</c:v>
                </c:pt>
                <c:pt idx="10">
                  <c:v>1.32</c:v>
                </c:pt>
                <c:pt idx="11">
                  <c:v>1.64</c:v>
                </c:pt>
              </c:numCache>
            </c:numRef>
          </c:xVal>
          <c:yVal>
            <c:numRef>
              <c:f>WQC!$I$85:$I$96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WQC!$J$84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WQC!$AT$85:$AT$96</c:f>
              <c:numCache>
                <c:formatCode>General</c:formatCode>
                <c:ptCount val="12"/>
                <c:pt idx="0">
                  <c:v>3.55</c:v>
                </c:pt>
                <c:pt idx="1">
                  <c:v>4.24</c:v>
                </c:pt>
                <c:pt idx="2">
                  <c:v>4.1100000000000003</c:v>
                </c:pt>
                <c:pt idx="3">
                  <c:v>4.2699999999999996</c:v>
                </c:pt>
                <c:pt idx="4">
                  <c:v>3.79</c:v>
                </c:pt>
                <c:pt idx="5">
                  <c:v>3.44</c:v>
                </c:pt>
                <c:pt idx="6">
                  <c:v>3.33</c:v>
                </c:pt>
                <c:pt idx="7">
                  <c:v>3.24</c:v>
                </c:pt>
                <c:pt idx="8">
                  <c:v>3.28</c:v>
                </c:pt>
                <c:pt idx="9">
                  <c:v>3.07</c:v>
                </c:pt>
                <c:pt idx="10">
                  <c:v>2.92</c:v>
                </c:pt>
                <c:pt idx="11">
                  <c:v>0.64</c:v>
                </c:pt>
              </c:numCache>
            </c:numRef>
          </c:xVal>
          <c:yVal>
            <c:numRef>
              <c:f>WQC!$J$85:$J$96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WQC!$K$84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WQC!$AU$85:$AU$96</c:f>
              <c:numCache>
                <c:formatCode>General</c:formatCode>
                <c:ptCount val="12"/>
                <c:pt idx="0">
                  <c:v>7.28</c:v>
                </c:pt>
                <c:pt idx="1">
                  <c:v>7.54</c:v>
                </c:pt>
                <c:pt idx="2">
                  <c:v>6.71</c:v>
                </c:pt>
                <c:pt idx="3">
                  <c:v>6</c:v>
                </c:pt>
                <c:pt idx="4">
                  <c:v>5.5</c:v>
                </c:pt>
                <c:pt idx="5">
                  <c:v>4.21</c:v>
                </c:pt>
                <c:pt idx="6">
                  <c:v>3.85</c:v>
                </c:pt>
                <c:pt idx="7">
                  <c:v>2.59</c:v>
                </c:pt>
                <c:pt idx="8">
                  <c:v>2.54</c:v>
                </c:pt>
                <c:pt idx="9">
                  <c:v>1.76</c:v>
                </c:pt>
                <c:pt idx="10">
                  <c:v>1.66</c:v>
                </c:pt>
                <c:pt idx="11">
                  <c:v>0.44</c:v>
                </c:pt>
              </c:numCache>
            </c:numRef>
          </c:xVal>
          <c:yVal>
            <c:numRef>
              <c:f>WQC!$K$85:$K$96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08936"/>
        <c:axId val="467309328"/>
      </c:scatterChart>
      <c:valAx>
        <c:axId val="467308936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09328"/>
        <c:crosses val="autoZero"/>
        <c:crossBetween val="midCat"/>
        <c:majorUnit val="2"/>
      </c:valAx>
      <c:valAx>
        <c:axId val="4673093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0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Pandan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WQC!$B$100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WQC!$AM$101:$AM$104</c:f>
              <c:numCache>
                <c:formatCode>General</c:formatCode>
                <c:ptCount val="4"/>
                <c:pt idx="0">
                  <c:v>3.21</c:v>
                </c:pt>
                <c:pt idx="1">
                  <c:v>1.63</c:v>
                </c:pt>
                <c:pt idx="2">
                  <c:v>1.49</c:v>
                </c:pt>
                <c:pt idx="3">
                  <c:v>0.39</c:v>
                </c:pt>
              </c:numCache>
            </c:numRef>
          </c:xVal>
          <c:yVal>
            <c:numRef>
              <c:f>WQC!$B$101:$B$104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69.7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WQC!$D$100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WQC!$AN$101:$AN$106</c:f>
              <c:numCache>
                <c:formatCode>General</c:formatCode>
                <c:ptCount val="6"/>
                <c:pt idx="0">
                  <c:v>6.67</c:v>
                </c:pt>
                <c:pt idx="1">
                  <c:v>4.13</c:v>
                </c:pt>
                <c:pt idx="2">
                  <c:v>2.21</c:v>
                </c:pt>
                <c:pt idx="3">
                  <c:v>0.03</c:v>
                </c:pt>
                <c:pt idx="4">
                  <c:v>0.01</c:v>
                </c:pt>
                <c:pt idx="5">
                  <c:v>0.17</c:v>
                </c:pt>
              </c:numCache>
            </c:numRef>
          </c:xVal>
          <c:yVal>
            <c:numRef>
              <c:f>WQC!$D$101:$D$106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2.25</c:v>
                </c:pt>
                <c:pt idx="3">
                  <c:v>5</c:v>
                </c:pt>
                <c:pt idx="4">
                  <c:v>10</c:v>
                </c:pt>
                <c:pt idx="5">
                  <c:v>63.7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WQC!$E$100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WQC!$AO$101:$AO$106</c:f>
              <c:numCache>
                <c:formatCode>General</c:formatCode>
                <c:ptCount val="6"/>
                <c:pt idx="0">
                  <c:v>11.27</c:v>
                </c:pt>
                <c:pt idx="1">
                  <c:v>11.06</c:v>
                </c:pt>
                <c:pt idx="2">
                  <c:v>10.75</c:v>
                </c:pt>
                <c:pt idx="3">
                  <c:v>6.11</c:v>
                </c:pt>
                <c:pt idx="4">
                  <c:v>0.66</c:v>
                </c:pt>
                <c:pt idx="5">
                  <c:v>0.19</c:v>
                </c:pt>
              </c:numCache>
            </c:numRef>
          </c:xVal>
          <c:yVal>
            <c:numRef>
              <c:f>WQC!$E$101:$E$106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5</c:v>
                </c:pt>
                <c:pt idx="4">
                  <c:v>10</c:v>
                </c:pt>
                <c:pt idx="5">
                  <c:v>63.9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WQC!$F$100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WQC!$AP$101:$AP$112</c:f>
              <c:numCache>
                <c:formatCode>General</c:formatCode>
                <c:ptCount val="12"/>
                <c:pt idx="0">
                  <c:v>10.050000000000001</c:v>
                </c:pt>
                <c:pt idx="1">
                  <c:v>10.09</c:v>
                </c:pt>
                <c:pt idx="2">
                  <c:v>9.64</c:v>
                </c:pt>
                <c:pt idx="3">
                  <c:v>9.1199999999999992</c:v>
                </c:pt>
                <c:pt idx="4">
                  <c:v>8.5399999999999991</c:v>
                </c:pt>
                <c:pt idx="5">
                  <c:v>5.0599999999999996</c:v>
                </c:pt>
                <c:pt idx="6">
                  <c:v>3.44</c:v>
                </c:pt>
                <c:pt idx="7">
                  <c:v>2.41</c:v>
                </c:pt>
                <c:pt idx="8">
                  <c:v>1.46</c:v>
                </c:pt>
                <c:pt idx="9">
                  <c:v>0.31</c:v>
                </c:pt>
                <c:pt idx="10">
                  <c:v>0.06</c:v>
                </c:pt>
                <c:pt idx="11">
                  <c:v>0.39</c:v>
                </c:pt>
              </c:numCache>
            </c:numRef>
          </c:xVal>
          <c:yVal>
            <c:numRef>
              <c:f>WQC!$F$101:$F$112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62.6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WQC!$G$100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WQC!$AQ$101:$AQ$112</c:f>
              <c:numCache>
                <c:formatCode>General</c:formatCode>
                <c:ptCount val="12"/>
                <c:pt idx="0">
                  <c:v>9.34</c:v>
                </c:pt>
                <c:pt idx="1">
                  <c:v>9.44</c:v>
                </c:pt>
                <c:pt idx="2">
                  <c:v>9.11</c:v>
                </c:pt>
                <c:pt idx="3">
                  <c:v>6.92</c:v>
                </c:pt>
                <c:pt idx="4">
                  <c:v>5.63</c:v>
                </c:pt>
                <c:pt idx="5">
                  <c:v>4.46</c:v>
                </c:pt>
                <c:pt idx="6">
                  <c:v>1.74</c:v>
                </c:pt>
                <c:pt idx="7">
                  <c:v>0.06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0.32</c:v>
                </c:pt>
              </c:numCache>
            </c:numRef>
          </c:xVal>
          <c:yVal>
            <c:numRef>
              <c:f>WQC!$G$101:$G$112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WQC!$H$100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WQC!$AR$101:$AR$112</c:f>
              <c:numCache>
                <c:formatCode>General</c:formatCode>
                <c:ptCount val="12"/>
                <c:pt idx="0">
                  <c:v>5.99</c:v>
                </c:pt>
                <c:pt idx="1">
                  <c:v>6.18</c:v>
                </c:pt>
                <c:pt idx="2">
                  <c:v>6.3</c:v>
                </c:pt>
                <c:pt idx="3">
                  <c:v>6.26</c:v>
                </c:pt>
                <c:pt idx="4">
                  <c:v>3.2</c:v>
                </c:pt>
                <c:pt idx="5">
                  <c:v>3.17</c:v>
                </c:pt>
                <c:pt idx="6">
                  <c:v>3.17</c:v>
                </c:pt>
                <c:pt idx="7">
                  <c:v>2.93</c:v>
                </c:pt>
                <c:pt idx="8">
                  <c:v>2.39</c:v>
                </c:pt>
                <c:pt idx="9">
                  <c:v>0.06</c:v>
                </c:pt>
                <c:pt idx="10">
                  <c:v>0.02</c:v>
                </c:pt>
                <c:pt idx="11">
                  <c:v>0.8</c:v>
                </c:pt>
              </c:numCache>
            </c:numRef>
          </c:xVal>
          <c:yVal>
            <c:numRef>
              <c:f>WQC!$H$101:$H$112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WQC!$I$100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WQC!$AS$101:$AS$112</c:f>
              <c:numCache>
                <c:formatCode>General</c:formatCode>
                <c:ptCount val="12"/>
                <c:pt idx="0">
                  <c:v>2.33</c:v>
                </c:pt>
                <c:pt idx="1">
                  <c:v>2.1800000000000002</c:v>
                </c:pt>
                <c:pt idx="2">
                  <c:v>2.06</c:v>
                </c:pt>
                <c:pt idx="3">
                  <c:v>1.96</c:v>
                </c:pt>
                <c:pt idx="4">
                  <c:v>1.86</c:v>
                </c:pt>
                <c:pt idx="5">
                  <c:v>1.79</c:v>
                </c:pt>
                <c:pt idx="6">
                  <c:v>1.56</c:v>
                </c:pt>
                <c:pt idx="7">
                  <c:v>1.37</c:v>
                </c:pt>
                <c:pt idx="8">
                  <c:v>1.29</c:v>
                </c:pt>
                <c:pt idx="9">
                  <c:v>1.24</c:v>
                </c:pt>
                <c:pt idx="10">
                  <c:v>1.17</c:v>
                </c:pt>
                <c:pt idx="11">
                  <c:v>0.97</c:v>
                </c:pt>
              </c:numCache>
            </c:numRef>
          </c:xVal>
          <c:yVal>
            <c:numRef>
              <c:f>WQC!$I$101:$I$112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65.599999999999994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WQC!$J$100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WQC!$AT$101:$AT$112</c:f>
              <c:numCache>
                <c:formatCode>General</c:formatCode>
                <c:ptCount val="12"/>
                <c:pt idx="0">
                  <c:v>6.71</c:v>
                </c:pt>
                <c:pt idx="1">
                  <c:v>7.16</c:v>
                </c:pt>
                <c:pt idx="2">
                  <c:v>6.61</c:v>
                </c:pt>
                <c:pt idx="3">
                  <c:v>5.15</c:v>
                </c:pt>
                <c:pt idx="4">
                  <c:v>4.7</c:v>
                </c:pt>
                <c:pt idx="5">
                  <c:v>4.66</c:v>
                </c:pt>
                <c:pt idx="6">
                  <c:v>4.6100000000000003</c:v>
                </c:pt>
                <c:pt idx="7">
                  <c:v>4.49</c:v>
                </c:pt>
                <c:pt idx="8">
                  <c:v>4.5999999999999996</c:v>
                </c:pt>
                <c:pt idx="9">
                  <c:v>4.1500000000000004</c:v>
                </c:pt>
                <c:pt idx="10">
                  <c:v>3.72</c:v>
                </c:pt>
                <c:pt idx="11">
                  <c:v>0.55000000000000004</c:v>
                </c:pt>
              </c:numCache>
            </c:numRef>
          </c:xVal>
          <c:yVal>
            <c:numRef>
              <c:f>WQC!$J$101:$J$112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60.2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WQC!$K$100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WQC!$AU$101:$AU$112</c:f>
              <c:numCache>
                <c:formatCode>General</c:formatCode>
                <c:ptCount val="12"/>
                <c:pt idx="0">
                  <c:v>7.53</c:v>
                </c:pt>
                <c:pt idx="1">
                  <c:v>8.2100000000000009</c:v>
                </c:pt>
                <c:pt idx="2">
                  <c:v>8.0299999999999994</c:v>
                </c:pt>
                <c:pt idx="3">
                  <c:v>6.53</c:v>
                </c:pt>
                <c:pt idx="4">
                  <c:v>6.3</c:v>
                </c:pt>
                <c:pt idx="5">
                  <c:v>6.23</c:v>
                </c:pt>
                <c:pt idx="6">
                  <c:v>5.49</c:v>
                </c:pt>
                <c:pt idx="7">
                  <c:v>3.52</c:v>
                </c:pt>
                <c:pt idx="8">
                  <c:v>2.21</c:v>
                </c:pt>
                <c:pt idx="9">
                  <c:v>1.94</c:v>
                </c:pt>
                <c:pt idx="10">
                  <c:v>1.01</c:v>
                </c:pt>
                <c:pt idx="11">
                  <c:v>1.26</c:v>
                </c:pt>
              </c:numCache>
            </c:numRef>
          </c:xVal>
          <c:yVal>
            <c:numRef>
              <c:f>WQC!$K$101:$K$112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68.400000000000006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7160"/>
        <c:axId val="465734024"/>
      </c:scatterChart>
      <c:valAx>
        <c:axId val="465737160"/>
        <c:scaling>
          <c:orientation val="minMax"/>
          <c:max val="1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4024"/>
        <c:crosses val="autoZero"/>
        <c:crossBetween val="midCat"/>
        <c:majorUnit val="2"/>
      </c:valAx>
      <c:valAx>
        <c:axId val="4657340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S. Batang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WQC!$B$116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WQC!$AM$117:$AM$120</c:f>
              <c:numCache>
                <c:formatCode>General</c:formatCode>
                <c:ptCount val="4"/>
                <c:pt idx="0">
                  <c:v>4.49</c:v>
                </c:pt>
                <c:pt idx="1">
                  <c:v>4.6900000000000004</c:v>
                </c:pt>
                <c:pt idx="2">
                  <c:v>0.74</c:v>
                </c:pt>
                <c:pt idx="3">
                  <c:v>0.44</c:v>
                </c:pt>
              </c:numCache>
            </c:numRef>
          </c:xVal>
          <c:yVal>
            <c:numRef>
              <c:f>WQC!$B$117:$B$120</c:f>
              <c:numCache>
                <c:formatCode>General</c:formatCode>
                <c:ptCount val="4"/>
                <c:pt idx="0">
                  <c:v>0</c:v>
                </c:pt>
                <c:pt idx="1">
                  <c:v>0.62</c:v>
                </c:pt>
                <c:pt idx="2">
                  <c:v>1.8599999999999999</c:v>
                </c:pt>
                <c:pt idx="3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WQC!$D$116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WQC!$AN$117:$AN$122</c:f>
              <c:numCache>
                <c:formatCode>General</c:formatCode>
                <c:ptCount val="6"/>
                <c:pt idx="0">
                  <c:v>3.76</c:v>
                </c:pt>
                <c:pt idx="1">
                  <c:v>3.92</c:v>
                </c:pt>
                <c:pt idx="2">
                  <c:v>3.41</c:v>
                </c:pt>
                <c:pt idx="3">
                  <c:v>1.62</c:v>
                </c:pt>
                <c:pt idx="4">
                  <c:v>0.03</c:v>
                </c:pt>
                <c:pt idx="5">
                  <c:v>0.24</c:v>
                </c:pt>
              </c:numCache>
            </c:numRef>
          </c:xVal>
          <c:yVal>
            <c:numRef>
              <c:f>WQC!$D$117:$D$122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2.25</c:v>
                </c:pt>
                <c:pt idx="3">
                  <c:v>5</c:v>
                </c:pt>
                <c:pt idx="4">
                  <c:v>10</c:v>
                </c:pt>
                <c:pt idx="5">
                  <c:v>31.1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WQC!$E$116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WQC!$AO$117:$AO$122</c:f>
              <c:numCache>
                <c:formatCode>General</c:formatCode>
                <c:ptCount val="6"/>
                <c:pt idx="0">
                  <c:v>12.13</c:v>
                </c:pt>
                <c:pt idx="1">
                  <c:v>12.88</c:v>
                </c:pt>
                <c:pt idx="2">
                  <c:v>8.58</c:v>
                </c:pt>
                <c:pt idx="3">
                  <c:v>5.99</c:v>
                </c:pt>
                <c:pt idx="4">
                  <c:v>3.12</c:v>
                </c:pt>
                <c:pt idx="5">
                  <c:v>0.28999999999999998</c:v>
                </c:pt>
              </c:numCache>
            </c:numRef>
          </c:xVal>
          <c:yVal>
            <c:numRef>
              <c:f>WQC!$E$117:$E$122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5</c:v>
                </c:pt>
                <c:pt idx="4">
                  <c:v>10</c:v>
                </c:pt>
                <c:pt idx="5">
                  <c:v>27.5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WQC!$F$116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WQC!$AP$117:$AP$128</c:f>
              <c:numCache>
                <c:formatCode>General</c:formatCode>
                <c:ptCount val="12"/>
                <c:pt idx="0">
                  <c:v>11.42</c:v>
                </c:pt>
                <c:pt idx="1">
                  <c:v>10.36</c:v>
                </c:pt>
                <c:pt idx="2">
                  <c:v>10.23</c:v>
                </c:pt>
                <c:pt idx="3">
                  <c:v>9.7100000000000009</c:v>
                </c:pt>
                <c:pt idx="4">
                  <c:v>7.53</c:v>
                </c:pt>
                <c:pt idx="5">
                  <c:v>7.13</c:v>
                </c:pt>
                <c:pt idx="6">
                  <c:v>6.87</c:v>
                </c:pt>
                <c:pt idx="7">
                  <c:v>5.94</c:v>
                </c:pt>
                <c:pt idx="8">
                  <c:v>4.45</c:v>
                </c:pt>
                <c:pt idx="9">
                  <c:v>2.44</c:v>
                </c:pt>
                <c:pt idx="10">
                  <c:v>0.83</c:v>
                </c:pt>
                <c:pt idx="11">
                  <c:v>0.21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72.400000000000006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WQC!$G$116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WQC!$AQ$117:$AQ$128</c:f>
              <c:numCache>
                <c:formatCode>General</c:formatCode>
                <c:ptCount val="12"/>
                <c:pt idx="0">
                  <c:v>8.01</c:v>
                </c:pt>
                <c:pt idx="1">
                  <c:v>8.6199999999999992</c:v>
                </c:pt>
                <c:pt idx="2">
                  <c:v>5.04</c:v>
                </c:pt>
                <c:pt idx="3">
                  <c:v>4.62</c:v>
                </c:pt>
                <c:pt idx="4">
                  <c:v>3.98</c:v>
                </c:pt>
                <c:pt idx="5">
                  <c:v>3.39</c:v>
                </c:pt>
                <c:pt idx="6">
                  <c:v>3.21</c:v>
                </c:pt>
                <c:pt idx="7">
                  <c:v>2.15</c:v>
                </c:pt>
                <c:pt idx="8">
                  <c:v>1.5</c:v>
                </c:pt>
                <c:pt idx="9">
                  <c:v>0.56999999999999995</c:v>
                </c:pt>
                <c:pt idx="10">
                  <c:v>0.38</c:v>
                </c:pt>
                <c:pt idx="11">
                  <c:v>0.36</c:v>
                </c:pt>
              </c:numCache>
            </c:numRef>
          </c:xVal>
          <c:yVal>
            <c:numRef>
              <c:f>WQC!$G$117:$G$128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56.6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WQC!$H$116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WQC!$AR$117:$AR$128</c:f>
              <c:numCache>
                <c:formatCode>General</c:formatCode>
                <c:ptCount val="12"/>
                <c:pt idx="0">
                  <c:v>5.85</c:v>
                </c:pt>
                <c:pt idx="1">
                  <c:v>5.89</c:v>
                </c:pt>
                <c:pt idx="2">
                  <c:v>6.08</c:v>
                </c:pt>
                <c:pt idx="3">
                  <c:v>5.55</c:v>
                </c:pt>
                <c:pt idx="4">
                  <c:v>4.91</c:v>
                </c:pt>
                <c:pt idx="5">
                  <c:v>1.93</c:v>
                </c:pt>
                <c:pt idx="6">
                  <c:v>0.81</c:v>
                </c:pt>
                <c:pt idx="7">
                  <c:v>0.44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0.35</c:v>
                </c:pt>
              </c:numCache>
            </c:numRef>
          </c:xVal>
          <c:yVal>
            <c:numRef>
              <c:f>WQC!$H$117:$H$128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WQC!$I$116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WQC!$AS$117:$AS$128</c:f>
              <c:numCache>
                <c:formatCode>General</c:formatCode>
                <c:ptCount val="12"/>
                <c:pt idx="0">
                  <c:v>2.02</c:v>
                </c:pt>
                <c:pt idx="1">
                  <c:v>1.93</c:v>
                </c:pt>
                <c:pt idx="2">
                  <c:v>1.86</c:v>
                </c:pt>
                <c:pt idx="3">
                  <c:v>1.82</c:v>
                </c:pt>
                <c:pt idx="4">
                  <c:v>1.79</c:v>
                </c:pt>
                <c:pt idx="5">
                  <c:v>1.74</c:v>
                </c:pt>
                <c:pt idx="6">
                  <c:v>1.71</c:v>
                </c:pt>
                <c:pt idx="7">
                  <c:v>1.59</c:v>
                </c:pt>
                <c:pt idx="8">
                  <c:v>1.21</c:v>
                </c:pt>
                <c:pt idx="9">
                  <c:v>1.1000000000000001</c:v>
                </c:pt>
                <c:pt idx="10">
                  <c:v>1.05</c:v>
                </c:pt>
                <c:pt idx="11">
                  <c:v>0.86</c:v>
                </c:pt>
              </c:numCache>
            </c:numRef>
          </c:xVal>
          <c:yVal>
            <c:numRef>
              <c:f>WQC!$I$117:$I$128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70.099999999999994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WQC!$J$116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WQC!$AT$117:$AT$128</c:f>
              <c:numCache>
                <c:formatCode>General</c:formatCode>
                <c:ptCount val="12"/>
                <c:pt idx="0">
                  <c:v>3.37</c:v>
                </c:pt>
                <c:pt idx="1">
                  <c:v>3.74</c:v>
                </c:pt>
                <c:pt idx="2">
                  <c:v>3.18</c:v>
                </c:pt>
                <c:pt idx="3">
                  <c:v>3.36</c:v>
                </c:pt>
                <c:pt idx="4">
                  <c:v>3.17</c:v>
                </c:pt>
                <c:pt idx="5">
                  <c:v>2.9</c:v>
                </c:pt>
                <c:pt idx="6">
                  <c:v>2.58</c:v>
                </c:pt>
                <c:pt idx="7">
                  <c:v>2.0099999999999998</c:v>
                </c:pt>
                <c:pt idx="8">
                  <c:v>1.73</c:v>
                </c:pt>
                <c:pt idx="9">
                  <c:v>1.62</c:v>
                </c:pt>
                <c:pt idx="10">
                  <c:v>1.58</c:v>
                </c:pt>
                <c:pt idx="11">
                  <c:v>0.39</c:v>
                </c:pt>
              </c:numCache>
            </c:numRef>
          </c:xVal>
          <c:yVal>
            <c:numRef>
              <c:f>WQC!$J$117:$J$128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WQC!$K$100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WQC!$AU$117:$AU$128</c:f>
              <c:numCache>
                <c:formatCode>General</c:formatCode>
                <c:ptCount val="12"/>
                <c:pt idx="0">
                  <c:v>7.36</c:v>
                </c:pt>
                <c:pt idx="1">
                  <c:v>7.95</c:v>
                </c:pt>
                <c:pt idx="2">
                  <c:v>7.85</c:v>
                </c:pt>
                <c:pt idx="3">
                  <c:v>6.75</c:v>
                </c:pt>
                <c:pt idx="4">
                  <c:v>6.22</c:v>
                </c:pt>
                <c:pt idx="5">
                  <c:v>6.04</c:v>
                </c:pt>
                <c:pt idx="6">
                  <c:v>5.5</c:v>
                </c:pt>
                <c:pt idx="7">
                  <c:v>3.32</c:v>
                </c:pt>
                <c:pt idx="8">
                  <c:v>2.96</c:v>
                </c:pt>
                <c:pt idx="9">
                  <c:v>1.25</c:v>
                </c:pt>
                <c:pt idx="10">
                  <c:v>1.06</c:v>
                </c:pt>
                <c:pt idx="11">
                  <c:v>0.45</c:v>
                </c:pt>
              </c:numCache>
            </c:numRef>
          </c:xVal>
          <c:yVal>
            <c:numRef>
              <c:f>WQC!$K$117:$K$128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8336"/>
        <c:axId val="465738728"/>
      </c:scatterChart>
      <c:valAx>
        <c:axId val="465738336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8728"/>
        <c:crosses val="autoZero"/>
        <c:crossBetween val="midCat"/>
        <c:majorUnit val="2"/>
      </c:valAx>
      <c:valAx>
        <c:axId val="4657387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WQC!$O$37:$O$40</c:f>
              <c:numCache>
                <c:formatCode>General</c:formatCode>
                <c:ptCount val="4"/>
                <c:pt idx="0">
                  <c:v>27.7</c:v>
                </c:pt>
                <c:pt idx="1">
                  <c:v>27.7</c:v>
                </c:pt>
                <c:pt idx="2">
                  <c:v>27.5</c:v>
                </c:pt>
                <c:pt idx="3">
                  <c:v>26.7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137.9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WQC!$P$37:$P$40</c:f>
              <c:numCache>
                <c:formatCode>General</c:formatCode>
                <c:ptCount val="4"/>
                <c:pt idx="0">
                  <c:v>27.7</c:v>
                </c:pt>
                <c:pt idx="1">
                  <c:v>27.7</c:v>
                </c:pt>
                <c:pt idx="2">
                  <c:v>27.7</c:v>
                </c:pt>
                <c:pt idx="3">
                  <c:v>26.6</c:v>
                </c:pt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WQC!$E$36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WQC!$Q$37:$Q$42</c:f>
              <c:numCache>
                <c:formatCode>General</c:formatCode>
                <c:ptCount val="6"/>
                <c:pt idx="0">
                  <c:v>28.7</c:v>
                </c:pt>
                <c:pt idx="1">
                  <c:v>28.6</c:v>
                </c:pt>
                <c:pt idx="2">
                  <c:v>28.2</c:v>
                </c:pt>
                <c:pt idx="3">
                  <c:v>27.4</c:v>
                </c:pt>
                <c:pt idx="4">
                  <c:v>27.3</c:v>
                </c:pt>
                <c:pt idx="5">
                  <c:v>27.2</c:v>
                </c:pt>
              </c:numCache>
            </c:numRef>
          </c:xVal>
          <c:yVal>
            <c:numRef>
              <c:f>WQC!$E$37:$E$42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130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WQC!$F$36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WQC!$R$37:$R$48</c:f>
              <c:numCache>
                <c:formatCode>General</c:formatCode>
                <c:ptCount val="12"/>
                <c:pt idx="0">
                  <c:v>29.4</c:v>
                </c:pt>
                <c:pt idx="1">
                  <c:v>29.3</c:v>
                </c:pt>
                <c:pt idx="2">
                  <c:v>29.1</c:v>
                </c:pt>
                <c:pt idx="3">
                  <c:v>29</c:v>
                </c:pt>
                <c:pt idx="4">
                  <c:v>28.3</c:v>
                </c:pt>
                <c:pt idx="5">
                  <c:v>28.1</c:v>
                </c:pt>
                <c:pt idx="6">
                  <c:v>28</c:v>
                </c:pt>
                <c:pt idx="7">
                  <c:v>27.5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27.1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130.80000000000001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WQC!$G$36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WQC!$S$37:$S$48</c:f>
              <c:numCache>
                <c:formatCode>General</c:formatCode>
                <c:ptCount val="12"/>
                <c:pt idx="0">
                  <c:v>29.8</c:v>
                </c:pt>
                <c:pt idx="1">
                  <c:v>29</c:v>
                </c:pt>
                <c:pt idx="2">
                  <c:v>28.7</c:v>
                </c:pt>
                <c:pt idx="3">
                  <c:v>28.4</c:v>
                </c:pt>
                <c:pt idx="4">
                  <c:v>28.3</c:v>
                </c:pt>
                <c:pt idx="5">
                  <c:v>28.2</c:v>
                </c:pt>
                <c:pt idx="6">
                  <c:v>28.1</c:v>
                </c:pt>
                <c:pt idx="7">
                  <c:v>28</c:v>
                </c:pt>
                <c:pt idx="8">
                  <c:v>28</c:v>
                </c:pt>
                <c:pt idx="9">
                  <c:v>27.9</c:v>
                </c:pt>
                <c:pt idx="10">
                  <c:v>27.7</c:v>
                </c:pt>
                <c:pt idx="11">
                  <c:v>27.3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WQC!$H$36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WQC!$T$37:$T$48</c:f>
              <c:numCache>
                <c:formatCode>General</c:formatCode>
                <c:ptCount val="12"/>
                <c:pt idx="0">
                  <c:v>29</c:v>
                </c:pt>
                <c:pt idx="1">
                  <c:v>29.9</c:v>
                </c:pt>
                <c:pt idx="2">
                  <c:v>28.8</c:v>
                </c:pt>
                <c:pt idx="3">
                  <c:v>28.8</c:v>
                </c:pt>
                <c:pt idx="4">
                  <c:v>28.7</c:v>
                </c:pt>
                <c:pt idx="5">
                  <c:v>28.7</c:v>
                </c:pt>
                <c:pt idx="6">
                  <c:v>28.6</c:v>
                </c:pt>
                <c:pt idx="7">
                  <c:v>28.2</c:v>
                </c:pt>
                <c:pt idx="8">
                  <c:v>28</c:v>
                </c:pt>
                <c:pt idx="9">
                  <c:v>27.9</c:v>
                </c:pt>
                <c:pt idx="10">
                  <c:v>27.8</c:v>
                </c:pt>
                <c:pt idx="11">
                  <c:v>27.4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WQC!$I$36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WQC!$U$37:$U$48</c:f>
              <c:numCache>
                <c:formatCode>General</c:formatCode>
                <c:ptCount val="12"/>
                <c:pt idx="0">
                  <c:v>28.9</c:v>
                </c:pt>
                <c:pt idx="1">
                  <c:v>28.8</c:v>
                </c:pt>
                <c:pt idx="2">
                  <c:v>28.6</c:v>
                </c:pt>
                <c:pt idx="3">
                  <c:v>28.6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26.9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WQC!$J$36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WQC!$V$37:$V$48</c:f>
              <c:numCache>
                <c:formatCode>0.0</c:formatCode>
                <c:ptCount val="12"/>
                <c:pt idx="0">
                  <c:v>28.8</c:v>
                </c:pt>
                <c:pt idx="1">
                  <c:v>28.5</c:v>
                </c:pt>
                <c:pt idx="2">
                  <c:v>28.3</c:v>
                </c:pt>
                <c:pt idx="3">
                  <c:v>28</c:v>
                </c:pt>
                <c:pt idx="4">
                  <c:v>27.9</c:v>
                </c:pt>
                <c:pt idx="5">
                  <c:v>27.8</c:v>
                </c:pt>
                <c:pt idx="6">
                  <c:v>27.7</c:v>
                </c:pt>
                <c:pt idx="7">
                  <c:v>27.7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27.5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WQC!$K$36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WQC!$W$37:$W$48</c:f>
              <c:numCache>
                <c:formatCode>0.0</c:formatCode>
                <c:ptCount val="12"/>
                <c:pt idx="0">
                  <c:v>28.8</c:v>
                </c:pt>
                <c:pt idx="1">
                  <c:v>28.5</c:v>
                </c:pt>
                <c:pt idx="2">
                  <c:v>28.3</c:v>
                </c:pt>
                <c:pt idx="3">
                  <c:v>28</c:v>
                </c:pt>
                <c:pt idx="4">
                  <c:v>27.9</c:v>
                </c:pt>
                <c:pt idx="5">
                  <c:v>27.8</c:v>
                </c:pt>
                <c:pt idx="6">
                  <c:v>27.7</c:v>
                </c:pt>
                <c:pt idx="7">
                  <c:v>27.7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27.5</c:v>
                </c:pt>
              </c:numCache>
            </c:numRef>
          </c:xVal>
          <c:yVal>
            <c:numRef>
              <c:f>WQC!$K$37:$K$48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3632"/>
        <c:axId val="465732064"/>
      </c:scatterChart>
      <c:valAx>
        <c:axId val="465733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2064"/>
        <c:crosses val="autoZero"/>
        <c:crossBetween val="midCat"/>
      </c:valAx>
      <c:valAx>
        <c:axId val="4657320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Rerata Konsentrasi T</a:t>
            </a:r>
            <a:r>
              <a:rPr lang="id-ID"/>
              <a:t>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Nutrient!$B$26</c:f>
              <c:strCache>
                <c:ptCount val="1"/>
                <c:pt idx="0">
                  <c:v>Komposit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(Nutrient!$F$1,Nutrient!$N$1,Nutrient!$V$1,Nutrient!$AD$1,Nutrient!$AL$1,Nutrient!$AT$1,Nutrient!$BB$1,Nutrient!$BJ$1,Nutrient!$BR$1)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(Nutrient!$H$29,Nutrient!$P$29,Nutrient!$X$29,Nutrient!$AF$29,Nutrient!$AN$29,Nutrient!$AV$29,Nutrient!$BD$29,Nutrient!$BL$29,Nutrient!$BT$29)</c:f>
              <c:numCache>
                <c:formatCode>0.00</c:formatCode>
                <c:ptCount val="9"/>
                <c:pt idx="0">
                  <c:v>0.19537499999999999</c:v>
                </c:pt>
                <c:pt idx="1">
                  <c:v>0.19612499999999999</c:v>
                </c:pt>
                <c:pt idx="2">
                  <c:v>0.17849999999999999</c:v>
                </c:pt>
                <c:pt idx="3" formatCode="0.000">
                  <c:v>5.3749999999999992E-2</c:v>
                </c:pt>
                <c:pt idx="4" formatCode="0.0000">
                  <c:v>0.20825000000000002</c:v>
                </c:pt>
                <c:pt idx="5" formatCode="0.000">
                  <c:v>0.13237500000000002</c:v>
                </c:pt>
                <c:pt idx="6" formatCode="0.000">
                  <c:v>7.2874999999999995E-2</c:v>
                </c:pt>
                <c:pt idx="7" formatCode="0.000">
                  <c:v>7.4874999999999997E-2</c:v>
                </c:pt>
                <c:pt idx="8" formatCode="0.000">
                  <c:v>7.8000000000000014E-2</c:v>
                </c:pt>
              </c:numCache>
            </c:numRef>
          </c:val>
        </c:ser>
        <c:ser>
          <c:idx val="1"/>
          <c:order val="1"/>
          <c:tx>
            <c:strRef>
              <c:f>Nutrient!$B$31</c:f>
              <c:strCache>
                <c:ptCount val="1"/>
                <c:pt idx="0">
                  <c:v>Dasar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(Nutrient!$F$1,Nutrient!$N$1,Nutrient!$V$1,Nutrient!$AD$1,Nutrient!$AL$1,Nutrient!$AT$1,Nutrient!$BB$1,Nutrient!$BJ$1,Nutrient!$BR$1)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(Nutrient!$H$34,Nutrient!$P$34,Nutrient!$X$34,Nutrient!$AF$34,Nutrient!$AN$34,Nutrient!$AV$34,Nutrient!$BD$34,Nutrient!$BL$34,Nutrient!$BT$34)</c:f>
              <c:numCache>
                <c:formatCode>0.00</c:formatCode>
                <c:ptCount val="9"/>
                <c:pt idx="0">
                  <c:v>0.23799999999999999</c:v>
                </c:pt>
                <c:pt idx="1">
                  <c:v>0.41737499999999994</c:v>
                </c:pt>
                <c:pt idx="2">
                  <c:v>0.37433333333333335</c:v>
                </c:pt>
                <c:pt idx="3">
                  <c:v>0.32474999999999998</c:v>
                </c:pt>
                <c:pt idx="4">
                  <c:v>0.426875</c:v>
                </c:pt>
                <c:pt idx="5">
                  <c:v>0.48549999999999999</c:v>
                </c:pt>
                <c:pt idx="6">
                  <c:v>0.38462499999999999</c:v>
                </c:pt>
                <c:pt idx="7">
                  <c:v>0.38300000000000001</c:v>
                </c:pt>
                <c:pt idx="8">
                  <c:v>0.38950000000000007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7608"/>
        <c:axId val="143748000"/>
      </c:barChart>
      <c:dateAx>
        <c:axId val="14374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748000"/>
        <c:crosses val="autoZero"/>
        <c:auto val="1"/>
        <c:lblOffset val="100"/>
        <c:baseTimeUnit val="months"/>
      </c:dateAx>
      <c:valAx>
        <c:axId val="1437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</a:t>
                </a:r>
                <a:r>
                  <a:rPr lang="id-ID"/>
                  <a:t>TP</a:t>
                </a: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74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WQC!$O$4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WQC!$AA$21:$AA$24</c:f>
              <c:numCache>
                <c:formatCode>General</c:formatCode>
                <c:ptCount val="4"/>
                <c:pt idx="0">
                  <c:v>6.56</c:v>
                </c:pt>
                <c:pt idx="1">
                  <c:v>6.58</c:v>
                </c:pt>
                <c:pt idx="2">
                  <c:v>6.53</c:v>
                </c:pt>
                <c:pt idx="3">
                  <c:v>6.35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0.64</c:v>
                </c:pt>
                <c:pt idx="2">
                  <c:v>1.92</c:v>
                </c:pt>
                <c:pt idx="3">
                  <c:v>33.700000000000003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WQC!$C$20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WQC!$AB$21:$AB$24</c:f>
              <c:numCache>
                <c:formatCode>0.00</c:formatCode>
                <c:ptCount val="4"/>
                <c:pt idx="0">
                  <c:v>7.23</c:v>
                </c:pt>
                <c:pt idx="1">
                  <c:v>7.17</c:v>
                </c:pt>
                <c:pt idx="2">
                  <c:v>7.04</c:v>
                </c:pt>
                <c:pt idx="3" formatCode="General">
                  <c:v>6.44</c:v>
                </c:pt>
              </c:numCache>
            </c:numRef>
          </c:xVal>
          <c:yVal>
            <c:numRef>
              <c:f>WQC!$C$21:$C$24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44.5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WQC!$E$20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WQC!$AC$21:$AC$26</c:f>
              <c:numCache>
                <c:formatCode>General</c:formatCode>
                <c:ptCount val="6"/>
                <c:pt idx="0">
                  <c:v>8.98</c:v>
                </c:pt>
                <c:pt idx="1">
                  <c:v>8.99</c:v>
                </c:pt>
                <c:pt idx="2">
                  <c:v>7.81</c:v>
                </c:pt>
                <c:pt idx="3">
                  <c:v>7.1</c:v>
                </c:pt>
                <c:pt idx="4">
                  <c:v>6.84</c:v>
                </c:pt>
                <c:pt idx="5">
                  <c:v>6.8</c:v>
                </c:pt>
              </c:numCache>
            </c:numRef>
          </c:xVal>
          <c:yVal>
            <c:numRef>
              <c:f>WQC!$E$21:$E$26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5</c:v>
                </c:pt>
                <c:pt idx="4">
                  <c:v>10</c:v>
                </c:pt>
                <c:pt idx="5">
                  <c:v>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WQC!$F$20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WQC!$AD$21:$AD$32</c:f>
              <c:numCache>
                <c:formatCode>General</c:formatCode>
                <c:ptCount val="12"/>
                <c:pt idx="0">
                  <c:v>8.33</c:v>
                </c:pt>
                <c:pt idx="1">
                  <c:v>8.14</c:v>
                </c:pt>
                <c:pt idx="2">
                  <c:v>7.41</c:v>
                </c:pt>
                <c:pt idx="3">
                  <c:v>7.27</c:v>
                </c:pt>
                <c:pt idx="4">
                  <c:v>7.18</c:v>
                </c:pt>
                <c:pt idx="5">
                  <c:v>7.16</c:v>
                </c:pt>
                <c:pt idx="6">
                  <c:v>7.09</c:v>
                </c:pt>
                <c:pt idx="7">
                  <c:v>7.03</c:v>
                </c:pt>
                <c:pt idx="8">
                  <c:v>6.99</c:v>
                </c:pt>
                <c:pt idx="9">
                  <c:v>6.97</c:v>
                </c:pt>
                <c:pt idx="10">
                  <c:v>6.84</c:v>
                </c:pt>
                <c:pt idx="11">
                  <c:v>6.03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WQC!$G$20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WQC!$AE$21:$AE$32</c:f>
              <c:numCache>
                <c:formatCode>General</c:formatCode>
                <c:ptCount val="12"/>
                <c:pt idx="0">
                  <c:v>8.83</c:v>
                </c:pt>
                <c:pt idx="1">
                  <c:v>8.8800000000000008</c:v>
                </c:pt>
                <c:pt idx="2">
                  <c:v>8.4</c:v>
                </c:pt>
                <c:pt idx="3">
                  <c:v>8.33</c:v>
                </c:pt>
                <c:pt idx="4">
                  <c:v>8.09</c:v>
                </c:pt>
                <c:pt idx="5">
                  <c:v>7.87</c:v>
                </c:pt>
                <c:pt idx="6">
                  <c:v>7.56</c:v>
                </c:pt>
                <c:pt idx="7">
                  <c:v>7.48</c:v>
                </c:pt>
                <c:pt idx="8">
                  <c:v>7.49</c:v>
                </c:pt>
                <c:pt idx="9">
                  <c:v>7.48</c:v>
                </c:pt>
                <c:pt idx="10">
                  <c:v>7.39</c:v>
                </c:pt>
                <c:pt idx="11">
                  <c:v>6.97</c:v>
                </c:pt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32.799999999999997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WQC!$H$20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WQC!$AF$21:$AF$32</c:f>
              <c:numCache>
                <c:formatCode>General</c:formatCode>
                <c:ptCount val="12"/>
                <c:pt idx="0">
                  <c:v>8.5</c:v>
                </c:pt>
                <c:pt idx="1">
                  <c:v>8.57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8.59</c:v>
                </c:pt>
                <c:pt idx="5">
                  <c:v>8.51</c:v>
                </c:pt>
                <c:pt idx="6">
                  <c:v>7.94</c:v>
                </c:pt>
                <c:pt idx="7">
                  <c:v>7.4</c:v>
                </c:pt>
                <c:pt idx="8">
                  <c:v>7.19</c:v>
                </c:pt>
                <c:pt idx="9">
                  <c:v>7.12</c:v>
                </c:pt>
                <c:pt idx="10">
                  <c:v>7.07</c:v>
                </c:pt>
                <c:pt idx="11">
                  <c:v>6.97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32.299999999999997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WQC!$I$20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WQC!$AG$21:$AG$32</c:f>
              <c:numCache>
                <c:formatCode>General</c:formatCode>
                <c:ptCount val="12"/>
                <c:pt idx="0">
                  <c:v>8.3699999999999992</c:v>
                </c:pt>
                <c:pt idx="1">
                  <c:v>8.52</c:v>
                </c:pt>
                <c:pt idx="2">
                  <c:v>8.56</c:v>
                </c:pt>
                <c:pt idx="3">
                  <c:v>8.5399999999999991</c:v>
                </c:pt>
                <c:pt idx="4">
                  <c:v>8.51</c:v>
                </c:pt>
                <c:pt idx="5">
                  <c:v>8.49</c:v>
                </c:pt>
                <c:pt idx="6">
                  <c:v>8.4700000000000006</c:v>
                </c:pt>
                <c:pt idx="7">
                  <c:v>8.43</c:v>
                </c:pt>
                <c:pt idx="8">
                  <c:v>8.3800000000000008</c:v>
                </c:pt>
                <c:pt idx="9">
                  <c:v>8.11</c:v>
                </c:pt>
                <c:pt idx="10">
                  <c:v>7.78</c:v>
                </c:pt>
                <c:pt idx="11">
                  <c:v>7.16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35.200000000000003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WQC!$J$20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WQC!$AH$21:$AH$32</c:f>
              <c:numCache>
                <c:formatCode>0.00</c:formatCode>
                <c:ptCount val="12"/>
                <c:pt idx="0">
                  <c:v>7.33</c:v>
                </c:pt>
                <c:pt idx="1">
                  <c:v>7.95</c:v>
                </c:pt>
                <c:pt idx="2">
                  <c:v>7.85</c:v>
                </c:pt>
                <c:pt idx="3">
                  <c:v>7.69</c:v>
                </c:pt>
                <c:pt idx="4">
                  <c:v>7.51</c:v>
                </c:pt>
                <c:pt idx="5">
                  <c:v>7.34</c:v>
                </c:pt>
                <c:pt idx="6">
                  <c:v>7.25</c:v>
                </c:pt>
                <c:pt idx="7">
                  <c:v>7.2</c:v>
                </c:pt>
                <c:pt idx="8">
                  <c:v>7.15</c:v>
                </c:pt>
                <c:pt idx="9">
                  <c:v>7.1</c:v>
                </c:pt>
                <c:pt idx="10">
                  <c:v>7.04</c:v>
                </c:pt>
                <c:pt idx="11">
                  <c:v>6.77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32.700000000000003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WQC!$K$20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WQC!$AI$21:$AI$32</c:f>
              <c:numCache>
                <c:formatCode>0.00</c:formatCode>
                <c:ptCount val="12"/>
                <c:pt idx="0">
                  <c:v>8.5399999999999991</c:v>
                </c:pt>
                <c:pt idx="1">
                  <c:v>8.5500000000000007</c:v>
                </c:pt>
                <c:pt idx="2">
                  <c:v>8.5500000000000007</c:v>
                </c:pt>
                <c:pt idx="3">
                  <c:v>8.5500000000000007</c:v>
                </c:pt>
                <c:pt idx="4">
                  <c:v>8.52</c:v>
                </c:pt>
                <c:pt idx="5">
                  <c:v>8.3699999999999992</c:v>
                </c:pt>
                <c:pt idx="6">
                  <c:v>8.24</c:v>
                </c:pt>
                <c:pt idx="7">
                  <c:v>7.94</c:v>
                </c:pt>
                <c:pt idx="8">
                  <c:v>7.81</c:v>
                </c:pt>
                <c:pt idx="9">
                  <c:v>7.72</c:v>
                </c:pt>
                <c:pt idx="10">
                  <c:v>7.62</c:v>
                </c:pt>
                <c:pt idx="11">
                  <c:v>7.14</c:v>
                </c:pt>
              </c:numCache>
            </c:numRef>
          </c:xVal>
          <c:yVal>
            <c:numRef>
              <c:f>WQC!$K$21:$K$32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33.200000000000003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1280"/>
        <c:axId val="465734416"/>
      </c:scatterChart>
      <c:valAx>
        <c:axId val="465731280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4416"/>
        <c:crosses val="autoZero"/>
        <c:crossBetween val="midCat"/>
      </c:valAx>
      <c:valAx>
        <c:axId val="4657344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WQC!$AY$37:$AY$40</c:f>
              <c:numCache>
                <c:formatCode>General</c:formatCode>
                <c:ptCount val="4"/>
                <c:pt idx="0">
                  <c:v>152.19999999999999</c:v>
                </c:pt>
                <c:pt idx="1">
                  <c:v>152.6</c:v>
                </c:pt>
                <c:pt idx="2">
                  <c:v>153.5</c:v>
                </c:pt>
                <c:pt idx="3">
                  <c:v>166.8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137.9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WQC!$AZ$37:$AZ$40</c:f>
              <c:numCache>
                <c:formatCode>General</c:formatCode>
                <c:ptCount val="4"/>
                <c:pt idx="0">
                  <c:v>151.30000000000001</c:v>
                </c:pt>
                <c:pt idx="1">
                  <c:v>151.4</c:v>
                </c:pt>
                <c:pt idx="2">
                  <c:v>151.6</c:v>
                </c:pt>
                <c:pt idx="3">
                  <c:v>164.4</c:v>
                </c:pt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WQC!$E$36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WQC!$BA$37:$BA$40</c:f>
              <c:numCache>
                <c:formatCode>General</c:formatCode>
                <c:ptCount val="4"/>
                <c:pt idx="0">
                  <c:v>147.30000000000001</c:v>
                </c:pt>
                <c:pt idx="1">
                  <c:v>147.1</c:v>
                </c:pt>
                <c:pt idx="2">
                  <c:v>146.6</c:v>
                </c:pt>
                <c:pt idx="3">
                  <c:v>171</c:v>
                </c:pt>
              </c:numCache>
            </c:numRef>
          </c:xVal>
          <c:yVal>
            <c:numRef>
              <c:f>WQC!$E$37:$E$42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130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WQC!$F$36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WQC!$BB$37:$BB$48</c:f>
              <c:numCache>
                <c:formatCode>General</c:formatCode>
                <c:ptCount val="12"/>
                <c:pt idx="0">
                  <c:v>0.14699999999999999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0.14499999999999999</c:v>
                </c:pt>
                <c:pt idx="6">
                  <c:v>0.14599999999999999</c:v>
                </c:pt>
                <c:pt idx="7">
                  <c:v>0.14799999999999999</c:v>
                </c:pt>
                <c:pt idx="8">
                  <c:v>0.14899999999999999</c:v>
                </c:pt>
                <c:pt idx="9">
                  <c:v>0.15</c:v>
                </c:pt>
                <c:pt idx="10">
                  <c:v>0.15</c:v>
                </c:pt>
                <c:pt idx="11">
                  <c:v>0.16600000000000001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130.80000000000001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WQC!$G$36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WQC!$BC$37:$BC$48</c:f>
              <c:numCache>
                <c:formatCode>General</c:formatCode>
                <c:ptCount val="12"/>
                <c:pt idx="0">
                  <c:v>147.80000000000001</c:v>
                </c:pt>
                <c:pt idx="1">
                  <c:v>145.5</c:v>
                </c:pt>
                <c:pt idx="2">
                  <c:v>143.5</c:v>
                </c:pt>
                <c:pt idx="3">
                  <c:v>142.69999999999999</c:v>
                </c:pt>
                <c:pt idx="4">
                  <c:v>142.80000000000001</c:v>
                </c:pt>
                <c:pt idx="5">
                  <c:v>143.1</c:v>
                </c:pt>
                <c:pt idx="6">
                  <c:v>144.1</c:v>
                </c:pt>
                <c:pt idx="7">
                  <c:v>144</c:v>
                </c:pt>
                <c:pt idx="8">
                  <c:v>144.69999999999999</c:v>
                </c:pt>
                <c:pt idx="9">
                  <c:v>146.9</c:v>
                </c:pt>
                <c:pt idx="10">
                  <c:v>150</c:v>
                </c:pt>
                <c:pt idx="11">
                  <c:v>171.2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144.30000000000001</c:v>
                </c:pt>
                <c:pt idx="1">
                  <c:v>144.4</c:v>
                </c:pt>
                <c:pt idx="2">
                  <c:v>145</c:v>
                </c:pt>
                <c:pt idx="3">
                  <c:v>144.80000000000001</c:v>
                </c:pt>
                <c:pt idx="4">
                  <c:v>144.9</c:v>
                </c:pt>
                <c:pt idx="5">
                  <c:v>145.6</c:v>
                </c:pt>
                <c:pt idx="6">
                  <c:v>145.9</c:v>
                </c:pt>
                <c:pt idx="7">
                  <c:v>145.9</c:v>
                </c:pt>
                <c:pt idx="8">
                  <c:v>146.6</c:v>
                </c:pt>
                <c:pt idx="9">
                  <c:v>147.1</c:v>
                </c:pt>
                <c:pt idx="10">
                  <c:v>149</c:v>
                </c:pt>
                <c:pt idx="11">
                  <c:v>170.1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General</c:formatCode>
                <c:ptCount val="12"/>
                <c:pt idx="0">
                  <c:v>142.80000000000001</c:v>
                </c:pt>
                <c:pt idx="1">
                  <c:v>143.80000000000001</c:v>
                </c:pt>
                <c:pt idx="2">
                  <c:v>143.6</c:v>
                </c:pt>
                <c:pt idx="3">
                  <c:v>143.1</c:v>
                </c:pt>
                <c:pt idx="4">
                  <c:v>143</c:v>
                </c:pt>
                <c:pt idx="5">
                  <c:v>142.80000000000001</c:v>
                </c:pt>
                <c:pt idx="6">
                  <c:v>142.69999999999999</c:v>
                </c:pt>
                <c:pt idx="7">
                  <c:v>142.6</c:v>
                </c:pt>
                <c:pt idx="8">
                  <c:v>143.19999999999999</c:v>
                </c:pt>
                <c:pt idx="9">
                  <c:v>144.5</c:v>
                </c:pt>
                <c:pt idx="10">
                  <c:v>147.6</c:v>
                </c:pt>
                <c:pt idx="11">
                  <c:v>169.6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WQC!$BF$5:$BF$16</c:f>
              <c:numCache>
                <c:formatCode>0.0</c:formatCode>
                <c:ptCount val="12"/>
                <c:pt idx="0">
                  <c:v>142.5</c:v>
                </c:pt>
                <c:pt idx="1">
                  <c:v>141.5</c:v>
                </c:pt>
                <c:pt idx="2">
                  <c:v>143</c:v>
                </c:pt>
                <c:pt idx="3">
                  <c:v>144.19999999999999</c:v>
                </c:pt>
                <c:pt idx="4">
                  <c:v>145.1</c:v>
                </c:pt>
                <c:pt idx="5">
                  <c:v>145.69999999999999</c:v>
                </c:pt>
                <c:pt idx="6">
                  <c:v>145.30000000000001</c:v>
                </c:pt>
                <c:pt idx="7">
                  <c:v>145.4</c:v>
                </c:pt>
                <c:pt idx="8">
                  <c:v>146.30000000000001</c:v>
                </c:pt>
                <c:pt idx="9">
                  <c:v>148.4</c:v>
                </c:pt>
                <c:pt idx="10">
                  <c:v>153.69999999999999</c:v>
                </c:pt>
                <c:pt idx="11">
                  <c:v>169.9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1672"/>
        <c:axId val="465732848"/>
      </c:scatterChart>
      <c:valAx>
        <c:axId val="465731672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2848"/>
        <c:crosses val="autoZero"/>
        <c:crossBetween val="midCat"/>
      </c:valAx>
      <c:valAx>
        <c:axId val="4657328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WQC!$BK$5:$BK$8</c:f>
              <c:numCache>
                <c:formatCode>General</c:formatCode>
                <c:ptCount val="4"/>
                <c:pt idx="0">
                  <c:v>0.74</c:v>
                </c:pt>
                <c:pt idx="1">
                  <c:v>1.03</c:v>
                </c:pt>
                <c:pt idx="2">
                  <c:v>1.08</c:v>
                </c:pt>
                <c:pt idx="3">
                  <c:v>1.68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WQC!$BL$5:$BL$8</c:f>
              <c:numCache>
                <c:formatCode>0.0</c:formatCode>
                <c:ptCount val="4"/>
                <c:pt idx="0">
                  <c:v>0.79249999999999998</c:v>
                </c:pt>
                <c:pt idx="1">
                  <c:v>0.78312500000000007</c:v>
                </c:pt>
                <c:pt idx="2">
                  <c:v>0.82</c:v>
                </c:pt>
                <c:pt idx="3">
                  <c:v>1.88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WQC!$BM$5:$BM$10</c:f>
              <c:numCache>
                <c:formatCode>General</c:formatCode>
                <c:ptCount val="6"/>
                <c:pt idx="0">
                  <c:v>0.31</c:v>
                </c:pt>
                <c:pt idx="1">
                  <c:v>0.33</c:v>
                </c:pt>
                <c:pt idx="2">
                  <c:v>0.43</c:v>
                </c:pt>
                <c:pt idx="3">
                  <c:v>0.7</c:v>
                </c:pt>
                <c:pt idx="4">
                  <c:v>1.05</c:v>
                </c:pt>
                <c:pt idx="5">
                  <c:v>1.77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0.41</c:v>
                </c:pt>
                <c:pt idx="1">
                  <c:v>0.38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0.61</c:v>
                </c:pt>
                <c:pt idx="5">
                  <c:v>0.71</c:v>
                </c:pt>
                <c:pt idx="6">
                  <c:v>0.76</c:v>
                </c:pt>
                <c:pt idx="7">
                  <c:v>0.77</c:v>
                </c:pt>
                <c:pt idx="8">
                  <c:v>0.89</c:v>
                </c:pt>
                <c:pt idx="9">
                  <c:v>1.03</c:v>
                </c:pt>
                <c:pt idx="10">
                  <c:v>1.21</c:v>
                </c:pt>
                <c:pt idx="11">
                  <c:v>3.5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0.4</c:v>
                </c:pt>
                <c:pt idx="1">
                  <c:v>0.34</c:v>
                </c:pt>
                <c:pt idx="2">
                  <c:v>0.32</c:v>
                </c:pt>
                <c:pt idx="3">
                  <c:v>0.34</c:v>
                </c:pt>
                <c:pt idx="4">
                  <c:v>0.43</c:v>
                </c:pt>
                <c:pt idx="5">
                  <c:v>0.31</c:v>
                </c:pt>
                <c:pt idx="6">
                  <c:v>0.32</c:v>
                </c:pt>
                <c:pt idx="7">
                  <c:v>0.32</c:v>
                </c:pt>
                <c:pt idx="8">
                  <c:v>0.52</c:v>
                </c:pt>
                <c:pt idx="9">
                  <c:v>0.92</c:v>
                </c:pt>
                <c:pt idx="10">
                  <c:v>1.27</c:v>
                </c:pt>
                <c:pt idx="11">
                  <c:v>4.45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0.56999999999999995</c:v>
                </c:pt>
                <c:pt idx="1">
                  <c:v>0.65</c:v>
                </c:pt>
                <c:pt idx="2">
                  <c:v>0.85</c:v>
                </c:pt>
                <c:pt idx="3">
                  <c:v>1.05</c:v>
                </c:pt>
                <c:pt idx="4">
                  <c:v>1.33</c:v>
                </c:pt>
                <c:pt idx="5">
                  <c:v>1.4</c:v>
                </c:pt>
                <c:pt idx="6">
                  <c:v>1.42</c:v>
                </c:pt>
                <c:pt idx="7">
                  <c:v>1.51</c:v>
                </c:pt>
                <c:pt idx="8">
                  <c:v>1.6</c:v>
                </c:pt>
                <c:pt idx="9">
                  <c:v>1.82</c:v>
                </c:pt>
                <c:pt idx="10">
                  <c:v>2.61</c:v>
                </c:pt>
                <c:pt idx="11">
                  <c:v>5.04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WQC!$BS$5:$BS$16</c:f>
              <c:numCache>
                <c:formatCode>General</c:formatCode>
                <c:ptCount val="12"/>
                <c:pt idx="0">
                  <c:v>0.63</c:v>
                </c:pt>
                <c:pt idx="1">
                  <c:v>0.41</c:v>
                </c:pt>
                <c:pt idx="2">
                  <c:v>0.56000000000000005</c:v>
                </c:pt>
                <c:pt idx="3">
                  <c:v>0.4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0.54</c:v>
                </c:pt>
                <c:pt idx="9">
                  <c:v>0.52</c:v>
                </c:pt>
                <c:pt idx="10">
                  <c:v>0.55000000000000004</c:v>
                </c:pt>
                <c:pt idx="11">
                  <c:v>2.31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5200"/>
        <c:axId val="465735592"/>
      </c:scatterChart>
      <c:valAx>
        <c:axId val="46573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5592"/>
        <c:crosses val="autoZero"/>
        <c:crossBetween val="midCat"/>
      </c:valAx>
      <c:valAx>
        <c:axId val="465735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Muko-Muko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WQC!$B$52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WQC!$O$53:$O$56</c:f>
              <c:numCache>
                <c:formatCode>General</c:formatCode>
                <c:ptCount val="4"/>
                <c:pt idx="0">
                  <c:v>26.7</c:v>
                </c:pt>
                <c:pt idx="1">
                  <c:v>26.8</c:v>
                </c:pt>
                <c:pt idx="2">
                  <c:v>26.7</c:v>
                </c:pt>
                <c:pt idx="3">
                  <c:v>26.3</c:v>
                </c:pt>
              </c:numCache>
            </c:numRef>
          </c:xVal>
          <c:yVal>
            <c:numRef>
              <c:f>WQC!$B$53:$B$56</c:f>
              <c:numCache>
                <c:formatCode>General</c:formatCode>
                <c:ptCount val="4"/>
                <c:pt idx="0">
                  <c:v>0</c:v>
                </c:pt>
                <c:pt idx="1">
                  <c:v>0.78</c:v>
                </c:pt>
                <c:pt idx="2">
                  <c:v>2.34</c:v>
                </c:pt>
                <c:pt idx="3">
                  <c:v>16.7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WQC!$D$52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WQC!$P$53:$P$56</c:f>
              <c:numCache>
                <c:formatCode>General</c:formatCode>
                <c:ptCount val="4"/>
                <c:pt idx="0">
                  <c:v>27.3</c:v>
                </c:pt>
                <c:pt idx="1">
                  <c:v>27.3</c:v>
                </c:pt>
                <c:pt idx="2">
                  <c:v>27.2</c:v>
                </c:pt>
                <c:pt idx="3">
                  <c:v>26.3</c:v>
                </c:pt>
              </c:numCache>
            </c:numRef>
          </c:xVal>
          <c:yVal>
            <c:numRef>
              <c:f>WQC!$C$53:$C$56</c:f>
              <c:numCache>
                <c:formatCode>General</c:formatCode>
                <c:ptCount val="4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17.8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WQC!$E$52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WQC!$Q$53:$Q$58</c:f>
              <c:numCache>
                <c:formatCode>General</c:formatCode>
                <c:ptCount val="6"/>
                <c:pt idx="0">
                  <c:v>28.5</c:v>
                </c:pt>
                <c:pt idx="1">
                  <c:v>27.9</c:v>
                </c:pt>
                <c:pt idx="2">
                  <c:v>27.4</c:v>
                </c:pt>
                <c:pt idx="3">
                  <c:v>27.3</c:v>
                </c:pt>
                <c:pt idx="4">
                  <c:v>27.3</c:v>
                </c:pt>
                <c:pt idx="5">
                  <c:v>27.3</c:v>
                </c:pt>
              </c:numCache>
            </c:numRef>
          </c:xVal>
          <c:yVal>
            <c:numRef>
              <c:f>WQC!$E$53:$E$58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5</c:v>
                </c:pt>
                <c:pt idx="4">
                  <c:v>10</c:v>
                </c:pt>
                <c:pt idx="5">
                  <c:v>17.3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WQC!$F$52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WQC!$R$53:$R$64</c:f>
              <c:numCache>
                <c:formatCode>General</c:formatCode>
                <c:ptCount val="12"/>
                <c:pt idx="0">
                  <c:v>27.9</c:v>
                </c:pt>
                <c:pt idx="1">
                  <c:v>27.8</c:v>
                </c:pt>
                <c:pt idx="2">
                  <c:v>27.6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27.5</c:v>
                </c:pt>
              </c:numCache>
            </c:numRef>
          </c:xVal>
          <c:yVal>
            <c:numRef>
              <c:f>WQC!$F$53:$F$64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WQC!$G$52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WQC!$S$53:$S$64</c:f>
              <c:numCache>
                <c:formatCode>General</c:formatCode>
                <c:ptCount val="12"/>
                <c:pt idx="0">
                  <c:v>29.1</c:v>
                </c:pt>
                <c:pt idx="1">
                  <c:v>28.6</c:v>
                </c:pt>
                <c:pt idx="2">
                  <c:v>28.1</c:v>
                </c:pt>
                <c:pt idx="3">
                  <c:v>28</c:v>
                </c:pt>
                <c:pt idx="4">
                  <c:v>28</c:v>
                </c:pt>
                <c:pt idx="5">
                  <c:v>27.3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27.7</c:v>
                </c:pt>
              </c:numCache>
            </c:numRef>
          </c:xVal>
          <c:yVal>
            <c:numRef>
              <c:f>WQC!$G$53:$G$64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18.5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WQC!$H$52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WQC!$T$53:$T$64</c:f>
              <c:numCache>
                <c:formatCode>General</c:formatCode>
                <c:ptCount val="12"/>
                <c:pt idx="0">
                  <c:v>28.9</c:v>
                </c:pt>
                <c:pt idx="1">
                  <c:v>28.8</c:v>
                </c:pt>
                <c:pt idx="2">
                  <c:v>28.6</c:v>
                </c:pt>
                <c:pt idx="3">
                  <c:v>28.6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28.4</c:v>
                </c:pt>
                <c:pt idx="9">
                  <c:v>27.8</c:v>
                </c:pt>
                <c:pt idx="10">
                  <c:v>27.7</c:v>
                </c:pt>
                <c:pt idx="11">
                  <c:v>27.7</c:v>
                </c:pt>
              </c:numCache>
            </c:numRef>
          </c:xVal>
          <c:yVal>
            <c:numRef>
              <c:f>WQC!$H$53:$H$64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WQC!$I$52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WQC!$U$53:$U$64</c:f>
              <c:numCache>
                <c:formatCode>General</c:formatCode>
                <c:ptCount val="12"/>
                <c:pt idx="0">
                  <c:v>27.8</c:v>
                </c:pt>
                <c:pt idx="1">
                  <c:v>27.7</c:v>
                </c:pt>
                <c:pt idx="2">
                  <c:v>27.6</c:v>
                </c:pt>
                <c:pt idx="3">
                  <c:v>27.6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27.6</c:v>
                </c:pt>
              </c:numCache>
            </c:numRef>
          </c:xVal>
          <c:yVal>
            <c:numRef>
              <c:f>WQC!$I$53:$I$64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WQC!$J$52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WQC!$V$53:$V$64</c:f>
              <c:numCache>
                <c:formatCode>General</c:formatCode>
                <c:ptCount val="12"/>
                <c:pt idx="0">
                  <c:v>28.6</c:v>
                </c:pt>
                <c:pt idx="1">
                  <c:v>28.1</c:v>
                </c:pt>
                <c:pt idx="2">
                  <c:v>28.1</c:v>
                </c:pt>
                <c:pt idx="3">
                  <c:v>27.8</c:v>
                </c:pt>
                <c:pt idx="4">
                  <c:v>27.7</c:v>
                </c:pt>
                <c:pt idx="5">
                  <c:v>27.7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28.1</c:v>
                </c:pt>
              </c:numCache>
            </c:numRef>
          </c:xVal>
          <c:yVal>
            <c:numRef>
              <c:f>WQC!$J$53:$J$64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WQC!$K$52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WQC!$W$53:$W$64</c:f>
              <c:numCache>
                <c:formatCode>General</c:formatCode>
                <c:ptCount val="12"/>
                <c:pt idx="0">
                  <c:v>28.3</c:v>
                </c:pt>
                <c:pt idx="1">
                  <c:v>27.9</c:v>
                </c:pt>
                <c:pt idx="2">
                  <c:v>27.7</c:v>
                </c:pt>
                <c:pt idx="3">
                  <c:v>27.7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28.2</c:v>
                </c:pt>
              </c:numCache>
            </c:numRef>
          </c:xVal>
          <c:yVal>
            <c:numRef>
              <c:f>WQC!$K$53:$K$64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6768"/>
        <c:axId val="465733240"/>
      </c:scatterChart>
      <c:valAx>
        <c:axId val="46573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112614527138638"/>
              <c:y val="7.02395141314373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3240"/>
        <c:crosses val="autoZero"/>
        <c:crossBetween val="midCat"/>
        <c:majorUnit val="2"/>
      </c:valAx>
      <c:valAx>
        <c:axId val="4657332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57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Sigiran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WQC!$B$68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WQC!$O$69:$O$72</c:f>
              <c:numCache>
                <c:formatCode>General</c:formatCode>
                <c:ptCount val="4"/>
                <c:pt idx="0">
                  <c:v>27.7</c:v>
                </c:pt>
                <c:pt idx="1">
                  <c:v>27.8</c:v>
                </c:pt>
                <c:pt idx="2">
                  <c:v>27.7</c:v>
                </c:pt>
                <c:pt idx="3">
                  <c:v>26.7</c:v>
                </c:pt>
              </c:numCache>
            </c:numRef>
          </c:xVal>
          <c:yVal>
            <c:numRef>
              <c:f>WQC!$B$69:$B$72</c:f>
              <c:numCache>
                <c:formatCode>General</c:formatCode>
                <c:ptCount val="4"/>
                <c:pt idx="0">
                  <c:v>0</c:v>
                </c:pt>
                <c:pt idx="1">
                  <c:v>0.61</c:v>
                </c:pt>
                <c:pt idx="2">
                  <c:v>1.83</c:v>
                </c:pt>
                <c:pt idx="3">
                  <c:v>72.5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WQC!$D$68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WQC!$P$69:$P$72</c:f>
              <c:numCache>
                <c:formatCode>General</c:formatCode>
                <c:ptCount val="4"/>
                <c:pt idx="0">
                  <c:v>27.5</c:v>
                </c:pt>
                <c:pt idx="1">
                  <c:v>27.5</c:v>
                </c:pt>
                <c:pt idx="2">
                  <c:v>27.4</c:v>
                </c:pt>
                <c:pt idx="3">
                  <c:v>26.4</c:v>
                </c:pt>
              </c:numCache>
            </c:numRef>
          </c:xVal>
          <c:yVal>
            <c:numRef>
              <c:f>WQC!$C$69:$C$72</c:f>
              <c:numCache>
                <c:formatCode>General</c:formatCode>
                <c:ptCount val="4"/>
                <c:pt idx="0">
                  <c:v>0</c:v>
                </c:pt>
                <c:pt idx="1">
                  <c:v>0.85</c:v>
                </c:pt>
                <c:pt idx="2">
                  <c:v>2.5499999999999998</c:v>
                </c:pt>
                <c:pt idx="3">
                  <c:v>42.5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WQC!$E$68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WQC!$Q$69:$Q$74</c:f>
              <c:numCache>
                <c:formatCode>General</c:formatCode>
                <c:ptCount val="6"/>
                <c:pt idx="0">
                  <c:v>31.5</c:v>
                </c:pt>
                <c:pt idx="1">
                  <c:v>31.4</c:v>
                </c:pt>
                <c:pt idx="2">
                  <c:v>30.4</c:v>
                </c:pt>
                <c:pt idx="3">
                  <c:v>28.5</c:v>
                </c:pt>
                <c:pt idx="4">
                  <c:v>27.3</c:v>
                </c:pt>
                <c:pt idx="5">
                  <c:v>27.5</c:v>
                </c:pt>
              </c:numCache>
            </c:numRef>
          </c:xVal>
          <c:yVal>
            <c:numRef>
              <c:f>WQC!$E$69:$E$74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5</c:v>
                </c:pt>
                <c:pt idx="4">
                  <c:v>10</c:v>
                </c:pt>
                <c:pt idx="5">
                  <c:v>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WQC!$F$68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WQC!$R$69:$R$80</c:f>
              <c:numCache>
                <c:formatCode>General</c:formatCode>
                <c:ptCount val="12"/>
                <c:pt idx="0">
                  <c:v>30.4</c:v>
                </c:pt>
                <c:pt idx="1">
                  <c:v>29.4</c:v>
                </c:pt>
                <c:pt idx="2">
                  <c:v>28.2</c:v>
                </c:pt>
                <c:pt idx="3">
                  <c:v>28.1</c:v>
                </c:pt>
                <c:pt idx="4">
                  <c:v>28</c:v>
                </c:pt>
                <c:pt idx="5">
                  <c:v>28</c:v>
                </c:pt>
                <c:pt idx="6">
                  <c:v>27.7</c:v>
                </c:pt>
                <c:pt idx="7">
                  <c:v>27.4</c:v>
                </c:pt>
                <c:pt idx="8">
                  <c:v>27.4</c:v>
                </c:pt>
                <c:pt idx="9">
                  <c:v>27.3</c:v>
                </c:pt>
                <c:pt idx="10">
                  <c:v>27.3</c:v>
                </c:pt>
                <c:pt idx="11">
                  <c:v>26.9</c:v>
                </c:pt>
              </c:numCache>
            </c:numRef>
          </c:xVal>
          <c:yVal>
            <c:numRef>
              <c:f>WQC!$F$69:$F$80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WQC!$G$68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WQC!$S$69:$S$80</c:f>
              <c:numCache>
                <c:formatCode>General</c:formatCode>
                <c:ptCount val="12"/>
                <c:pt idx="0">
                  <c:v>30.7</c:v>
                </c:pt>
                <c:pt idx="1">
                  <c:v>29.8</c:v>
                </c:pt>
                <c:pt idx="2">
                  <c:v>29.3</c:v>
                </c:pt>
                <c:pt idx="3">
                  <c:v>28.3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27.8</c:v>
                </c:pt>
                <c:pt idx="11">
                  <c:v>27.4</c:v>
                </c:pt>
              </c:numCache>
            </c:numRef>
          </c:xVal>
          <c:yVal>
            <c:numRef>
              <c:f>WQC!$G$69:$G$80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45.3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WQC!$H$68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WQC!$T$69:$T$80</c:f>
              <c:numCache>
                <c:formatCode>General</c:formatCode>
                <c:ptCount val="12"/>
                <c:pt idx="0">
                  <c:v>29.9</c:v>
                </c:pt>
                <c:pt idx="1">
                  <c:v>29.2</c:v>
                </c:pt>
                <c:pt idx="2">
                  <c:v>28.9</c:v>
                </c:pt>
                <c:pt idx="3">
                  <c:v>28.8</c:v>
                </c:pt>
                <c:pt idx="4">
                  <c:v>28.8</c:v>
                </c:pt>
                <c:pt idx="5">
                  <c:v>28.7</c:v>
                </c:pt>
                <c:pt idx="6">
                  <c:v>28.6</c:v>
                </c:pt>
                <c:pt idx="7">
                  <c:v>28.5</c:v>
                </c:pt>
                <c:pt idx="8">
                  <c:v>28.4</c:v>
                </c:pt>
                <c:pt idx="9">
                  <c:v>28.8</c:v>
                </c:pt>
                <c:pt idx="10">
                  <c:v>27.9</c:v>
                </c:pt>
                <c:pt idx="11">
                  <c:v>27.5</c:v>
                </c:pt>
              </c:numCache>
            </c:numRef>
          </c:xVal>
          <c:yVal>
            <c:numRef>
              <c:f>WQC!$H$69:$H$80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45.2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WQC!$I$68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WQC!$U$69:$U$80</c:f>
              <c:numCache>
                <c:formatCode>General</c:formatCode>
                <c:ptCount val="12"/>
                <c:pt idx="0">
                  <c:v>27.8</c:v>
                </c:pt>
                <c:pt idx="1">
                  <c:v>27.7</c:v>
                </c:pt>
                <c:pt idx="2">
                  <c:v>27.6</c:v>
                </c:pt>
                <c:pt idx="3">
                  <c:v>27.6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27.6</c:v>
                </c:pt>
              </c:numCache>
            </c:numRef>
          </c:xVal>
          <c:yVal>
            <c:numRef>
              <c:f>WQC!$I$69:$I$80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WQC!$J$68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WQC!$V$69:$V$80</c:f>
              <c:numCache>
                <c:formatCode>0.0</c:formatCode>
                <c:ptCount val="12"/>
                <c:pt idx="0">
                  <c:v>30.2</c:v>
                </c:pt>
                <c:pt idx="1">
                  <c:v>29.2</c:v>
                </c:pt>
                <c:pt idx="2">
                  <c:v>28.2</c:v>
                </c:pt>
                <c:pt idx="3">
                  <c:v>28.1</c:v>
                </c:pt>
                <c:pt idx="4">
                  <c:v>28</c:v>
                </c:pt>
                <c:pt idx="5">
                  <c:v>28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27.8</c:v>
                </c:pt>
                <c:pt idx="11">
                  <c:v>28.1</c:v>
                </c:pt>
              </c:numCache>
            </c:numRef>
          </c:xVal>
          <c:yVal>
            <c:numRef>
              <c:f>WQC!$J$69:$J$80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WQC!$K$68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WQC!$W$69:$W$80</c:f>
              <c:numCache>
                <c:formatCode>General</c:formatCode>
                <c:ptCount val="12"/>
                <c:pt idx="0">
                  <c:v>29.9</c:v>
                </c:pt>
                <c:pt idx="1">
                  <c:v>29.6</c:v>
                </c:pt>
                <c:pt idx="2">
                  <c:v>28.8</c:v>
                </c:pt>
                <c:pt idx="3">
                  <c:v>28.6</c:v>
                </c:pt>
                <c:pt idx="4">
                  <c:v>28</c:v>
                </c:pt>
                <c:pt idx="5">
                  <c:v>27.9</c:v>
                </c:pt>
                <c:pt idx="6">
                  <c:v>27.8</c:v>
                </c:pt>
                <c:pt idx="7">
                  <c:v>27.6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27.6</c:v>
                </c:pt>
              </c:numCache>
            </c:numRef>
          </c:xVal>
          <c:yVal>
            <c:numRef>
              <c:f>WQC!$K$69:$K$80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42.7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1944"/>
        <c:axId val="469727240"/>
      </c:scatterChart>
      <c:valAx>
        <c:axId val="469731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108971367465946"/>
              <c:y val="6.7607035144630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7240"/>
        <c:crosses val="autoZero"/>
        <c:crossBetween val="midCat"/>
        <c:majorUnit val="2"/>
      </c:valAx>
      <c:valAx>
        <c:axId val="4697272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3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WQC!$B$84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WQC!$O$85:$O$88</c:f>
              <c:numCache>
                <c:formatCode>General</c:formatCode>
                <c:ptCount val="4"/>
                <c:pt idx="0">
                  <c:v>27.4</c:v>
                </c:pt>
                <c:pt idx="1">
                  <c:v>27.2</c:v>
                </c:pt>
                <c:pt idx="2">
                  <c:v>27.2</c:v>
                </c:pt>
                <c:pt idx="3">
                  <c:v>26.9</c:v>
                </c:pt>
              </c:numCache>
            </c:numRef>
          </c:xVal>
          <c:yVal>
            <c:numRef>
              <c:f>WQC!$B$85:$B$88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163.80000000000001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WQC!$D$84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WQC!$P$85:$P$88</c:f>
              <c:numCache>
                <c:formatCode>General</c:formatCode>
                <c:ptCount val="4"/>
                <c:pt idx="0">
                  <c:v>27.7</c:v>
                </c:pt>
                <c:pt idx="1">
                  <c:v>27.5</c:v>
                </c:pt>
                <c:pt idx="2">
                  <c:v>27.5</c:v>
                </c:pt>
                <c:pt idx="3">
                  <c:v>26.2</c:v>
                </c:pt>
              </c:numCache>
            </c:numRef>
          </c:xVal>
          <c:yVal>
            <c:numRef>
              <c:f>WQC!$C$85:$C$88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161.69999999999999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WQC!$E$84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WQC!$Q$85:$Q$90</c:f>
              <c:numCache>
                <c:formatCode>General</c:formatCode>
                <c:ptCount val="6"/>
                <c:pt idx="0">
                  <c:v>31.4</c:v>
                </c:pt>
                <c:pt idx="1">
                  <c:v>29.7</c:v>
                </c:pt>
                <c:pt idx="2">
                  <c:v>28.2</c:v>
                </c:pt>
                <c:pt idx="3">
                  <c:v>28</c:v>
                </c:pt>
                <c:pt idx="4">
                  <c:v>27.1</c:v>
                </c:pt>
                <c:pt idx="5">
                  <c:v>27.6</c:v>
                </c:pt>
              </c:numCache>
            </c:numRef>
          </c:xVal>
          <c:yVal>
            <c:numRef>
              <c:f>WQC!$E$85:$E$90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5</c:v>
                </c:pt>
                <c:pt idx="4">
                  <c:v>10</c:v>
                </c:pt>
                <c:pt idx="5">
                  <c:v>169.1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WQC!$F$84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WQC!$R$85:$R$96</c:f>
              <c:numCache>
                <c:formatCode>General</c:formatCode>
                <c:ptCount val="12"/>
                <c:pt idx="0">
                  <c:v>29.4</c:v>
                </c:pt>
                <c:pt idx="1">
                  <c:v>29.4</c:v>
                </c:pt>
                <c:pt idx="2">
                  <c:v>29.3</c:v>
                </c:pt>
                <c:pt idx="3">
                  <c:v>29.2</c:v>
                </c:pt>
                <c:pt idx="4">
                  <c:v>29</c:v>
                </c:pt>
                <c:pt idx="5">
                  <c:v>28.4</c:v>
                </c:pt>
                <c:pt idx="6">
                  <c:v>28.4</c:v>
                </c:pt>
                <c:pt idx="7">
                  <c:v>28.2</c:v>
                </c:pt>
                <c:pt idx="8">
                  <c:v>28</c:v>
                </c:pt>
                <c:pt idx="9">
                  <c:v>27.9</c:v>
                </c:pt>
                <c:pt idx="10">
                  <c:v>27.6</c:v>
                </c:pt>
                <c:pt idx="11">
                  <c:v>26.8</c:v>
                </c:pt>
              </c:numCache>
            </c:numRef>
          </c:xVal>
          <c:yVal>
            <c:numRef>
              <c:f>WQC!$F$85:$F$96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175.2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WQC!$G$84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WQC!$S$85:$S$96</c:f>
              <c:numCache>
                <c:formatCode>General</c:formatCode>
                <c:ptCount val="12"/>
                <c:pt idx="0">
                  <c:v>31.4</c:v>
                </c:pt>
                <c:pt idx="1">
                  <c:v>29.4</c:v>
                </c:pt>
                <c:pt idx="2">
                  <c:v>28.6</c:v>
                </c:pt>
                <c:pt idx="3">
                  <c:v>28.4</c:v>
                </c:pt>
                <c:pt idx="4">
                  <c:v>28.3</c:v>
                </c:pt>
                <c:pt idx="5">
                  <c:v>28.2</c:v>
                </c:pt>
                <c:pt idx="6">
                  <c:v>28.2</c:v>
                </c:pt>
                <c:pt idx="7">
                  <c:v>28.1</c:v>
                </c:pt>
                <c:pt idx="8">
                  <c:v>28.1</c:v>
                </c:pt>
                <c:pt idx="9">
                  <c:v>28.1</c:v>
                </c:pt>
                <c:pt idx="10">
                  <c:v>28</c:v>
                </c:pt>
                <c:pt idx="11">
                  <c:v>27.1</c:v>
                </c:pt>
              </c:numCache>
            </c:numRef>
          </c:xVal>
          <c:yVal>
            <c:numRef>
              <c:f>WQC!$G$85:$G$96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WQC!$H$84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WQC!$T$85:$T$96</c:f>
              <c:numCache>
                <c:formatCode>General</c:formatCode>
                <c:ptCount val="12"/>
                <c:pt idx="0">
                  <c:v>30.3</c:v>
                </c:pt>
                <c:pt idx="1">
                  <c:v>29.2</c:v>
                </c:pt>
                <c:pt idx="2">
                  <c:v>28.9</c:v>
                </c:pt>
                <c:pt idx="3">
                  <c:v>28.8</c:v>
                </c:pt>
                <c:pt idx="4">
                  <c:v>28.7</c:v>
                </c:pt>
                <c:pt idx="5">
                  <c:v>28.6</c:v>
                </c:pt>
                <c:pt idx="6">
                  <c:v>28.4</c:v>
                </c:pt>
                <c:pt idx="7">
                  <c:v>28.3</c:v>
                </c:pt>
                <c:pt idx="8">
                  <c:v>28.3</c:v>
                </c:pt>
                <c:pt idx="9">
                  <c:v>28.2</c:v>
                </c:pt>
                <c:pt idx="10">
                  <c:v>28</c:v>
                </c:pt>
                <c:pt idx="11">
                  <c:v>27.2</c:v>
                </c:pt>
              </c:numCache>
            </c:numRef>
          </c:xVal>
          <c:yVal>
            <c:numRef>
              <c:f>WQC!$H$85:$H$96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160.19999999999999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WQC!$I$84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WQC!$U$85:$U$96</c:f>
              <c:numCache>
                <c:formatCode>General</c:formatCode>
                <c:ptCount val="12"/>
                <c:pt idx="0">
                  <c:v>29.2</c:v>
                </c:pt>
                <c:pt idx="1">
                  <c:v>28.8</c:v>
                </c:pt>
                <c:pt idx="2">
                  <c:v>28.6</c:v>
                </c:pt>
                <c:pt idx="3">
                  <c:v>28.5</c:v>
                </c:pt>
                <c:pt idx="4">
                  <c:v>28.1</c:v>
                </c:pt>
                <c:pt idx="5">
                  <c:v>28.1</c:v>
                </c:pt>
                <c:pt idx="6">
                  <c:v>28.1</c:v>
                </c:pt>
                <c:pt idx="7">
                  <c:v>28</c:v>
                </c:pt>
                <c:pt idx="8">
                  <c:v>27.8</c:v>
                </c:pt>
                <c:pt idx="9">
                  <c:v>27.8</c:v>
                </c:pt>
                <c:pt idx="10">
                  <c:v>27.7</c:v>
                </c:pt>
                <c:pt idx="11">
                  <c:v>27.5</c:v>
                </c:pt>
              </c:numCache>
            </c:numRef>
          </c:xVal>
          <c:yVal>
            <c:numRef>
              <c:f>WQC!$I$85:$I$96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WQC!$J$84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WQC!$V$85:$V$96</c:f>
              <c:numCache>
                <c:formatCode>0.0</c:formatCode>
                <c:ptCount val="12"/>
                <c:pt idx="0">
                  <c:v>30.9</c:v>
                </c:pt>
                <c:pt idx="1">
                  <c:v>29</c:v>
                </c:pt>
                <c:pt idx="2">
                  <c:v>28.2</c:v>
                </c:pt>
                <c:pt idx="3">
                  <c:v>28</c:v>
                </c:pt>
                <c:pt idx="4">
                  <c:v>27.9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27.8</c:v>
                </c:pt>
                <c:pt idx="11">
                  <c:v>27.2</c:v>
                </c:pt>
              </c:numCache>
            </c:numRef>
          </c:xVal>
          <c:yVal>
            <c:numRef>
              <c:f>WQC!$J$85:$J$96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WQC!$K$84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WQC!$W$85:$W$96</c:f>
              <c:numCache>
                <c:formatCode>0.0</c:formatCode>
                <c:ptCount val="12"/>
                <c:pt idx="0">
                  <c:v>29.4</c:v>
                </c:pt>
                <c:pt idx="1">
                  <c:v>28.7</c:v>
                </c:pt>
                <c:pt idx="2">
                  <c:v>28.5</c:v>
                </c:pt>
                <c:pt idx="3">
                  <c:v>28.3</c:v>
                </c:pt>
                <c:pt idx="4">
                  <c:v>28.3</c:v>
                </c:pt>
                <c:pt idx="5">
                  <c:v>28.1</c:v>
                </c:pt>
                <c:pt idx="6">
                  <c:v>27.9</c:v>
                </c:pt>
                <c:pt idx="7">
                  <c:v>27.8</c:v>
                </c:pt>
                <c:pt idx="8">
                  <c:v>27.8</c:v>
                </c:pt>
                <c:pt idx="9">
                  <c:v>27.7</c:v>
                </c:pt>
                <c:pt idx="10">
                  <c:v>27.6</c:v>
                </c:pt>
                <c:pt idx="11">
                  <c:v>27.1</c:v>
                </c:pt>
              </c:numCache>
            </c:numRef>
          </c:xVal>
          <c:yVal>
            <c:numRef>
              <c:f>WQC!$K$85:$K$96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160.69999999999999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7632"/>
        <c:axId val="469728024"/>
      </c:scatterChart>
      <c:valAx>
        <c:axId val="469727632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910428631335023"/>
              <c:y val="6.497455615782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8024"/>
        <c:crosses val="autoZero"/>
        <c:crossBetween val="midCat"/>
        <c:majorUnit val="2"/>
      </c:valAx>
      <c:valAx>
        <c:axId val="4697280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Pandan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WQC!$B$100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WQC!$O$101:$O$104</c:f>
              <c:numCache>
                <c:formatCode>General</c:formatCode>
                <c:ptCount val="4"/>
                <c:pt idx="0">
                  <c:v>28.3</c:v>
                </c:pt>
                <c:pt idx="1">
                  <c:v>27.2</c:v>
                </c:pt>
                <c:pt idx="2">
                  <c:v>27.2</c:v>
                </c:pt>
                <c:pt idx="3">
                  <c:v>27.1</c:v>
                </c:pt>
              </c:numCache>
            </c:numRef>
          </c:xVal>
          <c:yVal>
            <c:numRef>
              <c:f>WQC!$B$101:$B$104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69.7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WQC!$D$100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WQC!$P$101:$P$104</c:f>
              <c:numCache>
                <c:formatCode>General</c:formatCode>
                <c:ptCount val="4"/>
                <c:pt idx="0">
                  <c:v>27.6</c:v>
                </c:pt>
                <c:pt idx="1">
                  <c:v>27.6</c:v>
                </c:pt>
                <c:pt idx="2">
                  <c:v>27.2</c:v>
                </c:pt>
                <c:pt idx="3">
                  <c:v>26.6</c:v>
                </c:pt>
              </c:numCache>
            </c:numRef>
          </c:xVal>
          <c:yVal>
            <c:numRef>
              <c:f>WQC!$C$101:$C$104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2.25</c:v>
                </c:pt>
                <c:pt idx="3">
                  <c:v>63.7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WQC!$E$100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WQC!$Q$101:$Q$106</c:f>
              <c:numCache>
                <c:formatCode>General</c:formatCode>
                <c:ptCount val="6"/>
                <c:pt idx="0">
                  <c:v>32</c:v>
                </c:pt>
                <c:pt idx="1">
                  <c:v>31.7</c:v>
                </c:pt>
                <c:pt idx="2">
                  <c:v>29</c:v>
                </c:pt>
                <c:pt idx="3">
                  <c:v>28.1</c:v>
                </c:pt>
                <c:pt idx="4">
                  <c:v>27.4</c:v>
                </c:pt>
                <c:pt idx="5">
                  <c:v>27.7</c:v>
                </c:pt>
              </c:numCache>
            </c:numRef>
          </c:xVal>
          <c:yVal>
            <c:numRef>
              <c:f>WQC!$E$101:$E$106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5</c:v>
                </c:pt>
                <c:pt idx="4">
                  <c:v>10</c:v>
                </c:pt>
                <c:pt idx="5">
                  <c:v>63.9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WQC!$F$100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WQC!$R$101:$R$112</c:f>
              <c:numCache>
                <c:formatCode>General</c:formatCode>
                <c:ptCount val="12"/>
                <c:pt idx="0">
                  <c:v>31</c:v>
                </c:pt>
                <c:pt idx="1">
                  <c:v>30.4</c:v>
                </c:pt>
                <c:pt idx="2">
                  <c:v>29.7</c:v>
                </c:pt>
                <c:pt idx="3">
                  <c:v>29.6</c:v>
                </c:pt>
                <c:pt idx="4">
                  <c:v>29.4</c:v>
                </c:pt>
                <c:pt idx="5">
                  <c:v>28.6</c:v>
                </c:pt>
                <c:pt idx="6">
                  <c:v>28.4</c:v>
                </c:pt>
                <c:pt idx="7">
                  <c:v>28.2</c:v>
                </c:pt>
                <c:pt idx="8">
                  <c:v>28.1</c:v>
                </c:pt>
                <c:pt idx="9">
                  <c:v>27.9</c:v>
                </c:pt>
                <c:pt idx="10">
                  <c:v>27.7</c:v>
                </c:pt>
                <c:pt idx="11">
                  <c:v>29.1</c:v>
                </c:pt>
              </c:numCache>
            </c:numRef>
          </c:xVal>
          <c:yVal>
            <c:numRef>
              <c:f>WQC!$F$101:$F$112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62.6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WQC!$G$100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WQC!$S$101:$S$112</c:f>
              <c:numCache>
                <c:formatCode>General</c:formatCode>
                <c:ptCount val="12"/>
                <c:pt idx="0">
                  <c:v>31.1</c:v>
                </c:pt>
                <c:pt idx="1">
                  <c:v>30.2</c:v>
                </c:pt>
                <c:pt idx="2">
                  <c:v>28.6</c:v>
                </c:pt>
                <c:pt idx="3">
                  <c:v>28.4</c:v>
                </c:pt>
                <c:pt idx="4">
                  <c:v>28.3</c:v>
                </c:pt>
                <c:pt idx="5">
                  <c:v>28.2</c:v>
                </c:pt>
                <c:pt idx="6">
                  <c:v>28.1</c:v>
                </c:pt>
                <c:pt idx="7">
                  <c:v>28</c:v>
                </c:pt>
                <c:pt idx="8">
                  <c:v>27.9</c:v>
                </c:pt>
                <c:pt idx="9">
                  <c:v>27.9</c:v>
                </c:pt>
                <c:pt idx="10">
                  <c:v>27.7</c:v>
                </c:pt>
                <c:pt idx="11">
                  <c:v>27.6</c:v>
                </c:pt>
              </c:numCache>
            </c:numRef>
          </c:xVal>
          <c:yVal>
            <c:numRef>
              <c:f>WQC!$G$101:$G$112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WQC!$H$100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WQC!$T$101:$T$112</c:f>
              <c:numCache>
                <c:formatCode>General</c:formatCode>
                <c:ptCount val="12"/>
                <c:pt idx="0">
                  <c:v>30.1</c:v>
                </c:pt>
                <c:pt idx="1">
                  <c:v>29.3</c:v>
                </c:pt>
                <c:pt idx="2">
                  <c:v>29</c:v>
                </c:pt>
                <c:pt idx="3">
                  <c:v>28.5</c:v>
                </c:pt>
                <c:pt idx="4">
                  <c:v>28.5</c:v>
                </c:pt>
                <c:pt idx="5">
                  <c:v>28.4</c:v>
                </c:pt>
                <c:pt idx="6">
                  <c:v>28.4</c:v>
                </c:pt>
                <c:pt idx="7">
                  <c:v>28.4</c:v>
                </c:pt>
                <c:pt idx="8">
                  <c:v>28.3</c:v>
                </c:pt>
                <c:pt idx="9">
                  <c:v>28.1</c:v>
                </c:pt>
                <c:pt idx="10">
                  <c:v>28.1</c:v>
                </c:pt>
                <c:pt idx="11">
                  <c:v>27.3</c:v>
                </c:pt>
              </c:numCache>
            </c:numRef>
          </c:xVal>
          <c:yVal>
            <c:numRef>
              <c:f>WQC!$H$101:$H$112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WQC!$I$100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WQC!$U$101:$U$112</c:f>
              <c:numCache>
                <c:formatCode>General</c:formatCode>
                <c:ptCount val="12"/>
                <c:pt idx="0">
                  <c:v>29.6</c:v>
                </c:pt>
                <c:pt idx="1">
                  <c:v>29.2</c:v>
                </c:pt>
                <c:pt idx="2">
                  <c:v>28.8</c:v>
                </c:pt>
                <c:pt idx="3">
                  <c:v>28.6</c:v>
                </c:pt>
                <c:pt idx="4">
                  <c:v>28.4</c:v>
                </c:pt>
                <c:pt idx="5">
                  <c:v>28.2</c:v>
                </c:pt>
                <c:pt idx="6">
                  <c:v>28</c:v>
                </c:pt>
                <c:pt idx="7">
                  <c:v>27.8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27.2</c:v>
                </c:pt>
              </c:numCache>
            </c:numRef>
          </c:xVal>
          <c:yVal>
            <c:numRef>
              <c:f>WQC!$I$101:$I$112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65.599999999999994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WQC!$J$100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WQC!$V$101:$V$112</c:f>
              <c:numCache>
                <c:formatCode>General</c:formatCode>
                <c:ptCount val="12"/>
                <c:pt idx="0">
                  <c:v>30.2</c:v>
                </c:pt>
                <c:pt idx="1">
                  <c:v>28.7</c:v>
                </c:pt>
                <c:pt idx="2">
                  <c:v>28.4</c:v>
                </c:pt>
                <c:pt idx="3">
                  <c:v>27.9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27.8</c:v>
                </c:pt>
              </c:numCache>
            </c:numRef>
          </c:xVal>
          <c:yVal>
            <c:numRef>
              <c:f>WQC!$J$101:$J$112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60.2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WQC!$K$100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WQC!$W$101:$W$112</c:f>
              <c:numCache>
                <c:formatCode>General</c:formatCode>
                <c:ptCount val="12"/>
                <c:pt idx="0">
                  <c:v>29.8</c:v>
                </c:pt>
                <c:pt idx="1">
                  <c:v>29.5</c:v>
                </c:pt>
                <c:pt idx="2">
                  <c:v>28.7</c:v>
                </c:pt>
                <c:pt idx="3">
                  <c:v>28.3</c:v>
                </c:pt>
                <c:pt idx="4">
                  <c:v>28.2</c:v>
                </c:pt>
                <c:pt idx="5">
                  <c:v>28.1</c:v>
                </c:pt>
                <c:pt idx="6">
                  <c:v>28.1</c:v>
                </c:pt>
                <c:pt idx="7">
                  <c:v>27.9</c:v>
                </c:pt>
                <c:pt idx="8">
                  <c:v>27.8</c:v>
                </c:pt>
                <c:pt idx="9">
                  <c:v>27.7</c:v>
                </c:pt>
                <c:pt idx="10">
                  <c:v>27.7</c:v>
                </c:pt>
                <c:pt idx="11">
                  <c:v>27.6</c:v>
                </c:pt>
              </c:numCache>
            </c:numRef>
          </c:xVal>
          <c:yVal>
            <c:numRef>
              <c:f>WQC!$K$101:$K$112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68.400000000000006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6456"/>
        <c:axId val="469728808"/>
      </c:scatterChart>
      <c:valAx>
        <c:axId val="469726456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108971367465946"/>
              <c:y val="6.7607035144630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8808"/>
        <c:crosses val="autoZero"/>
        <c:crossBetween val="midCat"/>
        <c:majorUnit val="2"/>
      </c:valAx>
      <c:valAx>
        <c:axId val="4697288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S. Batang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WQC!$B$116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WQC!$O$117:$O$120</c:f>
              <c:numCache>
                <c:formatCode>General</c:formatCode>
                <c:ptCount val="4"/>
                <c:pt idx="0">
                  <c:v>29.6</c:v>
                </c:pt>
                <c:pt idx="1">
                  <c:v>28.7</c:v>
                </c:pt>
                <c:pt idx="2">
                  <c:v>27.1</c:v>
                </c:pt>
                <c:pt idx="3">
                  <c:v>27</c:v>
                </c:pt>
              </c:numCache>
            </c:numRef>
          </c:xVal>
          <c:yVal>
            <c:numRef>
              <c:f>WQC!$B$117:$B$120</c:f>
              <c:numCache>
                <c:formatCode>General</c:formatCode>
                <c:ptCount val="4"/>
                <c:pt idx="0">
                  <c:v>0</c:v>
                </c:pt>
                <c:pt idx="1">
                  <c:v>0.62</c:v>
                </c:pt>
                <c:pt idx="2">
                  <c:v>1.8599999999999999</c:v>
                </c:pt>
                <c:pt idx="3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WQC!$D$116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WQC!$P$117:$P$120</c:f>
              <c:numCache>
                <c:formatCode>General</c:formatCode>
                <c:ptCount val="4"/>
                <c:pt idx="0">
                  <c:v>27.4</c:v>
                </c:pt>
                <c:pt idx="1">
                  <c:v>27.5</c:v>
                </c:pt>
                <c:pt idx="2">
                  <c:v>27.4</c:v>
                </c:pt>
                <c:pt idx="3">
                  <c:v>26.2</c:v>
                </c:pt>
              </c:numCache>
            </c:numRef>
          </c:xVal>
          <c:yVal>
            <c:numRef>
              <c:f>WQC!$C$117:$C$120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2.25</c:v>
                </c:pt>
                <c:pt idx="3">
                  <c:v>31.1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WQC!$E$116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WQC!$Q$117:$Q$122</c:f>
              <c:numCache>
                <c:formatCode>General</c:formatCode>
                <c:ptCount val="6"/>
                <c:pt idx="0">
                  <c:v>31.7</c:v>
                </c:pt>
                <c:pt idx="1">
                  <c:v>30.1</c:v>
                </c:pt>
                <c:pt idx="2">
                  <c:v>28.9</c:v>
                </c:pt>
                <c:pt idx="3">
                  <c:v>28.1</c:v>
                </c:pt>
                <c:pt idx="4">
                  <c:v>27.7</c:v>
                </c:pt>
                <c:pt idx="5">
                  <c:v>28.3</c:v>
                </c:pt>
              </c:numCache>
            </c:numRef>
          </c:xVal>
          <c:yVal>
            <c:numRef>
              <c:f>WQC!$E$117:$E$122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5</c:v>
                </c:pt>
                <c:pt idx="4">
                  <c:v>10</c:v>
                </c:pt>
                <c:pt idx="5">
                  <c:v>27.5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WQC!$F$116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WQC!$R$117:$R$128</c:f>
              <c:numCache>
                <c:formatCode>General</c:formatCode>
                <c:ptCount val="12"/>
                <c:pt idx="0">
                  <c:v>30.6</c:v>
                </c:pt>
                <c:pt idx="1">
                  <c:v>30.6</c:v>
                </c:pt>
                <c:pt idx="2">
                  <c:v>30.3</c:v>
                </c:pt>
                <c:pt idx="3">
                  <c:v>29.4</c:v>
                </c:pt>
                <c:pt idx="4">
                  <c:v>29.1</c:v>
                </c:pt>
                <c:pt idx="5">
                  <c:v>28.6</c:v>
                </c:pt>
                <c:pt idx="6">
                  <c:v>28.5</c:v>
                </c:pt>
                <c:pt idx="7">
                  <c:v>28.4</c:v>
                </c:pt>
                <c:pt idx="8">
                  <c:v>28.3</c:v>
                </c:pt>
                <c:pt idx="9">
                  <c:v>28.2</c:v>
                </c:pt>
                <c:pt idx="10">
                  <c:v>27</c:v>
                </c:pt>
                <c:pt idx="11">
                  <c:v>26.6</c:v>
                </c:pt>
              </c:numCache>
            </c:numRef>
          </c:xVal>
          <c:yVal>
            <c:numRef>
              <c:f>WQC!$F$117:$F$128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72.400000000000006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WQC!$G$116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WQC!$S$117:$S$128</c:f>
              <c:numCache>
                <c:formatCode>General</c:formatCode>
                <c:ptCount val="12"/>
                <c:pt idx="0">
                  <c:v>30.3</c:v>
                </c:pt>
                <c:pt idx="1">
                  <c:v>28.9</c:v>
                </c:pt>
                <c:pt idx="2">
                  <c:v>28.4</c:v>
                </c:pt>
                <c:pt idx="3">
                  <c:v>28.3</c:v>
                </c:pt>
                <c:pt idx="4">
                  <c:v>28.2</c:v>
                </c:pt>
                <c:pt idx="5">
                  <c:v>28.2</c:v>
                </c:pt>
                <c:pt idx="6">
                  <c:v>28.1</c:v>
                </c:pt>
                <c:pt idx="7">
                  <c:v>28</c:v>
                </c:pt>
                <c:pt idx="8">
                  <c:v>28</c:v>
                </c:pt>
                <c:pt idx="9">
                  <c:v>27.9</c:v>
                </c:pt>
                <c:pt idx="10">
                  <c:v>27.9</c:v>
                </c:pt>
                <c:pt idx="11">
                  <c:v>27.6</c:v>
                </c:pt>
              </c:numCache>
            </c:numRef>
          </c:xVal>
          <c:yVal>
            <c:numRef>
              <c:f>WQC!$G$117:$G$128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56.6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WQC!$H$116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WQC!$T$117:$T$128</c:f>
              <c:numCache>
                <c:formatCode>General</c:formatCode>
                <c:ptCount val="12"/>
                <c:pt idx="0">
                  <c:v>29.9</c:v>
                </c:pt>
                <c:pt idx="1">
                  <c:v>29.3</c:v>
                </c:pt>
                <c:pt idx="2">
                  <c:v>28.7</c:v>
                </c:pt>
                <c:pt idx="3">
                  <c:v>28.5</c:v>
                </c:pt>
                <c:pt idx="4">
                  <c:v>28.4</c:v>
                </c:pt>
                <c:pt idx="5">
                  <c:v>28.4</c:v>
                </c:pt>
                <c:pt idx="6">
                  <c:v>28.3</c:v>
                </c:pt>
                <c:pt idx="7">
                  <c:v>28.2</c:v>
                </c:pt>
                <c:pt idx="8">
                  <c:v>28.1</c:v>
                </c:pt>
                <c:pt idx="9">
                  <c:v>28</c:v>
                </c:pt>
                <c:pt idx="10">
                  <c:v>28</c:v>
                </c:pt>
                <c:pt idx="11">
                  <c:v>27.6</c:v>
                </c:pt>
              </c:numCache>
            </c:numRef>
          </c:xVal>
          <c:yVal>
            <c:numRef>
              <c:f>WQC!$H$117:$H$128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WQC!$I$116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WQC!$U$117:$U$128</c:f>
              <c:numCache>
                <c:formatCode>General</c:formatCode>
                <c:ptCount val="12"/>
                <c:pt idx="0">
                  <c:v>29.9</c:v>
                </c:pt>
                <c:pt idx="1">
                  <c:v>29.4</c:v>
                </c:pt>
                <c:pt idx="2">
                  <c:v>29</c:v>
                </c:pt>
                <c:pt idx="3">
                  <c:v>28.9</c:v>
                </c:pt>
                <c:pt idx="4">
                  <c:v>28.8</c:v>
                </c:pt>
                <c:pt idx="5">
                  <c:v>28.7</c:v>
                </c:pt>
                <c:pt idx="6">
                  <c:v>28.5</c:v>
                </c:pt>
                <c:pt idx="7">
                  <c:v>28.2</c:v>
                </c:pt>
                <c:pt idx="8">
                  <c:v>27.9</c:v>
                </c:pt>
                <c:pt idx="9">
                  <c:v>27.7</c:v>
                </c:pt>
                <c:pt idx="10">
                  <c:v>27.7</c:v>
                </c:pt>
                <c:pt idx="11">
                  <c:v>27.3</c:v>
                </c:pt>
              </c:numCache>
            </c:numRef>
          </c:xVal>
          <c:yVal>
            <c:numRef>
              <c:f>WQC!$I$117:$I$128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70.099999999999994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WQC!$J$116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WQC!$V$117:$V$128</c:f>
              <c:numCache>
                <c:formatCode>General</c:formatCode>
                <c:ptCount val="12"/>
                <c:pt idx="0">
                  <c:v>30.2</c:v>
                </c:pt>
                <c:pt idx="1">
                  <c:v>29.9</c:v>
                </c:pt>
                <c:pt idx="2">
                  <c:v>28.3</c:v>
                </c:pt>
                <c:pt idx="3">
                  <c:v>28</c:v>
                </c:pt>
                <c:pt idx="4">
                  <c:v>27.9</c:v>
                </c:pt>
                <c:pt idx="5">
                  <c:v>27.8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28</c:v>
                </c:pt>
              </c:numCache>
            </c:numRef>
          </c:xVal>
          <c:yVal>
            <c:numRef>
              <c:f>WQC!$J$117:$J$128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WQC!$K$100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WQC!$W$117:$W$128</c:f>
              <c:numCache>
                <c:formatCode>General</c:formatCode>
                <c:ptCount val="12"/>
                <c:pt idx="0">
                  <c:v>29.7</c:v>
                </c:pt>
                <c:pt idx="1">
                  <c:v>29.6</c:v>
                </c:pt>
                <c:pt idx="2">
                  <c:v>29.3</c:v>
                </c:pt>
                <c:pt idx="3">
                  <c:v>28.7</c:v>
                </c:pt>
                <c:pt idx="4">
                  <c:v>28.1</c:v>
                </c:pt>
                <c:pt idx="5">
                  <c:v>28.1</c:v>
                </c:pt>
                <c:pt idx="6">
                  <c:v>28.1</c:v>
                </c:pt>
                <c:pt idx="7">
                  <c:v>27.9</c:v>
                </c:pt>
                <c:pt idx="8">
                  <c:v>27.9</c:v>
                </c:pt>
                <c:pt idx="9">
                  <c:v>27.7</c:v>
                </c:pt>
                <c:pt idx="10">
                  <c:v>27.6</c:v>
                </c:pt>
                <c:pt idx="11">
                  <c:v>27.7</c:v>
                </c:pt>
              </c:numCache>
            </c:numRef>
          </c:xVal>
          <c:yVal>
            <c:numRef>
              <c:f>WQC!$K$117:$K$128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9200"/>
        <c:axId val="469729592"/>
      </c:scatterChart>
      <c:valAx>
        <c:axId val="469729200"/>
        <c:scaling>
          <c:orientation val="minMax"/>
          <c:min val="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Kondisi Suhu [</a:t>
                </a:r>
                <a:r>
                  <a:rPr lang="en-US" sz="1000" b="0" i="0" baseline="30000">
                    <a:effectLst/>
                  </a:rPr>
                  <a:t>0</a:t>
                </a:r>
                <a:r>
                  <a:rPr lang="en-US" sz="1000" b="0" i="0" baseline="0">
                    <a:effectLst/>
                  </a:rPr>
                  <a:t>C]</a:t>
                </a:r>
                <a:endParaRPr lang="id-ID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955716330827674"/>
              <c:y val="6.49745561578243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9592"/>
        <c:crosses val="autoZero"/>
        <c:crossBetween val="midCat"/>
        <c:majorUnit val="2"/>
      </c:valAx>
      <c:valAx>
        <c:axId val="46972959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Danau Maninjau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WQC!$B$143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WQC!$N$144:$N$147</c:f>
              <c:numCache>
                <c:formatCode>0.00</c:formatCode>
                <c:ptCount val="4"/>
                <c:pt idx="0">
                  <c:v>3.625</c:v>
                </c:pt>
                <c:pt idx="1">
                  <c:v>2.7424999999999997</c:v>
                </c:pt>
                <c:pt idx="2">
                  <c:v>1.1700000000000002</c:v>
                </c:pt>
                <c:pt idx="3">
                  <c:v>0.34250000000000003</c:v>
                </c:pt>
              </c:numCache>
            </c:numRef>
          </c:xVal>
          <c:yVal>
            <c:numRef>
              <c:f>WQC!$B$144:$B$147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0.68374999999999997</c:v>
                </c:pt>
                <c:pt idx="2">
                  <c:v>2.05125</c:v>
                </c:pt>
                <c:pt idx="3" formatCode="General">
                  <c:v>70.5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WQC!$C$143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WQC!$O$144:$O$149</c:f>
              <c:numCache>
                <c:formatCode>0.00</c:formatCode>
                <c:ptCount val="6"/>
                <c:pt idx="0">
                  <c:v>6.0556250000000009</c:v>
                </c:pt>
                <c:pt idx="1">
                  <c:v>5.2635937500000001</c:v>
                </c:pt>
                <c:pt idx="2">
                  <c:v>4.4343749999999993</c:v>
                </c:pt>
                <c:pt idx="3">
                  <c:v>1.855</c:v>
                </c:pt>
                <c:pt idx="4">
                  <c:v>0.66874999999999996</c:v>
                </c:pt>
                <c:pt idx="5">
                  <c:v>0.30374999999999996</c:v>
                </c:pt>
              </c:numCache>
            </c:numRef>
          </c:xVal>
          <c:yVal>
            <c:numRef>
              <c:f>WQC!$C$144:$C$149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0.80625000000000002</c:v>
                </c:pt>
                <c:pt idx="2">
                  <c:v>2.4312500000000004</c:v>
                </c:pt>
                <c:pt idx="3" formatCode="General">
                  <c:v>5</c:v>
                </c:pt>
                <c:pt idx="4" formatCode="General">
                  <c:v>10</c:v>
                </c:pt>
                <c:pt idx="5">
                  <c:v>63.837499999999999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WQC!$D$143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WQC!$P$144:$P$149</c:f>
              <c:numCache>
                <c:formatCode>0.00</c:formatCode>
                <c:ptCount val="6"/>
                <c:pt idx="0">
                  <c:v>9.1962499999999991</c:v>
                </c:pt>
                <c:pt idx="1">
                  <c:v>9.375</c:v>
                </c:pt>
                <c:pt idx="2">
                  <c:v>6.9262499999999996</c:v>
                </c:pt>
                <c:pt idx="3">
                  <c:v>4.2975000000000003</c:v>
                </c:pt>
                <c:pt idx="4">
                  <c:v>0.90875000000000006</c:v>
                </c:pt>
                <c:pt idx="5">
                  <c:v>0.28375</c:v>
                </c:pt>
              </c:numCache>
            </c:numRef>
          </c:xVal>
          <c:yVal>
            <c:numRef>
              <c:f>WQC!$D$144:$D$149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0.61250000000000004</c:v>
                </c:pt>
                <c:pt idx="2">
                  <c:v>1.8375000000000004</c:v>
                </c:pt>
                <c:pt idx="3" formatCode="General">
                  <c:v>5</c:v>
                </c:pt>
                <c:pt idx="4" formatCode="General">
                  <c:v>10</c:v>
                </c:pt>
                <c:pt idx="5">
                  <c:v>64.787499999999994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WQC!$E$143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WQC!$Q$144:$Q$155</c:f>
              <c:numCache>
                <c:formatCode>0.00</c:formatCode>
                <c:ptCount val="12"/>
                <c:pt idx="0">
                  <c:v>8.2375000000000007</c:v>
                </c:pt>
                <c:pt idx="1">
                  <c:v>7.7899999999999991</c:v>
                </c:pt>
                <c:pt idx="2">
                  <c:v>6.8337500000000002</c:v>
                </c:pt>
                <c:pt idx="3">
                  <c:v>6.1137499999999996</c:v>
                </c:pt>
                <c:pt idx="4">
                  <c:v>5.5387500000000003</c:v>
                </c:pt>
                <c:pt idx="5">
                  <c:v>4.3262499999999999</c:v>
                </c:pt>
                <c:pt idx="6">
                  <c:v>3.4937500000000004</c:v>
                </c:pt>
                <c:pt idx="7">
                  <c:v>2.4587500000000002</c:v>
                </c:pt>
                <c:pt idx="8">
                  <c:v>1.9</c:v>
                </c:pt>
                <c:pt idx="9">
                  <c:v>1.4137500000000001</c:v>
                </c:pt>
                <c:pt idx="10">
                  <c:v>0.62250000000000005</c:v>
                </c:pt>
                <c:pt idx="11">
                  <c:v>0.18125000000000002</c:v>
                </c:pt>
              </c:numCache>
            </c:numRef>
          </c:xVal>
          <c:yVal>
            <c:numRef>
              <c:f>WQC!$E$144:$E$155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WQC!$F$143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WQC!$R$144:$R$155</c:f>
              <c:numCache>
                <c:formatCode>0.00</c:formatCode>
                <c:ptCount val="12"/>
                <c:pt idx="0">
                  <c:v>8.3275000000000006</c:v>
                </c:pt>
                <c:pt idx="1">
                  <c:v>8.6237500000000011</c:v>
                </c:pt>
                <c:pt idx="2">
                  <c:v>6.875</c:v>
                </c:pt>
                <c:pt idx="3">
                  <c:v>5.1587499999999995</c:v>
                </c:pt>
                <c:pt idx="4">
                  <c:v>4.2837499999999995</c:v>
                </c:pt>
                <c:pt idx="5">
                  <c:v>3.6937500000000001</c:v>
                </c:pt>
                <c:pt idx="6">
                  <c:v>2.8174999999999999</c:v>
                </c:pt>
                <c:pt idx="7">
                  <c:v>2.4162499999999993</c:v>
                </c:pt>
                <c:pt idx="8">
                  <c:v>1.9874999999999998</c:v>
                </c:pt>
                <c:pt idx="9">
                  <c:v>1.5274999999999999</c:v>
                </c:pt>
                <c:pt idx="10">
                  <c:v>0.94000000000000006</c:v>
                </c:pt>
                <c:pt idx="11">
                  <c:v>0.32874999999999999</c:v>
                </c:pt>
              </c:numCache>
            </c:numRef>
          </c:xVal>
          <c:yVal>
            <c:numRef>
              <c:f>WQC!$F$144:$F$155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73.125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WQC!$G$143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WQC!$S$144:$S$155</c:f>
              <c:numCache>
                <c:formatCode>0.00</c:formatCode>
                <c:ptCount val="12"/>
                <c:pt idx="0">
                  <c:v>6.2650000000000006</c:v>
                </c:pt>
                <c:pt idx="1">
                  <c:v>6.3537499999999998</c:v>
                </c:pt>
                <c:pt idx="2">
                  <c:v>6.0399999999999991</c:v>
                </c:pt>
                <c:pt idx="3">
                  <c:v>5.9474999999999998</c:v>
                </c:pt>
                <c:pt idx="4">
                  <c:v>5.1925000000000008</c:v>
                </c:pt>
                <c:pt idx="5">
                  <c:v>4.3999999999999995</c:v>
                </c:pt>
                <c:pt idx="6">
                  <c:v>2.9037500000000001</c:v>
                </c:pt>
                <c:pt idx="7">
                  <c:v>2.1550000000000002</c:v>
                </c:pt>
                <c:pt idx="8">
                  <c:v>1.57375</c:v>
                </c:pt>
                <c:pt idx="9">
                  <c:v>0.18124999999999999</c:v>
                </c:pt>
                <c:pt idx="10">
                  <c:v>4.8750000000000002E-2</c:v>
                </c:pt>
                <c:pt idx="11">
                  <c:v>0.38750000000000001</c:v>
                </c:pt>
              </c:numCache>
            </c:numRef>
          </c:xVal>
          <c:yVal>
            <c:numRef>
              <c:f>WQC!$G$144:$G$155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67.112499999999997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WQC!$H$143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WQC!$T$144:$T$155</c:f>
              <c:numCache>
                <c:formatCode>0.00</c:formatCode>
                <c:ptCount val="12"/>
                <c:pt idx="0">
                  <c:v>3.0850000000000004</c:v>
                </c:pt>
                <c:pt idx="1">
                  <c:v>2.83</c:v>
                </c:pt>
                <c:pt idx="2">
                  <c:v>2.7275</c:v>
                </c:pt>
                <c:pt idx="3">
                  <c:v>2.6512500000000001</c:v>
                </c:pt>
                <c:pt idx="4">
                  <c:v>2.4937499999999999</c:v>
                </c:pt>
                <c:pt idx="5">
                  <c:v>2.3874999999999997</c:v>
                </c:pt>
                <c:pt idx="6">
                  <c:v>2.3062499999999999</c:v>
                </c:pt>
                <c:pt idx="7">
                  <c:v>2.2312499999999997</c:v>
                </c:pt>
                <c:pt idx="8">
                  <c:v>2.0012500000000002</c:v>
                </c:pt>
                <c:pt idx="9">
                  <c:v>1.7212500000000004</c:v>
                </c:pt>
                <c:pt idx="10">
                  <c:v>1.42625</c:v>
                </c:pt>
                <c:pt idx="11">
                  <c:v>1.08375</c:v>
                </c:pt>
              </c:numCache>
            </c:numRef>
          </c:xVal>
          <c:yVal>
            <c:numRef>
              <c:f>WQC!$H$144:$H$155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68.387500000000003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WQC!$I$143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WQC!$U$144:$U$155</c:f>
              <c:numCache>
                <c:formatCode>0.00</c:formatCode>
                <c:ptCount val="12"/>
                <c:pt idx="0">
                  <c:v>2.6325000000000003</c:v>
                </c:pt>
                <c:pt idx="1">
                  <c:v>2.7450000000000001</c:v>
                </c:pt>
                <c:pt idx="2">
                  <c:v>2.5299999999999998</c:v>
                </c:pt>
                <c:pt idx="3">
                  <c:v>2.33</c:v>
                </c:pt>
                <c:pt idx="4">
                  <c:v>2.1512500000000001</c:v>
                </c:pt>
                <c:pt idx="5">
                  <c:v>2.0350000000000001</c:v>
                </c:pt>
                <c:pt idx="6">
                  <c:v>1.9412499999999999</c:v>
                </c:pt>
                <c:pt idx="7">
                  <c:v>1.8087500000000001</c:v>
                </c:pt>
                <c:pt idx="8">
                  <c:v>1.76</c:v>
                </c:pt>
                <c:pt idx="9">
                  <c:v>1.63375</c:v>
                </c:pt>
                <c:pt idx="10">
                  <c:v>1.4862500000000001</c:v>
                </c:pt>
                <c:pt idx="11">
                  <c:v>0.65124999999999988</c:v>
                </c:pt>
              </c:numCache>
            </c:numRef>
          </c:xVal>
          <c:yVal>
            <c:numRef>
              <c:f>WQC!$I$144:$I$155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62.887499999999996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WQC!$J$143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WQC!$V$144:$V$155</c:f>
              <c:numCache>
                <c:formatCode>0.00</c:formatCode>
                <c:ptCount val="12"/>
                <c:pt idx="0">
                  <c:v>6.66</c:v>
                </c:pt>
                <c:pt idx="1">
                  <c:v>6.9137500000000003</c:v>
                </c:pt>
                <c:pt idx="2">
                  <c:v>6.6437500000000007</c:v>
                </c:pt>
                <c:pt idx="3">
                  <c:v>5.9975000000000005</c:v>
                </c:pt>
                <c:pt idx="4">
                  <c:v>5.2474999999999996</c:v>
                </c:pt>
                <c:pt idx="5">
                  <c:v>4.8737500000000002</c:v>
                </c:pt>
                <c:pt idx="6">
                  <c:v>4.1975000000000007</c:v>
                </c:pt>
                <c:pt idx="7">
                  <c:v>3.1062499999999997</c:v>
                </c:pt>
                <c:pt idx="8">
                  <c:v>2.77</c:v>
                </c:pt>
                <c:pt idx="9">
                  <c:v>2.2524999999999999</c:v>
                </c:pt>
                <c:pt idx="10">
                  <c:v>2.0299999999999998</c:v>
                </c:pt>
                <c:pt idx="11">
                  <c:v>0.79500000000000004</c:v>
                </c:pt>
              </c:numCache>
            </c:numRef>
          </c:xVal>
          <c:yVal>
            <c:numRef>
              <c:f>WQC!$J$144:$J$155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68.087499999999991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WQC!$K$143</c:f>
              <c:strCache>
                <c:ptCount val="1"/>
                <c:pt idx="0">
                  <c:v>Okt'17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WQC!$W$144:$W$155</c:f>
              <c:numCache>
                <c:formatCode>0.00</c:formatCode>
                <c:ptCount val="12"/>
                <c:pt idx="0">
                  <c:v>6.6262500000000006</c:v>
                </c:pt>
                <c:pt idx="1">
                  <c:v>6.6812500000000004</c:v>
                </c:pt>
                <c:pt idx="2">
                  <c:v>6.1914285714285713</c:v>
                </c:pt>
                <c:pt idx="3">
                  <c:v>5.8299999999999992</c:v>
                </c:pt>
                <c:pt idx="4">
                  <c:v>4.9187499999999993</c:v>
                </c:pt>
                <c:pt idx="5">
                  <c:v>4.3274999999999997</c:v>
                </c:pt>
                <c:pt idx="6">
                  <c:v>3.5</c:v>
                </c:pt>
                <c:pt idx="7">
                  <c:v>3.2087499999999998</c:v>
                </c:pt>
                <c:pt idx="8">
                  <c:v>2.855</c:v>
                </c:pt>
                <c:pt idx="9">
                  <c:v>2.4224999999999999</c:v>
                </c:pt>
                <c:pt idx="10">
                  <c:v>2.2787500000000001</c:v>
                </c:pt>
                <c:pt idx="11">
                  <c:v>0.31</c:v>
                </c:pt>
              </c:numCache>
            </c:numRef>
          </c:xVal>
          <c:yVal>
            <c:numRef>
              <c:f>WQC!$K$144:$K$155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64.1875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WQC!$L$143</c:f>
              <c:strCache>
                <c:ptCount val="1"/>
                <c:pt idx="0">
                  <c:v>Nov'17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WQC!$X$144:$X$155</c:f>
              <c:numCache>
                <c:formatCode>0.00</c:formatCode>
                <c:ptCount val="12"/>
                <c:pt idx="0">
                  <c:v>6.54</c:v>
                </c:pt>
                <c:pt idx="1">
                  <c:v>6.2137500000000001</c:v>
                </c:pt>
                <c:pt idx="2">
                  <c:v>5.5</c:v>
                </c:pt>
                <c:pt idx="3">
                  <c:v>5.1850000000000005</c:v>
                </c:pt>
                <c:pt idx="4">
                  <c:v>4.7850000000000001</c:v>
                </c:pt>
                <c:pt idx="5">
                  <c:v>4.1500000000000004</c:v>
                </c:pt>
                <c:pt idx="6">
                  <c:v>3.6187499999999999</c:v>
                </c:pt>
                <c:pt idx="7">
                  <c:v>3.6225000000000005</c:v>
                </c:pt>
                <c:pt idx="8">
                  <c:v>3.13</c:v>
                </c:pt>
                <c:pt idx="9">
                  <c:v>3.0212500000000002</c:v>
                </c:pt>
                <c:pt idx="10">
                  <c:v>2.8562499999999997</c:v>
                </c:pt>
                <c:pt idx="11">
                  <c:v>0.82750000000000012</c:v>
                </c:pt>
              </c:numCache>
            </c:numRef>
          </c:xVal>
          <c:yVal>
            <c:numRef>
              <c:f>WQC!$L$144:$L$155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0376"/>
        <c:axId val="469730768"/>
      </c:scatterChart>
      <c:valAx>
        <c:axId val="469730376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K</a:t>
                </a:r>
                <a:r>
                  <a:rPr lang="id-ID">
                    <a:solidFill>
                      <a:sysClr val="windowText" lastClr="000000"/>
                    </a:solidFill>
                  </a:rPr>
                  <a:t>onsentrasi DO [mg/l]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30768"/>
        <c:crosses val="autoZero"/>
        <c:crossBetween val="midCat"/>
        <c:majorUnit val="2"/>
      </c:valAx>
      <c:valAx>
        <c:axId val="4697307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3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Danau Maninjau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WQC!$B$143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WQC!$N$144:$N$147</c:f>
              <c:numCache>
                <c:formatCode>0.00</c:formatCode>
                <c:ptCount val="4"/>
                <c:pt idx="0">
                  <c:v>3.625</c:v>
                </c:pt>
                <c:pt idx="1">
                  <c:v>2.7424999999999997</c:v>
                </c:pt>
                <c:pt idx="2">
                  <c:v>1.1700000000000002</c:v>
                </c:pt>
                <c:pt idx="3">
                  <c:v>0.34250000000000003</c:v>
                </c:pt>
              </c:numCache>
            </c:numRef>
          </c:xVal>
          <c:yVal>
            <c:numRef>
              <c:f>WQC!$B$144:$B$147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0.68374999999999997</c:v>
                </c:pt>
                <c:pt idx="2">
                  <c:v>2.05125</c:v>
                </c:pt>
                <c:pt idx="3" formatCode="General">
                  <c:v>70.5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WQC!$C$143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WQC!$O$144:$O$149</c:f>
              <c:numCache>
                <c:formatCode>0.00</c:formatCode>
                <c:ptCount val="6"/>
                <c:pt idx="0">
                  <c:v>6.0556250000000009</c:v>
                </c:pt>
                <c:pt idx="1">
                  <c:v>5.2635937500000001</c:v>
                </c:pt>
                <c:pt idx="2">
                  <c:v>4.4343749999999993</c:v>
                </c:pt>
                <c:pt idx="3">
                  <c:v>1.855</c:v>
                </c:pt>
                <c:pt idx="4">
                  <c:v>0.66874999999999996</c:v>
                </c:pt>
                <c:pt idx="5">
                  <c:v>0.30374999999999996</c:v>
                </c:pt>
              </c:numCache>
            </c:numRef>
          </c:xVal>
          <c:yVal>
            <c:numRef>
              <c:f>WQC!$C$144:$C$149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0.80625000000000002</c:v>
                </c:pt>
                <c:pt idx="2">
                  <c:v>2.4312500000000004</c:v>
                </c:pt>
                <c:pt idx="3" formatCode="General">
                  <c:v>5</c:v>
                </c:pt>
                <c:pt idx="4" formatCode="General">
                  <c:v>10</c:v>
                </c:pt>
                <c:pt idx="5">
                  <c:v>63.837499999999999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WQC!$D$143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WQC!$P$144:$P$149</c:f>
              <c:numCache>
                <c:formatCode>0.00</c:formatCode>
                <c:ptCount val="6"/>
                <c:pt idx="0">
                  <c:v>9.1962499999999991</c:v>
                </c:pt>
                <c:pt idx="1">
                  <c:v>9.375</c:v>
                </c:pt>
                <c:pt idx="2">
                  <c:v>6.9262499999999996</c:v>
                </c:pt>
                <c:pt idx="3">
                  <c:v>4.2975000000000003</c:v>
                </c:pt>
                <c:pt idx="4">
                  <c:v>0.90875000000000006</c:v>
                </c:pt>
                <c:pt idx="5">
                  <c:v>0.28375</c:v>
                </c:pt>
              </c:numCache>
            </c:numRef>
          </c:xVal>
          <c:yVal>
            <c:numRef>
              <c:f>WQC!$D$144:$D$149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0.61250000000000004</c:v>
                </c:pt>
                <c:pt idx="2">
                  <c:v>1.8375000000000004</c:v>
                </c:pt>
                <c:pt idx="3" formatCode="General">
                  <c:v>5</c:v>
                </c:pt>
                <c:pt idx="4" formatCode="General">
                  <c:v>10</c:v>
                </c:pt>
                <c:pt idx="5">
                  <c:v>64.787499999999994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WQC!$E$143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WQC!$Q$144:$Q$155</c:f>
              <c:numCache>
                <c:formatCode>0.00</c:formatCode>
                <c:ptCount val="12"/>
                <c:pt idx="0">
                  <c:v>8.2375000000000007</c:v>
                </c:pt>
                <c:pt idx="1">
                  <c:v>7.7899999999999991</c:v>
                </c:pt>
                <c:pt idx="2">
                  <c:v>6.8337500000000002</c:v>
                </c:pt>
                <c:pt idx="3">
                  <c:v>6.1137499999999996</c:v>
                </c:pt>
                <c:pt idx="4">
                  <c:v>5.5387500000000003</c:v>
                </c:pt>
                <c:pt idx="5">
                  <c:v>4.3262499999999999</c:v>
                </c:pt>
                <c:pt idx="6">
                  <c:v>3.4937500000000004</c:v>
                </c:pt>
                <c:pt idx="7">
                  <c:v>2.4587500000000002</c:v>
                </c:pt>
                <c:pt idx="8">
                  <c:v>1.9</c:v>
                </c:pt>
                <c:pt idx="9">
                  <c:v>1.4137500000000001</c:v>
                </c:pt>
                <c:pt idx="10">
                  <c:v>0.62250000000000005</c:v>
                </c:pt>
                <c:pt idx="11">
                  <c:v>0.18125000000000002</c:v>
                </c:pt>
              </c:numCache>
            </c:numRef>
          </c:xVal>
          <c:yVal>
            <c:numRef>
              <c:f>WQC!$E$144:$E$155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WQC!$F$143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WQC!$R$144:$R$155</c:f>
              <c:numCache>
                <c:formatCode>0.00</c:formatCode>
                <c:ptCount val="12"/>
                <c:pt idx="0">
                  <c:v>8.3275000000000006</c:v>
                </c:pt>
                <c:pt idx="1">
                  <c:v>8.6237500000000011</c:v>
                </c:pt>
                <c:pt idx="2">
                  <c:v>6.875</c:v>
                </c:pt>
                <c:pt idx="3">
                  <c:v>5.1587499999999995</c:v>
                </c:pt>
                <c:pt idx="4">
                  <c:v>4.2837499999999995</c:v>
                </c:pt>
                <c:pt idx="5">
                  <c:v>3.6937500000000001</c:v>
                </c:pt>
                <c:pt idx="6">
                  <c:v>2.8174999999999999</c:v>
                </c:pt>
                <c:pt idx="7">
                  <c:v>2.4162499999999993</c:v>
                </c:pt>
                <c:pt idx="8">
                  <c:v>1.9874999999999998</c:v>
                </c:pt>
                <c:pt idx="9">
                  <c:v>1.5274999999999999</c:v>
                </c:pt>
                <c:pt idx="10">
                  <c:v>0.94000000000000006</c:v>
                </c:pt>
                <c:pt idx="11">
                  <c:v>0.32874999999999999</c:v>
                </c:pt>
              </c:numCache>
            </c:numRef>
          </c:xVal>
          <c:yVal>
            <c:numRef>
              <c:f>WQC!$F$144:$F$155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73.125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WQC!$G$143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WQC!$S$144:$S$155</c:f>
              <c:numCache>
                <c:formatCode>0.00</c:formatCode>
                <c:ptCount val="12"/>
                <c:pt idx="0">
                  <c:v>6.2650000000000006</c:v>
                </c:pt>
                <c:pt idx="1">
                  <c:v>6.3537499999999998</c:v>
                </c:pt>
                <c:pt idx="2">
                  <c:v>6.0399999999999991</c:v>
                </c:pt>
                <c:pt idx="3">
                  <c:v>5.9474999999999998</c:v>
                </c:pt>
                <c:pt idx="4">
                  <c:v>5.1925000000000008</c:v>
                </c:pt>
                <c:pt idx="5">
                  <c:v>4.3999999999999995</c:v>
                </c:pt>
                <c:pt idx="6">
                  <c:v>2.9037500000000001</c:v>
                </c:pt>
                <c:pt idx="7">
                  <c:v>2.1550000000000002</c:v>
                </c:pt>
                <c:pt idx="8">
                  <c:v>1.57375</c:v>
                </c:pt>
                <c:pt idx="9">
                  <c:v>0.18124999999999999</c:v>
                </c:pt>
                <c:pt idx="10">
                  <c:v>4.8750000000000002E-2</c:v>
                </c:pt>
                <c:pt idx="11">
                  <c:v>0.38750000000000001</c:v>
                </c:pt>
              </c:numCache>
            </c:numRef>
          </c:xVal>
          <c:yVal>
            <c:numRef>
              <c:f>WQC!$G$144:$G$155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67.112499999999997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WQC!$H$143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WQC!$T$144:$T$155</c:f>
              <c:numCache>
                <c:formatCode>0.00</c:formatCode>
                <c:ptCount val="12"/>
                <c:pt idx="0">
                  <c:v>3.0850000000000004</c:v>
                </c:pt>
                <c:pt idx="1">
                  <c:v>2.83</c:v>
                </c:pt>
                <c:pt idx="2">
                  <c:v>2.7275</c:v>
                </c:pt>
                <c:pt idx="3">
                  <c:v>2.6512500000000001</c:v>
                </c:pt>
                <c:pt idx="4">
                  <c:v>2.4937499999999999</c:v>
                </c:pt>
                <c:pt idx="5">
                  <c:v>2.3874999999999997</c:v>
                </c:pt>
                <c:pt idx="6">
                  <c:v>2.3062499999999999</c:v>
                </c:pt>
                <c:pt idx="7">
                  <c:v>2.2312499999999997</c:v>
                </c:pt>
                <c:pt idx="8">
                  <c:v>2.0012500000000002</c:v>
                </c:pt>
                <c:pt idx="9">
                  <c:v>1.7212500000000004</c:v>
                </c:pt>
                <c:pt idx="10">
                  <c:v>1.42625</c:v>
                </c:pt>
                <c:pt idx="11">
                  <c:v>1.08375</c:v>
                </c:pt>
              </c:numCache>
            </c:numRef>
          </c:xVal>
          <c:yVal>
            <c:numRef>
              <c:f>WQC!$H$144:$H$155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68.387500000000003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WQC!$I$143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WQC!$U$144:$U$155</c:f>
              <c:numCache>
                <c:formatCode>0.00</c:formatCode>
                <c:ptCount val="12"/>
                <c:pt idx="0">
                  <c:v>2.6325000000000003</c:v>
                </c:pt>
                <c:pt idx="1">
                  <c:v>2.7450000000000001</c:v>
                </c:pt>
                <c:pt idx="2">
                  <c:v>2.5299999999999998</c:v>
                </c:pt>
                <c:pt idx="3">
                  <c:v>2.33</c:v>
                </c:pt>
                <c:pt idx="4">
                  <c:v>2.1512500000000001</c:v>
                </c:pt>
                <c:pt idx="5">
                  <c:v>2.0350000000000001</c:v>
                </c:pt>
                <c:pt idx="6">
                  <c:v>1.9412499999999999</c:v>
                </c:pt>
                <c:pt idx="7">
                  <c:v>1.8087500000000001</c:v>
                </c:pt>
                <c:pt idx="8">
                  <c:v>1.76</c:v>
                </c:pt>
                <c:pt idx="9">
                  <c:v>1.63375</c:v>
                </c:pt>
                <c:pt idx="10">
                  <c:v>1.4862500000000001</c:v>
                </c:pt>
                <c:pt idx="11">
                  <c:v>0.65124999999999988</c:v>
                </c:pt>
              </c:numCache>
            </c:numRef>
          </c:xVal>
          <c:yVal>
            <c:numRef>
              <c:f>WQC!$I$144:$I$155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62.887499999999996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WQC!$J$143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WQC!$V$144:$V$155</c:f>
              <c:numCache>
                <c:formatCode>0.00</c:formatCode>
                <c:ptCount val="12"/>
                <c:pt idx="0">
                  <c:v>6.66</c:v>
                </c:pt>
                <c:pt idx="1">
                  <c:v>6.9137500000000003</c:v>
                </c:pt>
                <c:pt idx="2">
                  <c:v>6.6437500000000007</c:v>
                </c:pt>
                <c:pt idx="3">
                  <c:v>5.9975000000000005</c:v>
                </c:pt>
                <c:pt idx="4">
                  <c:v>5.2474999999999996</c:v>
                </c:pt>
                <c:pt idx="5">
                  <c:v>4.8737500000000002</c:v>
                </c:pt>
                <c:pt idx="6">
                  <c:v>4.1975000000000007</c:v>
                </c:pt>
                <c:pt idx="7">
                  <c:v>3.1062499999999997</c:v>
                </c:pt>
                <c:pt idx="8">
                  <c:v>2.77</c:v>
                </c:pt>
                <c:pt idx="9">
                  <c:v>2.2524999999999999</c:v>
                </c:pt>
                <c:pt idx="10">
                  <c:v>2.0299999999999998</c:v>
                </c:pt>
                <c:pt idx="11">
                  <c:v>0.79500000000000004</c:v>
                </c:pt>
              </c:numCache>
            </c:numRef>
          </c:xVal>
          <c:yVal>
            <c:numRef>
              <c:f>WQC!$J$144:$J$155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68.087499999999991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WQC!$K$143</c:f>
              <c:strCache>
                <c:ptCount val="1"/>
                <c:pt idx="0">
                  <c:v>Okt'17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WQC!$W$144:$W$155</c:f>
              <c:numCache>
                <c:formatCode>0.00</c:formatCode>
                <c:ptCount val="12"/>
                <c:pt idx="0">
                  <c:v>6.6262500000000006</c:v>
                </c:pt>
                <c:pt idx="1">
                  <c:v>6.6812500000000004</c:v>
                </c:pt>
                <c:pt idx="2">
                  <c:v>6.1914285714285713</c:v>
                </c:pt>
                <c:pt idx="3">
                  <c:v>5.8299999999999992</c:v>
                </c:pt>
                <c:pt idx="4">
                  <c:v>4.9187499999999993</c:v>
                </c:pt>
                <c:pt idx="5">
                  <c:v>4.3274999999999997</c:v>
                </c:pt>
                <c:pt idx="6">
                  <c:v>3.5</c:v>
                </c:pt>
                <c:pt idx="7">
                  <c:v>3.2087499999999998</c:v>
                </c:pt>
                <c:pt idx="8">
                  <c:v>2.855</c:v>
                </c:pt>
                <c:pt idx="9">
                  <c:v>2.4224999999999999</c:v>
                </c:pt>
                <c:pt idx="10">
                  <c:v>2.2787500000000001</c:v>
                </c:pt>
                <c:pt idx="11">
                  <c:v>0.31</c:v>
                </c:pt>
              </c:numCache>
            </c:numRef>
          </c:xVal>
          <c:yVal>
            <c:numRef>
              <c:f>WQC!$K$144:$K$155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64.1875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WQC!$L$143</c:f>
              <c:strCache>
                <c:ptCount val="1"/>
                <c:pt idx="0">
                  <c:v>Nov'17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WQC!$X$144:$X$155</c:f>
              <c:numCache>
                <c:formatCode>0.00</c:formatCode>
                <c:ptCount val="12"/>
                <c:pt idx="0">
                  <c:v>6.54</c:v>
                </c:pt>
                <c:pt idx="1">
                  <c:v>6.2137500000000001</c:v>
                </c:pt>
                <c:pt idx="2">
                  <c:v>5.5</c:v>
                </c:pt>
                <c:pt idx="3">
                  <c:v>5.1850000000000005</c:v>
                </c:pt>
                <c:pt idx="4">
                  <c:v>4.7850000000000001</c:v>
                </c:pt>
                <c:pt idx="5">
                  <c:v>4.1500000000000004</c:v>
                </c:pt>
                <c:pt idx="6">
                  <c:v>3.6187499999999999</c:v>
                </c:pt>
                <c:pt idx="7">
                  <c:v>3.6225000000000005</c:v>
                </c:pt>
                <c:pt idx="8">
                  <c:v>3.13</c:v>
                </c:pt>
                <c:pt idx="9">
                  <c:v>3.0212500000000002</c:v>
                </c:pt>
                <c:pt idx="10">
                  <c:v>2.8562499999999997</c:v>
                </c:pt>
                <c:pt idx="11">
                  <c:v>0.82750000000000012</c:v>
                </c:pt>
              </c:numCache>
            </c:numRef>
          </c:xVal>
          <c:yVal>
            <c:numRef>
              <c:f>WQC!$L$144:$L$155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1552"/>
        <c:axId val="469732336"/>
      </c:scatterChart>
      <c:valAx>
        <c:axId val="469731552"/>
        <c:scaling>
          <c:orientation val="minMax"/>
          <c:max val="1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32336"/>
        <c:crosses val="autoZero"/>
        <c:crossBetween val="midCat"/>
        <c:majorUnit val="2"/>
      </c:valAx>
      <c:valAx>
        <c:axId val="469732336"/>
        <c:scaling>
          <c:orientation val="maxMin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31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WQC!$O$4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WQC!$O$5:$O$8</c:f>
              <c:numCache>
                <c:formatCode>General</c:formatCode>
                <c:ptCount val="4"/>
                <c:pt idx="0">
                  <c:v>29.4</c:v>
                </c:pt>
                <c:pt idx="1">
                  <c:v>28.1</c:v>
                </c:pt>
                <c:pt idx="2">
                  <c:v>27.4</c:v>
                </c:pt>
                <c:pt idx="3">
                  <c:v>26.8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WQC!$P$5:$P$9</c:f>
              <c:numCache>
                <c:formatCode>0.0</c:formatCode>
                <c:ptCount val="5"/>
                <c:pt idx="0">
                  <c:v>27.7</c:v>
                </c:pt>
                <c:pt idx="1">
                  <c:v>27.7</c:v>
                </c:pt>
                <c:pt idx="2">
                  <c:v>27.6</c:v>
                </c:pt>
                <c:pt idx="3">
                  <c:v>26.774999999999999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WQC!$Q$5:$Q$10</c:f>
              <c:numCache>
                <c:formatCode>General</c:formatCode>
                <c:ptCount val="6"/>
                <c:pt idx="0">
                  <c:v>28.7</c:v>
                </c:pt>
                <c:pt idx="1">
                  <c:v>28.6</c:v>
                </c:pt>
                <c:pt idx="2">
                  <c:v>28.4</c:v>
                </c:pt>
                <c:pt idx="3">
                  <c:v>28.4</c:v>
                </c:pt>
                <c:pt idx="4">
                  <c:v>28</c:v>
                </c:pt>
                <c:pt idx="5">
                  <c:v>27.1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WQC!$R$5:$R$16</c:f>
              <c:numCache>
                <c:formatCode>General</c:formatCode>
                <c:ptCount val="12"/>
                <c:pt idx="0">
                  <c:v>28.9</c:v>
                </c:pt>
                <c:pt idx="1">
                  <c:v>28.5</c:v>
                </c:pt>
                <c:pt idx="2">
                  <c:v>28.4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28.1</c:v>
                </c:pt>
                <c:pt idx="11">
                  <c:v>27.2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WQC!$S$5:$S$16</c:f>
              <c:numCache>
                <c:formatCode>General</c:formatCode>
                <c:ptCount val="12"/>
                <c:pt idx="0">
                  <c:v>29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28.5</c:v>
                </c:pt>
                <c:pt idx="5">
                  <c:v>28.4</c:v>
                </c:pt>
                <c:pt idx="6">
                  <c:v>28.2</c:v>
                </c:pt>
                <c:pt idx="7">
                  <c:v>28.2</c:v>
                </c:pt>
                <c:pt idx="8">
                  <c:v>28.1</c:v>
                </c:pt>
                <c:pt idx="9">
                  <c:v>28.1</c:v>
                </c:pt>
                <c:pt idx="10">
                  <c:v>28.1</c:v>
                </c:pt>
                <c:pt idx="11">
                  <c:v>27.6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WQC!$T$5:$T$16</c:f>
              <c:numCache>
                <c:formatCode>General</c:formatCode>
                <c:ptCount val="12"/>
                <c:pt idx="0">
                  <c:v>28.5</c:v>
                </c:pt>
                <c:pt idx="1">
                  <c:v>28.5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28.1</c:v>
                </c:pt>
                <c:pt idx="10">
                  <c:v>28</c:v>
                </c:pt>
                <c:pt idx="11">
                  <c:v>28.1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WQC!$U$5:$U$16</c:f>
              <c:numCache>
                <c:formatCode>General</c:formatCode>
                <c:ptCount val="12"/>
                <c:pt idx="0">
                  <c:v>28.7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28.5</c:v>
                </c:pt>
                <c:pt idx="8">
                  <c:v>28.2</c:v>
                </c:pt>
                <c:pt idx="9">
                  <c:v>27.8</c:v>
                </c:pt>
                <c:pt idx="10">
                  <c:v>27.6</c:v>
                </c:pt>
                <c:pt idx="11">
                  <c:v>27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WQC!$V$5:$V$16</c:f>
              <c:numCache>
                <c:formatCode>General</c:formatCode>
                <c:ptCount val="12"/>
                <c:pt idx="0">
                  <c:v>28.1</c:v>
                </c:pt>
                <c:pt idx="1">
                  <c:v>27.8</c:v>
                </c:pt>
                <c:pt idx="2">
                  <c:v>27.7</c:v>
                </c:pt>
                <c:pt idx="3">
                  <c:v>27.6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27.5</c:v>
                </c:pt>
                <c:pt idx="10">
                  <c:v>27.5</c:v>
                </c:pt>
                <c:pt idx="11" formatCode="0.0">
                  <c:v>27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WQC!$W$5:$W$16</c:f>
              <c:numCache>
                <c:formatCode>General</c:formatCode>
                <c:ptCount val="12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27.9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27.7</c:v>
                </c:pt>
                <c:pt idx="11" formatCode="0.0">
                  <c:v>27.3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28440"/>
        <c:axId val="357228832"/>
      </c:scatterChart>
      <c:valAx>
        <c:axId val="357228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7228832"/>
        <c:crosses val="autoZero"/>
        <c:crossBetween val="midCat"/>
      </c:valAx>
      <c:valAx>
        <c:axId val="357228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722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Danau Maninjau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WQC!$B$159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WQC!$N$160:$N$163</c:f>
              <c:numCache>
                <c:formatCode>0.0</c:formatCode>
                <c:ptCount val="4"/>
                <c:pt idx="0">
                  <c:v>28</c:v>
                </c:pt>
                <c:pt idx="1">
                  <c:v>27.587499999999995</c:v>
                </c:pt>
                <c:pt idx="2">
                  <c:v>27.237499999999997</c:v>
                </c:pt>
                <c:pt idx="3">
                  <c:v>26.774999999999999</c:v>
                </c:pt>
              </c:numCache>
            </c:numRef>
          </c:xVal>
          <c:yVal>
            <c:numRef>
              <c:f>WQC!$B$160:$B$163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0.68374999999999997</c:v>
                </c:pt>
                <c:pt idx="2">
                  <c:v>2.05125</c:v>
                </c:pt>
                <c:pt idx="3" formatCode="General">
                  <c:v>70.5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WQC!$C$159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WQC!$O$160:$O$163</c:f>
              <c:numCache>
                <c:formatCode>0.0</c:formatCode>
                <c:ptCount val="4"/>
                <c:pt idx="0">
                  <c:v>27.587499999999999</c:v>
                </c:pt>
                <c:pt idx="1">
                  <c:v>27.574999999999999</c:v>
                </c:pt>
                <c:pt idx="2">
                  <c:v>27.462499999999999</c:v>
                </c:pt>
                <c:pt idx="3">
                  <c:v>26.459374999999994</c:v>
                </c:pt>
              </c:numCache>
            </c:numRef>
          </c:xVal>
          <c:yVal>
            <c:numRef>
              <c:f>WQC!$C$160:$C$163</c:f>
              <c:numCache>
                <c:formatCode>General</c:formatCode>
                <c:ptCount val="4"/>
                <c:pt idx="0">
                  <c:v>0</c:v>
                </c:pt>
                <c:pt idx="1">
                  <c:v>0.80625000000000002</c:v>
                </c:pt>
                <c:pt idx="2">
                  <c:v>2.4312500000000004</c:v>
                </c:pt>
                <c:pt idx="3">
                  <c:v>63.837499999999999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WQC!$D$159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WQC!$P$160:$P$165</c:f>
              <c:numCache>
                <c:formatCode>0.0</c:formatCode>
                <c:ptCount val="6"/>
                <c:pt idx="0">
                  <c:v>30.212499999999999</c:v>
                </c:pt>
                <c:pt idx="1">
                  <c:v>29.65</c:v>
                </c:pt>
                <c:pt idx="2">
                  <c:v>28.612500000000001</c:v>
                </c:pt>
                <c:pt idx="3">
                  <c:v>27.949999999999996</c:v>
                </c:pt>
                <c:pt idx="4">
                  <c:v>27.387499999999999</c:v>
                </c:pt>
                <c:pt idx="5">
                  <c:v>27.487500000000001</c:v>
                </c:pt>
              </c:numCache>
            </c:numRef>
          </c:xVal>
          <c:yVal>
            <c:numRef>
              <c:f>WQC!$D$160:$D$165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0.61250000000000004</c:v>
                </c:pt>
                <c:pt idx="2">
                  <c:v>1.8375000000000004</c:v>
                </c:pt>
                <c:pt idx="3" formatCode="General">
                  <c:v>5</c:v>
                </c:pt>
                <c:pt idx="4" formatCode="General">
                  <c:v>10</c:v>
                </c:pt>
                <c:pt idx="5">
                  <c:v>64.787499999999994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WQC!$E$159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WQC!$Q$160:$Q$171</c:f>
              <c:numCache>
                <c:formatCode>0.0</c:formatCode>
                <c:ptCount val="12"/>
                <c:pt idx="0">
                  <c:v>29.662500000000001</c:v>
                </c:pt>
                <c:pt idx="1">
                  <c:v>29.237500000000001</c:v>
                </c:pt>
                <c:pt idx="2">
                  <c:v>28.824999999999999</c:v>
                </c:pt>
                <c:pt idx="3">
                  <c:v>28.612499999999997</c:v>
                </c:pt>
                <c:pt idx="4">
                  <c:v>28.412500000000001</c:v>
                </c:pt>
                <c:pt idx="5">
                  <c:v>28.125</c:v>
                </c:pt>
                <c:pt idx="6">
                  <c:v>28.012499999999999</c:v>
                </c:pt>
                <c:pt idx="7">
                  <c:v>27.849999999999998</c:v>
                </c:pt>
                <c:pt idx="8">
                  <c:v>27.787499999999998</c:v>
                </c:pt>
                <c:pt idx="9">
                  <c:v>27.724999999999998</c:v>
                </c:pt>
                <c:pt idx="10">
                  <c:v>27.499999999999996</c:v>
                </c:pt>
                <c:pt idx="11">
                  <c:v>27.362500000000001</c:v>
                </c:pt>
              </c:numCache>
            </c:numRef>
          </c:xVal>
          <c:yVal>
            <c:numRef>
              <c:f>WQC!$E$160:$E$171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WQC!$F$159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WQC!$R$160:$R$171</c:f>
              <c:numCache>
                <c:formatCode>0.0</c:formatCode>
                <c:ptCount val="12"/>
                <c:pt idx="0">
                  <c:v>30.162500000000001</c:v>
                </c:pt>
                <c:pt idx="1">
                  <c:v>29.137500000000003</c:v>
                </c:pt>
                <c:pt idx="2">
                  <c:v>28.7</c:v>
                </c:pt>
                <c:pt idx="3">
                  <c:v>28.387500000000003</c:v>
                </c:pt>
                <c:pt idx="4">
                  <c:v>28.275000000000002</c:v>
                </c:pt>
                <c:pt idx="5">
                  <c:v>28.112499999999997</c:v>
                </c:pt>
                <c:pt idx="6">
                  <c:v>28.087499999999999</c:v>
                </c:pt>
                <c:pt idx="7">
                  <c:v>28.024999999999999</c:v>
                </c:pt>
                <c:pt idx="8">
                  <c:v>28</c:v>
                </c:pt>
                <c:pt idx="9">
                  <c:v>27.975000000000001</c:v>
                </c:pt>
                <c:pt idx="10">
                  <c:v>27.887499999999999</c:v>
                </c:pt>
                <c:pt idx="11">
                  <c:v>27.437499999999996</c:v>
                </c:pt>
              </c:numCache>
            </c:numRef>
          </c:xVal>
          <c:yVal>
            <c:numRef>
              <c:f>WQC!$F$160:$F$171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73.125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WQC!$G$159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WQC!$S$160:$S$171</c:f>
              <c:numCache>
                <c:formatCode>0.0</c:formatCode>
                <c:ptCount val="12"/>
                <c:pt idx="0">
                  <c:v>29.412500000000001</c:v>
                </c:pt>
                <c:pt idx="1">
                  <c:v>29.037500000000001</c:v>
                </c:pt>
                <c:pt idx="2">
                  <c:v>28.725000000000001</c:v>
                </c:pt>
                <c:pt idx="3">
                  <c:v>28.612500000000004</c:v>
                </c:pt>
                <c:pt idx="4">
                  <c:v>28.5625</c:v>
                </c:pt>
                <c:pt idx="5">
                  <c:v>28.512499999999999</c:v>
                </c:pt>
                <c:pt idx="6">
                  <c:v>28.400000000000002</c:v>
                </c:pt>
                <c:pt idx="7">
                  <c:v>28.3</c:v>
                </c:pt>
                <c:pt idx="8">
                  <c:v>28.212500000000002</c:v>
                </c:pt>
                <c:pt idx="9">
                  <c:v>28.112499999999997</c:v>
                </c:pt>
                <c:pt idx="10">
                  <c:v>27.9375</c:v>
                </c:pt>
                <c:pt idx="11">
                  <c:v>27.55</c:v>
                </c:pt>
              </c:numCache>
            </c:numRef>
          </c:xVal>
          <c:yVal>
            <c:numRef>
              <c:f>WQC!$G$160:$G$171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67.112499999999997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WQC!$H$159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WQC!$T$160:$T$171</c:f>
              <c:numCache>
                <c:formatCode>0.0</c:formatCode>
                <c:ptCount val="12"/>
                <c:pt idx="0">
                  <c:v>28.799999999999997</c:v>
                </c:pt>
                <c:pt idx="1">
                  <c:v>28.587499999999999</c:v>
                </c:pt>
                <c:pt idx="2">
                  <c:v>28.412499999999998</c:v>
                </c:pt>
                <c:pt idx="3">
                  <c:v>28.362499999999997</c:v>
                </c:pt>
                <c:pt idx="4">
                  <c:v>28.162500000000001</c:v>
                </c:pt>
                <c:pt idx="5">
                  <c:v>28.124999999999996</c:v>
                </c:pt>
                <c:pt idx="6">
                  <c:v>28.074999999999999</c:v>
                </c:pt>
                <c:pt idx="7">
                  <c:v>27.962499999999999</c:v>
                </c:pt>
                <c:pt idx="8">
                  <c:v>27.85</c:v>
                </c:pt>
                <c:pt idx="9">
                  <c:v>27.749999999999996</c:v>
                </c:pt>
                <c:pt idx="10">
                  <c:v>27.699999999999996</c:v>
                </c:pt>
                <c:pt idx="11">
                  <c:v>27.274999999999999</c:v>
                </c:pt>
              </c:numCache>
            </c:numRef>
          </c:xVal>
          <c:yVal>
            <c:numRef>
              <c:f>WQC!$H$160:$H$171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68.387500000000003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WQC!$I$159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WQC!$U$160:$U$171</c:f>
              <c:numCache>
                <c:formatCode>0.0</c:formatCode>
                <c:ptCount val="12"/>
                <c:pt idx="0">
                  <c:v>29.449999999999996</c:v>
                </c:pt>
                <c:pt idx="1">
                  <c:v>28.65</c:v>
                </c:pt>
                <c:pt idx="2">
                  <c:v>28.137499999999999</c:v>
                </c:pt>
                <c:pt idx="3">
                  <c:v>27.900000000000002</c:v>
                </c:pt>
                <c:pt idx="4">
                  <c:v>27.8125</c:v>
                </c:pt>
                <c:pt idx="5">
                  <c:v>27.700000000000003</c:v>
                </c:pt>
                <c:pt idx="6">
                  <c:v>27.725000000000005</c:v>
                </c:pt>
                <c:pt idx="7">
                  <c:v>27.7</c:v>
                </c:pt>
                <c:pt idx="8">
                  <c:v>27.7</c:v>
                </c:pt>
                <c:pt idx="9">
                  <c:v>27.675000000000001</c:v>
                </c:pt>
                <c:pt idx="10">
                  <c:v>27.662500000000001</c:v>
                </c:pt>
                <c:pt idx="11">
                  <c:v>27.599999999999998</c:v>
                </c:pt>
              </c:numCache>
            </c:numRef>
          </c:xVal>
          <c:yVal>
            <c:numRef>
              <c:f>WQC!$I$160:$I$171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62.887499999999996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WQC!$J$159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WQC!$V$160:$V$171</c:f>
              <c:numCache>
                <c:formatCode>0.0</c:formatCode>
                <c:ptCount val="12"/>
                <c:pt idx="0">
                  <c:v>29.074999999999999</c:v>
                </c:pt>
                <c:pt idx="1">
                  <c:v>28.812499999999996</c:v>
                </c:pt>
                <c:pt idx="2">
                  <c:v>28.487500000000001</c:v>
                </c:pt>
                <c:pt idx="3">
                  <c:v>28.275000000000002</c:v>
                </c:pt>
                <c:pt idx="4">
                  <c:v>28.037499999999998</c:v>
                </c:pt>
                <c:pt idx="5">
                  <c:v>27.95</c:v>
                </c:pt>
                <c:pt idx="6">
                  <c:v>27.887500000000003</c:v>
                </c:pt>
                <c:pt idx="7">
                  <c:v>27.762500000000003</c:v>
                </c:pt>
                <c:pt idx="8">
                  <c:v>27.725000000000005</c:v>
                </c:pt>
                <c:pt idx="9">
                  <c:v>27.674999999999997</c:v>
                </c:pt>
                <c:pt idx="10">
                  <c:v>27.637499999999996</c:v>
                </c:pt>
                <c:pt idx="11">
                  <c:v>27.512499999999999</c:v>
                </c:pt>
              </c:numCache>
            </c:numRef>
          </c:xVal>
          <c:yVal>
            <c:numRef>
              <c:f>WQC!$J$160:$J$171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68.087499999999991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WQC!$K$159</c:f>
              <c:strCache>
                <c:ptCount val="1"/>
                <c:pt idx="0">
                  <c:v>Okt'17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WQC!$W$160:$W$171</c:f>
              <c:numCache>
                <c:formatCode>0.0</c:formatCode>
                <c:ptCount val="12"/>
                <c:pt idx="0">
                  <c:v>29.062500000000004</c:v>
                </c:pt>
                <c:pt idx="1">
                  <c:v>28.575000000000003</c:v>
                </c:pt>
                <c:pt idx="2">
                  <c:v>28.05</c:v>
                </c:pt>
                <c:pt idx="3">
                  <c:v>27.85</c:v>
                </c:pt>
                <c:pt idx="4">
                  <c:v>27.775000000000002</c:v>
                </c:pt>
                <c:pt idx="5">
                  <c:v>27.725000000000005</c:v>
                </c:pt>
                <c:pt idx="6">
                  <c:v>27.637499999999996</c:v>
                </c:pt>
                <c:pt idx="7">
                  <c:v>27.612499999999997</c:v>
                </c:pt>
                <c:pt idx="8">
                  <c:v>27.599999999999998</c:v>
                </c:pt>
                <c:pt idx="9">
                  <c:v>27.574999999999996</c:v>
                </c:pt>
                <c:pt idx="10">
                  <c:v>27.549999999999997</c:v>
                </c:pt>
                <c:pt idx="11">
                  <c:v>27.537500000000001</c:v>
                </c:pt>
              </c:numCache>
            </c:numRef>
          </c:xVal>
          <c:yVal>
            <c:numRef>
              <c:f>WQC!$K$160:$K$171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.0">
                  <c:v>64.1875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WQC!$L$159</c:f>
              <c:strCache>
                <c:ptCount val="1"/>
                <c:pt idx="0">
                  <c:v>Nov'17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WQC!$X$160:$X$171</c:f>
              <c:numCache>
                <c:formatCode>0.0</c:formatCode>
                <c:ptCount val="12"/>
                <c:pt idx="0">
                  <c:v>28.6</c:v>
                </c:pt>
                <c:pt idx="1">
                  <c:v>28.187500000000004</c:v>
                </c:pt>
                <c:pt idx="2">
                  <c:v>28</c:v>
                </c:pt>
                <c:pt idx="3">
                  <c:v>27.900000000000002</c:v>
                </c:pt>
                <c:pt idx="4">
                  <c:v>27.837499999999999</c:v>
                </c:pt>
                <c:pt idx="5">
                  <c:v>27.7</c:v>
                </c:pt>
                <c:pt idx="6">
                  <c:v>27.637500000000003</c:v>
                </c:pt>
                <c:pt idx="7">
                  <c:v>27.587499999999999</c:v>
                </c:pt>
                <c:pt idx="8">
                  <c:v>27.5625</c:v>
                </c:pt>
                <c:pt idx="9">
                  <c:v>27.512499999999999</c:v>
                </c:pt>
                <c:pt idx="10">
                  <c:v>27.5</c:v>
                </c:pt>
                <c:pt idx="11">
                  <c:v>27.237500000000004</c:v>
                </c:pt>
              </c:numCache>
            </c:numRef>
          </c:xVal>
          <c:yVal>
            <c:numRef>
              <c:f>WQC!$L$160:$L$171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70.900000000000006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5672"/>
        <c:axId val="143742120"/>
      </c:scatterChart>
      <c:valAx>
        <c:axId val="469725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K</a:t>
                </a:r>
                <a:r>
                  <a:rPr lang="id-ID">
                    <a:solidFill>
                      <a:sysClr val="windowText" lastClr="000000"/>
                    </a:solidFill>
                  </a:rPr>
                  <a:t>ondisi</a:t>
                </a:r>
                <a:r>
                  <a:rPr lang="id-ID" baseline="0">
                    <a:solidFill>
                      <a:sysClr val="windowText" lastClr="000000"/>
                    </a:solidFill>
                  </a:rPr>
                  <a:t> Suhu [</a:t>
                </a:r>
                <a:r>
                  <a:rPr lang="id-ID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id-ID" baseline="0">
                    <a:solidFill>
                      <a:sysClr val="windowText" lastClr="000000"/>
                    </a:solidFill>
                  </a:rPr>
                  <a:t>C]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742120"/>
        <c:crosses val="autoZero"/>
        <c:crossBetween val="midCat"/>
        <c:majorUnit val="2"/>
      </c:valAx>
      <c:valAx>
        <c:axId val="14374212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72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629120986856451"/>
          <c:h val="0.43216710157500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8825146856642"/>
          <c:y val="6.0185185185185182E-2"/>
          <c:w val="0.62720222472190967"/>
          <c:h val="0.68947506561679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TSI!$A$12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(TSI!$D$14,TSI!$I$14,TSI!$N$14,TSI!$S$14,TSI!$X$14,TSI!$AC$14,TSI!$AH$14,TSI!$AM$14,TSI!$AR$14)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(TSI!$E$12,TSI!$J$12,TSI!$O$12,TSI!$T$12,TSI!$Y$12,TSI!$AD$12,TSI!$AI$12,TSI!$AN$12,TSI!$AS$12)</c:f>
              <c:numCache>
                <c:formatCode>General</c:formatCode>
                <c:ptCount val="9"/>
                <c:pt idx="0">
                  <c:v>67.156999999999982</c:v>
                </c:pt>
                <c:pt idx="1">
                  <c:v>65.596249999999998</c:v>
                </c:pt>
                <c:pt idx="2">
                  <c:v>73.451499999999996</c:v>
                </c:pt>
                <c:pt idx="3">
                  <c:v>62.705249999999992</c:v>
                </c:pt>
                <c:pt idx="4">
                  <c:v>67.695374999999999</c:v>
                </c:pt>
                <c:pt idx="5">
                  <c:v>59.127875000000003</c:v>
                </c:pt>
                <c:pt idx="6">
                  <c:v>54.748545146635948</c:v>
                </c:pt>
                <c:pt idx="7">
                  <c:v>57.1600521694143</c:v>
                </c:pt>
                <c:pt idx="8">
                  <c:v>55.714157191932323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0312"/>
        <c:axId val="464508352"/>
      </c:barChart>
      <c:dateAx>
        <c:axId val="46451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Bulan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08352"/>
        <c:crosses val="autoZero"/>
        <c:auto val="1"/>
        <c:lblOffset val="100"/>
        <c:baseTimeUnit val="months"/>
      </c:dateAx>
      <c:valAx>
        <c:axId val="46450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Nilai Indeks TSI Carlson's (1977)</a:t>
                </a:r>
              </a:p>
            </c:rich>
          </c:tx>
          <c:layout>
            <c:manualLayout>
              <c:xMode val="edge"/>
              <c:yMode val="edge"/>
              <c:x val="1.8897846102570514E-2"/>
              <c:y val="0.11692475940507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Konsentrasi Klorofil-a</a:t>
            </a:r>
            <a:r>
              <a:rPr lang="id-ID" baseline="0"/>
              <a:t> Danau Maninjau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(TSI!$D$14,TSI!$I$14,TSI!$N$14,TSI!$S$14,TSI!$X$14,TSI!$AC$14,TSI!$AH$14,TSI!$AM$14,TSI!$AR$14)</c:f>
              <c:numCache>
                <c:formatCode>mmm\-yy</c:formatCode>
                <c:ptCount val="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</c:numCache>
            </c:numRef>
          </c:cat>
          <c:val>
            <c:numRef>
              <c:f>(TSI!$D$17,TSI!$I$17,TSI!$N$17,TSI!$S$17,TSI!$X$17,TSI!$AC$17,TSI!$AH$17,TSI!$AM$17,TSI!$AR$17)</c:f>
              <c:numCache>
                <c:formatCode>General</c:formatCode>
                <c:ptCount val="9"/>
                <c:pt idx="0">
                  <c:v>14.027971111111112</c:v>
                </c:pt>
                <c:pt idx="1">
                  <c:v>13.255499999999998</c:v>
                </c:pt>
                <c:pt idx="2">
                  <c:v>59.339750000000002</c:v>
                </c:pt>
                <c:pt idx="3">
                  <c:v>32.452750000000002</c:v>
                </c:pt>
                <c:pt idx="4">
                  <c:v>20.417875000000002</c:v>
                </c:pt>
                <c:pt idx="5">
                  <c:v>8.9168749999999992</c:v>
                </c:pt>
                <c:pt idx="6">
                  <c:v>3.4602857142857144</c:v>
                </c:pt>
                <c:pt idx="7">
                  <c:v>5.8025714285714285</c:v>
                </c:pt>
                <c:pt idx="8">
                  <c:v>5.1876249999999988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07960"/>
        <c:axId val="464509920"/>
      </c:barChart>
      <c:dateAx>
        <c:axId val="46450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Bulan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09920"/>
        <c:crosses val="autoZero"/>
        <c:auto val="1"/>
        <c:lblOffset val="100"/>
        <c:baseTimeUnit val="months"/>
      </c:dateAx>
      <c:valAx>
        <c:axId val="4645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Rata-rata Konsentrasi Klorofil-a [mg/m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3</a:t>
                </a:r>
                <a:r>
                  <a:rPr lang="en-US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9.7638888888888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0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TSI!$BN$4:$BN$11</c:f>
              <c:strCache>
                <c:ptCount val="8"/>
                <c:pt idx="0">
                  <c:v>Maninjau</c:v>
                </c:pt>
                <c:pt idx="1">
                  <c:v>Bayur</c:v>
                </c:pt>
                <c:pt idx="2">
                  <c:v>DM4</c:v>
                </c:pt>
                <c:pt idx="3">
                  <c:v>Muko-Muko</c:v>
                </c:pt>
                <c:pt idx="4">
                  <c:v>Sigiran</c:v>
                </c:pt>
                <c:pt idx="5">
                  <c:v>DM7</c:v>
                </c:pt>
                <c:pt idx="6">
                  <c:v>Pandan</c:v>
                </c:pt>
                <c:pt idx="7">
                  <c:v>Sungai Batang</c:v>
                </c:pt>
              </c:strCache>
            </c:strRef>
          </c:cat>
          <c:val>
            <c:numRef>
              <c:f>TSI!$BX$4:$BX$11</c:f>
              <c:numCache>
                <c:formatCode>General</c:formatCode>
                <c:ptCount val="8"/>
                <c:pt idx="0">
                  <c:v>58.468304495162535</c:v>
                </c:pt>
                <c:pt idx="1">
                  <c:v>62.178490028499759</c:v>
                </c:pt>
                <c:pt idx="2">
                  <c:v>60.809804924625759</c:v>
                </c:pt>
                <c:pt idx="3">
                  <c:v>62.529177781317181</c:v>
                </c:pt>
                <c:pt idx="4">
                  <c:v>62.66392134515965</c:v>
                </c:pt>
                <c:pt idx="5">
                  <c:v>60.931298534086281</c:v>
                </c:pt>
                <c:pt idx="6">
                  <c:v>64.450254655633458</c:v>
                </c:pt>
                <c:pt idx="7">
                  <c:v>61.217818353392936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03256"/>
        <c:axId val="464504040"/>
      </c:barChart>
      <c:catAx>
        <c:axId val="4645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04040"/>
        <c:crosses val="autoZero"/>
        <c:auto val="1"/>
        <c:lblAlgn val="ctr"/>
        <c:lblOffset val="100"/>
        <c:noMultiLvlLbl val="0"/>
      </c:catAx>
      <c:valAx>
        <c:axId val="464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5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WQC!$O$4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WQC!$AA$5:$AA$8</c:f>
              <c:numCache>
                <c:formatCode>General</c:formatCode>
                <c:ptCount val="4"/>
                <c:pt idx="0">
                  <c:v>7.05</c:v>
                </c:pt>
                <c:pt idx="1">
                  <c:v>6.64</c:v>
                </c:pt>
                <c:pt idx="2">
                  <c:v>6.52</c:v>
                </c:pt>
                <c:pt idx="3">
                  <c:v>6.41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WQC!$AB$5:$AB$8</c:f>
              <c:numCache>
                <c:formatCode>0.0</c:formatCode>
                <c:ptCount val="4"/>
                <c:pt idx="0">
                  <c:v>7.4</c:v>
                </c:pt>
                <c:pt idx="1">
                  <c:v>7.1750000000000007</c:v>
                </c:pt>
                <c:pt idx="2">
                  <c:v>7.01</c:v>
                </c:pt>
                <c:pt idx="3">
                  <c:v>6.45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WQC!$AC$5:$AC$10</c:f>
              <c:numCache>
                <c:formatCode>0.0</c:formatCode>
                <c:ptCount val="6"/>
                <c:pt idx="0" formatCode="General">
                  <c:v>8.2799999999999994</c:v>
                </c:pt>
                <c:pt idx="1">
                  <c:v>8.19</c:v>
                </c:pt>
                <c:pt idx="2" formatCode="General">
                  <c:v>7.88</c:v>
                </c:pt>
                <c:pt idx="3" formatCode="General">
                  <c:v>7.84</c:v>
                </c:pt>
                <c:pt idx="4" formatCode="General">
                  <c:v>7.4</c:v>
                </c:pt>
                <c:pt idx="5" formatCode="General">
                  <c:v>6.73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WQC!$AD$5:$AD$16</c:f>
              <c:numCache>
                <c:formatCode>General</c:formatCode>
                <c:ptCount val="12"/>
                <c:pt idx="0">
                  <c:v>8.9</c:v>
                </c:pt>
                <c:pt idx="1">
                  <c:v>8.57</c:v>
                </c:pt>
                <c:pt idx="2">
                  <c:v>8.39</c:v>
                </c:pt>
                <c:pt idx="3">
                  <c:v>8.31</c:v>
                </c:pt>
                <c:pt idx="4">
                  <c:v>8.2899999999999991</c:v>
                </c:pt>
                <c:pt idx="5">
                  <c:v>8.2200000000000006</c:v>
                </c:pt>
                <c:pt idx="6">
                  <c:v>8.08</c:v>
                </c:pt>
                <c:pt idx="7">
                  <c:v>7.84</c:v>
                </c:pt>
                <c:pt idx="8">
                  <c:v>7.73</c:v>
                </c:pt>
                <c:pt idx="9">
                  <c:v>7.68</c:v>
                </c:pt>
                <c:pt idx="10">
                  <c:v>7.56</c:v>
                </c:pt>
                <c:pt idx="11">
                  <c:v>6.92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WQC!$AE$5:$AE$16</c:f>
              <c:numCache>
                <c:formatCode>General</c:formatCode>
                <c:ptCount val="12"/>
                <c:pt idx="0">
                  <c:v>8.5</c:v>
                </c:pt>
                <c:pt idx="1">
                  <c:v>8.4600000000000009</c:v>
                </c:pt>
                <c:pt idx="2">
                  <c:v>8.41</c:v>
                </c:pt>
                <c:pt idx="3">
                  <c:v>8.24</c:v>
                </c:pt>
                <c:pt idx="4">
                  <c:v>7.89</c:v>
                </c:pt>
                <c:pt idx="5">
                  <c:v>7.82</c:v>
                </c:pt>
                <c:pt idx="6">
                  <c:v>7.6</c:v>
                </c:pt>
                <c:pt idx="7">
                  <c:v>7.45</c:v>
                </c:pt>
                <c:pt idx="8">
                  <c:v>7.39</c:v>
                </c:pt>
                <c:pt idx="9">
                  <c:v>7.28</c:v>
                </c:pt>
                <c:pt idx="10">
                  <c:v>7.23</c:v>
                </c:pt>
                <c:pt idx="11">
                  <c:v>6.96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WQC!$AF$5:$AF$16</c:f>
              <c:numCache>
                <c:formatCode>General</c:formatCode>
                <c:ptCount val="12"/>
                <c:pt idx="0">
                  <c:v>8.18</c:v>
                </c:pt>
                <c:pt idx="1">
                  <c:v>8.25</c:v>
                </c:pt>
                <c:pt idx="2">
                  <c:v>7.87</c:v>
                </c:pt>
                <c:pt idx="3">
                  <c:v>7.5</c:v>
                </c:pt>
                <c:pt idx="4">
                  <c:v>7.4</c:v>
                </c:pt>
                <c:pt idx="5">
                  <c:v>7.28</c:v>
                </c:pt>
                <c:pt idx="6">
                  <c:v>7.21</c:v>
                </c:pt>
                <c:pt idx="7">
                  <c:v>7.17</c:v>
                </c:pt>
                <c:pt idx="8">
                  <c:v>7.1</c:v>
                </c:pt>
                <c:pt idx="9">
                  <c:v>7.04</c:v>
                </c:pt>
                <c:pt idx="10">
                  <c:v>6.98</c:v>
                </c:pt>
                <c:pt idx="11">
                  <c:v>6.65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WQC!$AG$5:$AG$16</c:f>
              <c:numCache>
                <c:formatCode>General</c:formatCode>
                <c:ptCount val="12"/>
                <c:pt idx="0">
                  <c:v>8.34</c:v>
                </c:pt>
                <c:pt idx="1">
                  <c:v>8.66</c:v>
                </c:pt>
                <c:pt idx="2">
                  <c:v>8.6999999999999993</c:v>
                </c:pt>
                <c:pt idx="3">
                  <c:v>8.65</c:v>
                </c:pt>
                <c:pt idx="4">
                  <c:v>8.6300000000000008</c:v>
                </c:pt>
                <c:pt idx="5">
                  <c:v>8.59</c:v>
                </c:pt>
                <c:pt idx="6">
                  <c:v>8.5399999999999991</c:v>
                </c:pt>
                <c:pt idx="7">
                  <c:v>8.49</c:v>
                </c:pt>
                <c:pt idx="8">
                  <c:v>8.1300000000000008</c:v>
                </c:pt>
                <c:pt idx="9">
                  <c:v>7.76</c:v>
                </c:pt>
                <c:pt idx="10">
                  <c:v>7.44</c:v>
                </c:pt>
                <c:pt idx="11">
                  <c:v>6.63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WQC!$AH$5:$AH$16</c:f>
              <c:numCache>
                <c:formatCode>0.00</c:formatCode>
                <c:ptCount val="12"/>
                <c:pt idx="0">
                  <c:v>7.82</c:v>
                </c:pt>
                <c:pt idx="1">
                  <c:v>7.81</c:v>
                </c:pt>
                <c:pt idx="2">
                  <c:v>7.69</c:v>
                </c:pt>
                <c:pt idx="3">
                  <c:v>7.41</c:v>
                </c:pt>
                <c:pt idx="4">
                  <c:v>7.22</c:v>
                </c:pt>
                <c:pt idx="5">
                  <c:v>7.11</c:v>
                </c:pt>
                <c:pt idx="6">
                  <c:v>7.4</c:v>
                </c:pt>
                <c:pt idx="7">
                  <c:v>6.98</c:v>
                </c:pt>
                <c:pt idx="8">
                  <c:v>6.94</c:v>
                </c:pt>
                <c:pt idx="9">
                  <c:v>6.9</c:v>
                </c:pt>
                <c:pt idx="10">
                  <c:v>6.9</c:v>
                </c:pt>
                <c:pt idx="11">
                  <c:v>6.79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WQC!$AI$5:$AI$16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8.4600000000000009</c:v>
                </c:pt>
                <c:pt idx="2">
                  <c:v>8.4499999999999993</c:v>
                </c:pt>
                <c:pt idx="3">
                  <c:v>8.31</c:v>
                </c:pt>
                <c:pt idx="4">
                  <c:v>8.08</c:v>
                </c:pt>
                <c:pt idx="5">
                  <c:v>7.73</c:v>
                </c:pt>
                <c:pt idx="6">
                  <c:v>7.83</c:v>
                </c:pt>
                <c:pt idx="7">
                  <c:v>7.74</c:v>
                </c:pt>
                <c:pt idx="8">
                  <c:v>7.8</c:v>
                </c:pt>
                <c:pt idx="9">
                  <c:v>7.83</c:v>
                </c:pt>
                <c:pt idx="10">
                  <c:v>7.82</c:v>
                </c:pt>
                <c:pt idx="11">
                  <c:v>7.45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08544"/>
        <c:axId val="467312856"/>
      </c:scatterChart>
      <c:valAx>
        <c:axId val="467308544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2856"/>
        <c:crosses val="autoZero"/>
        <c:crossBetween val="midCat"/>
      </c:valAx>
      <c:valAx>
        <c:axId val="467312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WQC!$AM$5:$AM$8</c:f>
              <c:numCache>
                <c:formatCode>General</c:formatCode>
                <c:ptCount val="4"/>
                <c:pt idx="0">
                  <c:v>7</c:v>
                </c:pt>
                <c:pt idx="1">
                  <c:v>3.62</c:v>
                </c:pt>
                <c:pt idx="2">
                  <c:v>1.4</c:v>
                </c:pt>
                <c:pt idx="3">
                  <c:v>0.65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WQC!$D$4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WQC!$AN$5:$AN$10</c:f>
              <c:numCache>
                <c:formatCode>0.0</c:formatCode>
                <c:ptCount val="6"/>
                <c:pt idx="0">
                  <c:v>5.915</c:v>
                </c:pt>
                <c:pt idx="1">
                  <c:v>5.8937499999999998</c:v>
                </c:pt>
                <c:pt idx="2">
                  <c:v>5.2</c:v>
                </c:pt>
                <c:pt idx="3" formatCode="General">
                  <c:v>2.98</c:v>
                </c:pt>
                <c:pt idx="4" formatCode="General">
                  <c:v>0.96</c:v>
                </c:pt>
                <c:pt idx="5">
                  <c:v>0.43999999999999995</c:v>
                </c:pt>
              </c:numCache>
            </c:numRef>
          </c:xVal>
          <c:yVal>
            <c:numRef>
              <c:f>WQC!$D$5:$D$10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WQC!$AO$5:$AO$10</c:f>
              <c:numCache>
                <c:formatCode>General</c:formatCode>
                <c:ptCount val="6"/>
                <c:pt idx="0">
                  <c:v>6.44</c:v>
                </c:pt>
                <c:pt idx="1">
                  <c:v>5.96</c:v>
                </c:pt>
                <c:pt idx="2">
                  <c:v>5.05</c:v>
                </c:pt>
                <c:pt idx="3">
                  <c:v>5.15</c:v>
                </c:pt>
                <c:pt idx="4">
                  <c:v>2.92</c:v>
                </c:pt>
                <c:pt idx="5">
                  <c:v>0.28999999999999998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WQC!$AP$5:$AP$16</c:f>
              <c:numCache>
                <c:formatCode>General</c:formatCode>
                <c:ptCount val="12"/>
                <c:pt idx="0">
                  <c:v>6.35</c:v>
                </c:pt>
                <c:pt idx="1">
                  <c:v>6.88</c:v>
                </c:pt>
                <c:pt idx="2">
                  <c:v>5.84</c:v>
                </c:pt>
                <c:pt idx="3">
                  <c:v>5.33</c:v>
                </c:pt>
                <c:pt idx="4">
                  <c:v>5.76</c:v>
                </c:pt>
                <c:pt idx="5">
                  <c:v>4.6399999999999997</c:v>
                </c:pt>
                <c:pt idx="6">
                  <c:v>4.83</c:v>
                </c:pt>
                <c:pt idx="7">
                  <c:v>4.0599999999999996</c:v>
                </c:pt>
                <c:pt idx="8">
                  <c:v>3.71</c:v>
                </c:pt>
                <c:pt idx="9">
                  <c:v>3.97</c:v>
                </c:pt>
                <c:pt idx="10">
                  <c:v>2.7</c:v>
                </c:pt>
                <c:pt idx="11">
                  <c:v>0.24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WQC!$AQ$5:$AQ$16</c:f>
              <c:numCache>
                <c:formatCode>General</c:formatCode>
                <c:ptCount val="12"/>
                <c:pt idx="0">
                  <c:v>7.64</c:v>
                </c:pt>
                <c:pt idx="1">
                  <c:v>7.32</c:v>
                </c:pt>
                <c:pt idx="2">
                  <c:v>6.76</c:v>
                </c:pt>
                <c:pt idx="3">
                  <c:v>5.0199999999999996</c:v>
                </c:pt>
                <c:pt idx="4">
                  <c:v>4.4000000000000004</c:v>
                </c:pt>
                <c:pt idx="5">
                  <c:v>4.17</c:v>
                </c:pt>
                <c:pt idx="6">
                  <c:v>2.75</c:v>
                </c:pt>
                <c:pt idx="7">
                  <c:v>2.8</c:v>
                </c:pt>
                <c:pt idx="8">
                  <c:v>2.2999999999999998</c:v>
                </c:pt>
                <c:pt idx="9">
                  <c:v>2.5299999999999998</c:v>
                </c:pt>
                <c:pt idx="10">
                  <c:v>1.04</c:v>
                </c:pt>
                <c:pt idx="11">
                  <c:v>0.26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WQC!$AR$5:$AR$16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4.3600000000000003</c:v>
                </c:pt>
                <c:pt idx="2">
                  <c:v>1.72</c:v>
                </c:pt>
                <c:pt idx="3">
                  <c:v>1.71</c:v>
                </c:pt>
                <c:pt idx="4">
                  <c:v>1.63</c:v>
                </c:pt>
                <c:pt idx="5">
                  <c:v>0.91</c:v>
                </c:pt>
                <c:pt idx="6">
                  <c:v>0.8</c:v>
                </c:pt>
                <c:pt idx="7">
                  <c:v>0.61</c:v>
                </c:pt>
                <c:pt idx="8">
                  <c:v>0.13</c:v>
                </c:pt>
                <c:pt idx="9">
                  <c:v>0.02</c:v>
                </c:pt>
                <c:pt idx="10">
                  <c:v>0.01</c:v>
                </c:pt>
                <c:pt idx="11">
                  <c:v>0.35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WQC!$AS$5:$AS$16</c:f>
              <c:numCache>
                <c:formatCode>General</c:formatCode>
                <c:ptCount val="12"/>
                <c:pt idx="0">
                  <c:v>6.13</c:v>
                </c:pt>
                <c:pt idx="1">
                  <c:v>5.22</c:v>
                </c:pt>
                <c:pt idx="2">
                  <c:v>4.91</c:v>
                </c:pt>
                <c:pt idx="3">
                  <c:v>4.7300000000000004</c:v>
                </c:pt>
                <c:pt idx="4">
                  <c:v>4.63</c:v>
                </c:pt>
                <c:pt idx="5">
                  <c:v>4.54</c:v>
                </c:pt>
                <c:pt idx="6">
                  <c:v>4.42</c:v>
                </c:pt>
                <c:pt idx="7">
                  <c:v>4.3899999999999997</c:v>
                </c:pt>
                <c:pt idx="8">
                  <c:v>3.64</c:v>
                </c:pt>
                <c:pt idx="9">
                  <c:v>2.1800000000000002</c:v>
                </c:pt>
                <c:pt idx="10">
                  <c:v>0.87</c:v>
                </c:pt>
                <c:pt idx="11">
                  <c:v>0.48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WQC!$AT$5:$AT$16</c:f>
              <c:numCache>
                <c:formatCode>General</c:formatCode>
                <c:ptCount val="12"/>
                <c:pt idx="0">
                  <c:v>1.46</c:v>
                </c:pt>
                <c:pt idx="1">
                  <c:v>1.22</c:v>
                </c:pt>
                <c:pt idx="2">
                  <c:v>1.08</c:v>
                </c:pt>
                <c:pt idx="3">
                  <c:v>1.01</c:v>
                </c:pt>
                <c:pt idx="4">
                  <c:v>0.84</c:v>
                </c:pt>
                <c:pt idx="5">
                  <c:v>0.78</c:v>
                </c:pt>
                <c:pt idx="6">
                  <c:v>0.61</c:v>
                </c:pt>
                <c:pt idx="7">
                  <c:v>0.43</c:v>
                </c:pt>
                <c:pt idx="8">
                  <c:v>0.32</c:v>
                </c:pt>
                <c:pt idx="9">
                  <c:v>0.25</c:v>
                </c:pt>
                <c:pt idx="10" formatCode="0.00">
                  <c:v>0.2</c:v>
                </c:pt>
                <c:pt idx="11">
                  <c:v>0.2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WQC!$AU$5:$AU$16</c:f>
              <c:numCache>
                <c:formatCode>General</c:formatCode>
                <c:ptCount val="12"/>
                <c:pt idx="0">
                  <c:v>5.69</c:v>
                </c:pt>
                <c:pt idx="1">
                  <c:v>6.1</c:v>
                </c:pt>
                <c:pt idx="2">
                  <c:v>5.71</c:v>
                </c:pt>
                <c:pt idx="3">
                  <c:v>5.28</c:v>
                </c:pt>
                <c:pt idx="4">
                  <c:v>4.07</c:v>
                </c:pt>
                <c:pt idx="5">
                  <c:v>3.6</c:v>
                </c:pt>
                <c:pt idx="6">
                  <c:v>3.77</c:v>
                </c:pt>
                <c:pt idx="7">
                  <c:v>3.73</c:v>
                </c:pt>
                <c:pt idx="8">
                  <c:v>3.68</c:v>
                </c:pt>
                <c:pt idx="9">
                  <c:v>3.72</c:v>
                </c:pt>
                <c:pt idx="10" formatCode="0.00">
                  <c:v>3.63</c:v>
                </c:pt>
                <c:pt idx="11">
                  <c:v>0.62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12464"/>
        <c:axId val="467312072"/>
      </c:scatterChart>
      <c:valAx>
        <c:axId val="467312464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DO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2072"/>
        <c:crosses val="autoZero"/>
        <c:crossBetween val="midCat"/>
      </c:valAx>
      <c:valAx>
        <c:axId val="467312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WQC!$AY$5:$AY$8</c:f>
              <c:numCache>
                <c:formatCode>General</c:formatCode>
                <c:ptCount val="4"/>
                <c:pt idx="0">
                  <c:v>158.9</c:v>
                </c:pt>
                <c:pt idx="1">
                  <c:v>158.30000000000001</c:v>
                </c:pt>
                <c:pt idx="2">
                  <c:v>158.6</c:v>
                </c:pt>
                <c:pt idx="3">
                  <c:v>168.4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WQC!$AZ$5:$AZ$9</c:f>
              <c:numCache>
                <c:formatCode>0.0</c:formatCode>
                <c:ptCount val="5"/>
                <c:pt idx="0">
                  <c:v>152.9</c:v>
                </c:pt>
                <c:pt idx="1">
                  <c:v>152.82500000000002</c:v>
                </c:pt>
                <c:pt idx="2">
                  <c:v>153</c:v>
                </c:pt>
                <c:pt idx="3">
                  <c:v>165.82500000000002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WQC!$BA$5:$BA$10</c:f>
              <c:numCache>
                <c:formatCode>General</c:formatCode>
                <c:ptCount val="6"/>
                <c:pt idx="0">
                  <c:v>149.6</c:v>
                </c:pt>
                <c:pt idx="1">
                  <c:v>149.19999999999999</c:v>
                </c:pt>
                <c:pt idx="2">
                  <c:v>149</c:v>
                </c:pt>
                <c:pt idx="3">
                  <c:v>148.6</c:v>
                </c:pt>
                <c:pt idx="4">
                  <c:v>150</c:v>
                </c:pt>
                <c:pt idx="5">
                  <c:v>170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WQC!$BB$5:$BB$16</c:f>
              <c:numCache>
                <c:formatCode>General</c:formatCode>
                <c:ptCount val="12"/>
                <c:pt idx="0">
                  <c:v>146</c:v>
                </c:pt>
                <c:pt idx="1">
                  <c:v>145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145</c:v>
                </c:pt>
                <c:pt idx="6">
                  <c:v>145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171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WQC!$BC$5:$BC$16</c:f>
              <c:numCache>
                <c:formatCode>General</c:formatCode>
                <c:ptCount val="12"/>
                <c:pt idx="0">
                  <c:v>140</c:v>
                </c:pt>
                <c:pt idx="1">
                  <c:v>143.80000000000001</c:v>
                </c:pt>
                <c:pt idx="2">
                  <c:v>143.6</c:v>
                </c:pt>
                <c:pt idx="3">
                  <c:v>143.80000000000001</c:v>
                </c:pt>
                <c:pt idx="4">
                  <c:v>144.30000000000001</c:v>
                </c:pt>
                <c:pt idx="5">
                  <c:v>144.19999999999999</c:v>
                </c:pt>
                <c:pt idx="6">
                  <c:v>144.6</c:v>
                </c:pt>
                <c:pt idx="7">
                  <c:v>144.6</c:v>
                </c:pt>
                <c:pt idx="8">
                  <c:v>144.9</c:v>
                </c:pt>
                <c:pt idx="9">
                  <c:v>144.9</c:v>
                </c:pt>
                <c:pt idx="10">
                  <c:v>145.4</c:v>
                </c:pt>
                <c:pt idx="11">
                  <c:v>168.6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WQC!$BD$5:$BD$16</c:f>
              <c:numCache>
                <c:formatCode>General</c:formatCode>
                <c:ptCount val="12"/>
                <c:pt idx="0">
                  <c:v>144.30000000000001</c:v>
                </c:pt>
                <c:pt idx="1">
                  <c:v>144.4</c:v>
                </c:pt>
                <c:pt idx="2">
                  <c:v>145</c:v>
                </c:pt>
                <c:pt idx="3">
                  <c:v>144.80000000000001</c:v>
                </c:pt>
                <c:pt idx="4">
                  <c:v>144.9</c:v>
                </c:pt>
                <c:pt idx="5">
                  <c:v>145.6</c:v>
                </c:pt>
                <c:pt idx="6">
                  <c:v>145.9</c:v>
                </c:pt>
                <c:pt idx="7">
                  <c:v>145.9</c:v>
                </c:pt>
                <c:pt idx="8">
                  <c:v>146.6</c:v>
                </c:pt>
                <c:pt idx="9">
                  <c:v>147.1</c:v>
                </c:pt>
                <c:pt idx="10">
                  <c:v>149</c:v>
                </c:pt>
                <c:pt idx="11">
                  <c:v>170.1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WQC!$BE$5:$BE$16</c:f>
              <c:numCache>
                <c:formatCode>General</c:formatCode>
                <c:ptCount val="12"/>
                <c:pt idx="0">
                  <c:v>142.80000000000001</c:v>
                </c:pt>
                <c:pt idx="1">
                  <c:v>143.80000000000001</c:v>
                </c:pt>
                <c:pt idx="2">
                  <c:v>143.6</c:v>
                </c:pt>
                <c:pt idx="3">
                  <c:v>143.1</c:v>
                </c:pt>
                <c:pt idx="4">
                  <c:v>143</c:v>
                </c:pt>
                <c:pt idx="5">
                  <c:v>142.80000000000001</c:v>
                </c:pt>
                <c:pt idx="6">
                  <c:v>142.69999999999999</c:v>
                </c:pt>
                <c:pt idx="7">
                  <c:v>142.6</c:v>
                </c:pt>
                <c:pt idx="8">
                  <c:v>143.19999999999999</c:v>
                </c:pt>
                <c:pt idx="9">
                  <c:v>144.5</c:v>
                </c:pt>
                <c:pt idx="10">
                  <c:v>147.6</c:v>
                </c:pt>
                <c:pt idx="11">
                  <c:v>169.6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WQC!$BF$5:$BF$16</c:f>
              <c:numCache>
                <c:formatCode>0.0</c:formatCode>
                <c:ptCount val="12"/>
                <c:pt idx="0">
                  <c:v>142.5</c:v>
                </c:pt>
                <c:pt idx="1">
                  <c:v>141.5</c:v>
                </c:pt>
                <c:pt idx="2">
                  <c:v>143</c:v>
                </c:pt>
                <c:pt idx="3">
                  <c:v>144.19999999999999</c:v>
                </c:pt>
                <c:pt idx="4">
                  <c:v>145.1</c:v>
                </c:pt>
                <c:pt idx="5">
                  <c:v>145.69999999999999</c:v>
                </c:pt>
                <c:pt idx="6">
                  <c:v>145.30000000000001</c:v>
                </c:pt>
                <c:pt idx="7">
                  <c:v>145.4</c:v>
                </c:pt>
                <c:pt idx="8">
                  <c:v>146.30000000000001</c:v>
                </c:pt>
                <c:pt idx="9">
                  <c:v>148.4</c:v>
                </c:pt>
                <c:pt idx="10">
                  <c:v>153.69999999999999</c:v>
                </c:pt>
                <c:pt idx="11">
                  <c:v>169.9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14424"/>
        <c:axId val="467310504"/>
      </c:scatterChart>
      <c:valAx>
        <c:axId val="467314424"/>
        <c:scaling>
          <c:orientation val="minMax"/>
          <c:min val="1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onduktivitas [µS/cm]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0504"/>
        <c:crosses val="autoZero"/>
        <c:crossBetween val="midCat"/>
      </c:valAx>
      <c:valAx>
        <c:axId val="467310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1087176057436"/>
          <c:y val="0.216604770958223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Maninjau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WQC!$B$4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WQC!$BK$5:$BK$8</c:f>
              <c:numCache>
                <c:formatCode>General</c:formatCode>
                <c:ptCount val="4"/>
                <c:pt idx="0">
                  <c:v>0.74</c:v>
                </c:pt>
                <c:pt idx="1">
                  <c:v>1.03</c:v>
                </c:pt>
                <c:pt idx="2">
                  <c:v>1.08</c:v>
                </c:pt>
                <c:pt idx="3">
                  <c:v>1.68</c:v>
                </c:pt>
              </c:numCache>
            </c:numRef>
          </c:xVal>
          <c:yVal>
            <c:numRef>
              <c:f>WQC!$B$5:$B$8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2.31</c:v>
                </c:pt>
                <c:pt idx="3">
                  <c:v>19.7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WQC!$C$4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WQC!$BL$5:$BL$8</c:f>
              <c:numCache>
                <c:formatCode>0.0</c:formatCode>
                <c:ptCount val="4"/>
                <c:pt idx="0">
                  <c:v>0.79249999999999998</c:v>
                </c:pt>
                <c:pt idx="1">
                  <c:v>0.78312500000000007</c:v>
                </c:pt>
                <c:pt idx="2">
                  <c:v>0.82</c:v>
                </c:pt>
                <c:pt idx="3">
                  <c:v>1.88</c:v>
                </c:pt>
              </c:numCache>
            </c:numRef>
          </c:xVal>
          <c:yVal>
            <c:numRef>
              <c:f>WQC!$C$5:$C$8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22.4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WQC!$E$4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WQC!$BM$5:$BM$10</c:f>
              <c:numCache>
                <c:formatCode>General</c:formatCode>
                <c:ptCount val="6"/>
                <c:pt idx="0">
                  <c:v>0.31</c:v>
                </c:pt>
                <c:pt idx="1">
                  <c:v>0.33</c:v>
                </c:pt>
                <c:pt idx="2">
                  <c:v>0.43</c:v>
                </c:pt>
                <c:pt idx="3">
                  <c:v>0.7</c:v>
                </c:pt>
                <c:pt idx="4">
                  <c:v>1.05</c:v>
                </c:pt>
                <c:pt idx="5">
                  <c:v>1.77</c:v>
                </c:pt>
              </c:numCache>
            </c:numRef>
          </c:xVal>
          <c:yVal>
            <c:numRef>
              <c:f>WQC!$E$5:$E$10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WQC!$F$4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WQC!$F$5:$F$16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WQC!$G$4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WQC!$BN$5:$BN$16</c:f>
              <c:numCache>
                <c:formatCode>General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0.37</c:v>
                </c:pt>
                <c:pt idx="3">
                  <c:v>0.39</c:v>
                </c:pt>
                <c:pt idx="4">
                  <c:v>0.4</c:v>
                </c:pt>
                <c:pt idx="5">
                  <c:v>0.42</c:v>
                </c:pt>
                <c:pt idx="6">
                  <c:v>0.47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0.66</c:v>
                </c:pt>
                <c:pt idx="11">
                  <c:v>2.83</c:v>
                </c:pt>
              </c:numCache>
            </c:numRef>
          </c:xVal>
          <c:yVal>
            <c:numRef>
              <c:f>WQC!$G$5:$G$16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WQC!$H$4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WQC!$BP$5:$BP$16</c:f>
              <c:numCache>
                <c:formatCode>General</c:formatCode>
                <c:ptCount val="12"/>
                <c:pt idx="0">
                  <c:v>0.41</c:v>
                </c:pt>
                <c:pt idx="1">
                  <c:v>0.38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0.61</c:v>
                </c:pt>
                <c:pt idx="5">
                  <c:v>0.71</c:v>
                </c:pt>
                <c:pt idx="6">
                  <c:v>0.76</c:v>
                </c:pt>
                <c:pt idx="7">
                  <c:v>0.77</c:v>
                </c:pt>
                <c:pt idx="8">
                  <c:v>0.89</c:v>
                </c:pt>
                <c:pt idx="9">
                  <c:v>1.03</c:v>
                </c:pt>
                <c:pt idx="10">
                  <c:v>1.21</c:v>
                </c:pt>
                <c:pt idx="11">
                  <c:v>3.5</c:v>
                </c:pt>
              </c:numCache>
            </c:numRef>
          </c:xVal>
          <c:yVal>
            <c:numRef>
              <c:f>WQC!$H$5:$H$16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WQC!$I$4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WQC!$BQ$5:$BQ$16</c:f>
              <c:numCache>
                <c:formatCode>General</c:formatCode>
                <c:ptCount val="12"/>
                <c:pt idx="0">
                  <c:v>0.4</c:v>
                </c:pt>
                <c:pt idx="1">
                  <c:v>0.34</c:v>
                </c:pt>
                <c:pt idx="2">
                  <c:v>0.32</c:v>
                </c:pt>
                <c:pt idx="3">
                  <c:v>0.34</c:v>
                </c:pt>
                <c:pt idx="4">
                  <c:v>0.43</c:v>
                </c:pt>
                <c:pt idx="5">
                  <c:v>0.31</c:v>
                </c:pt>
                <c:pt idx="6">
                  <c:v>0.32</c:v>
                </c:pt>
                <c:pt idx="7">
                  <c:v>0.32</c:v>
                </c:pt>
                <c:pt idx="8">
                  <c:v>0.52</c:v>
                </c:pt>
                <c:pt idx="9">
                  <c:v>0.92</c:v>
                </c:pt>
                <c:pt idx="10">
                  <c:v>1.27</c:v>
                </c:pt>
                <c:pt idx="11">
                  <c:v>4.45</c:v>
                </c:pt>
              </c:numCache>
            </c:numRef>
          </c:xVal>
          <c:yVal>
            <c:numRef>
              <c:f>WQC!$I$5:$I$16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WQC!$J$4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WQC!$BR$5:$BR$16</c:f>
              <c:numCache>
                <c:formatCode>General</c:formatCode>
                <c:ptCount val="12"/>
                <c:pt idx="0">
                  <c:v>0.56999999999999995</c:v>
                </c:pt>
                <c:pt idx="1">
                  <c:v>0.65</c:v>
                </c:pt>
                <c:pt idx="2">
                  <c:v>0.85</c:v>
                </c:pt>
                <c:pt idx="3">
                  <c:v>1.05</c:v>
                </c:pt>
                <c:pt idx="4">
                  <c:v>1.33</c:v>
                </c:pt>
                <c:pt idx="5">
                  <c:v>1.4</c:v>
                </c:pt>
                <c:pt idx="6">
                  <c:v>1.42</c:v>
                </c:pt>
                <c:pt idx="7">
                  <c:v>1.51</c:v>
                </c:pt>
                <c:pt idx="8">
                  <c:v>1.6</c:v>
                </c:pt>
                <c:pt idx="9">
                  <c:v>1.82</c:v>
                </c:pt>
                <c:pt idx="10">
                  <c:v>2.61</c:v>
                </c:pt>
                <c:pt idx="11">
                  <c:v>5.04</c:v>
                </c:pt>
              </c:numCache>
            </c:numRef>
          </c:xVal>
          <c:yVal>
            <c:numRef>
              <c:f>WQC!$J$5:$J$16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WQC!$K$4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WQC!$BS$5:$BS$16</c:f>
              <c:numCache>
                <c:formatCode>General</c:formatCode>
                <c:ptCount val="12"/>
                <c:pt idx="0">
                  <c:v>0.63</c:v>
                </c:pt>
                <c:pt idx="1">
                  <c:v>0.41</c:v>
                </c:pt>
                <c:pt idx="2">
                  <c:v>0.56000000000000005</c:v>
                </c:pt>
                <c:pt idx="3">
                  <c:v>0.4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0.54</c:v>
                </c:pt>
                <c:pt idx="9">
                  <c:v>0.52</c:v>
                </c:pt>
                <c:pt idx="10">
                  <c:v>0.55000000000000004</c:v>
                </c:pt>
                <c:pt idx="11">
                  <c:v>2.31</c:v>
                </c:pt>
              </c:numCache>
            </c:numRef>
          </c:xVal>
          <c:yVal>
            <c:numRef>
              <c:f>WQC!$K$5:$K$16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11680"/>
        <c:axId val="467313640"/>
      </c:scatterChart>
      <c:valAx>
        <c:axId val="46731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id-ID"/>
                  <a:t>onsentrasi NH</a:t>
                </a:r>
                <a:r>
                  <a:rPr lang="id-ID" baseline="-25000"/>
                  <a:t>4</a:t>
                </a:r>
                <a:r>
                  <a:rPr lang="id-ID"/>
                  <a:t> [mg/l]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3640"/>
        <c:crosses val="autoZero"/>
        <c:crossBetween val="midCat"/>
      </c:valAx>
      <c:valAx>
        <c:axId val="467313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Bayur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WQC!$B$20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WQC!$O$21:$O$24</c:f>
              <c:numCache>
                <c:formatCode>General</c:formatCode>
                <c:ptCount val="4"/>
                <c:pt idx="0">
                  <c:v>27.2</c:v>
                </c:pt>
                <c:pt idx="1">
                  <c:v>27.2</c:v>
                </c:pt>
                <c:pt idx="2">
                  <c:v>27.1</c:v>
                </c:pt>
                <c:pt idx="3">
                  <c:v>26.7</c:v>
                </c:pt>
              </c:numCache>
            </c:numRef>
          </c:xVal>
          <c:yVal>
            <c:numRef>
              <c:f>WQC!$B$21:$B$24</c:f>
              <c:numCache>
                <c:formatCode>General</c:formatCode>
                <c:ptCount val="4"/>
                <c:pt idx="0">
                  <c:v>0</c:v>
                </c:pt>
                <c:pt idx="1">
                  <c:v>0.64</c:v>
                </c:pt>
                <c:pt idx="2">
                  <c:v>1.92</c:v>
                </c:pt>
                <c:pt idx="3">
                  <c:v>33.700000000000003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WQC!$C$20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WQC!$P$21:$P$24</c:f>
              <c:numCache>
                <c:formatCode>0.00</c:formatCode>
                <c:ptCount val="4"/>
                <c:pt idx="0">
                  <c:v>27.8</c:v>
                </c:pt>
                <c:pt idx="1">
                  <c:v>27.8</c:v>
                </c:pt>
                <c:pt idx="2">
                  <c:v>27.7</c:v>
                </c:pt>
                <c:pt idx="3" formatCode="General">
                  <c:v>26.6</c:v>
                </c:pt>
              </c:numCache>
            </c:numRef>
          </c:xVal>
          <c:yVal>
            <c:numRef>
              <c:f>WQC!$C$21:$C$24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44.5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WQC!$E$20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WQC!$Q$21:$Q$26</c:f>
              <c:numCache>
                <c:formatCode>General</c:formatCode>
                <c:ptCount val="6"/>
                <c:pt idx="0">
                  <c:v>29.2</c:v>
                </c:pt>
                <c:pt idx="1">
                  <c:v>29.2</c:v>
                </c:pt>
                <c:pt idx="2">
                  <c:v>28.4</c:v>
                </c:pt>
                <c:pt idx="3">
                  <c:v>27.8</c:v>
                </c:pt>
                <c:pt idx="4">
                  <c:v>27</c:v>
                </c:pt>
                <c:pt idx="5">
                  <c:v>27.2</c:v>
                </c:pt>
              </c:numCache>
            </c:numRef>
          </c:xVal>
          <c:yVal>
            <c:numRef>
              <c:f>WQC!$E$21:$E$26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1.7999999999999998</c:v>
                </c:pt>
                <c:pt idx="3">
                  <c:v>5</c:v>
                </c:pt>
                <c:pt idx="4">
                  <c:v>10</c:v>
                </c:pt>
                <c:pt idx="5">
                  <c:v>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WQC!$F$20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WQC!$R$21:$R$32</c:f>
              <c:numCache>
                <c:formatCode>General</c:formatCode>
                <c:ptCount val="12"/>
                <c:pt idx="0">
                  <c:v>29.7</c:v>
                </c:pt>
                <c:pt idx="1">
                  <c:v>28.5</c:v>
                </c:pt>
                <c:pt idx="2">
                  <c:v>28</c:v>
                </c:pt>
                <c:pt idx="3">
                  <c:v>27.9</c:v>
                </c:pt>
                <c:pt idx="4">
                  <c:v>27.8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27.7</c:v>
                </c:pt>
              </c:numCache>
            </c:numRef>
          </c:xVal>
          <c:yVal>
            <c:numRef>
              <c:f>WQC!$F$21:$F$32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WQC!$G$20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WQC!$S$21:$S$32</c:f>
              <c:numCache>
                <c:formatCode>General</c:formatCode>
                <c:ptCount val="12"/>
                <c:pt idx="0">
                  <c:v>29.9</c:v>
                </c:pt>
                <c:pt idx="1">
                  <c:v>28.4</c:v>
                </c:pt>
                <c:pt idx="2">
                  <c:v>29.2</c:v>
                </c:pt>
                <c:pt idx="3">
                  <c:v>28.7</c:v>
                </c:pt>
                <c:pt idx="4">
                  <c:v>28.6</c:v>
                </c:pt>
                <c:pt idx="5">
                  <c:v>28.4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28.1</c:v>
                </c:pt>
                <c:pt idx="10">
                  <c:v>28</c:v>
                </c:pt>
                <c:pt idx="11">
                  <c:v>27.2</c:v>
                </c:pt>
              </c:numCache>
            </c:numRef>
          </c:xVal>
          <c:yVal>
            <c:numRef>
              <c:f>WQC!$G$21:$G$32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32.799999999999997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WQC!$H$20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WQC!$T$21:$T$32</c:f>
              <c:numCache>
                <c:formatCode>General</c:formatCode>
                <c:ptCount val="12"/>
                <c:pt idx="0">
                  <c:v>28.7</c:v>
                </c:pt>
                <c:pt idx="1">
                  <c:v>28.1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28.2</c:v>
                </c:pt>
                <c:pt idx="7">
                  <c:v>28.1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27.6</c:v>
                </c:pt>
              </c:numCache>
            </c:numRef>
          </c:xVal>
          <c:yVal>
            <c:numRef>
              <c:f>WQC!$H$21:$H$32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32.299999999999997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WQC!$I$20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WQC!$U$21:$U$32</c:f>
              <c:numCache>
                <c:formatCode>General</c:formatCode>
                <c:ptCount val="12"/>
                <c:pt idx="0">
                  <c:v>28.5</c:v>
                </c:pt>
                <c:pt idx="1">
                  <c:v>28.4</c:v>
                </c:pt>
                <c:pt idx="2">
                  <c:v>28.4</c:v>
                </c:pt>
                <c:pt idx="3">
                  <c:v>28.4</c:v>
                </c:pt>
                <c:pt idx="4">
                  <c:v>28.4</c:v>
                </c:pt>
                <c:pt idx="5">
                  <c:v>28.4</c:v>
                </c:pt>
                <c:pt idx="6">
                  <c:v>28.4</c:v>
                </c:pt>
                <c:pt idx="7">
                  <c:v>28.3</c:v>
                </c:pt>
                <c:pt idx="8">
                  <c:v>28.3</c:v>
                </c:pt>
                <c:pt idx="9">
                  <c:v>28.2</c:v>
                </c:pt>
                <c:pt idx="10">
                  <c:v>28.1</c:v>
                </c:pt>
                <c:pt idx="11">
                  <c:v>27.1</c:v>
                </c:pt>
              </c:numCache>
            </c:numRef>
          </c:xVal>
          <c:yVal>
            <c:numRef>
              <c:f>WQC!$I$21:$I$32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35.200000000000003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WQC!$J$20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WQC!$V$21:$V$32</c:f>
              <c:numCache>
                <c:formatCode>0.0</c:formatCode>
                <c:ptCount val="12"/>
                <c:pt idx="0">
                  <c:v>28.6</c:v>
                </c:pt>
                <c:pt idx="1">
                  <c:v>28</c:v>
                </c:pt>
                <c:pt idx="2">
                  <c:v>27.9</c:v>
                </c:pt>
                <c:pt idx="3">
                  <c:v>27.8</c:v>
                </c:pt>
                <c:pt idx="4">
                  <c:v>27.7</c:v>
                </c:pt>
                <c:pt idx="5">
                  <c:v>27.1</c:v>
                </c:pt>
                <c:pt idx="6">
                  <c:v>27.6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27.1</c:v>
                </c:pt>
              </c:numCache>
            </c:numRef>
          </c:xVal>
          <c:yVal>
            <c:numRef>
              <c:f>WQC!$J$21:$J$32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32.700000000000003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WQC!$K$20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WQC!$W$21:$W$32</c:f>
              <c:numCache>
                <c:formatCode>0.0</c:formatCode>
                <c:ptCount val="12"/>
                <c:pt idx="0">
                  <c:v>28.4</c:v>
                </c:pt>
                <c:pt idx="1">
                  <c:v>28.4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28.2</c:v>
                </c:pt>
                <c:pt idx="6">
                  <c:v>28.1</c:v>
                </c:pt>
                <c:pt idx="7">
                  <c:v>27.8</c:v>
                </c:pt>
                <c:pt idx="8">
                  <c:v>27.7</c:v>
                </c:pt>
                <c:pt idx="9">
                  <c:v>27.7</c:v>
                </c:pt>
                <c:pt idx="10">
                  <c:v>27.7</c:v>
                </c:pt>
                <c:pt idx="11">
                  <c:v>27.1</c:v>
                </c:pt>
              </c:numCache>
            </c:numRef>
          </c:xVal>
          <c:yVal>
            <c:numRef>
              <c:f>WQC!$K$21:$K$32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33.200000000000003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06976"/>
        <c:axId val="467307368"/>
      </c:scatterChart>
      <c:valAx>
        <c:axId val="467306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Suhu [</a:t>
                </a:r>
                <a:r>
                  <a:rPr lang="en-US" baseline="30000"/>
                  <a:t>0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07368"/>
        <c:crosses val="autoZero"/>
        <c:crossBetween val="midCat"/>
      </c:valAx>
      <c:valAx>
        <c:axId val="4673073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3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Lokasi </a:t>
            </a:r>
            <a:r>
              <a:rPr lang="id-ID"/>
              <a:t>DM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0204834593892"/>
          <c:y val="0.16343806993459839"/>
          <c:w val="0.69558892721839372"/>
          <c:h val="0.8068426296028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WQC!$B$36</c:f>
              <c:strCache>
                <c:ptCount val="1"/>
                <c:pt idx="0">
                  <c:v>Jan'17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WQC!$AA$37:$AA$40</c:f>
              <c:numCache>
                <c:formatCode>General</c:formatCode>
                <c:ptCount val="4"/>
                <c:pt idx="0">
                  <c:v>6.81</c:v>
                </c:pt>
                <c:pt idx="1">
                  <c:v>6.74</c:v>
                </c:pt>
                <c:pt idx="2">
                  <c:v>6.59</c:v>
                </c:pt>
                <c:pt idx="3">
                  <c:v>6.36</c:v>
                </c:pt>
              </c:numCache>
            </c:numRef>
          </c:xVal>
          <c:yVal>
            <c:numRef>
              <c:f>WQC!$B$37:$B$40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137.9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WQC!$C$36</c:f>
              <c:strCache>
                <c:ptCount val="1"/>
                <c:pt idx="0">
                  <c:v>Feb'17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WQC!$AB$37:$AB$40</c:f>
              <c:numCache>
                <c:formatCode>General</c:formatCode>
                <c:ptCount val="4"/>
                <c:pt idx="0">
                  <c:v>7.44</c:v>
                </c:pt>
                <c:pt idx="1">
                  <c:v>7.45</c:v>
                </c:pt>
                <c:pt idx="2">
                  <c:v>7.37</c:v>
                </c:pt>
                <c:pt idx="3">
                  <c:v>6.51</c:v>
                </c:pt>
              </c:numCache>
            </c:numRef>
          </c:xVal>
          <c:yVal>
            <c:numRef>
              <c:f>WQC!$C$37:$C$40</c:f>
              <c:numCache>
                <c:formatCode>General</c:formatCode>
                <c:ptCount val="4"/>
                <c:pt idx="0">
                  <c:v>0</c:v>
                </c:pt>
                <c:pt idx="1">
                  <c:v>0.8</c:v>
                </c:pt>
                <c:pt idx="2">
                  <c:v>2.4000000000000004</c:v>
                </c:pt>
                <c:pt idx="3">
                  <c:v>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WQC!$E$36</c:f>
              <c:strCache>
                <c:ptCount val="1"/>
                <c:pt idx="0">
                  <c:v>Mart'17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WQC!$AC$37:$AC$42</c:f>
              <c:numCache>
                <c:formatCode>General</c:formatCode>
                <c:ptCount val="6"/>
                <c:pt idx="0">
                  <c:v>8.7200000000000006</c:v>
                </c:pt>
                <c:pt idx="1">
                  <c:v>8.73</c:v>
                </c:pt>
                <c:pt idx="2">
                  <c:v>8.4</c:v>
                </c:pt>
                <c:pt idx="3">
                  <c:v>7.07</c:v>
                </c:pt>
                <c:pt idx="4">
                  <c:v>6.95</c:v>
                </c:pt>
                <c:pt idx="5">
                  <c:v>6.69</c:v>
                </c:pt>
              </c:numCache>
            </c:numRef>
          </c:xVal>
          <c:yVal>
            <c:numRef>
              <c:f>WQC!$E$37:$E$42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1.9500000000000002</c:v>
                </c:pt>
                <c:pt idx="3">
                  <c:v>5</c:v>
                </c:pt>
                <c:pt idx="4">
                  <c:v>10</c:v>
                </c:pt>
                <c:pt idx="5">
                  <c:v>130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WQC!$F$36</c:f>
              <c:strCache>
                <c:ptCount val="1"/>
                <c:pt idx="0">
                  <c:v>Aprl'17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WQC!$AD$37:$AD$48</c:f>
              <c:numCache>
                <c:formatCode>General</c:formatCode>
                <c:ptCount val="12"/>
                <c:pt idx="0">
                  <c:v>8.84</c:v>
                </c:pt>
                <c:pt idx="1">
                  <c:v>8.83</c:v>
                </c:pt>
                <c:pt idx="2">
                  <c:v>8.76</c:v>
                </c:pt>
                <c:pt idx="3">
                  <c:v>8.59</c:v>
                </c:pt>
                <c:pt idx="4">
                  <c:v>8.4600000000000009</c:v>
                </c:pt>
                <c:pt idx="5">
                  <c:v>8.0399999999999991</c:v>
                </c:pt>
                <c:pt idx="6">
                  <c:v>7.44</c:v>
                </c:pt>
                <c:pt idx="7">
                  <c:v>7.11</c:v>
                </c:pt>
                <c:pt idx="8">
                  <c:v>6.99</c:v>
                </c:pt>
                <c:pt idx="9">
                  <c:v>6.94</c:v>
                </c:pt>
                <c:pt idx="10">
                  <c:v>6.9</c:v>
                </c:pt>
                <c:pt idx="11">
                  <c:v>7.03</c:v>
                </c:pt>
              </c:numCache>
            </c:numRef>
          </c:xVal>
          <c:yVal>
            <c:numRef>
              <c:f>WQC!$F$37:$F$48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130.80000000000001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WQC!$G$36</c:f>
              <c:strCache>
                <c:ptCount val="1"/>
                <c:pt idx="0">
                  <c:v>Mei'17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WQC!$AE$37:$AE$48</c:f>
              <c:numCache>
                <c:formatCode>General</c:formatCode>
                <c:ptCount val="12"/>
                <c:pt idx="0">
                  <c:v>8.9</c:v>
                </c:pt>
                <c:pt idx="1">
                  <c:v>8.93</c:v>
                </c:pt>
                <c:pt idx="2">
                  <c:v>8.69</c:v>
                </c:pt>
                <c:pt idx="3">
                  <c:v>8.39</c:v>
                </c:pt>
                <c:pt idx="4">
                  <c:v>8.18</c:v>
                </c:pt>
                <c:pt idx="5">
                  <c:v>7.96</c:v>
                </c:pt>
                <c:pt idx="6">
                  <c:v>7.71</c:v>
                </c:pt>
                <c:pt idx="7">
                  <c:v>7.54</c:v>
                </c:pt>
                <c:pt idx="8">
                  <c:v>7.4</c:v>
                </c:pt>
                <c:pt idx="9">
                  <c:v>7.18</c:v>
                </c:pt>
                <c:pt idx="10">
                  <c:v>7.03</c:v>
                </c:pt>
                <c:pt idx="11">
                  <c:v>6.69</c:v>
                </c:pt>
              </c:numCache>
            </c:numRef>
          </c:xVal>
          <c:yVal>
            <c:numRef>
              <c:f>WQC!$G$37:$G$48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WQC!$H$36</c:f>
              <c:strCache>
                <c:ptCount val="1"/>
                <c:pt idx="0">
                  <c:v>Jun'17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WQC!$AF$37:$AF$48</c:f>
              <c:numCache>
                <c:formatCode>General</c:formatCode>
                <c:ptCount val="12"/>
                <c:pt idx="0">
                  <c:v>8.6300000000000008</c:v>
                </c:pt>
                <c:pt idx="1">
                  <c:v>8.7100000000000009</c:v>
                </c:pt>
                <c:pt idx="2">
                  <c:v>8.73</c:v>
                </c:pt>
                <c:pt idx="3">
                  <c:v>8.73</c:v>
                </c:pt>
                <c:pt idx="4">
                  <c:v>8.8699999999999992</c:v>
                </c:pt>
                <c:pt idx="5">
                  <c:v>8.65</c:v>
                </c:pt>
                <c:pt idx="6">
                  <c:v>8.43</c:v>
                </c:pt>
                <c:pt idx="7">
                  <c:v>7.94</c:v>
                </c:pt>
                <c:pt idx="8">
                  <c:v>7.42</c:v>
                </c:pt>
                <c:pt idx="9">
                  <c:v>7.25</c:v>
                </c:pt>
                <c:pt idx="10">
                  <c:v>7.12</c:v>
                </c:pt>
                <c:pt idx="11">
                  <c:v>7.2</c:v>
                </c:pt>
              </c:numCache>
            </c:numRef>
          </c:xVal>
          <c:yVal>
            <c:numRef>
              <c:f>WQC!$H$37:$H$48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WQC!$I$36</c:f>
              <c:strCache>
                <c:ptCount val="1"/>
                <c:pt idx="0">
                  <c:v>Jul'17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WQC!$AG$37:$AG$48</c:f>
              <c:numCache>
                <c:formatCode>General</c:formatCode>
                <c:ptCount val="12"/>
                <c:pt idx="0">
                  <c:v>8.77</c:v>
                </c:pt>
                <c:pt idx="1">
                  <c:v>8.84</c:v>
                </c:pt>
                <c:pt idx="2">
                  <c:v>8.83</c:v>
                </c:pt>
                <c:pt idx="3">
                  <c:v>8.75</c:v>
                </c:pt>
                <c:pt idx="4">
                  <c:v>8.07</c:v>
                </c:pt>
                <c:pt idx="5">
                  <c:v>7.76</c:v>
                </c:pt>
                <c:pt idx="6">
                  <c:v>7.51</c:v>
                </c:pt>
                <c:pt idx="7">
                  <c:v>7.36</c:v>
                </c:pt>
                <c:pt idx="8">
                  <c:v>7.22</c:v>
                </c:pt>
                <c:pt idx="9">
                  <c:v>7.14</c:v>
                </c:pt>
                <c:pt idx="10">
                  <c:v>7.07</c:v>
                </c:pt>
                <c:pt idx="11">
                  <c:v>6.71</c:v>
                </c:pt>
              </c:numCache>
            </c:numRef>
          </c:xVal>
          <c:yVal>
            <c:numRef>
              <c:f>WQC!$I$37:$I$48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129.19999999999999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WQC!$J$36</c:f>
              <c:strCache>
                <c:ptCount val="1"/>
                <c:pt idx="0">
                  <c:v>Agust'17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WQC!$AH$37:$AH$48</c:f>
              <c:numCache>
                <c:formatCode>0.00</c:formatCode>
                <c:ptCount val="12"/>
                <c:pt idx="0">
                  <c:v>8.51</c:v>
                </c:pt>
                <c:pt idx="1">
                  <c:v>8.67</c:v>
                </c:pt>
                <c:pt idx="2">
                  <c:v>8.74</c:v>
                </c:pt>
                <c:pt idx="3">
                  <c:v>8.5500000000000007</c:v>
                </c:pt>
                <c:pt idx="4">
                  <c:v>8.26</c:v>
                </c:pt>
                <c:pt idx="5">
                  <c:v>8.01</c:v>
                </c:pt>
                <c:pt idx="6">
                  <c:v>7.82</c:v>
                </c:pt>
                <c:pt idx="7">
                  <c:v>7.66</c:v>
                </c:pt>
                <c:pt idx="8">
                  <c:v>7.62</c:v>
                </c:pt>
                <c:pt idx="9">
                  <c:v>7.6</c:v>
                </c:pt>
                <c:pt idx="10">
                  <c:v>7.59</c:v>
                </c:pt>
                <c:pt idx="11">
                  <c:v>7.22</c:v>
                </c:pt>
              </c:numCache>
            </c:numRef>
          </c:xVal>
          <c:yVal>
            <c:numRef>
              <c:f>WQC!$J$37:$J$48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WQC!$K$36</c:f>
              <c:strCache>
                <c:ptCount val="1"/>
                <c:pt idx="0">
                  <c:v>Sept'17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WQC!$AI$37:$AI$48</c:f>
              <c:numCache>
                <c:formatCode>0.00</c:formatCode>
                <c:ptCount val="12"/>
                <c:pt idx="0">
                  <c:v>6.63</c:v>
                </c:pt>
                <c:pt idx="1">
                  <c:v>8.68</c:v>
                </c:pt>
                <c:pt idx="2">
                  <c:v>8.61</c:v>
                </c:pt>
                <c:pt idx="3">
                  <c:v>8.41</c:v>
                </c:pt>
                <c:pt idx="4">
                  <c:v>8.33</c:v>
                </c:pt>
                <c:pt idx="5">
                  <c:v>8.24</c:v>
                </c:pt>
                <c:pt idx="6">
                  <c:v>8.19</c:v>
                </c:pt>
                <c:pt idx="7">
                  <c:v>7.93</c:v>
                </c:pt>
                <c:pt idx="8">
                  <c:v>7.82</c:v>
                </c:pt>
                <c:pt idx="9">
                  <c:v>7.67</c:v>
                </c:pt>
                <c:pt idx="10">
                  <c:v>7.57</c:v>
                </c:pt>
                <c:pt idx="11">
                  <c:v>6.9</c:v>
                </c:pt>
              </c:numCache>
            </c:numRef>
          </c:xVal>
          <c:yVal>
            <c:numRef>
              <c:f>WQC!$K$37:$K$48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5856"/>
        <c:axId val="467874680"/>
      </c:scatterChart>
      <c:valAx>
        <c:axId val="467875856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Kondisi </a:t>
                </a:r>
                <a:r>
                  <a:rPr lang="id-ID"/>
                  <a:t>pH</a:t>
                </a:r>
                <a:r>
                  <a:rPr lang="en-US"/>
                  <a:t>[</a:t>
                </a:r>
                <a:r>
                  <a:rPr lang="id-ID" baseline="0"/>
                  <a:t>-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4680"/>
        <c:crosses val="autoZero"/>
        <c:crossBetween val="midCat"/>
      </c:valAx>
      <c:valAx>
        <c:axId val="4678746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Kedalaman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8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156761505486"/>
          <c:y val="0.56783286733385119"/>
          <c:w val="0.24907191165734799"/>
          <c:h val="0.410331849921149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</xdr:colOff>
      <xdr:row>34</xdr:row>
      <xdr:rowOff>186018</xdr:rowOff>
    </xdr:from>
    <xdr:to>
      <xdr:col>11</xdr:col>
      <xdr:colOff>218514</xdr:colOff>
      <xdr:row>49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336177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583870</xdr:colOff>
      <xdr:row>1</xdr:row>
      <xdr:rowOff>0</xdr:rowOff>
    </xdr:from>
    <xdr:to>
      <xdr:col>83</xdr:col>
      <xdr:colOff>98961</xdr:colOff>
      <xdr:row>26</xdr:row>
      <xdr:rowOff>61850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148442</xdr:colOff>
      <xdr:row>1</xdr:row>
      <xdr:rowOff>0</xdr:rowOff>
    </xdr:from>
    <xdr:to>
      <xdr:col>88</xdr:col>
      <xdr:colOff>269669</xdr:colOff>
      <xdr:row>26</xdr:row>
      <xdr:rowOff>61850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333993</xdr:colOff>
      <xdr:row>1</xdr:row>
      <xdr:rowOff>0</xdr:rowOff>
    </xdr:from>
    <xdr:to>
      <xdr:col>93</xdr:col>
      <xdr:colOff>455220</xdr:colOff>
      <xdr:row>26</xdr:row>
      <xdr:rowOff>61850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99</xdr:col>
      <xdr:colOff>121227</xdr:colOff>
      <xdr:row>26</xdr:row>
      <xdr:rowOff>61850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99</xdr:col>
      <xdr:colOff>185552</xdr:colOff>
      <xdr:row>0</xdr:row>
      <xdr:rowOff>173181</xdr:rowOff>
    </xdr:from>
    <xdr:to>
      <xdr:col>104</xdr:col>
      <xdr:colOff>306779</xdr:colOff>
      <xdr:row>26</xdr:row>
      <xdr:rowOff>49479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0</xdr:colOff>
      <xdr:row>27</xdr:row>
      <xdr:rowOff>17319</xdr:rowOff>
    </xdr:from>
    <xdr:to>
      <xdr:col>83</xdr:col>
      <xdr:colOff>124691</xdr:colOff>
      <xdr:row>52</xdr:row>
      <xdr:rowOff>79169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193222</xdr:colOff>
      <xdr:row>52</xdr:row>
      <xdr:rowOff>188769</xdr:rowOff>
    </xdr:from>
    <xdr:to>
      <xdr:col>88</xdr:col>
      <xdr:colOff>314449</xdr:colOff>
      <xdr:row>78</xdr:row>
      <xdr:rowOff>60119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88</xdr:col>
      <xdr:colOff>340673</xdr:colOff>
      <xdr:row>26</xdr:row>
      <xdr:rowOff>179244</xdr:rowOff>
    </xdr:from>
    <xdr:to>
      <xdr:col>93</xdr:col>
      <xdr:colOff>461900</xdr:colOff>
      <xdr:row>52</xdr:row>
      <xdr:rowOff>50594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94</xdr:col>
      <xdr:colOff>25730</xdr:colOff>
      <xdr:row>27</xdr:row>
      <xdr:rowOff>17319</xdr:rowOff>
    </xdr:from>
    <xdr:to>
      <xdr:col>99</xdr:col>
      <xdr:colOff>146957</xdr:colOff>
      <xdr:row>52</xdr:row>
      <xdr:rowOff>79169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211282</xdr:colOff>
      <xdr:row>27</xdr:row>
      <xdr:rowOff>0</xdr:rowOff>
    </xdr:from>
    <xdr:to>
      <xdr:col>104</xdr:col>
      <xdr:colOff>332509</xdr:colOff>
      <xdr:row>52</xdr:row>
      <xdr:rowOff>66798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361950</xdr:colOff>
      <xdr:row>52</xdr:row>
      <xdr:rowOff>152400</xdr:rowOff>
    </xdr:from>
    <xdr:to>
      <xdr:col>93</xdr:col>
      <xdr:colOff>483177</xdr:colOff>
      <xdr:row>78</xdr:row>
      <xdr:rowOff>23750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352425</xdr:colOff>
      <xdr:row>78</xdr:row>
      <xdr:rowOff>76200</xdr:rowOff>
    </xdr:from>
    <xdr:to>
      <xdr:col>93</xdr:col>
      <xdr:colOff>473652</xdr:colOff>
      <xdr:row>103</xdr:row>
      <xdr:rowOff>138050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88</xdr:col>
      <xdr:colOff>352425</xdr:colOff>
      <xdr:row>103</xdr:row>
      <xdr:rowOff>180975</xdr:rowOff>
    </xdr:from>
    <xdr:to>
      <xdr:col>93</xdr:col>
      <xdr:colOff>473652</xdr:colOff>
      <xdr:row>129</xdr:row>
      <xdr:rowOff>52325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361950</xdr:colOff>
      <xdr:row>129</xdr:row>
      <xdr:rowOff>133350</xdr:rowOff>
    </xdr:from>
    <xdr:to>
      <xdr:col>93</xdr:col>
      <xdr:colOff>483177</xdr:colOff>
      <xdr:row>162</xdr:row>
      <xdr:rowOff>4700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352425</xdr:colOff>
      <xdr:row>162</xdr:row>
      <xdr:rowOff>9525</xdr:rowOff>
    </xdr:from>
    <xdr:to>
      <xdr:col>93</xdr:col>
      <xdr:colOff>473652</xdr:colOff>
      <xdr:row>187</xdr:row>
      <xdr:rowOff>71375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88</xdr:col>
      <xdr:colOff>342900</xdr:colOff>
      <xdr:row>187</xdr:row>
      <xdr:rowOff>114300</xdr:rowOff>
    </xdr:from>
    <xdr:to>
      <xdr:col>93</xdr:col>
      <xdr:colOff>464127</xdr:colOff>
      <xdr:row>212</xdr:row>
      <xdr:rowOff>176150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78</xdr:col>
      <xdr:colOff>0</xdr:colOff>
      <xdr:row>53</xdr:row>
      <xdr:rowOff>0</xdr:rowOff>
    </xdr:from>
    <xdr:to>
      <xdr:col>83</xdr:col>
      <xdr:colOff>124691</xdr:colOff>
      <xdr:row>78</xdr:row>
      <xdr:rowOff>61850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83</xdr:col>
      <xdr:colOff>145597</xdr:colOff>
      <xdr:row>27</xdr:row>
      <xdr:rowOff>19050</xdr:rowOff>
    </xdr:from>
    <xdr:to>
      <xdr:col>88</xdr:col>
      <xdr:colOff>266824</xdr:colOff>
      <xdr:row>52</xdr:row>
      <xdr:rowOff>80900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94</xdr:col>
      <xdr:colOff>0</xdr:colOff>
      <xdr:row>53</xdr:row>
      <xdr:rowOff>17319</xdr:rowOff>
    </xdr:from>
    <xdr:to>
      <xdr:col>99</xdr:col>
      <xdr:colOff>121227</xdr:colOff>
      <xdr:row>78</xdr:row>
      <xdr:rowOff>79169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99</xdr:col>
      <xdr:colOff>185552</xdr:colOff>
      <xdr:row>53</xdr:row>
      <xdr:rowOff>0</xdr:rowOff>
    </xdr:from>
    <xdr:to>
      <xdr:col>104</xdr:col>
      <xdr:colOff>306779</xdr:colOff>
      <xdr:row>78</xdr:row>
      <xdr:rowOff>66798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78</xdr:col>
      <xdr:colOff>9525</xdr:colOff>
      <xdr:row>79</xdr:row>
      <xdr:rowOff>0</xdr:rowOff>
    </xdr:from>
    <xdr:to>
      <xdr:col>83</xdr:col>
      <xdr:colOff>130752</xdr:colOff>
      <xdr:row>104</xdr:row>
      <xdr:rowOff>61850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9525</xdr:colOff>
      <xdr:row>104</xdr:row>
      <xdr:rowOff>104775</xdr:rowOff>
    </xdr:from>
    <xdr:to>
      <xdr:col>83</xdr:col>
      <xdr:colOff>130752</xdr:colOff>
      <xdr:row>129</xdr:row>
      <xdr:rowOff>166625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19050</xdr:colOff>
      <xdr:row>130</xdr:row>
      <xdr:rowOff>57150</xdr:rowOff>
    </xdr:from>
    <xdr:to>
      <xdr:col>83</xdr:col>
      <xdr:colOff>140277</xdr:colOff>
      <xdr:row>162</xdr:row>
      <xdr:rowOff>119000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9525</xdr:colOff>
      <xdr:row>162</xdr:row>
      <xdr:rowOff>123825</xdr:rowOff>
    </xdr:from>
    <xdr:to>
      <xdr:col>83</xdr:col>
      <xdr:colOff>130752</xdr:colOff>
      <xdr:row>187</xdr:row>
      <xdr:rowOff>185675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78</xdr:col>
      <xdr:colOff>0</xdr:colOff>
      <xdr:row>188</xdr:row>
      <xdr:rowOff>38100</xdr:rowOff>
    </xdr:from>
    <xdr:to>
      <xdr:col>83</xdr:col>
      <xdr:colOff>121227</xdr:colOff>
      <xdr:row>213</xdr:row>
      <xdr:rowOff>99950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143</xdr:row>
      <xdr:rowOff>0</xdr:rowOff>
    </xdr:from>
    <xdr:to>
      <xdr:col>30</xdr:col>
      <xdr:colOff>121228</xdr:colOff>
      <xdr:row>168</xdr:row>
      <xdr:rowOff>67069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0</xdr:colOff>
      <xdr:row>143</xdr:row>
      <xdr:rowOff>0</xdr:rowOff>
    </xdr:from>
    <xdr:to>
      <xdr:col>35</xdr:col>
      <xdr:colOff>121228</xdr:colOff>
      <xdr:row>168</xdr:row>
      <xdr:rowOff>67069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170</xdr:row>
      <xdr:rowOff>0</xdr:rowOff>
    </xdr:from>
    <xdr:to>
      <xdr:col>30</xdr:col>
      <xdr:colOff>121228</xdr:colOff>
      <xdr:row>195</xdr:row>
      <xdr:rowOff>67070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25</xdr:row>
      <xdr:rowOff>109537</xdr:rowOff>
    </xdr:from>
    <xdr:to>
      <xdr:col>23</xdr:col>
      <xdr:colOff>514350</xdr:colOff>
      <xdr:row>39</xdr:row>
      <xdr:rowOff>185737</xdr:rowOff>
    </xdr:to>
    <xdr:grpSp>
      <xdr:nvGrpSpPr>
        <xdr:cNvPr id="33" name="Group 32"/>
        <xdr:cNvGrpSpPr/>
      </xdr:nvGrpSpPr>
      <xdr:grpSpPr>
        <a:xfrm>
          <a:off x="10210800" y="4872037"/>
          <a:ext cx="4800600" cy="2743200"/>
          <a:chOff x="10210800" y="4872037"/>
          <a:chExt cx="4800600" cy="2743200"/>
        </a:xfrm>
      </xdr:grpSpPr>
      <xdr:graphicFrame macro="">
        <xdr:nvGraphicFramePr>
          <xdr:cNvPr id="2" name="Chart 1"/>
          <xdr:cNvGraphicFramePr/>
        </xdr:nvGraphicFramePr>
        <xdr:xfrm>
          <a:off x="10210800" y="4872037"/>
          <a:ext cx="4800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13925551" y="6191251"/>
            <a:ext cx="90487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Oligotrofik</a:t>
            </a:r>
          </a:p>
        </xdr:txBody>
      </xdr:sp>
      <xdr:cxnSp macro="">
        <xdr:nvCxnSpPr>
          <xdr:cNvPr id="4" name="Straight Connector 3"/>
          <xdr:cNvCxnSpPr/>
        </xdr:nvCxnSpPr>
        <xdr:spPr>
          <a:xfrm>
            <a:off x="10820400" y="5734050"/>
            <a:ext cx="3228975" cy="0"/>
          </a:xfrm>
          <a:prstGeom prst="line">
            <a:avLst/>
          </a:prstGeom>
          <a:ln>
            <a:solidFill>
              <a:srgbClr val="FF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3906500" y="5772150"/>
            <a:ext cx="90487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Mesotrofik</a:t>
            </a: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10839450" y="5524500"/>
            <a:ext cx="3162300" cy="0"/>
          </a:xfrm>
          <a:prstGeom prst="line">
            <a:avLst/>
          </a:prstGeom>
          <a:ln>
            <a:solidFill>
              <a:srgbClr val="FF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10829925" y="5257800"/>
            <a:ext cx="3143250" cy="0"/>
          </a:xfrm>
          <a:prstGeom prst="line">
            <a:avLst/>
          </a:prstGeom>
          <a:ln>
            <a:solidFill>
              <a:srgbClr val="FF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10839450" y="5029200"/>
            <a:ext cx="3133725" cy="0"/>
          </a:xfrm>
          <a:prstGeom prst="line">
            <a:avLst/>
          </a:prstGeom>
          <a:ln>
            <a:solidFill>
              <a:srgbClr val="FF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3887449" y="5534025"/>
            <a:ext cx="1076325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Eutrofik ringan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3877925" y="5276850"/>
            <a:ext cx="1076325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Eutrofik sedang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3877925" y="5029200"/>
            <a:ext cx="1076325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Eutrofik berat</a:t>
            </a:r>
          </a:p>
        </xdr:txBody>
      </xdr:sp>
    </xdr:grpSp>
    <xdr:clientData/>
  </xdr:twoCellAnchor>
  <xdr:twoCellAnchor>
    <xdr:from>
      <xdr:col>5</xdr:col>
      <xdr:colOff>561975</xdr:colOff>
      <xdr:row>25</xdr:row>
      <xdr:rowOff>71437</xdr:rowOff>
    </xdr:from>
    <xdr:to>
      <xdr:col>13</xdr:col>
      <xdr:colOff>257175</xdr:colOff>
      <xdr:row>39</xdr:row>
      <xdr:rowOff>147637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152400</xdr:colOff>
      <xdr:row>15</xdr:row>
      <xdr:rowOff>23812</xdr:rowOff>
    </xdr:from>
    <xdr:to>
      <xdr:col>67</xdr:col>
      <xdr:colOff>171450</xdr:colOff>
      <xdr:row>29</xdr:row>
      <xdr:rowOff>100012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0.12648</cdr:x>
      <cdr:y>0.40451</cdr:y>
    </cdr:from>
    <cdr:to>
      <cdr:x>0.81944</cdr:x>
      <cdr:y>0.40452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07180" y="1109663"/>
          <a:ext cx="3326645" cy="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7"/>
  <sheetViews>
    <sheetView topLeftCell="B1" zoomScale="85" zoomScaleNormal="85" workbookViewId="0">
      <pane xSplit="1" ySplit="3" topLeftCell="BY7" activePane="bottomRight" state="frozen"/>
      <selection activeCell="B1" sqref="B1"/>
      <selection pane="topRight" activeCell="C1" sqref="C1"/>
      <selection pane="bottomLeft" activeCell="B4" sqref="B4"/>
      <selection pane="bottomRight" activeCell="CQ27" activeCellId="1" sqref="CM27:CO29 CQ27:CQ29"/>
    </sheetView>
  </sheetViews>
  <sheetFormatPr defaultRowHeight="15" x14ac:dyDescent="0.25"/>
  <cols>
    <col min="1" max="1" width="4.5703125" customWidth="1"/>
    <col min="2" max="2" width="20.5703125" customWidth="1"/>
    <col min="3" max="9" width="9" customWidth="1"/>
    <col min="10" max="10" width="11" customWidth="1"/>
    <col min="11" max="26" width="9" customWidth="1"/>
  </cols>
  <sheetData>
    <row r="1" spans="1:98" x14ac:dyDescent="0.25">
      <c r="A1" t="s">
        <v>0</v>
      </c>
      <c r="F1" s="23">
        <v>42736</v>
      </c>
      <c r="N1" s="23">
        <v>42767</v>
      </c>
      <c r="V1" s="23">
        <v>42795</v>
      </c>
      <c r="AD1" s="23">
        <v>42826</v>
      </c>
      <c r="AL1" s="23">
        <v>42856</v>
      </c>
      <c r="AT1" s="23">
        <v>42887</v>
      </c>
      <c r="BB1" s="23">
        <v>42917</v>
      </c>
      <c r="BJ1" s="23">
        <v>42948</v>
      </c>
      <c r="BR1" s="23">
        <v>42979</v>
      </c>
      <c r="BZ1" s="23">
        <v>43009</v>
      </c>
      <c r="CH1" s="23">
        <v>43040</v>
      </c>
    </row>
    <row r="2" spans="1:98" x14ac:dyDescent="0.25">
      <c r="C2" s="78" t="s">
        <v>26</v>
      </c>
      <c r="D2" s="78"/>
      <c r="E2" s="78"/>
      <c r="F2" s="78"/>
      <c r="G2" s="78"/>
      <c r="H2" s="78"/>
      <c r="I2" s="78"/>
      <c r="J2" s="78"/>
      <c r="K2" s="78" t="s">
        <v>24</v>
      </c>
      <c r="L2" s="78"/>
      <c r="M2" s="78"/>
      <c r="N2" s="78"/>
      <c r="O2" s="78"/>
      <c r="P2" s="78"/>
      <c r="Q2" s="78"/>
      <c r="R2" s="78"/>
      <c r="S2" s="78" t="s">
        <v>25</v>
      </c>
      <c r="T2" s="78"/>
      <c r="U2" s="78"/>
      <c r="V2" s="78"/>
      <c r="W2" s="78"/>
      <c r="X2" s="78"/>
      <c r="Y2" s="78"/>
      <c r="Z2" s="78"/>
      <c r="AA2" s="78" t="s">
        <v>23</v>
      </c>
      <c r="AB2" s="78"/>
      <c r="AC2" s="78"/>
      <c r="AD2" s="78"/>
      <c r="AE2" s="78"/>
      <c r="AF2" s="78"/>
      <c r="AG2" s="78"/>
      <c r="AH2" s="78"/>
      <c r="AI2" s="77">
        <v>42879</v>
      </c>
      <c r="AJ2" s="77"/>
      <c r="AK2" s="77"/>
      <c r="AL2" s="77"/>
      <c r="AM2" s="77"/>
      <c r="AN2" s="77"/>
      <c r="AO2" s="77"/>
      <c r="AP2" s="77"/>
      <c r="AQ2" s="77">
        <v>42899</v>
      </c>
      <c r="AR2" s="77"/>
      <c r="AS2" s="77"/>
      <c r="AT2" s="77"/>
      <c r="AU2" s="77"/>
      <c r="AV2" s="77"/>
      <c r="AW2" s="77"/>
      <c r="AX2" s="77"/>
      <c r="AY2" s="77">
        <v>42942</v>
      </c>
      <c r="AZ2" s="77"/>
      <c r="BA2" s="77"/>
      <c r="BB2" s="77"/>
      <c r="BC2" s="77"/>
      <c r="BD2" s="77"/>
      <c r="BE2" s="77"/>
      <c r="BF2" s="77"/>
      <c r="BG2" s="77">
        <v>42975</v>
      </c>
      <c r="BH2" s="78"/>
      <c r="BI2" s="78"/>
      <c r="BJ2" s="78"/>
      <c r="BK2" s="78"/>
      <c r="BL2" s="78"/>
      <c r="BM2" s="78"/>
      <c r="BN2" s="78"/>
      <c r="BO2" s="77">
        <v>42996</v>
      </c>
      <c r="BP2" s="78"/>
      <c r="BQ2" s="78"/>
      <c r="BR2" s="78"/>
      <c r="BS2" s="78"/>
      <c r="BT2" s="78"/>
      <c r="BU2" s="78"/>
      <c r="BV2" s="78"/>
      <c r="BW2" s="77">
        <v>43026</v>
      </c>
      <c r="BX2" s="78"/>
      <c r="BY2" s="78"/>
      <c r="BZ2" s="78"/>
      <c r="CA2" s="78"/>
      <c r="CB2" s="78"/>
      <c r="CC2" s="78"/>
      <c r="CD2" s="78"/>
      <c r="CE2" s="77">
        <v>43062</v>
      </c>
      <c r="CF2" s="78"/>
      <c r="CG2" s="78"/>
      <c r="CH2" s="78"/>
      <c r="CI2" s="78"/>
      <c r="CJ2" s="78"/>
      <c r="CK2" s="78"/>
      <c r="CL2" s="78"/>
      <c r="CM2" s="77">
        <v>43097</v>
      </c>
      <c r="CN2" s="78"/>
      <c r="CO2" s="78"/>
      <c r="CP2" s="78"/>
      <c r="CQ2" s="78"/>
      <c r="CR2" s="78"/>
      <c r="CS2" s="78"/>
      <c r="CT2" s="78"/>
    </row>
    <row r="3" spans="1:98" x14ac:dyDescent="0.25">
      <c r="A3" t="s">
        <v>1</v>
      </c>
      <c r="B3" t="s">
        <v>2</v>
      </c>
      <c r="C3" s="2" t="s">
        <v>4</v>
      </c>
      <c r="D3" s="2" t="s">
        <v>3</v>
      </c>
      <c r="E3" s="2" t="s">
        <v>5</v>
      </c>
      <c r="F3" s="2" t="s">
        <v>7</v>
      </c>
      <c r="G3" s="2" t="s">
        <v>6</v>
      </c>
      <c r="H3" s="2" t="s">
        <v>8</v>
      </c>
      <c r="I3" s="2" t="s">
        <v>27</v>
      </c>
      <c r="J3" s="2" t="s">
        <v>28</v>
      </c>
      <c r="K3" s="2" t="s">
        <v>4</v>
      </c>
      <c r="L3" s="2" t="s">
        <v>3</v>
      </c>
      <c r="M3" s="2" t="s">
        <v>5</v>
      </c>
      <c r="N3" s="2" t="s">
        <v>7</v>
      </c>
      <c r="O3" s="2" t="s">
        <v>6</v>
      </c>
      <c r="P3" s="2" t="s">
        <v>8</v>
      </c>
      <c r="Q3" s="2" t="s">
        <v>27</v>
      </c>
      <c r="R3" s="2" t="s">
        <v>28</v>
      </c>
      <c r="S3" s="2" t="s">
        <v>4</v>
      </c>
      <c r="T3" s="2" t="s">
        <v>3</v>
      </c>
      <c r="U3" s="2" t="s">
        <v>5</v>
      </c>
      <c r="V3" s="2" t="s">
        <v>7</v>
      </c>
      <c r="W3" s="2" t="s">
        <v>6</v>
      </c>
      <c r="X3" s="2" t="s">
        <v>8</v>
      </c>
      <c r="Y3" s="2" t="s">
        <v>27</v>
      </c>
      <c r="Z3" s="2" t="s">
        <v>28</v>
      </c>
      <c r="AA3" s="1" t="s">
        <v>4</v>
      </c>
      <c r="AB3" s="1" t="s">
        <v>3</v>
      </c>
      <c r="AC3" s="1" t="s">
        <v>5</v>
      </c>
      <c r="AD3" s="1" t="s">
        <v>7</v>
      </c>
      <c r="AE3" s="1" t="s">
        <v>6</v>
      </c>
      <c r="AF3" s="1" t="s">
        <v>8</v>
      </c>
      <c r="AG3" s="2" t="s">
        <v>27</v>
      </c>
      <c r="AH3" s="2" t="s">
        <v>28</v>
      </c>
      <c r="AI3" s="2" t="s">
        <v>4</v>
      </c>
      <c r="AJ3" s="2" t="s">
        <v>3</v>
      </c>
      <c r="AK3" s="2" t="s">
        <v>5</v>
      </c>
      <c r="AL3" s="2" t="s">
        <v>7</v>
      </c>
      <c r="AM3" s="2" t="s">
        <v>6</v>
      </c>
      <c r="AN3" s="2" t="s">
        <v>8</v>
      </c>
      <c r="AO3" s="2" t="s">
        <v>27</v>
      </c>
      <c r="AP3" s="2" t="s">
        <v>28</v>
      </c>
      <c r="AQ3" s="2" t="s">
        <v>4</v>
      </c>
      <c r="AR3" s="2" t="s">
        <v>3</v>
      </c>
      <c r="AS3" s="2" t="s">
        <v>5</v>
      </c>
      <c r="AT3" s="2" t="s">
        <v>7</v>
      </c>
      <c r="AU3" s="2" t="s">
        <v>6</v>
      </c>
      <c r="AV3" s="2" t="s">
        <v>8</v>
      </c>
      <c r="AW3" s="2" t="s">
        <v>27</v>
      </c>
      <c r="AX3" s="2" t="s">
        <v>28</v>
      </c>
      <c r="AY3" s="2" t="s">
        <v>4</v>
      </c>
      <c r="AZ3" s="2" t="s">
        <v>3</v>
      </c>
      <c r="BA3" s="2" t="s">
        <v>5</v>
      </c>
      <c r="BB3" s="2" t="s">
        <v>7</v>
      </c>
      <c r="BC3" s="2" t="s">
        <v>6</v>
      </c>
      <c r="BD3" s="2" t="s">
        <v>8</v>
      </c>
      <c r="BE3" s="2" t="s">
        <v>27</v>
      </c>
      <c r="BF3" s="2" t="s">
        <v>28</v>
      </c>
      <c r="BG3" s="2" t="s">
        <v>4</v>
      </c>
      <c r="BH3" s="2" t="s">
        <v>3</v>
      </c>
      <c r="BI3" s="2" t="s">
        <v>5</v>
      </c>
      <c r="BJ3" s="2" t="s">
        <v>7</v>
      </c>
      <c r="BK3" s="2" t="s">
        <v>6</v>
      </c>
      <c r="BL3" s="2" t="s">
        <v>8</v>
      </c>
      <c r="BM3" s="2" t="s">
        <v>27</v>
      </c>
      <c r="BN3" s="2" t="s">
        <v>28</v>
      </c>
      <c r="BO3" s="4" t="s">
        <v>4</v>
      </c>
      <c r="BP3" s="4" t="s">
        <v>3</v>
      </c>
      <c r="BQ3" s="4" t="s">
        <v>5</v>
      </c>
      <c r="BR3" s="4" t="s">
        <v>7</v>
      </c>
      <c r="BS3" s="4" t="s">
        <v>6</v>
      </c>
      <c r="BT3" s="4" t="s">
        <v>8</v>
      </c>
      <c r="BU3" s="4" t="s">
        <v>27</v>
      </c>
      <c r="BV3" s="4" t="s">
        <v>28</v>
      </c>
      <c r="BW3" s="25" t="s">
        <v>4</v>
      </c>
      <c r="BX3" s="25" t="s">
        <v>3</v>
      </c>
      <c r="BY3" s="25" t="s">
        <v>5</v>
      </c>
      <c r="BZ3" s="25" t="s">
        <v>7</v>
      </c>
      <c r="CA3" s="25" t="s">
        <v>6</v>
      </c>
      <c r="CB3" s="25" t="s">
        <v>8</v>
      </c>
      <c r="CC3" s="25" t="s">
        <v>27</v>
      </c>
      <c r="CD3" s="25" t="s">
        <v>28</v>
      </c>
      <c r="CE3" s="35" t="s">
        <v>4</v>
      </c>
      <c r="CF3" s="35" t="s">
        <v>3</v>
      </c>
      <c r="CG3" s="35" t="s">
        <v>5</v>
      </c>
      <c r="CH3" s="35" t="s">
        <v>7</v>
      </c>
      <c r="CI3" s="35" t="s">
        <v>6</v>
      </c>
      <c r="CJ3" s="35" t="s">
        <v>8</v>
      </c>
      <c r="CK3" s="35" t="s">
        <v>27</v>
      </c>
      <c r="CL3" s="35" t="s">
        <v>28</v>
      </c>
      <c r="CM3" s="44" t="s">
        <v>4</v>
      </c>
      <c r="CN3" s="44" t="s">
        <v>3</v>
      </c>
      <c r="CO3" s="44" t="s">
        <v>5</v>
      </c>
      <c r="CP3" s="44" t="s">
        <v>7</v>
      </c>
      <c r="CQ3" s="44" t="s">
        <v>6</v>
      </c>
      <c r="CR3" s="44" t="s">
        <v>8</v>
      </c>
      <c r="CS3" s="44" t="s">
        <v>27</v>
      </c>
      <c r="CT3" s="44" t="s">
        <v>28</v>
      </c>
    </row>
    <row r="4" spans="1:98" ht="17.25" x14ac:dyDescent="0.25"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30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30</v>
      </c>
      <c r="R4" s="2" t="s">
        <v>29</v>
      </c>
      <c r="S4" s="2" t="s">
        <v>29</v>
      </c>
      <c r="T4" s="2" t="s">
        <v>29</v>
      </c>
      <c r="U4" s="2" t="s">
        <v>29</v>
      </c>
      <c r="V4" s="2" t="s">
        <v>29</v>
      </c>
      <c r="W4" s="2" t="s">
        <v>29</v>
      </c>
      <c r="X4" s="2" t="s">
        <v>29</v>
      </c>
      <c r="Y4" s="2" t="s">
        <v>30</v>
      </c>
      <c r="Z4" s="2" t="s">
        <v>29</v>
      </c>
      <c r="AA4" s="2" t="s">
        <v>29</v>
      </c>
      <c r="AB4" s="2" t="s">
        <v>29</v>
      </c>
      <c r="AC4" s="2" t="s">
        <v>29</v>
      </c>
      <c r="AD4" s="2" t="s">
        <v>29</v>
      </c>
      <c r="AE4" s="2" t="s">
        <v>29</v>
      </c>
      <c r="AF4" s="2" t="s">
        <v>29</v>
      </c>
      <c r="AG4" s="2" t="s">
        <v>30</v>
      </c>
      <c r="AH4" s="2" t="s">
        <v>29</v>
      </c>
      <c r="AI4" s="2" t="s">
        <v>29</v>
      </c>
      <c r="AJ4" s="2" t="s">
        <v>29</v>
      </c>
      <c r="AK4" s="2" t="s">
        <v>29</v>
      </c>
      <c r="AL4" s="2" t="s">
        <v>29</v>
      </c>
      <c r="AM4" s="2" t="s">
        <v>29</v>
      </c>
      <c r="AN4" s="2" t="s">
        <v>29</v>
      </c>
      <c r="AO4" s="2" t="s">
        <v>30</v>
      </c>
      <c r="AP4" s="2" t="s">
        <v>29</v>
      </c>
      <c r="AQ4" s="2" t="s">
        <v>29</v>
      </c>
      <c r="AR4" s="2" t="s">
        <v>29</v>
      </c>
      <c r="AS4" s="2" t="s">
        <v>29</v>
      </c>
      <c r="AT4" s="2" t="s">
        <v>29</v>
      </c>
      <c r="AU4" s="2" t="s">
        <v>29</v>
      </c>
      <c r="AV4" s="2" t="s">
        <v>29</v>
      </c>
      <c r="AW4" s="2" t="s">
        <v>30</v>
      </c>
      <c r="AX4" s="2" t="s">
        <v>29</v>
      </c>
      <c r="AY4" s="2" t="s">
        <v>29</v>
      </c>
      <c r="AZ4" s="2" t="s">
        <v>29</v>
      </c>
      <c r="BA4" s="2" t="s">
        <v>29</v>
      </c>
      <c r="BB4" s="2" t="s">
        <v>29</v>
      </c>
      <c r="BC4" s="2" t="s">
        <v>29</v>
      </c>
      <c r="BD4" s="2" t="s">
        <v>29</v>
      </c>
      <c r="BE4" s="2" t="s">
        <v>30</v>
      </c>
      <c r="BF4" s="2" t="s">
        <v>29</v>
      </c>
      <c r="BG4" s="2" t="s">
        <v>29</v>
      </c>
      <c r="BH4" s="2" t="s">
        <v>29</v>
      </c>
      <c r="BI4" s="2" t="s">
        <v>29</v>
      </c>
      <c r="BJ4" s="2" t="s">
        <v>29</v>
      </c>
      <c r="BK4" s="2" t="s">
        <v>29</v>
      </c>
      <c r="BL4" s="2" t="s">
        <v>29</v>
      </c>
      <c r="BM4" s="2" t="s">
        <v>30</v>
      </c>
      <c r="BN4" s="2" t="s">
        <v>29</v>
      </c>
      <c r="BO4" s="4" t="s">
        <v>29</v>
      </c>
      <c r="BP4" s="4" t="s">
        <v>29</v>
      </c>
      <c r="BQ4" s="4" t="s">
        <v>29</v>
      </c>
      <c r="BR4" s="4" t="s">
        <v>29</v>
      </c>
      <c r="BS4" s="4" t="s">
        <v>29</v>
      </c>
      <c r="BT4" s="4" t="s">
        <v>29</v>
      </c>
      <c r="BU4" s="4" t="s">
        <v>30</v>
      </c>
      <c r="BV4" s="4" t="s">
        <v>29</v>
      </c>
      <c r="BW4" s="25" t="s">
        <v>29</v>
      </c>
      <c r="BX4" s="25" t="s">
        <v>29</v>
      </c>
      <c r="BY4" s="25" t="s">
        <v>29</v>
      </c>
      <c r="BZ4" s="25" t="s">
        <v>29</v>
      </c>
      <c r="CA4" s="25" t="s">
        <v>29</v>
      </c>
      <c r="CB4" s="25" t="s">
        <v>29</v>
      </c>
      <c r="CC4" s="25" t="s">
        <v>30</v>
      </c>
      <c r="CD4" s="25" t="s">
        <v>29</v>
      </c>
      <c r="CE4" s="35" t="s">
        <v>29</v>
      </c>
      <c r="CF4" s="35" t="s">
        <v>29</v>
      </c>
      <c r="CG4" s="35" t="s">
        <v>29</v>
      </c>
      <c r="CH4" s="35" t="s">
        <v>29</v>
      </c>
      <c r="CI4" s="35" t="s">
        <v>29</v>
      </c>
      <c r="CJ4" s="35" t="s">
        <v>29</v>
      </c>
      <c r="CK4" s="35" t="s">
        <v>30</v>
      </c>
      <c r="CL4" s="35" t="s">
        <v>29</v>
      </c>
      <c r="CM4" s="44" t="s">
        <v>29</v>
      </c>
      <c r="CN4" s="44" t="s">
        <v>29</v>
      </c>
      <c r="CO4" s="44" t="s">
        <v>29</v>
      </c>
      <c r="CP4" s="44" t="s">
        <v>29</v>
      </c>
      <c r="CQ4" s="44" t="s">
        <v>29</v>
      </c>
      <c r="CR4" s="44" t="s">
        <v>29</v>
      </c>
      <c r="CS4" s="44" t="s">
        <v>30</v>
      </c>
      <c r="CT4" s="44" t="s">
        <v>29</v>
      </c>
    </row>
    <row r="5" spans="1:98" x14ac:dyDescent="0.25">
      <c r="B5" t="s">
        <v>31</v>
      </c>
      <c r="C5">
        <v>0</v>
      </c>
      <c r="D5">
        <v>0</v>
      </c>
      <c r="E5">
        <v>1.96</v>
      </c>
      <c r="F5">
        <v>2.3210000000000002</v>
      </c>
      <c r="G5">
        <v>0.159</v>
      </c>
      <c r="H5">
        <v>0.19600000000000001</v>
      </c>
      <c r="K5">
        <v>0.36</v>
      </c>
      <c r="L5">
        <v>9.1999999999999998E-2</v>
      </c>
      <c r="M5">
        <v>1.234</v>
      </c>
      <c r="N5">
        <v>1.36</v>
      </c>
      <c r="P5">
        <v>0.14899999999999999</v>
      </c>
      <c r="Q5">
        <v>10.065</v>
      </c>
      <c r="R5">
        <v>0.8</v>
      </c>
      <c r="S5">
        <v>0.02</v>
      </c>
      <c r="T5">
        <v>0.129</v>
      </c>
      <c r="U5">
        <v>1.1479999999999999</v>
      </c>
      <c r="V5">
        <v>1.411</v>
      </c>
      <c r="W5">
        <v>0.159</v>
      </c>
      <c r="X5">
        <v>0.11700000000000001</v>
      </c>
      <c r="AA5">
        <v>7.4999999999999997E-3</v>
      </c>
      <c r="AB5">
        <v>0.02</v>
      </c>
      <c r="AC5" s="24">
        <v>2.625</v>
      </c>
      <c r="AD5">
        <v>1.0329999999999999</v>
      </c>
      <c r="AE5">
        <v>0.23300000000000001</v>
      </c>
      <c r="AF5">
        <v>5.5E-2</v>
      </c>
      <c r="AG5">
        <v>37.817</v>
      </c>
      <c r="AH5">
        <v>5.6</v>
      </c>
      <c r="AI5">
        <v>4.4999999999999997E-3</v>
      </c>
      <c r="AJ5">
        <v>0.01</v>
      </c>
      <c r="AK5">
        <v>3</v>
      </c>
      <c r="AL5">
        <v>0.69399999999999995</v>
      </c>
      <c r="AM5">
        <v>0.51</v>
      </c>
      <c r="AN5">
        <v>0.128</v>
      </c>
      <c r="AO5">
        <v>17.402999999999999</v>
      </c>
      <c r="AP5">
        <v>4</v>
      </c>
      <c r="AQ5">
        <v>1.35E-2</v>
      </c>
      <c r="AR5">
        <v>0.02</v>
      </c>
      <c r="AS5">
        <v>2.5</v>
      </c>
      <c r="AT5">
        <v>1.073</v>
      </c>
      <c r="AU5">
        <v>0.86499999999999999</v>
      </c>
      <c r="AV5">
        <v>0.13500000000000001</v>
      </c>
      <c r="AW5">
        <v>6.8369999999999997</v>
      </c>
      <c r="AX5">
        <v>2.8</v>
      </c>
      <c r="AY5">
        <v>1.55E-2</v>
      </c>
      <c r="AZ5">
        <v>0.02</v>
      </c>
      <c r="BA5">
        <v>1.875</v>
      </c>
      <c r="BB5">
        <v>1.143</v>
      </c>
      <c r="BC5">
        <v>0.64</v>
      </c>
      <c r="BD5">
        <v>6.4000000000000001E-2</v>
      </c>
      <c r="BE5">
        <v>6.3109999999999999</v>
      </c>
      <c r="BF5">
        <v>5.6</v>
      </c>
      <c r="BG5">
        <v>1.0999999999999999E-2</v>
      </c>
      <c r="BH5">
        <v>0.02</v>
      </c>
      <c r="BI5">
        <v>2.75</v>
      </c>
      <c r="BJ5">
        <v>0.81100000000000005</v>
      </c>
      <c r="BK5">
        <v>0.97</v>
      </c>
      <c r="BL5">
        <v>6.6000000000000003E-2</v>
      </c>
      <c r="BM5">
        <v>1.8740000000000001</v>
      </c>
      <c r="BN5">
        <v>10.4</v>
      </c>
      <c r="BO5">
        <v>1.2999999999999999E-2</v>
      </c>
      <c r="BP5">
        <v>3.5000000000000003E-2</v>
      </c>
      <c r="BQ5">
        <v>2.875</v>
      </c>
      <c r="BR5">
        <v>0.89400000000000002</v>
      </c>
      <c r="BS5">
        <v>0.28000000000000003</v>
      </c>
      <c r="BT5">
        <v>7.2999999999999995E-2</v>
      </c>
      <c r="BU5">
        <v>3.0350000000000001</v>
      </c>
      <c r="BV5">
        <v>3.8</v>
      </c>
      <c r="BW5">
        <v>1.15E-2</v>
      </c>
      <c r="BX5">
        <v>0.01</v>
      </c>
      <c r="BY5">
        <v>4.25</v>
      </c>
      <c r="CA5">
        <v>0.255</v>
      </c>
      <c r="CE5">
        <v>8.5000000000000006E-3</v>
      </c>
      <c r="CF5">
        <v>1.4999999999999999E-2</v>
      </c>
      <c r="CG5">
        <v>3.375</v>
      </c>
      <c r="CH5">
        <v>0.443</v>
      </c>
      <c r="CI5">
        <v>0.105</v>
      </c>
      <c r="CJ5">
        <v>0.08</v>
      </c>
      <c r="CK5">
        <v>15.079000000000001</v>
      </c>
      <c r="CM5">
        <v>9.7000000000000003E-2</v>
      </c>
      <c r="CN5">
        <v>0.22</v>
      </c>
      <c r="CO5">
        <v>0.625</v>
      </c>
      <c r="CQ5">
        <v>0.32</v>
      </c>
    </row>
    <row r="6" spans="1:98" x14ac:dyDescent="0.25">
      <c r="B6" t="s">
        <v>32</v>
      </c>
      <c r="C6">
        <v>2.9000000000000001E-2</v>
      </c>
      <c r="D6">
        <v>2.8000000000000001E-2</v>
      </c>
      <c r="E6">
        <v>3.1930000000000001</v>
      </c>
      <c r="F6">
        <v>2.6819999999999999</v>
      </c>
      <c r="G6">
        <v>0.20200000000000001</v>
      </c>
      <c r="H6">
        <v>0.255</v>
      </c>
      <c r="K6">
        <v>1.6839999999999999</v>
      </c>
      <c r="L6">
        <v>1.147</v>
      </c>
      <c r="M6">
        <v>0.93899999999999995</v>
      </c>
      <c r="N6">
        <v>1.611</v>
      </c>
      <c r="P6">
        <v>0.42499999999999999</v>
      </c>
      <c r="S6">
        <v>2.9000000000000001E-2</v>
      </c>
      <c r="T6">
        <v>8.2000000000000003E-2</v>
      </c>
      <c r="U6">
        <v>2.59</v>
      </c>
      <c r="V6">
        <v>2.218</v>
      </c>
      <c r="W6">
        <v>0.20200000000000001</v>
      </c>
      <c r="X6">
        <v>0.51200000000000001</v>
      </c>
      <c r="AA6">
        <v>7.0000000000000001E-3</v>
      </c>
      <c r="AB6">
        <v>0.03</v>
      </c>
      <c r="AC6">
        <v>2.875</v>
      </c>
      <c r="AD6">
        <v>2.7090000000000001</v>
      </c>
      <c r="AE6">
        <v>1.05</v>
      </c>
      <c r="AF6">
        <v>0.45300000000000001</v>
      </c>
      <c r="AI6">
        <v>4.0000000000000001E-3</v>
      </c>
      <c r="AJ6">
        <v>0.02</v>
      </c>
      <c r="AK6">
        <v>5.75</v>
      </c>
      <c r="AL6">
        <v>2.653</v>
      </c>
      <c r="AM6">
        <v>0.88500000000000001</v>
      </c>
      <c r="AN6">
        <v>0.433</v>
      </c>
      <c r="AQ6">
        <v>1.15E-2</v>
      </c>
      <c r="AR6">
        <v>0.02</v>
      </c>
      <c r="AS6">
        <v>5.5</v>
      </c>
      <c r="AT6">
        <v>1.665</v>
      </c>
      <c r="AU6">
        <v>0.83</v>
      </c>
      <c r="AV6">
        <v>0.47799999999999998</v>
      </c>
      <c r="AY6">
        <v>1.35E-2</v>
      </c>
      <c r="AZ6">
        <v>0.02</v>
      </c>
      <c r="BA6">
        <v>4.375</v>
      </c>
      <c r="BB6">
        <v>1.9159999999999999</v>
      </c>
      <c r="BC6">
        <v>1.825</v>
      </c>
      <c r="BD6">
        <v>0.48199999999999998</v>
      </c>
      <c r="BG6">
        <v>1.15E-2</v>
      </c>
      <c r="BH6">
        <v>0.02</v>
      </c>
      <c r="BI6">
        <v>5.375</v>
      </c>
      <c r="BJ6">
        <v>1.704</v>
      </c>
      <c r="BK6">
        <v>1.42</v>
      </c>
      <c r="BL6">
        <v>0.53</v>
      </c>
      <c r="BO6">
        <v>1.2E-2</v>
      </c>
      <c r="BP6">
        <v>0.03</v>
      </c>
      <c r="BQ6">
        <v>3.125</v>
      </c>
      <c r="BR6">
        <v>1.587</v>
      </c>
      <c r="BS6">
        <v>0.77500000000000002</v>
      </c>
      <c r="BT6">
        <v>0.503</v>
      </c>
      <c r="BW6">
        <v>1.6E-2</v>
      </c>
      <c r="BX6">
        <v>0.01</v>
      </c>
      <c r="BY6">
        <v>6</v>
      </c>
      <c r="CA6">
        <v>0.58499999999999996</v>
      </c>
      <c r="CE6">
        <v>1.35E-2</v>
      </c>
      <c r="CF6">
        <v>0.02</v>
      </c>
      <c r="CG6">
        <v>5.125</v>
      </c>
      <c r="CH6">
        <v>1.0569999999999999</v>
      </c>
      <c r="CI6">
        <v>0.755</v>
      </c>
      <c r="CJ6">
        <v>0.13300000000000001</v>
      </c>
      <c r="CM6">
        <v>3.5000000000000001E-3</v>
      </c>
      <c r="CN6">
        <v>0.01</v>
      </c>
      <c r="CO6">
        <v>2.375</v>
      </c>
      <c r="CQ6">
        <v>0.44</v>
      </c>
    </row>
    <row r="7" spans="1:98" x14ac:dyDescent="0.25">
      <c r="B7" t="s">
        <v>9</v>
      </c>
      <c r="C7">
        <v>0.68700000000000006</v>
      </c>
      <c r="D7">
        <v>0.58399999999999996</v>
      </c>
      <c r="E7">
        <v>1.5469999999999999</v>
      </c>
      <c r="F7">
        <v>3.0339999999999998</v>
      </c>
      <c r="G7">
        <v>0.14399999999999999</v>
      </c>
      <c r="H7">
        <v>0.187</v>
      </c>
      <c r="K7">
        <v>4.2999999999999997E-2</v>
      </c>
      <c r="L7">
        <v>0.06</v>
      </c>
      <c r="M7">
        <v>1.554</v>
      </c>
      <c r="N7">
        <v>1.0649999999999999</v>
      </c>
      <c r="P7">
        <v>0.16700000000000001</v>
      </c>
      <c r="Q7">
        <v>7.85</v>
      </c>
      <c r="R7">
        <v>4</v>
      </c>
      <c r="S7">
        <v>0.68700000000000006</v>
      </c>
      <c r="T7">
        <v>0.13</v>
      </c>
      <c r="U7">
        <v>0.91300000000000003</v>
      </c>
      <c r="V7">
        <v>1.425</v>
      </c>
      <c r="W7">
        <v>0.14399999999999999</v>
      </c>
      <c r="X7">
        <v>0.12</v>
      </c>
      <c r="AA7">
        <v>0.01</v>
      </c>
      <c r="AB7">
        <v>0.02</v>
      </c>
      <c r="AC7">
        <v>3</v>
      </c>
      <c r="AD7">
        <v>0.71899999999999997</v>
      </c>
      <c r="AE7">
        <v>0.42499999999999999</v>
      </c>
      <c r="AF7">
        <v>0.06</v>
      </c>
      <c r="AG7">
        <v>32.073999999999998</v>
      </c>
      <c r="AH7">
        <v>2.4</v>
      </c>
      <c r="AI7">
        <v>3.5000000000000001E-3</v>
      </c>
      <c r="AJ7">
        <v>0.02</v>
      </c>
      <c r="AK7">
        <v>2.5</v>
      </c>
      <c r="AL7">
        <v>0.48399999999999999</v>
      </c>
      <c r="AM7">
        <v>0.43</v>
      </c>
      <c r="AN7">
        <v>0.153</v>
      </c>
      <c r="AO7">
        <v>26.530999999999999</v>
      </c>
      <c r="AP7">
        <v>4</v>
      </c>
      <c r="AQ7">
        <v>1.2E-2</v>
      </c>
      <c r="AR7">
        <v>1.4999999999999999E-2</v>
      </c>
      <c r="AS7">
        <v>2.75</v>
      </c>
      <c r="AT7">
        <v>0.17399999999999999</v>
      </c>
      <c r="AU7">
        <v>0.41</v>
      </c>
      <c r="AV7">
        <v>0.13</v>
      </c>
      <c r="AW7">
        <v>7.4020000000000001</v>
      </c>
      <c r="AX7">
        <v>2.6</v>
      </c>
      <c r="AY7">
        <v>1.35E-2</v>
      </c>
      <c r="AZ7">
        <v>0.02</v>
      </c>
      <c r="BA7">
        <v>1.75</v>
      </c>
      <c r="BB7">
        <v>1.1539999999999999</v>
      </c>
      <c r="BC7">
        <v>0.28999999999999998</v>
      </c>
      <c r="BD7">
        <v>7.0000000000000007E-2</v>
      </c>
      <c r="BE7">
        <v>1.2270000000000001</v>
      </c>
      <c r="BF7">
        <v>4.8</v>
      </c>
      <c r="BG7">
        <v>1.0999999999999999E-2</v>
      </c>
      <c r="BH7">
        <v>0.02</v>
      </c>
      <c r="BI7">
        <v>2.125</v>
      </c>
      <c r="BJ7">
        <v>0.84199999999999997</v>
      </c>
      <c r="BK7">
        <v>0.46500000000000002</v>
      </c>
      <c r="BL7">
        <v>8.1000000000000003E-2</v>
      </c>
      <c r="BM7">
        <v>5.4109999999999996</v>
      </c>
      <c r="BN7">
        <v>1.4</v>
      </c>
      <c r="BO7">
        <v>1.2500000000000001E-2</v>
      </c>
      <c r="BP7">
        <v>0.03</v>
      </c>
      <c r="BQ7">
        <v>3.75</v>
      </c>
      <c r="BR7">
        <v>1.036</v>
      </c>
      <c r="BS7">
        <v>0.33</v>
      </c>
      <c r="BT7">
        <v>7.3999999999999996E-2</v>
      </c>
      <c r="BU7">
        <v>5.5780000000000003</v>
      </c>
      <c r="BV7">
        <v>4</v>
      </c>
      <c r="BW7">
        <v>1.15E-2</v>
      </c>
      <c r="BX7">
        <v>0.01</v>
      </c>
      <c r="BY7">
        <v>3.5</v>
      </c>
      <c r="CA7">
        <v>0.19500000000000001</v>
      </c>
      <c r="CE7">
        <v>1.15E-2</v>
      </c>
      <c r="CF7">
        <v>0.02</v>
      </c>
      <c r="CG7">
        <v>3.25</v>
      </c>
      <c r="CH7">
        <v>0.60699999999999998</v>
      </c>
      <c r="CI7">
        <v>0.115</v>
      </c>
      <c r="CJ7">
        <v>8.2000000000000003E-2</v>
      </c>
      <c r="CK7">
        <v>8.282</v>
      </c>
      <c r="CM7">
        <v>0.14299999999999999</v>
      </c>
      <c r="CN7">
        <v>0.28999999999999998</v>
      </c>
      <c r="CO7">
        <v>1.625</v>
      </c>
      <c r="CQ7">
        <v>0.5</v>
      </c>
    </row>
    <row r="8" spans="1:98" ht="14.25" customHeight="1" x14ac:dyDescent="0.25">
      <c r="B8" t="s">
        <v>10</v>
      </c>
      <c r="C8">
        <v>0</v>
      </c>
      <c r="D8">
        <v>3.9E-2</v>
      </c>
      <c r="E8">
        <v>2.694</v>
      </c>
      <c r="F8">
        <v>3.1389999999999998</v>
      </c>
      <c r="G8">
        <v>0.16400000000000001</v>
      </c>
      <c r="H8">
        <v>0.221</v>
      </c>
      <c r="K8">
        <v>1.6E-2</v>
      </c>
      <c r="L8">
        <v>2.1999999999999999E-2</v>
      </c>
      <c r="M8">
        <v>2.0609999999999999</v>
      </c>
      <c r="N8">
        <v>1.71</v>
      </c>
      <c r="P8">
        <v>0.51100000000000001</v>
      </c>
      <c r="R8">
        <v>83.332999999999998</v>
      </c>
      <c r="T8">
        <v>8.5000000000000006E-2</v>
      </c>
      <c r="U8">
        <v>2.8690000000000002</v>
      </c>
      <c r="V8">
        <v>2.5139999999999998</v>
      </c>
      <c r="W8">
        <v>0.16400000000000001</v>
      </c>
      <c r="X8">
        <v>0.56299999999999994</v>
      </c>
      <c r="AA8">
        <v>7.0000000000000001E-3</v>
      </c>
      <c r="AB8">
        <v>2.5000000000000001E-2</v>
      </c>
      <c r="AC8">
        <v>3.5</v>
      </c>
      <c r="AD8">
        <v>1.359</v>
      </c>
      <c r="AE8">
        <v>0.57999999999999996</v>
      </c>
      <c r="AF8">
        <v>0.16200000000000001</v>
      </c>
      <c r="AI8">
        <v>3.5000000000000001E-3</v>
      </c>
      <c r="AJ8">
        <v>0.02</v>
      </c>
      <c r="AK8">
        <v>5.125</v>
      </c>
      <c r="AL8">
        <v>2.56</v>
      </c>
      <c r="AM8">
        <v>1.17</v>
      </c>
      <c r="AN8">
        <v>0.48499999999999999</v>
      </c>
      <c r="AQ8">
        <v>1.15E-2</v>
      </c>
      <c r="AR8">
        <v>1.4999999999999999E-2</v>
      </c>
      <c r="AS8">
        <v>4.5</v>
      </c>
      <c r="AT8">
        <v>0.97499999999999998</v>
      </c>
      <c r="AU8">
        <v>1.2050000000000001</v>
      </c>
      <c r="AV8">
        <v>0.35399999999999998</v>
      </c>
      <c r="AY8">
        <v>1.55E-2</v>
      </c>
      <c r="AZ8">
        <v>0.02</v>
      </c>
      <c r="BA8">
        <v>4.125</v>
      </c>
      <c r="BB8">
        <v>2.738</v>
      </c>
      <c r="BC8">
        <v>1.7849999999999999</v>
      </c>
      <c r="BD8">
        <v>0.495</v>
      </c>
      <c r="BG8">
        <v>1.2E-2</v>
      </c>
      <c r="BH8">
        <v>1.4999999999999999E-2</v>
      </c>
      <c r="BI8">
        <v>5.25</v>
      </c>
      <c r="BJ8">
        <v>1.7370000000000001</v>
      </c>
      <c r="BK8">
        <v>1.325</v>
      </c>
      <c r="BL8">
        <v>0.40699999999999997</v>
      </c>
      <c r="BO8">
        <v>0.01</v>
      </c>
      <c r="BP8">
        <v>2.5000000000000001E-2</v>
      </c>
      <c r="BQ8">
        <v>8</v>
      </c>
      <c r="BR8">
        <v>2.2829999999999999</v>
      </c>
      <c r="BS8">
        <v>1.47</v>
      </c>
      <c r="BT8">
        <v>0.42399999999999999</v>
      </c>
      <c r="BW8">
        <v>1.7500000000000002E-2</v>
      </c>
      <c r="BX8">
        <v>0.01</v>
      </c>
      <c r="BY8">
        <v>7</v>
      </c>
      <c r="CA8">
        <v>1.1950000000000001</v>
      </c>
      <c r="CE8">
        <v>0.01</v>
      </c>
      <c r="CF8">
        <v>1.4999999999999999E-2</v>
      </c>
      <c r="CG8">
        <v>5.625</v>
      </c>
      <c r="CH8">
        <v>1.8859999999999999</v>
      </c>
      <c r="CI8">
        <v>1.2849999999999999</v>
      </c>
      <c r="CJ8">
        <v>0.44500000000000001</v>
      </c>
      <c r="CM8">
        <v>6.0000000000000001E-3</v>
      </c>
      <c r="CN8">
        <v>0.01</v>
      </c>
      <c r="CO8">
        <v>1.875</v>
      </c>
      <c r="CQ8">
        <v>0.62</v>
      </c>
    </row>
    <row r="9" spans="1:98" x14ac:dyDescent="0.25">
      <c r="B9" t="s">
        <v>11</v>
      </c>
      <c r="C9">
        <v>1.9E-2</v>
      </c>
      <c r="D9">
        <v>3.5000000000000003E-2</v>
      </c>
      <c r="E9">
        <v>1.772</v>
      </c>
      <c r="F9">
        <v>1.992</v>
      </c>
      <c r="G9">
        <v>0.129</v>
      </c>
      <c r="H9">
        <v>0.17299999999999999</v>
      </c>
      <c r="K9">
        <v>0.01</v>
      </c>
      <c r="L9">
        <v>2.5999999999999999E-2</v>
      </c>
      <c r="M9">
        <v>1.34</v>
      </c>
      <c r="N9">
        <v>1.0980000000000001</v>
      </c>
      <c r="P9">
        <v>0.159</v>
      </c>
      <c r="Q9">
        <v>7.4379999999999997</v>
      </c>
      <c r="R9">
        <v>3</v>
      </c>
      <c r="T9">
        <v>6.4000000000000001E-2</v>
      </c>
      <c r="U9">
        <v>0.871</v>
      </c>
      <c r="V9">
        <v>1.492</v>
      </c>
      <c r="W9">
        <v>0.129</v>
      </c>
      <c r="X9">
        <v>0.14299999999999999</v>
      </c>
      <c r="AA9">
        <v>7.4999999999999997E-3</v>
      </c>
      <c r="AB9">
        <v>0.02</v>
      </c>
      <c r="AC9">
        <v>3.375</v>
      </c>
      <c r="AD9">
        <v>0.86</v>
      </c>
      <c r="AE9">
        <v>0.34499999999999997</v>
      </c>
      <c r="AF9">
        <v>4.3999999999999997E-2</v>
      </c>
      <c r="AG9">
        <v>35.113</v>
      </c>
      <c r="AH9">
        <v>4.8</v>
      </c>
      <c r="AI9">
        <v>4.4999999999999997E-3</v>
      </c>
      <c r="AJ9">
        <v>0.02</v>
      </c>
      <c r="AK9">
        <v>2.625</v>
      </c>
      <c r="AL9">
        <v>0.64300000000000002</v>
      </c>
      <c r="AM9">
        <v>0.40500000000000003</v>
      </c>
      <c r="AN9">
        <v>0.17</v>
      </c>
      <c r="AO9">
        <v>20.257000000000001</v>
      </c>
      <c r="AP9">
        <v>6</v>
      </c>
      <c r="AQ9">
        <v>1.2999999999999999E-2</v>
      </c>
      <c r="AR9">
        <v>0.01</v>
      </c>
      <c r="AS9">
        <v>2.25</v>
      </c>
      <c r="AT9">
        <v>0.36099999999999999</v>
      </c>
      <c r="AU9">
        <v>0.28499999999999998</v>
      </c>
      <c r="AV9">
        <v>0.154</v>
      </c>
      <c r="AW9">
        <v>7.6669999999999998</v>
      </c>
      <c r="AX9">
        <v>1.4</v>
      </c>
      <c r="AY9">
        <v>1.4999999999999999E-2</v>
      </c>
      <c r="AZ9">
        <v>0.02</v>
      </c>
      <c r="BA9">
        <v>2.125</v>
      </c>
      <c r="BB9">
        <v>0.81499999999999995</v>
      </c>
      <c r="BC9">
        <v>0.37</v>
      </c>
      <c r="BD9">
        <v>7.1999999999999995E-2</v>
      </c>
      <c r="BE9">
        <v>6.9770000000000003</v>
      </c>
      <c r="BF9">
        <v>4.8</v>
      </c>
      <c r="BG9">
        <v>1.0500000000000001E-2</v>
      </c>
      <c r="BH9">
        <v>1.4999999999999999E-2</v>
      </c>
      <c r="BI9">
        <v>2.125</v>
      </c>
      <c r="BJ9">
        <v>0.59899999999999998</v>
      </c>
      <c r="BK9">
        <v>0.43</v>
      </c>
      <c r="BL9">
        <v>6.6000000000000003E-2</v>
      </c>
      <c r="BM9">
        <v>7.17</v>
      </c>
      <c r="BN9">
        <v>5.4</v>
      </c>
      <c r="BO9">
        <v>1.2E-2</v>
      </c>
      <c r="BP9">
        <v>2.5000000000000001E-2</v>
      </c>
      <c r="BQ9">
        <v>1.75</v>
      </c>
      <c r="BR9">
        <v>0.89300000000000002</v>
      </c>
      <c r="BS9">
        <v>0.33500000000000002</v>
      </c>
      <c r="BT9">
        <v>0.10100000000000001</v>
      </c>
      <c r="BU9">
        <v>4.9329999999999998</v>
      </c>
      <c r="BV9">
        <v>2.6</v>
      </c>
      <c r="BW9">
        <v>1.15E-2</v>
      </c>
      <c r="BX9">
        <v>0.01</v>
      </c>
      <c r="BY9">
        <v>4.38</v>
      </c>
      <c r="CA9">
        <v>9.5000000000000001E-2</v>
      </c>
      <c r="CE9">
        <v>1.2E-2</v>
      </c>
      <c r="CF9">
        <v>0.02</v>
      </c>
      <c r="CG9">
        <v>3.375</v>
      </c>
      <c r="CH9">
        <v>0.80200000000000005</v>
      </c>
      <c r="CI9">
        <v>0.12</v>
      </c>
      <c r="CJ9">
        <v>6.7000000000000004E-2</v>
      </c>
      <c r="CM9">
        <v>2.5000000000000001E-2</v>
      </c>
      <c r="CN9">
        <v>5.5E-2</v>
      </c>
      <c r="CO9">
        <v>1.125</v>
      </c>
      <c r="CQ9">
        <v>0.33</v>
      </c>
    </row>
    <row r="10" spans="1:98" x14ac:dyDescent="0.25">
      <c r="B10" t="s">
        <v>12</v>
      </c>
      <c r="C10">
        <v>0</v>
      </c>
      <c r="D10">
        <v>0</v>
      </c>
      <c r="E10">
        <v>1.895</v>
      </c>
      <c r="F10">
        <v>2.569</v>
      </c>
      <c r="G10">
        <v>0.17599999999999999</v>
      </c>
      <c r="H10">
        <v>0.224</v>
      </c>
      <c r="K10">
        <v>6.5000000000000002E-2</v>
      </c>
      <c r="L10">
        <v>5.7000000000000002E-2</v>
      </c>
      <c r="M10">
        <v>2.2799999999999998</v>
      </c>
      <c r="N10">
        <v>1.6120000000000001</v>
      </c>
      <c r="P10">
        <v>0.65800000000000003</v>
      </c>
      <c r="R10">
        <v>76</v>
      </c>
      <c r="T10">
        <v>3.5999999999999997E-2</v>
      </c>
      <c r="U10">
        <v>2.778</v>
      </c>
      <c r="V10">
        <v>2.4089999999999998</v>
      </c>
      <c r="W10">
        <v>0.17599999999999999</v>
      </c>
      <c r="X10">
        <v>0.499</v>
      </c>
      <c r="AA10">
        <v>6.4999999999999997E-3</v>
      </c>
      <c r="AB10">
        <v>0.02</v>
      </c>
      <c r="AC10">
        <v>5.5</v>
      </c>
      <c r="AD10">
        <v>1.7849999999999999</v>
      </c>
      <c r="AE10">
        <v>0.85499999999999998</v>
      </c>
      <c r="AF10">
        <v>0.374</v>
      </c>
      <c r="AI10">
        <v>4.0000000000000001E-3</v>
      </c>
      <c r="AJ10">
        <v>0.02</v>
      </c>
      <c r="AK10">
        <v>5.5</v>
      </c>
      <c r="AL10">
        <v>1.53</v>
      </c>
      <c r="AM10">
        <v>1.1399999999999999</v>
      </c>
      <c r="AN10">
        <v>0.48799999999999999</v>
      </c>
      <c r="AQ10">
        <v>1.2E-2</v>
      </c>
      <c r="AR10">
        <v>1.4999999999999999E-2</v>
      </c>
      <c r="AS10">
        <v>5.125</v>
      </c>
      <c r="AT10">
        <v>1.395</v>
      </c>
      <c r="AU10">
        <v>1.49</v>
      </c>
      <c r="AV10">
        <v>0.52</v>
      </c>
      <c r="AY10">
        <v>1.0999999999999999E-2</v>
      </c>
      <c r="AZ10">
        <v>0.02</v>
      </c>
      <c r="BA10">
        <v>4.5</v>
      </c>
      <c r="BB10">
        <v>1.9510000000000001</v>
      </c>
      <c r="BC10">
        <v>1.58</v>
      </c>
      <c r="BD10">
        <v>0.41599999999999998</v>
      </c>
      <c r="BG10">
        <v>8.9999999999999993E-3</v>
      </c>
      <c r="BH10">
        <v>0.01</v>
      </c>
      <c r="BI10">
        <v>5.375</v>
      </c>
      <c r="BJ10">
        <v>2.1840000000000002</v>
      </c>
      <c r="BK10">
        <v>1.4950000000000001</v>
      </c>
      <c r="BL10">
        <v>0.48899999999999999</v>
      </c>
      <c r="BO10">
        <v>8.5000000000000006E-3</v>
      </c>
      <c r="BP10">
        <v>0.02</v>
      </c>
      <c r="BQ10">
        <v>4.625</v>
      </c>
      <c r="BR10">
        <v>2.3839999999999999</v>
      </c>
      <c r="BS10">
        <v>1.4350000000000001</v>
      </c>
      <c r="BT10">
        <v>0.42899999999999999</v>
      </c>
      <c r="BW10">
        <v>1.7000000000000001E-2</v>
      </c>
      <c r="BX10">
        <v>0.01</v>
      </c>
      <c r="BY10">
        <v>6.87</v>
      </c>
      <c r="CA10">
        <v>2.125</v>
      </c>
      <c r="CE10">
        <v>1.0500000000000001E-2</v>
      </c>
      <c r="CF10">
        <v>1.4999999999999999E-2</v>
      </c>
      <c r="CG10">
        <v>5</v>
      </c>
      <c r="CH10">
        <v>1.954</v>
      </c>
      <c r="CI10">
        <v>1.27</v>
      </c>
      <c r="CJ10">
        <v>0.40400000000000003</v>
      </c>
      <c r="CM10">
        <v>3.5000000000000001E-3</v>
      </c>
      <c r="CN10">
        <v>5.0000000000000001E-3</v>
      </c>
      <c r="CO10">
        <v>2.875</v>
      </c>
      <c r="CQ10">
        <v>0.76500000000000001</v>
      </c>
    </row>
    <row r="11" spans="1:98" x14ac:dyDescent="0.25">
      <c r="B11" t="s">
        <v>13</v>
      </c>
      <c r="C11">
        <v>0</v>
      </c>
      <c r="D11">
        <v>0</v>
      </c>
      <c r="E11">
        <v>2.2240000000000002</v>
      </c>
      <c r="F11">
        <v>2.5409999999999999</v>
      </c>
      <c r="G11">
        <v>0.155</v>
      </c>
      <c r="H11">
        <v>0.24</v>
      </c>
      <c r="K11">
        <v>0</v>
      </c>
      <c r="L11">
        <v>5.3999999999999999E-2</v>
      </c>
      <c r="M11">
        <v>1.625</v>
      </c>
      <c r="N11">
        <v>1.373</v>
      </c>
      <c r="P11">
        <v>0.46300000000000002</v>
      </c>
      <c r="Q11">
        <v>5.117</v>
      </c>
      <c r="R11">
        <v>3.2</v>
      </c>
      <c r="U11">
        <v>1.413</v>
      </c>
      <c r="W11">
        <v>0.155</v>
      </c>
      <c r="AA11">
        <v>6.0000000000000001E-3</v>
      </c>
      <c r="AB11">
        <v>0.02</v>
      </c>
      <c r="AC11">
        <v>3.75</v>
      </c>
      <c r="AD11">
        <v>0.91800000000000004</v>
      </c>
      <c r="AE11">
        <v>1.1200000000000001</v>
      </c>
      <c r="AF11">
        <v>8.8999999999999996E-2</v>
      </c>
      <c r="AG11">
        <v>16.276</v>
      </c>
      <c r="AH11">
        <v>2.4</v>
      </c>
      <c r="AI11">
        <v>4.0000000000000001E-3</v>
      </c>
      <c r="AJ11">
        <v>0.02</v>
      </c>
      <c r="AK11">
        <v>2.625</v>
      </c>
      <c r="AL11">
        <v>0.41</v>
      </c>
      <c r="AM11">
        <v>0.44500000000000001</v>
      </c>
      <c r="AN11">
        <v>0.20599999999999999</v>
      </c>
      <c r="AO11">
        <v>25.966999999999999</v>
      </c>
      <c r="AP11">
        <v>4.8</v>
      </c>
      <c r="AQ11">
        <v>1.2999999999999999E-2</v>
      </c>
      <c r="AR11">
        <v>1.4999999999999999E-2</v>
      </c>
      <c r="AS11">
        <v>2.5</v>
      </c>
      <c r="AT11">
        <v>0.67700000000000005</v>
      </c>
      <c r="AU11">
        <v>0.625</v>
      </c>
      <c r="AV11">
        <v>0.14799999999999999</v>
      </c>
      <c r="AW11">
        <v>9.2799999999999994</v>
      </c>
      <c r="AX11">
        <v>2.8</v>
      </c>
      <c r="AY11">
        <v>1.0999999999999999E-2</v>
      </c>
      <c r="AZ11">
        <v>1.4999999999999999E-2</v>
      </c>
      <c r="BA11">
        <v>2.25</v>
      </c>
      <c r="BB11">
        <v>1.024</v>
      </c>
      <c r="BC11">
        <v>0.32500000000000001</v>
      </c>
      <c r="BD11">
        <v>8.4000000000000005E-2</v>
      </c>
      <c r="BE11">
        <v>1.2270000000000001</v>
      </c>
      <c r="BF11">
        <v>4</v>
      </c>
      <c r="BG11">
        <v>1.0500000000000001E-2</v>
      </c>
      <c r="BH11">
        <v>1.4999999999999999E-2</v>
      </c>
      <c r="BI11">
        <v>2.25</v>
      </c>
      <c r="BJ11">
        <v>0.84599999999999997</v>
      </c>
      <c r="BK11">
        <v>0.47</v>
      </c>
      <c r="BL11">
        <v>7.9000000000000001E-2</v>
      </c>
      <c r="BM11">
        <v>9.2159999999999993</v>
      </c>
      <c r="BN11" t="s">
        <v>238</v>
      </c>
      <c r="BO11">
        <v>1.0999999999999999E-2</v>
      </c>
      <c r="BP11">
        <v>0.02</v>
      </c>
      <c r="BQ11">
        <v>1.875</v>
      </c>
      <c r="BR11">
        <v>0.88600000000000001</v>
      </c>
      <c r="BS11">
        <v>0.255</v>
      </c>
      <c r="BT11">
        <v>5.8999999999999997E-2</v>
      </c>
      <c r="BU11">
        <v>3.51</v>
      </c>
      <c r="BV11">
        <v>3.8</v>
      </c>
      <c r="BW11">
        <v>1.0500000000000001E-2</v>
      </c>
      <c r="BX11">
        <v>0.01</v>
      </c>
      <c r="BY11">
        <v>0.6</v>
      </c>
      <c r="CA11">
        <v>0.125</v>
      </c>
      <c r="CE11">
        <v>1.0999999999999999E-2</v>
      </c>
      <c r="CF11">
        <v>1.4999999999999999E-2</v>
      </c>
      <c r="CG11">
        <v>2.875</v>
      </c>
      <c r="CH11">
        <v>0.79200000000000004</v>
      </c>
      <c r="CI11">
        <v>0.115</v>
      </c>
      <c r="CJ11">
        <v>7.8E-2</v>
      </c>
      <c r="CM11">
        <v>7.0000000000000001E-3</v>
      </c>
      <c r="CN11">
        <v>0.01</v>
      </c>
      <c r="CO11">
        <v>1.125</v>
      </c>
      <c r="CQ11">
        <v>0.54</v>
      </c>
    </row>
    <row r="12" spans="1:98" x14ac:dyDescent="0.25">
      <c r="B12" t="s">
        <v>14</v>
      </c>
      <c r="C12">
        <v>6.7000000000000004E-2</v>
      </c>
      <c r="D12">
        <v>4.5999999999999999E-2</v>
      </c>
      <c r="E12">
        <v>2.5960000000000001</v>
      </c>
      <c r="F12">
        <v>2.2040000000000002</v>
      </c>
      <c r="G12">
        <v>0.17199999999999999</v>
      </c>
      <c r="H12">
        <v>0.23599999999999999</v>
      </c>
      <c r="K12">
        <v>1.4999999999999999E-2</v>
      </c>
      <c r="L12">
        <v>4.8000000000000001E-2</v>
      </c>
      <c r="M12">
        <v>1.7569999999999999</v>
      </c>
      <c r="N12">
        <v>1.1279999999999999</v>
      </c>
      <c r="P12">
        <v>0.16700000000000001</v>
      </c>
      <c r="R12">
        <v>18</v>
      </c>
      <c r="U12">
        <v>2.2509999999999999</v>
      </c>
      <c r="W12">
        <v>0.17199999999999999</v>
      </c>
      <c r="AA12">
        <v>6.0000000000000001E-3</v>
      </c>
      <c r="AB12">
        <v>0.03</v>
      </c>
      <c r="AC12">
        <v>4.375</v>
      </c>
      <c r="AD12">
        <v>1.4239999999999999</v>
      </c>
      <c r="AE12">
        <v>0.73</v>
      </c>
      <c r="AF12">
        <v>0.24199999999999999</v>
      </c>
      <c r="AI12">
        <v>3.0000000000000001E-3</v>
      </c>
      <c r="AJ12">
        <v>1.4999999999999999E-2</v>
      </c>
      <c r="AK12">
        <v>4.5</v>
      </c>
      <c r="AL12">
        <v>1.1160000000000001</v>
      </c>
      <c r="AM12">
        <v>0.86499999999999999</v>
      </c>
      <c r="AN12">
        <v>0.36499999999999999</v>
      </c>
      <c r="AQ12">
        <v>0.01</v>
      </c>
      <c r="AR12">
        <v>1.4999999999999999E-2</v>
      </c>
      <c r="AS12">
        <v>3.625</v>
      </c>
      <c r="AT12">
        <v>1.754</v>
      </c>
      <c r="AU12">
        <v>0.79</v>
      </c>
      <c r="AV12">
        <v>0.53700000000000003</v>
      </c>
      <c r="AY12">
        <v>2.0500000000000001E-2</v>
      </c>
      <c r="AZ12">
        <v>0.02</v>
      </c>
      <c r="BA12">
        <v>2.375</v>
      </c>
      <c r="BB12">
        <v>1.012</v>
      </c>
      <c r="BC12">
        <v>0.48499999999999999</v>
      </c>
      <c r="BD12">
        <v>0.104</v>
      </c>
      <c r="BG12">
        <v>0.01</v>
      </c>
      <c r="BH12">
        <v>0.01</v>
      </c>
      <c r="BI12">
        <v>2.5</v>
      </c>
      <c r="BJ12">
        <v>1.0189999999999999</v>
      </c>
      <c r="BK12">
        <v>0.47499999999999998</v>
      </c>
      <c r="BL12">
        <v>9.4E-2</v>
      </c>
      <c r="BO12">
        <v>0.01</v>
      </c>
      <c r="BP12">
        <v>2.5000000000000001E-2</v>
      </c>
      <c r="BQ12">
        <v>2</v>
      </c>
      <c r="BR12">
        <v>0.91400000000000003</v>
      </c>
      <c r="BS12">
        <v>0.105</v>
      </c>
      <c r="BT12">
        <v>0.373</v>
      </c>
      <c r="BW12">
        <v>1.7999999999999999E-2</v>
      </c>
      <c r="BX12">
        <v>0.01</v>
      </c>
      <c r="BY12">
        <v>4.25</v>
      </c>
      <c r="CA12">
        <v>0.185</v>
      </c>
      <c r="CE12">
        <v>1.0500000000000001E-2</v>
      </c>
      <c r="CF12">
        <v>0.01</v>
      </c>
      <c r="CG12">
        <v>3.625</v>
      </c>
      <c r="CH12">
        <v>1.0920000000000001</v>
      </c>
      <c r="CI12">
        <v>0.15</v>
      </c>
      <c r="CJ12">
        <v>6.7000000000000004E-2</v>
      </c>
      <c r="CM12">
        <v>2.0500000000000001E-2</v>
      </c>
      <c r="CN12">
        <v>4.4999999999999998E-2</v>
      </c>
      <c r="CO12">
        <v>1.625</v>
      </c>
      <c r="CQ12">
        <v>0.59499999999999997</v>
      </c>
    </row>
    <row r="13" spans="1:98" x14ac:dyDescent="0.25">
      <c r="B13" t="s">
        <v>15</v>
      </c>
      <c r="C13">
        <v>2.141</v>
      </c>
      <c r="D13">
        <v>3.6999999999999998E-2</v>
      </c>
      <c r="E13">
        <v>1.7070000000000001</v>
      </c>
      <c r="F13">
        <v>2.141</v>
      </c>
      <c r="G13">
        <v>0.124</v>
      </c>
      <c r="H13">
        <v>0.16200000000000001</v>
      </c>
      <c r="K13">
        <v>0</v>
      </c>
      <c r="L13">
        <v>5.6000000000000001E-2</v>
      </c>
      <c r="M13">
        <v>1.2190000000000001</v>
      </c>
      <c r="N13">
        <v>1.1339999999999999</v>
      </c>
      <c r="P13">
        <v>0.13400000000000001</v>
      </c>
      <c r="Q13">
        <v>11.417999999999999</v>
      </c>
      <c r="R13">
        <v>2.4</v>
      </c>
      <c r="S13">
        <v>1.9E-2</v>
      </c>
      <c r="T13">
        <v>7.0999999999999994E-2</v>
      </c>
      <c r="U13">
        <v>0.45</v>
      </c>
      <c r="V13">
        <v>1.98</v>
      </c>
      <c r="W13">
        <v>0.124</v>
      </c>
      <c r="X13">
        <v>0.49199999999999999</v>
      </c>
      <c r="AA13">
        <v>8.0000000000000002E-3</v>
      </c>
      <c r="AB13">
        <v>0.01</v>
      </c>
      <c r="AC13">
        <v>3</v>
      </c>
      <c r="AD13">
        <v>0.72699999999999998</v>
      </c>
      <c r="AE13">
        <v>0.315</v>
      </c>
      <c r="AF13">
        <v>4.8000000000000001E-2</v>
      </c>
      <c r="AG13">
        <v>31.783000000000001</v>
      </c>
      <c r="AH13">
        <v>2.8</v>
      </c>
      <c r="AI13">
        <v>5.0000000000000001E-3</v>
      </c>
      <c r="AJ13">
        <v>0.05</v>
      </c>
      <c r="AK13">
        <v>3</v>
      </c>
      <c r="AL13">
        <v>0.51900000000000002</v>
      </c>
      <c r="AM13">
        <v>0.35499999999999998</v>
      </c>
      <c r="AN13">
        <v>0.14099999999999999</v>
      </c>
      <c r="AO13">
        <v>14.509</v>
      </c>
      <c r="AP13">
        <v>3.6</v>
      </c>
      <c r="AQ13">
        <v>8.9999999999999993E-3</v>
      </c>
      <c r="AR13">
        <v>0.01</v>
      </c>
      <c r="AS13">
        <v>2.625</v>
      </c>
      <c r="AT13">
        <v>0.47</v>
      </c>
      <c r="AU13">
        <v>0.47499999999999998</v>
      </c>
      <c r="AV13">
        <v>0.10100000000000001</v>
      </c>
      <c r="AW13">
        <v>0.624</v>
      </c>
      <c r="AX13">
        <v>2.6</v>
      </c>
      <c r="AY13">
        <v>1.2E-2</v>
      </c>
      <c r="AZ13">
        <v>0.02</v>
      </c>
      <c r="BA13">
        <v>1.875</v>
      </c>
      <c r="BB13">
        <v>1.2829999999999999</v>
      </c>
      <c r="BC13">
        <v>0.31</v>
      </c>
      <c r="BD13">
        <v>6.0999999999999999E-2</v>
      </c>
      <c r="BE13" t="s">
        <v>238</v>
      </c>
      <c r="BF13">
        <v>4.8</v>
      </c>
      <c r="BG13">
        <v>7.4999999999999997E-3</v>
      </c>
      <c r="BH13">
        <v>2.5000000000000001E-2</v>
      </c>
      <c r="BI13">
        <v>2.25</v>
      </c>
      <c r="BJ13">
        <v>1.3109999999999999</v>
      </c>
      <c r="BK13">
        <v>0.40500000000000003</v>
      </c>
      <c r="BL13">
        <v>7.1999999999999995E-2</v>
      </c>
      <c r="BM13">
        <v>5.4109999999999996</v>
      </c>
      <c r="BN13">
        <v>2.8</v>
      </c>
      <c r="BO13">
        <v>1.2E-2</v>
      </c>
      <c r="BP13">
        <v>0.04</v>
      </c>
      <c r="BQ13">
        <v>1.75</v>
      </c>
      <c r="BR13">
        <v>0.83499999999999996</v>
      </c>
      <c r="BS13">
        <v>0.105</v>
      </c>
      <c r="BT13">
        <v>9.9000000000000005E-2</v>
      </c>
      <c r="BU13">
        <v>3.0350000000000001</v>
      </c>
      <c r="BV13" t="s">
        <v>238</v>
      </c>
      <c r="BW13">
        <v>0.01</v>
      </c>
      <c r="BX13">
        <v>0.01</v>
      </c>
      <c r="BY13">
        <v>4.125</v>
      </c>
      <c r="CA13">
        <v>0.06</v>
      </c>
      <c r="CE13">
        <v>1.0500000000000001E-2</v>
      </c>
      <c r="CF13">
        <v>1.4999999999999999E-2</v>
      </c>
      <c r="CG13">
        <v>2.5</v>
      </c>
      <c r="CH13">
        <v>0.66100000000000003</v>
      </c>
      <c r="CI13">
        <v>7.4999999999999997E-2</v>
      </c>
      <c r="CJ13">
        <v>6.2E-2</v>
      </c>
      <c r="CK13">
        <v>4.2130000000000001</v>
      </c>
      <c r="CM13">
        <v>4.4999999999999997E-3</v>
      </c>
      <c r="CN13">
        <v>0.01</v>
      </c>
      <c r="CO13">
        <v>0.25</v>
      </c>
      <c r="CQ13">
        <v>0.68500000000000005</v>
      </c>
    </row>
    <row r="14" spans="1:98" x14ac:dyDescent="0.25">
      <c r="B14" t="s">
        <v>16</v>
      </c>
      <c r="C14">
        <v>3.0680000000000001</v>
      </c>
      <c r="D14">
        <v>0</v>
      </c>
      <c r="E14">
        <v>2.9340000000000002</v>
      </c>
      <c r="F14">
        <v>3.0680000000000001</v>
      </c>
      <c r="G14">
        <v>0.183</v>
      </c>
      <c r="H14">
        <v>0.215</v>
      </c>
      <c r="K14">
        <v>0.46</v>
      </c>
      <c r="L14">
        <v>0.16</v>
      </c>
      <c r="M14">
        <v>1.7470000000000001</v>
      </c>
      <c r="N14">
        <v>1.3129999999999999</v>
      </c>
      <c r="P14">
        <v>0.38600000000000001</v>
      </c>
      <c r="R14">
        <v>7.6</v>
      </c>
      <c r="T14">
        <v>3.6999999999999998E-2</v>
      </c>
      <c r="U14">
        <v>2.8570000000000002</v>
      </c>
      <c r="V14">
        <v>1.109</v>
      </c>
      <c r="W14">
        <v>0.183</v>
      </c>
      <c r="X14">
        <v>9.6000000000000002E-2</v>
      </c>
      <c r="AA14">
        <v>5.4999999999999997E-3</v>
      </c>
      <c r="AB14">
        <v>0.02</v>
      </c>
      <c r="AC14">
        <v>5.375</v>
      </c>
      <c r="AD14">
        <v>1.7769999999999999</v>
      </c>
      <c r="AE14">
        <v>0.93500000000000005</v>
      </c>
      <c r="AF14">
        <v>0.437</v>
      </c>
      <c r="AI14">
        <v>3.5000000000000001E-3</v>
      </c>
      <c r="AJ14">
        <v>0.02</v>
      </c>
      <c r="AK14">
        <v>4.625</v>
      </c>
      <c r="AL14">
        <v>1.38</v>
      </c>
      <c r="AM14">
        <v>0.96499999999999997</v>
      </c>
      <c r="AN14">
        <v>0.151</v>
      </c>
      <c r="AQ14">
        <v>1.0500000000000001E-2</v>
      </c>
      <c r="AR14">
        <v>0.02</v>
      </c>
      <c r="AS14">
        <v>4.625</v>
      </c>
      <c r="AT14">
        <v>3.165</v>
      </c>
      <c r="AU14">
        <v>1.26</v>
      </c>
      <c r="AV14">
        <v>0.53300000000000003</v>
      </c>
      <c r="AY14">
        <v>8.9999999999999993E-3</v>
      </c>
      <c r="AZ14">
        <v>0.02</v>
      </c>
      <c r="BA14">
        <v>4.5</v>
      </c>
      <c r="BB14">
        <v>2.6709999999999998</v>
      </c>
      <c r="BC14">
        <v>1.665</v>
      </c>
      <c r="BD14">
        <v>0.438</v>
      </c>
      <c r="BG14">
        <v>7.0000000000000001E-3</v>
      </c>
      <c r="BH14">
        <v>0.02</v>
      </c>
      <c r="BI14" s="3">
        <v>5.375</v>
      </c>
      <c r="BJ14">
        <v>1.5509999999999999</v>
      </c>
      <c r="BK14">
        <v>1.43</v>
      </c>
      <c r="BL14">
        <v>0.48199999999999998</v>
      </c>
      <c r="BO14">
        <v>9.4999999999999998E-3</v>
      </c>
      <c r="BP14">
        <v>0.03</v>
      </c>
      <c r="BQ14">
        <v>5.125</v>
      </c>
      <c r="BR14">
        <v>1.806</v>
      </c>
      <c r="BS14">
        <v>1.145</v>
      </c>
      <c r="BT14">
        <v>0.48199999999999998</v>
      </c>
      <c r="BW14">
        <v>9.4999999999999998E-3</v>
      </c>
      <c r="BX14">
        <v>0.01</v>
      </c>
      <c r="BY14">
        <v>6.375</v>
      </c>
      <c r="CA14">
        <v>1.0549999999999999</v>
      </c>
      <c r="CE14">
        <v>1.55E-2</v>
      </c>
      <c r="CF14">
        <v>1.4999999999999999E-2</v>
      </c>
      <c r="CG14">
        <v>5</v>
      </c>
      <c r="CH14">
        <v>2.0209999999999999</v>
      </c>
      <c r="CI14">
        <v>1.155</v>
      </c>
      <c r="CJ14">
        <v>0.38800000000000001</v>
      </c>
      <c r="CM14">
        <v>6.4999999999999997E-3</v>
      </c>
      <c r="CN14">
        <v>0.01</v>
      </c>
      <c r="CO14">
        <v>1</v>
      </c>
      <c r="CQ14">
        <v>0.44500000000000001</v>
      </c>
    </row>
    <row r="15" spans="1:98" x14ac:dyDescent="0.25">
      <c r="B15" t="s">
        <v>17</v>
      </c>
      <c r="C15">
        <v>5.8999999999999997E-2</v>
      </c>
      <c r="D15">
        <v>5.2999999999999999E-2</v>
      </c>
      <c r="E15">
        <v>1.5840000000000001</v>
      </c>
      <c r="F15">
        <v>2.0350000000000001</v>
      </c>
      <c r="G15">
        <v>0.13600000000000001</v>
      </c>
      <c r="H15">
        <v>0.17899999999999999</v>
      </c>
      <c r="K15">
        <v>2.1999999999999999E-2</v>
      </c>
      <c r="L15">
        <v>7.2999999999999995E-2</v>
      </c>
      <c r="M15">
        <v>1.325</v>
      </c>
      <c r="N15">
        <v>1.4630000000000001</v>
      </c>
      <c r="P15">
        <v>0.14399999999999999</v>
      </c>
      <c r="Q15">
        <v>25.140999999999998</v>
      </c>
      <c r="R15">
        <v>2.8</v>
      </c>
      <c r="S15">
        <v>5.8999999999999997E-2</v>
      </c>
      <c r="T15">
        <v>4.5999999999999999E-2</v>
      </c>
      <c r="U15">
        <v>0.53600000000000003</v>
      </c>
      <c r="V15">
        <v>1.3260000000000001</v>
      </c>
      <c r="W15">
        <v>0.13600000000000001</v>
      </c>
      <c r="X15">
        <v>9.6000000000000002E-2</v>
      </c>
      <c r="AA15">
        <v>6.4999999999999997E-3</v>
      </c>
      <c r="AB15">
        <v>0.02</v>
      </c>
      <c r="AC15">
        <v>3.5</v>
      </c>
      <c r="AD15">
        <v>0.71199999999999997</v>
      </c>
      <c r="AE15">
        <v>0.3</v>
      </c>
      <c r="AF15">
        <v>5.0999999999999997E-2</v>
      </c>
      <c r="AG15">
        <v>42.287999999999997</v>
      </c>
      <c r="AH15">
        <v>5.6</v>
      </c>
      <c r="AI15">
        <v>4.0000000000000001E-3</v>
      </c>
      <c r="AJ15">
        <v>1.4999999999999999E-2</v>
      </c>
      <c r="AK15">
        <v>2.25</v>
      </c>
      <c r="AL15">
        <v>0.55400000000000005</v>
      </c>
      <c r="AM15">
        <v>0.36</v>
      </c>
      <c r="AN15">
        <v>0.191</v>
      </c>
      <c r="AO15">
        <v>13.356999999999999</v>
      </c>
      <c r="AP15">
        <v>4</v>
      </c>
      <c r="AQ15">
        <v>8.9999999999999993E-3</v>
      </c>
      <c r="AR15">
        <v>0.01</v>
      </c>
      <c r="AS15">
        <v>2.125</v>
      </c>
      <c r="AT15">
        <v>0.34100000000000003</v>
      </c>
      <c r="AU15">
        <v>0.60499999999999998</v>
      </c>
      <c r="AV15">
        <v>0.129</v>
      </c>
      <c r="AW15">
        <v>14.085000000000001</v>
      </c>
      <c r="AX15">
        <v>1</v>
      </c>
      <c r="AY15">
        <v>1.0999999999999999E-2</v>
      </c>
      <c r="AZ15">
        <v>0.02</v>
      </c>
      <c r="BA15">
        <v>2</v>
      </c>
      <c r="BB15">
        <v>0.93899999999999995</v>
      </c>
      <c r="BC15">
        <v>0.19</v>
      </c>
      <c r="BD15">
        <v>7.0999999999999994E-2</v>
      </c>
      <c r="BE15">
        <v>3.7930000000000001</v>
      </c>
      <c r="BF15">
        <v>4</v>
      </c>
      <c r="BG15">
        <v>6.0000000000000001E-3</v>
      </c>
      <c r="BH15">
        <v>0.02</v>
      </c>
      <c r="BI15">
        <v>2.5</v>
      </c>
      <c r="BJ15">
        <v>0.77700000000000002</v>
      </c>
      <c r="BK15">
        <v>0.41</v>
      </c>
      <c r="BL15">
        <v>8.2000000000000003E-2</v>
      </c>
      <c r="BM15">
        <v>3.9630000000000001</v>
      </c>
      <c r="BN15">
        <v>2.4</v>
      </c>
      <c r="BO15">
        <v>0.01</v>
      </c>
      <c r="BP15">
        <v>3.5000000000000003E-2</v>
      </c>
      <c r="BQ15">
        <v>2.375</v>
      </c>
      <c r="BR15">
        <v>0.79100000000000004</v>
      </c>
      <c r="BS15">
        <v>0.11</v>
      </c>
      <c r="BT15">
        <v>6.2E-2</v>
      </c>
      <c r="BU15">
        <v>3.8420000000000001</v>
      </c>
      <c r="BV15">
        <v>3.6</v>
      </c>
      <c r="BW15">
        <v>1.0999999999999999E-2</v>
      </c>
      <c r="BX15">
        <v>0.01</v>
      </c>
      <c r="BY15">
        <v>3.625</v>
      </c>
      <c r="CA15">
        <v>0.1</v>
      </c>
      <c r="CE15">
        <v>1.2E-2</v>
      </c>
      <c r="CF15">
        <v>1.4999999999999999E-2</v>
      </c>
      <c r="CG15">
        <v>3.625</v>
      </c>
      <c r="CH15">
        <v>0.67800000000000005</v>
      </c>
      <c r="CI15">
        <v>0.09</v>
      </c>
      <c r="CJ15">
        <v>6.0999999999999999E-2</v>
      </c>
      <c r="CK15">
        <v>6.7560000000000002</v>
      </c>
      <c r="CM15">
        <v>4.1500000000000002E-2</v>
      </c>
      <c r="CN15">
        <v>8.5000000000000006E-2</v>
      </c>
      <c r="CO15">
        <v>0.625</v>
      </c>
      <c r="CQ15">
        <v>0.33500000000000002</v>
      </c>
    </row>
    <row r="16" spans="1:98" x14ac:dyDescent="0.25">
      <c r="B16" t="s">
        <v>18</v>
      </c>
      <c r="C16">
        <v>0</v>
      </c>
      <c r="D16">
        <v>4.5999999999999999E-2</v>
      </c>
      <c r="E16">
        <v>2.0449999999999999</v>
      </c>
      <c r="F16">
        <v>3.0169999999999999</v>
      </c>
      <c r="G16">
        <v>0.17</v>
      </c>
      <c r="H16">
        <v>0.26900000000000002</v>
      </c>
      <c r="K16">
        <v>6.0999999999999999E-2</v>
      </c>
      <c r="L16">
        <v>5.3999999999999999E-2</v>
      </c>
      <c r="M16">
        <v>3.0419999999999998</v>
      </c>
      <c r="N16">
        <v>1.756</v>
      </c>
      <c r="P16">
        <v>0.39600000000000002</v>
      </c>
      <c r="R16">
        <v>3.2</v>
      </c>
      <c r="T16">
        <v>0.03</v>
      </c>
      <c r="U16">
        <v>2.867</v>
      </c>
      <c r="V16">
        <v>2.9990000000000001</v>
      </c>
      <c r="W16">
        <v>0.17</v>
      </c>
      <c r="X16">
        <v>0.46600000000000003</v>
      </c>
      <c r="AA16">
        <v>5.4999999999999997E-3</v>
      </c>
      <c r="AB16">
        <v>0.02</v>
      </c>
      <c r="AC16">
        <v>3.875</v>
      </c>
      <c r="AD16">
        <v>1.587</v>
      </c>
      <c r="AE16">
        <v>0.80500000000000005</v>
      </c>
      <c r="AF16">
        <v>0.34499999999999997</v>
      </c>
      <c r="AI16">
        <v>4.0000000000000001E-3</v>
      </c>
      <c r="AJ16">
        <v>1.4999999999999999E-2</v>
      </c>
      <c r="AK16">
        <v>4.75</v>
      </c>
      <c r="AL16">
        <v>1.294</v>
      </c>
      <c r="AM16">
        <v>1.32</v>
      </c>
      <c r="AN16">
        <v>0.48099999999999998</v>
      </c>
      <c r="AQ16">
        <v>9.4999999999999998E-3</v>
      </c>
      <c r="AR16">
        <v>0.01</v>
      </c>
      <c r="AS16">
        <v>4.5</v>
      </c>
      <c r="AT16">
        <v>1.1000000000000001</v>
      </c>
      <c r="AU16">
        <v>0.96</v>
      </c>
      <c r="AV16">
        <v>0.47199999999999998</v>
      </c>
      <c r="AY16">
        <v>9.4999999999999998E-3</v>
      </c>
      <c r="AZ16">
        <v>0.02</v>
      </c>
      <c r="BA16">
        <v>3.375</v>
      </c>
      <c r="BB16">
        <v>1.5309999999999999</v>
      </c>
      <c r="BC16">
        <v>0.995</v>
      </c>
      <c r="BD16">
        <v>0.3</v>
      </c>
      <c r="BG16">
        <v>7.4999999999999997E-3</v>
      </c>
      <c r="BH16">
        <v>1.4999999999999999E-2</v>
      </c>
      <c r="BI16">
        <v>5.875</v>
      </c>
      <c r="BJ16">
        <v>1.9610000000000001</v>
      </c>
      <c r="BK16">
        <v>1.45</v>
      </c>
      <c r="BL16">
        <v>0.40699999999999997</v>
      </c>
      <c r="BO16">
        <v>7.4999999999999997E-3</v>
      </c>
      <c r="BP16">
        <v>2.5000000000000001E-2</v>
      </c>
      <c r="BQ16">
        <v>4.625</v>
      </c>
      <c r="BR16">
        <v>1.972</v>
      </c>
      <c r="BS16">
        <v>1.1399999999999999</v>
      </c>
      <c r="BT16">
        <v>0.434</v>
      </c>
      <c r="BW16">
        <v>1.0500000000000001E-2</v>
      </c>
      <c r="BX16">
        <v>0.01</v>
      </c>
      <c r="BY16">
        <v>6.375</v>
      </c>
      <c r="CA16">
        <v>1.08</v>
      </c>
      <c r="CE16">
        <v>7.4999999999999997E-3</v>
      </c>
      <c r="CF16">
        <v>1.4999999999999999E-2</v>
      </c>
      <c r="CG16">
        <v>5</v>
      </c>
      <c r="CH16">
        <v>2.8079999999999998</v>
      </c>
      <c r="CI16">
        <v>0.97</v>
      </c>
      <c r="CJ16">
        <v>0.379</v>
      </c>
      <c r="CM16">
        <v>0.54800000000000004</v>
      </c>
      <c r="CN16">
        <v>0.99</v>
      </c>
      <c r="CO16">
        <v>2</v>
      </c>
      <c r="CQ16">
        <v>0.77</v>
      </c>
    </row>
    <row r="17" spans="2:98" x14ac:dyDescent="0.25">
      <c r="B17" t="s">
        <v>19</v>
      </c>
      <c r="C17">
        <v>1.2E-2</v>
      </c>
      <c r="D17">
        <v>5.3999999999999999E-2</v>
      </c>
      <c r="E17">
        <v>2.161</v>
      </c>
      <c r="F17">
        <v>2.633</v>
      </c>
      <c r="G17">
        <v>0.14699999999999999</v>
      </c>
      <c r="H17">
        <v>0.23799999999999999</v>
      </c>
      <c r="K17">
        <v>5.6000000000000001E-2</v>
      </c>
      <c r="L17">
        <v>3.9E-2</v>
      </c>
      <c r="M17">
        <v>1.208</v>
      </c>
      <c r="N17">
        <v>1.4039999999999999</v>
      </c>
      <c r="P17">
        <v>0.16300000000000001</v>
      </c>
      <c r="Q17">
        <v>20.745999999999999</v>
      </c>
      <c r="R17">
        <v>0.66700000000000004</v>
      </c>
      <c r="U17">
        <v>0.42299999999999999</v>
      </c>
      <c r="W17">
        <v>0.14699999999999999</v>
      </c>
      <c r="AA17">
        <v>6.4999999999999997E-3</v>
      </c>
      <c r="AB17">
        <v>0.02</v>
      </c>
      <c r="AC17">
        <v>3</v>
      </c>
      <c r="AD17">
        <v>0.92600000000000005</v>
      </c>
      <c r="AE17">
        <v>0.35499999999999998</v>
      </c>
      <c r="AF17">
        <v>4.4999999999999998E-2</v>
      </c>
      <c r="AG17">
        <v>32.488</v>
      </c>
      <c r="AH17">
        <v>2.8</v>
      </c>
      <c r="AI17">
        <v>3.5000000000000001E-3</v>
      </c>
      <c r="AJ17">
        <v>1.4999999999999999E-2</v>
      </c>
      <c r="AK17">
        <v>2.5</v>
      </c>
      <c r="AL17">
        <v>0.38700000000000001</v>
      </c>
      <c r="AM17">
        <v>0.49</v>
      </c>
      <c r="AN17">
        <v>0.50900000000000001</v>
      </c>
      <c r="AO17">
        <v>19.972999999999999</v>
      </c>
      <c r="AP17">
        <v>4.4000000000000004</v>
      </c>
      <c r="AQ17">
        <v>7.4999999999999997E-3</v>
      </c>
      <c r="AR17">
        <v>0.01</v>
      </c>
      <c r="AS17">
        <v>1.875</v>
      </c>
      <c r="AT17">
        <v>0.44500000000000001</v>
      </c>
      <c r="AU17">
        <v>0.495</v>
      </c>
      <c r="AV17">
        <v>0.13500000000000001</v>
      </c>
      <c r="AW17">
        <v>13.444000000000001</v>
      </c>
      <c r="AX17">
        <v>3</v>
      </c>
      <c r="AY17">
        <v>1.0500000000000001E-2</v>
      </c>
      <c r="AZ17">
        <v>0.02</v>
      </c>
      <c r="BA17">
        <v>1.875</v>
      </c>
      <c r="BB17">
        <v>0.91800000000000004</v>
      </c>
      <c r="BC17">
        <v>0.27500000000000002</v>
      </c>
      <c r="BD17">
        <v>8.2000000000000003E-2</v>
      </c>
      <c r="BE17">
        <v>1.5580000000000001</v>
      </c>
      <c r="BF17">
        <v>4</v>
      </c>
      <c r="BG17">
        <v>7.4999999999999997E-3</v>
      </c>
      <c r="BH17">
        <v>1.4999999999999999E-2</v>
      </c>
      <c r="BI17">
        <v>2.625</v>
      </c>
      <c r="BJ17">
        <v>7.2460000000000004</v>
      </c>
      <c r="BK17">
        <v>0.54</v>
      </c>
      <c r="BL17">
        <v>7.1999999999999995E-2</v>
      </c>
      <c r="BM17">
        <v>7.5730000000000004</v>
      </c>
      <c r="BN17">
        <v>13</v>
      </c>
      <c r="BO17">
        <v>8.9999999999999993E-3</v>
      </c>
      <c r="BP17">
        <v>0.03</v>
      </c>
      <c r="BQ17">
        <v>2.875</v>
      </c>
      <c r="BR17">
        <v>0.72299999999999998</v>
      </c>
      <c r="BS17">
        <v>9.5000000000000001E-2</v>
      </c>
      <c r="BT17">
        <v>9.8000000000000004E-2</v>
      </c>
      <c r="BU17">
        <v>12.609</v>
      </c>
      <c r="BV17">
        <v>3.4</v>
      </c>
      <c r="BW17">
        <v>1.15E-2</v>
      </c>
      <c r="BX17">
        <v>0.01</v>
      </c>
      <c r="BY17">
        <v>3.5</v>
      </c>
      <c r="CA17">
        <v>0.12</v>
      </c>
      <c r="CE17">
        <v>9.4999999999999998E-3</v>
      </c>
      <c r="CF17">
        <v>0.01</v>
      </c>
      <c r="CG17">
        <v>2.125</v>
      </c>
      <c r="CH17">
        <v>1.2410000000000001</v>
      </c>
      <c r="CI17">
        <v>8.5000000000000006E-2</v>
      </c>
      <c r="CJ17">
        <v>0.17799999999999999</v>
      </c>
      <c r="CK17">
        <v>5.1630000000000003</v>
      </c>
      <c r="CM17">
        <v>0.38450000000000001</v>
      </c>
      <c r="CN17">
        <v>0.75</v>
      </c>
      <c r="CO17">
        <v>0.5</v>
      </c>
      <c r="CQ17">
        <v>0.49</v>
      </c>
    </row>
    <row r="18" spans="2:98" x14ac:dyDescent="0.25">
      <c r="B18" t="s">
        <v>20</v>
      </c>
      <c r="C18">
        <v>0</v>
      </c>
      <c r="D18">
        <v>0</v>
      </c>
      <c r="E18">
        <v>3.3620000000000001</v>
      </c>
      <c r="F18">
        <v>4.4269999999999996</v>
      </c>
      <c r="G18">
        <v>0.20899999999999999</v>
      </c>
      <c r="H18">
        <v>0.21199999999999999</v>
      </c>
      <c r="K18">
        <v>4.4999999999999998E-2</v>
      </c>
      <c r="L18">
        <v>3.9E-2</v>
      </c>
      <c r="M18">
        <v>2.2509999999999999</v>
      </c>
      <c r="N18">
        <v>1.8080000000000001</v>
      </c>
      <c r="P18">
        <v>0.40500000000000003</v>
      </c>
      <c r="R18">
        <v>33</v>
      </c>
      <c r="U18">
        <v>3.1659999999999999</v>
      </c>
      <c r="W18">
        <v>0.20899999999999999</v>
      </c>
      <c r="AA18">
        <v>4.0000000000000001E-3</v>
      </c>
      <c r="AB18">
        <v>0.01</v>
      </c>
      <c r="AC18">
        <v>3.75</v>
      </c>
      <c r="AD18">
        <v>1.268</v>
      </c>
      <c r="AE18">
        <v>0.67500000000000004</v>
      </c>
      <c r="AF18">
        <v>0.14499999999999999</v>
      </c>
      <c r="AI18">
        <v>4.0000000000000001E-3</v>
      </c>
      <c r="AJ18">
        <v>0.01</v>
      </c>
      <c r="AK18">
        <v>4.875</v>
      </c>
      <c r="AL18">
        <v>1.3640000000000001</v>
      </c>
      <c r="AM18">
        <v>0.91500000000000004</v>
      </c>
      <c r="AN18">
        <v>0.48299999999999998</v>
      </c>
      <c r="AQ18">
        <v>8.0000000000000002E-3</v>
      </c>
      <c r="AR18">
        <v>0.01</v>
      </c>
      <c r="AS18">
        <v>4.5</v>
      </c>
      <c r="AT18">
        <v>1.4319999999999999</v>
      </c>
      <c r="AU18">
        <v>1.345</v>
      </c>
      <c r="AV18">
        <v>0.46600000000000003</v>
      </c>
      <c r="AY18">
        <v>2.1000000000000001E-2</v>
      </c>
      <c r="AZ18">
        <v>0.02</v>
      </c>
      <c r="BA18">
        <v>4</v>
      </c>
      <c r="BB18">
        <v>2.536</v>
      </c>
      <c r="BC18">
        <v>1.39</v>
      </c>
      <c r="BD18">
        <v>0.40699999999999997</v>
      </c>
      <c r="BG18">
        <v>1.0500000000000001E-2</v>
      </c>
      <c r="BH18">
        <v>0.03</v>
      </c>
      <c r="BI18">
        <v>5.75</v>
      </c>
      <c r="BJ18">
        <v>7.2460000000000004</v>
      </c>
      <c r="BK18">
        <v>1.04</v>
      </c>
      <c r="BL18">
        <v>0.105</v>
      </c>
      <c r="BO18">
        <v>7.0000000000000001E-3</v>
      </c>
      <c r="BP18">
        <v>0.02</v>
      </c>
      <c r="BQ18">
        <v>5</v>
      </c>
      <c r="BR18">
        <v>1.857</v>
      </c>
      <c r="BS18">
        <v>1.125</v>
      </c>
      <c r="BT18">
        <v>0.378</v>
      </c>
      <c r="BW18">
        <v>0.01</v>
      </c>
      <c r="BX18">
        <v>0.01</v>
      </c>
      <c r="BY18">
        <v>6.625</v>
      </c>
      <c r="CA18">
        <v>0.96</v>
      </c>
      <c r="CE18">
        <v>7.4999999999999997E-3</v>
      </c>
      <c r="CF18">
        <v>0.01</v>
      </c>
      <c r="CG18">
        <v>7.75</v>
      </c>
      <c r="CH18">
        <v>2.4209999999999998</v>
      </c>
      <c r="CI18">
        <v>1.165</v>
      </c>
      <c r="CJ18">
        <v>0.39500000000000002</v>
      </c>
      <c r="CM18">
        <v>5.4999999999999997E-3</v>
      </c>
      <c r="CN18">
        <v>0.01</v>
      </c>
      <c r="CO18">
        <v>2.625</v>
      </c>
      <c r="CQ18">
        <v>0.83499999999999996</v>
      </c>
    </row>
    <row r="19" spans="2:98" x14ac:dyDescent="0.25">
      <c r="B19" t="s">
        <v>21</v>
      </c>
      <c r="C19">
        <v>0.317</v>
      </c>
      <c r="D19">
        <v>0.14899999999999999</v>
      </c>
      <c r="E19">
        <v>1.454</v>
      </c>
      <c r="F19">
        <v>2.5710000000000002</v>
      </c>
      <c r="G19">
        <v>0.14899999999999999</v>
      </c>
      <c r="H19">
        <v>0.188</v>
      </c>
      <c r="K19">
        <v>0.372</v>
      </c>
      <c r="L19">
        <v>9.4E-2</v>
      </c>
      <c r="M19">
        <v>1.609</v>
      </c>
      <c r="N19">
        <v>1.538</v>
      </c>
      <c r="P19">
        <v>0.19</v>
      </c>
      <c r="Q19">
        <v>18.268999999999998</v>
      </c>
      <c r="R19">
        <v>0</v>
      </c>
      <c r="T19">
        <v>5.0999999999999997E-2</v>
      </c>
      <c r="U19">
        <v>0.623</v>
      </c>
      <c r="V19">
        <v>0.749</v>
      </c>
      <c r="W19">
        <v>0.14899999999999999</v>
      </c>
      <c r="X19">
        <v>0.10299999999999999</v>
      </c>
      <c r="AA19">
        <v>5.0000000000000001E-3</v>
      </c>
      <c r="AB19">
        <v>0.02</v>
      </c>
      <c r="AC19">
        <v>2.75</v>
      </c>
      <c r="AD19">
        <v>0.60299999999999998</v>
      </c>
      <c r="AE19">
        <v>0.505</v>
      </c>
      <c r="AF19">
        <v>3.7999999999999999E-2</v>
      </c>
      <c r="AG19">
        <v>31.783000000000001</v>
      </c>
      <c r="AH19">
        <v>2.8</v>
      </c>
      <c r="AI19">
        <v>4.0000000000000001E-3</v>
      </c>
      <c r="AJ19">
        <v>0.01</v>
      </c>
      <c r="AK19">
        <v>2.25</v>
      </c>
      <c r="AL19">
        <v>0.50800000000000001</v>
      </c>
      <c r="AM19">
        <v>0.36499999999999999</v>
      </c>
      <c r="AN19">
        <v>0.16800000000000001</v>
      </c>
      <c r="AO19">
        <v>25.346</v>
      </c>
      <c r="AP19">
        <v>2.8</v>
      </c>
      <c r="AQ19">
        <v>9.4999999999999998E-3</v>
      </c>
      <c r="AR19">
        <v>1.4999999999999999E-2</v>
      </c>
      <c r="AS19">
        <v>2</v>
      </c>
      <c r="AT19">
        <v>0.38</v>
      </c>
      <c r="AU19">
        <v>0.66</v>
      </c>
      <c r="AV19">
        <v>0.127</v>
      </c>
      <c r="AW19">
        <v>11.996</v>
      </c>
      <c r="AX19">
        <v>2.2000000000000002</v>
      </c>
      <c r="AY19">
        <v>1.15E-2</v>
      </c>
      <c r="AZ19">
        <v>0.02</v>
      </c>
      <c r="BA19">
        <v>1.625</v>
      </c>
      <c r="BB19">
        <v>1.1140000000000001</v>
      </c>
      <c r="BC19">
        <v>0.30499999999999999</v>
      </c>
      <c r="BD19">
        <v>7.9000000000000001E-2</v>
      </c>
      <c r="BE19">
        <v>3.129</v>
      </c>
      <c r="BF19">
        <v>4.4000000000000004</v>
      </c>
      <c r="BG19">
        <v>8.5000000000000006E-3</v>
      </c>
      <c r="BH19">
        <v>1.4999999999999999E-2</v>
      </c>
      <c r="BI19">
        <v>3</v>
      </c>
      <c r="BJ19">
        <v>0.81</v>
      </c>
      <c r="BK19">
        <v>0.53</v>
      </c>
      <c r="BL19">
        <v>8.1000000000000003E-2</v>
      </c>
      <c r="BM19" t="s">
        <v>238</v>
      </c>
      <c r="BN19">
        <v>5.6</v>
      </c>
      <c r="BO19">
        <v>9.4999999999999998E-3</v>
      </c>
      <c r="BP19">
        <v>2.5000000000000001E-2</v>
      </c>
      <c r="BQ19">
        <v>2</v>
      </c>
      <c r="BR19">
        <v>0.755</v>
      </c>
      <c r="BS19">
        <v>9.5000000000000001E-2</v>
      </c>
      <c r="BT19">
        <v>5.8000000000000003E-2</v>
      </c>
      <c r="BU19">
        <v>4.9589999999999996</v>
      </c>
      <c r="BV19">
        <v>3.4</v>
      </c>
      <c r="BW19">
        <v>1.2E-2</v>
      </c>
      <c r="BX19">
        <v>0.01</v>
      </c>
      <c r="BY19">
        <v>3.75</v>
      </c>
      <c r="CA19">
        <v>0.09</v>
      </c>
      <c r="CE19">
        <v>1.0500000000000001E-2</v>
      </c>
      <c r="CF19">
        <v>1.4999999999999999E-2</v>
      </c>
      <c r="CG19">
        <v>2.5</v>
      </c>
      <c r="CH19">
        <v>0.48699999999999999</v>
      </c>
      <c r="CI19">
        <v>9.5000000000000001E-2</v>
      </c>
      <c r="CJ19">
        <v>0.11700000000000001</v>
      </c>
      <c r="CM19">
        <v>0.23699999999999999</v>
      </c>
      <c r="CN19">
        <v>0.435</v>
      </c>
      <c r="CO19">
        <v>0.625</v>
      </c>
      <c r="CQ19">
        <v>0.47499999999999998</v>
      </c>
    </row>
    <row r="20" spans="2:98" x14ac:dyDescent="0.25">
      <c r="B20" t="s">
        <v>22</v>
      </c>
      <c r="C20">
        <v>0</v>
      </c>
      <c r="D20">
        <v>3.4000000000000002E-2</v>
      </c>
      <c r="E20">
        <v>2.4929999999999999</v>
      </c>
      <c r="F20">
        <v>2.847</v>
      </c>
      <c r="G20">
        <v>0.19400000000000001</v>
      </c>
      <c r="H20">
        <v>0.27200000000000002</v>
      </c>
      <c r="K20">
        <v>0</v>
      </c>
      <c r="L20">
        <v>6.2E-2</v>
      </c>
      <c r="M20">
        <v>2.39</v>
      </c>
      <c r="N20">
        <v>1.766</v>
      </c>
      <c r="P20">
        <v>0.39100000000000001</v>
      </c>
      <c r="R20">
        <v>4</v>
      </c>
      <c r="T20">
        <v>6.0999999999999999E-2</v>
      </c>
      <c r="U20">
        <v>2.9660000000000002</v>
      </c>
      <c r="V20">
        <v>2.8580000000000001</v>
      </c>
      <c r="W20">
        <v>0.19400000000000001</v>
      </c>
      <c r="X20">
        <v>0.11</v>
      </c>
      <c r="AA20">
        <v>5.4999999999999997E-3</v>
      </c>
      <c r="AB20">
        <v>0.02</v>
      </c>
      <c r="AC20">
        <v>5.75</v>
      </c>
      <c r="AD20">
        <v>1.91</v>
      </c>
      <c r="AE20">
        <v>1.05</v>
      </c>
      <c r="AF20">
        <v>0.44</v>
      </c>
      <c r="AI20">
        <v>3.0000000000000001E-3</v>
      </c>
      <c r="AJ20">
        <v>1.4999999999999999E-2</v>
      </c>
      <c r="AK20">
        <v>5.625</v>
      </c>
      <c r="AL20">
        <v>1.383</v>
      </c>
      <c r="AM20">
        <v>1.01</v>
      </c>
      <c r="AN20">
        <v>0.52900000000000003</v>
      </c>
      <c r="AQ20">
        <v>1.0500000000000001E-2</v>
      </c>
      <c r="AR20">
        <v>0.02</v>
      </c>
      <c r="AS20">
        <v>4.25</v>
      </c>
      <c r="AT20">
        <v>1.335</v>
      </c>
      <c r="AU20">
        <v>1</v>
      </c>
      <c r="AV20">
        <v>0.52400000000000002</v>
      </c>
      <c r="AY20">
        <v>2.1999999999999999E-2</v>
      </c>
      <c r="AZ20">
        <v>0.02</v>
      </c>
      <c r="BA20">
        <v>4</v>
      </c>
      <c r="BB20">
        <v>2.6880000000000002</v>
      </c>
      <c r="BC20">
        <v>1.4950000000000001</v>
      </c>
      <c r="BD20">
        <v>0.435</v>
      </c>
      <c r="BG20">
        <v>0.01</v>
      </c>
      <c r="BH20">
        <v>0.02</v>
      </c>
      <c r="BI20">
        <v>5.375</v>
      </c>
      <c r="BJ20">
        <v>5.2290000000000001</v>
      </c>
      <c r="BK20">
        <v>1.08</v>
      </c>
      <c r="BL20">
        <v>0.55000000000000004</v>
      </c>
      <c r="BO20">
        <v>8.9999999999999993E-3</v>
      </c>
      <c r="BP20">
        <v>0.02</v>
      </c>
      <c r="BQ20">
        <v>4.75</v>
      </c>
      <c r="BR20">
        <v>1.5660000000000001</v>
      </c>
      <c r="BS20">
        <v>1.1299999999999999</v>
      </c>
      <c r="BT20">
        <v>9.2999999999999999E-2</v>
      </c>
      <c r="BW20">
        <v>1.2500000000000001E-2</v>
      </c>
      <c r="BX20">
        <v>0.01</v>
      </c>
      <c r="BY20">
        <v>6</v>
      </c>
      <c r="CA20">
        <v>1.0449999999999999</v>
      </c>
      <c r="CE20">
        <v>8.5000000000000006E-3</v>
      </c>
      <c r="CF20">
        <v>0.02</v>
      </c>
      <c r="CG20">
        <v>5.625</v>
      </c>
      <c r="CH20">
        <v>2.2429999999999999</v>
      </c>
      <c r="CI20">
        <v>1.1000000000000001</v>
      </c>
      <c r="CJ20">
        <v>0.38</v>
      </c>
      <c r="CM20">
        <v>2.2499999999999999E-2</v>
      </c>
      <c r="CN20">
        <v>4.4999999999999998E-2</v>
      </c>
      <c r="CO20">
        <v>2.125</v>
      </c>
      <c r="CQ20">
        <v>0.72499999999999998</v>
      </c>
    </row>
    <row r="21" spans="2:98" x14ac:dyDescent="0.25">
      <c r="B21" t="s">
        <v>62</v>
      </c>
    </row>
    <row r="22" spans="2:98" x14ac:dyDescent="0.25">
      <c r="B22" t="s">
        <v>57</v>
      </c>
      <c r="C22">
        <f>MIN(C5:C20)</f>
        <v>0</v>
      </c>
      <c r="D22">
        <f t="shared" ref="D22:BO22" si="0">MIN(D5:D20)</f>
        <v>0</v>
      </c>
      <c r="E22">
        <f t="shared" si="0"/>
        <v>1.454</v>
      </c>
      <c r="F22">
        <f t="shared" si="0"/>
        <v>1.992</v>
      </c>
      <c r="G22">
        <f t="shared" si="0"/>
        <v>0.124</v>
      </c>
      <c r="H22">
        <f t="shared" si="0"/>
        <v>0.16200000000000001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2.1999999999999999E-2</v>
      </c>
      <c r="M22">
        <f t="shared" si="0"/>
        <v>0.93899999999999995</v>
      </c>
      <c r="N22">
        <f t="shared" si="0"/>
        <v>1.0649999999999999</v>
      </c>
      <c r="O22">
        <f t="shared" si="0"/>
        <v>0</v>
      </c>
      <c r="P22">
        <f t="shared" si="0"/>
        <v>0.13400000000000001</v>
      </c>
      <c r="Q22">
        <f t="shared" si="0"/>
        <v>5.117</v>
      </c>
      <c r="R22">
        <f t="shared" si="0"/>
        <v>0</v>
      </c>
      <c r="S22">
        <f t="shared" si="0"/>
        <v>1.9E-2</v>
      </c>
      <c r="T22">
        <f t="shared" si="0"/>
        <v>0.03</v>
      </c>
      <c r="U22">
        <f t="shared" si="0"/>
        <v>0.42299999999999999</v>
      </c>
      <c r="V22">
        <f t="shared" si="0"/>
        <v>0.749</v>
      </c>
      <c r="W22">
        <f t="shared" si="0"/>
        <v>0.124</v>
      </c>
      <c r="X22">
        <f t="shared" si="0"/>
        <v>9.6000000000000002E-2</v>
      </c>
      <c r="Y22">
        <f t="shared" si="0"/>
        <v>0</v>
      </c>
      <c r="Z22">
        <f t="shared" si="0"/>
        <v>0</v>
      </c>
      <c r="AA22">
        <f t="shared" si="0"/>
        <v>4.0000000000000001E-3</v>
      </c>
      <c r="AB22">
        <f t="shared" si="0"/>
        <v>0.01</v>
      </c>
      <c r="AC22">
        <f t="shared" si="0"/>
        <v>2.625</v>
      </c>
      <c r="AD22">
        <f t="shared" si="0"/>
        <v>0.60299999999999998</v>
      </c>
      <c r="AE22">
        <f t="shared" si="0"/>
        <v>0.23300000000000001</v>
      </c>
      <c r="AF22">
        <f t="shared" si="0"/>
        <v>3.7999999999999999E-2</v>
      </c>
      <c r="AG22">
        <f t="shared" si="0"/>
        <v>16.276</v>
      </c>
      <c r="AH22">
        <f t="shared" si="0"/>
        <v>2.4</v>
      </c>
      <c r="AI22">
        <f t="shared" si="0"/>
        <v>3.0000000000000001E-3</v>
      </c>
      <c r="AJ22">
        <f t="shared" si="0"/>
        <v>0.01</v>
      </c>
      <c r="AK22">
        <f t="shared" si="0"/>
        <v>2.25</v>
      </c>
      <c r="AL22">
        <f t="shared" si="0"/>
        <v>0.38700000000000001</v>
      </c>
      <c r="AM22">
        <f t="shared" si="0"/>
        <v>0.35499999999999998</v>
      </c>
      <c r="AN22">
        <f t="shared" si="0"/>
        <v>0.128</v>
      </c>
      <c r="AO22">
        <f t="shared" si="0"/>
        <v>13.356999999999999</v>
      </c>
      <c r="AP22">
        <f t="shared" si="0"/>
        <v>2.8</v>
      </c>
      <c r="AQ22">
        <f t="shared" si="0"/>
        <v>7.4999999999999997E-3</v>
      </c>
      <c r="AR22">
        <f t="shared" si="0"/>
        <v>0.01</v>
      </c>
      <c r="AS22">
        <f t="shared" si="0"/>
        <v>1.875</v>
      </c>
      <c r="AT22">
        <f t="shared" si="0"/>
        <v>0.17399999999999999</v>
      </c>
      <c r="AU22">
        <f t="shared" si="0"/>
        <v>0.28499999999999998</v>
      </c>
      <c r="AV22">
        <f t="shared" si="0"/>
        <v>0.10100000000000001</v>
      </c>
      <c r="AW22">
        <f t="shared" si="0"/>
        <v>0.624</v>
      </c>
      <c r="AX22">
        <f t="shared" si="0"/>
        <v>1</v>
      </c>
      <c r="AY22">
        <f t="shared" si="0"/>
        <v>8.9999999999999993E-3</v>
      </c>
      <c r="AZ22">
        <f t="shared" si="0"/>
        <v>1.4999999999999999E-2</v>
      </c>
      <c r="BA22">
        <f t="shared" si="0"/>
        <v>1.625</v>
      </c>
      <c r="BB22">
        <f t="shared" si="0"/>
        <v>0.81499999999999995</v>
      </c>
      <c r="BC22">
        <f t="shared" si="0"/>
        <v>0.19</v>
      </c>
      <c r="BD22">
        <f t="shared" si="0"/>
        <v>6.0999999999999999E-2</v>
      </c>
      <c r="BE22">
        <f t="shared" si="0"/>
        <v>1.2270000000000001</v>
      </c>
      <c r="BF22">
        <f t="shared" si="0"/>
        <v>4</v>
      </c>
      <c r="BG22">
        <f t="shared" si="0"/>
        <v>6.0000000000000001E-3</v>
      </c>
      <c r="BH22">
        <f t="shared" si="0"/>
        <v>0.01</v>
      </c>
      <c r="BI22">
        <f t="shared" si="0"/>
        <v>2.125</v>
      </c>
      <c r="BJ22">
        <f t="shared" si="0"/>
        <v>0.59899999999999998</v>
      </c>
      <c r="BK22">
        <f t="shared" si="0"/>
        <v>0.40500000000000003</v>
      </c>
      <c r="BL22">
        <f t="shared" si="0"/>
        <v>6.6000000000000003E-2</v>
      </c>
      <c r="BM22">
        <f t="shared" si="0"/>
        <v>1.8740000000000001</v>
      </c>
      <c r="BN22">
        <f t="shared" si="0"/>
        <v>1.4</v>
      </c>
      <c r="BO22">
        <f t="shared" si="0"/>
        <v>7.0000000000000001E-3</v>
      </c>
      <c r="BP22">
        <f t="shared" ref="BP22:BW22" si="1">MIN(BP5:BP20)</f>
        <v>0.02</v>
      </c>
      <c r="BQ22">
        <f t="shared" si="1"/>
        <v>1.75</v>
      </c>
      <c r="BR22">
        <f t="shared" si="1"/>
        <v>0.72299999999999998</v>
      </c>
      <c r="BS22">
        <f t="shared" si="1"/>
        <v>9.5000000000000001E-2</v>
      </c>
      <c r="BT22">
        <f t="shared" si="1"/>
        <v>5.8000000000000003E-2</v>
      </c>
      <c r="BU22">
        <f t="shared" si="1"/>
        <v>3.0350000000000001</v>
      </c>
      <c r="BV22">
        <f t="shared" si="1"/>
        <v>2.6</v>
      </c>
      <c r="BW22">
        <f t="shared" si="1"/>
        <v>9.4999999999999998E-3</v>
      </c>
      <c r="BX22">
        <f t="shared" ref="BX22:CE22" si="2">MIN(BX5:BX20)</f>
        <v>0.01</v>
      </c>
      <c r="BY22">
        <f t="shared" si="2"/>
        <v>0.6</v>
      </c>
      <c r="BZ22">
        <f t="shared" si="2"/>
        <v>0</v>
      </c>
      <c r="CA22">
        <f t="shared" si="2"/>
        <v>0.06</v>
      </c>
      <c r="CB22">
        <f t="shared" si="2"/>
        <v>0</v>
      </c>
      <c r="CC22">
        <f t="shared" si="2"/>
        <v>0</v>
      </c>
      <c r="CD22">
        <f t="shared" si="2"/>
        <v>0</v>
      </c>
      <c r="CE22">
        <f t="shared" si="2"/>
        <v>7.4999999999999997E-3</v>
      </c>
      <c r="CF22">
        <f>MIN(CF5:CF20)</f>
        <v>0.01</v>
      </c>
      <c r="CG22">
        <f t="shared" ref="CG22:CM22" si="3">MIN(CG5:CG20)</f>
        <v>2.125</v>
      </c>
      <c r="CH22">
        <f t="shared" si="3"/>
        <v>0.443</v>
      </c>
      <c r="CI22">
        <f t="shared" si="3"/>
        <v>7.4999999999999997E-2</v>
      </c>
      <c r="CJ22">
        <f t="shared" si="3"/>
        <v>6.0999999999999999E-2</v>
      </c>
      <c r="CK22">
        <f t="shared" si="3"/>
        <v>4.2130000000000001</v>
      </c>
      <c r="CL22">
        <f t="shared" si="3"/>
        <v>0</v>
      </c>
      <c r="CM22">
        <f t="shared" si="3"/>
        <v>3.5000000000000001E-3</v>
      </c>
      <c r="CN22">
        <f>MIN(CN5:CN20)</f>
        <v>5.0000000000000001E-3</v>
      </c>
      <c r="CO22">
        <f t="shared" ref="CO22:CT22" si="4">MIN(CO5:CO20)</f>
        <v>0.25</v>
      </c>
      <c r="CP22">
        <f t="shared" si="4"/>
        <v>0</v>
      </c>
      <c r="CQ22">
        <f t="shared" si="4"/>
        <v>0.32</v>
      </c>
      <c r="CR22">
        <f t="shared" si="4"/>
        <v>0</v>
      </c>
      <c r="CS22">
        <f t="shared" si="4"/>
        <v>0</v>
      </c>
      <c r="CT22">
        <f t="shared" si="4"/>
        <v>0</v>
      </c>
    </row>
    <row r="23" spans="2:98" x14ac:dyDescent="0.25">
      <c r="B23" t="s">
        <v>60</v>
      </c>
      <c r="C23" s="22">
        <f>MAX(C5:C20)</f>
        <v>3.0680000000000001</v>
      </c>
      <c r="D23" s="22">
        <f t="shared" ref="D23:BO23" si="5">MAX(D5:D20)</f>
        <v>0.58399999999999996</v>
      </c>
      <c r="E23" s="22">
        <f t="shared" si="5"/>
        <v>3.3620000000000001</v>
      </c>
      <c r="F23" s="22">
        <f t="shared" si="5"/>
        <v>4.4269999999999996</v>
      </c>
      <c r="G23" s="22">
        <f t="shared" si="5"/>
        <v>0.20899999999999999</v>
      </c>
      <c r="H23" s="22">
        <f t="shared" si="5"/>
        <v>0.27200000000000002</v>
      </c>
      <c r="I23" s="22">
        <f t="shared" si="5"/>
        <v>0</v>
      </c>
      <c r="J23" s="22">
        <f t="shared" si="5"/>
        <v>0</v>
      </c>
      <c r="K23" s="22">
        <f t="shared" si="5"/>
        <v>1.6839999999999999</v>
      </c>
      <c r="L23" s="22">
        <f t="shared" si="5"/>
        <v>1.147</v>
      </c>
      <c r="M23" s="22">
        <f t="shared" si="5"/>
        <v>3.0419999999999998</v>
      </c>
      <c r="N23" s="22">
        <f t="shared" si="5"/>
        <v>1.8080000000000001</v>
      </c>
      <c r="O23" s="22">
        <f t="shared" si="5"/>
        <v>0</v>
      </c>
      <c r="P23" s="22">
        <f t="shared" si="5"/>
        <v>0.65800000000000003</v>
      </c>
      <c r="Q23" s="22">
        <f t="shared" si="5"/>
        <v>25.140999999999998</v>
      </c>
      <c r="R23" s="22">
        <f t="shared" si="5"/>
        <v>83.332999999999998</v>
      </c>
      <c r="S23" s="22">
        <f t="shared" si="5"/>
        <v>0.68700000000000006</v>
      </c>
      <c r="T23" s="22">
        <f t="shared" si="5"/>
        <v>0.13</v>
      </c>
      <c r="U23" s="22">
        <f t="shared" si="5"/>
        <v>3.1659999999999999</v>
      </c>
      <c r="V23" s="22">
        <f t="shared" si="5"/>
        <v>2.9990000000000001</v>
      </c>
      <c r="W23" s="22">
        <f t="shared" si="5"/>
        <v>0.20899999999999999</v>
      </c>
      <c r="X23" s="22">
        <f t="shared" si="5"/>
        <v>0.56299999999999994</v>
      </c>
      <c r="Y23" s="22">
        <f t="shared" si="5"/>
        <v>0</v>
      </c>
      <c r="Z23" s="22">
        <f t="shared" si="5"/>
        <v>0</v>
      </c>
      <c r="AA23" s="22">
        <f t="shared" si="5"/>
        <v>0.01</v>
      </c>
      <c r="AB23" s="22">
        <f t="shared" si="5"/>
        <v>0.03</v>
      </c>
      <c r="AC23" s="22">
        <f t="shared" si="5"/>
        <v>5.75</v>
      </c>
      <c r="AD23" s="22">
        <f t="shared" si="5"/>
        <v>2.7090000000000001</v>
      </c>
      <c r="AE23" s="22">
        <f t="shared" si="5"/>
        <v>1.1200000000000001</v>
      </c>
      <c r="AF23" s="22">
        <f t="shared" si="5"/>
        <v>0.45300000000000001</v>
      </c>
      <c r="AG23" s="22">
        <f t="shared" si="5"/>
        <v>42.287999999999997</v>
      </c>
      <c r="AH23" s="22">
        <f t="shared" si="5"/>
        <v>5.6</v>
      </c>
      <c r="AI23" s="22">
        <f t="shared" si="5"/>
        <v>5.0000000000000001E-3</v>
      </c>
      <c r="AJ23" s="22">
        <f t="shared" si="5"/>
        <v>0.05</v>
      </c>
      <c r="AK23" s="22">
        <f t="shared" si="5"/>
        <v>5.75</v>
      </c>
      <c r="AL23" s="22">
        <f t="shared" si="5"/>
        <v>2.653</v>
      </c>
      <c r="AM23" s="22">
        <f t="shared" si="5"/>
        <v>1.32</v>
      </c>
      <c r="AN23" s="22">
        <f t="shared" si="5"/>
        <v>0.52900000000000003</v>
      </c>
      <c r="AO23" s="22">
        <f t="shared" si="5"/>
        <v>26.530999999999999</v>
      </c>
      <c r="AP23" s="22">
        <f t="shared" si="5"/>
        <v>6</v>
      </c>
      <c r="AQ23" s="22">
        <f t="shared" si="5"/>
        <v>1.35E-2</v>
      </c>
      <c r="AR23" s="22">
        <f t="shared" si="5"/>
        <v>0.02</v>
      </c>
      <c r="AS23" s="22">
        <f t="shared" si="5"/>
        <v>5.5</v>
      </c>
      <c r="AT23" s="22">
        <f t="shared" si="5"/>
        <v>3.165</v>
      </c>
      <c r="AU23" s="22">
        <f t="shared" si="5"/>
        <v>1.49</v>
      </c>
      <c r="AV23" s="22">
        <f t="shared" si="5"/>
        <v>0.53700000000000003</v>
      </c>
      <c r="AW23" s="22">
        <f t="shared" si="5"/>
        <v>14.085000000000001</v>
      </c>
      <c r="AX23" s="22">
        <f t="shared" si="5"/>
        <v>3</v>
      </c>
      <c r="AY23" s="22">
        <f t="shared" si="5"/>
        <v>2.1999999999999999E-2</v>
      </c>
      <c r="AZ23" s="22">
        <f t="shared" si="5"/>
        <v>0.02</v>
      </c>
      <c r="BA23" s="22">
        <f t="shared" si="5"/>
        <v>4.5</v>
      </c>
      <c r="BB23" s="22">
        <f t="shared" si="5"/>
        <v>2.738</v>
      </c>
      <c r="BC23" s="22">
        <f t="shared" si="5"/>
        <v>1.825</v>
      </c>
      <c r="BD23" s="22">
        <f t="shared" si="5"/>
        <v>0.495</v>
      </c>
      <c r="BE23" s="22">
        <f t="shared" si="5"/>
        <v>6.9770000000000003</v>
      </c>
      <c r="BF23" s="22">
        <f t="shared" si="5"/>
        <v>5.6</v>
      </c>
      <c r="BG23" s="22">
        <f t="shared" si="5"/>
        <v>1.2E-2</v>
      </c>
      <c r="BH23" s="22">
        <f t="shared" si="5"/>
        <v>0.03</v>
      </c>
      <c r="BI23" s="22">
        <f t="shared" si="5"/>
        <v>5.875</v>
      </c>
      <c r="BJ23" s="22">
        <f t="shared" si="5"/>
        <v>7.2460000000000004</v>
      </c>
      <c r="BK23" s="22">
        <f t="shared" si="5"/>
        <v>1.4950000000000001</v>
      </c>
      <c r="BL23" s="22">
        <f t="shared" si="5"/>
        <v>0.55000000000000004</v>
      </c>
      <c r="BM23" s="22">
        <f t="shared" si="5"/>
        <v>9.2159999999999993</v>
      </c>
      <c r="BN23" s="22">
        <f t="shared" si="5"/>
        <v>13</v>
      </c>
      <c r="BO23" s="22">
        <f t="shared" si="5"/>
        <v>1.2999999999999999E-2</v>
      </c>
      <c r="BP23" s="22">
        <f t="shared" ref="BP23:BW23" si="6">MAX(BP5:BP20)</f>
        <v>0.04</v>
      </c>
      <c r="BQ23" s="22">
        <f t="shared" si="6"/>
        <v>8</v>
      </c>
      <c r="BR23" s="22">
        <f t="shared" si="6"/>
        <v>2.3839999999999999</v>
      </c>
      <c r="BS23" s="22">
        <f t="shared" si="6"/>
        <v>1.47</v>
      </c>
      <c r="BT23" s="22">
        <f t="shared" si="6"/>
        <v>0.503</v>
      </c>
      <c r="BU23" s="22">
        <f t="shared" si="6"/>
        <v>12.609</v>
      </c>
      <c r="BV23" s="22">
        <f t="shared" si="6"/>
        <v>4</v>
      </c>
      <c r="BW23" s="22">
        <f t="shared" si="6"/>
        <v>1.7999999999999999E-2</v>
      </c>
      <c r="BX23" s="22">
        <f t="shared" ref="BX23:CE23" si="7">MAX(BX5:BX20)</f>
        <v>0.01</v>
      </c>
      <c r="BY23" s="22">
        <f t="shared" si="7"/>
        <v>7</v>
      </c>
      <c r="BZ23" s="22">
        <f t="shared" si="7"/>
        <v>0</v>
      </c>
      <c r="CA23" s="22">
        <f t="shared" si="7"/>
        <v>2.125</v>
      </c>
      <c r="CB23" s="22">
        <f t="shared" si="7"/>
        <v>0</v>
      </c>
      <c r="CC23" s="22">
        <f t="shared" si="7"/>
        <v>0</v>
      </c>
      <c r="CD23" s="22">
        <f t="shared" si="7"/>
        <v>0</v>
      </c>
      <c r="CE23" s="22">
        <f t="shared" si="7"/>
        <v>1.55E-2</v>
      </c>
      <c r="CF23" s="22">
        <f>MAX(CF5:CF20)</f>
        <v>0.02</v>
      </c>
      <c r="CG23" s="22">
        <f t="shared" ref="CG23:CM23" si="8">MAX(CG5:CG20)</f>
        <v>7.75</v>
      </c>
      <c r="CH23" s="22">
        <f t="shared" si="8"/>
        <v>2.8079999999999998</v>
      </c>
      <c r="CI23" s="22">
        <f t="shared" si="8"/>
        <v>1.2849999999999999</v>
      </c>
      <c r="CJ23" s="22">
        <f t="shared" si="8"/>
        <v>0.44500000000000001</v>
      </c>
      <c r="CK23" s="22">
        <f t="shared" si="8"/>
        <v>15.079000000000001</v>
      </c>
      <c r="CL23" s="22">
        <f t="shared" si="8"/>
        <v>0</v>
      </c>
      <c r="CM23" s="22">
        <f t="shared" si="8"/>
        <v>0.54800000000000004</v>
      </c>
      <c r="CN23" s="22">
        <f>MAX(CN5:CN20)</f>
        <v>0.99</v>
      </c>
      <c r="CO23" s="22">
        <f t="shared" ref="CO23:CT23" si="9">MAX(CO5:CO20)</f>
        <v>2.875</v>
      </c>
      <c r="CP23" s="22">
        <f t="shared" si="9"/>
        <v>0</v>
      </c>
      <c r="CQ23" s="22">
        <f t="shared" si="9"/>
        <v>0.83499999999999996</v>
      </c>
      <c r="CR23" s="22">
        <f t="shared" si="9"/>
        <v>0</v>
      </c>
      <c r="CS23" s="22">
        <f t="shared" si="9"/>
        <v>0</v>
      </c>
      <c r="CT23" s="22">
        <f t="shared" si="9"/>
        <v>0</v>
      </c>
    </row>
    <row r="24" spans="2:98" x14ac:dyDescent="0.25">
      <c r="B24" t="s">
        <v>61</v>
      </c>
      <c r="C24" s="22">
        <f>AVERAGE(C5:C20)</f>
        <v>0.3999375</v>
      </c>
      <c r="D24" s="22">
        <f t="shared" ref="D24:BO24" si="10">AVERAGE(D5:D20)</f>
        <v>6.9062500000000013E-2</v>
      </c>
      <c r="E24" s="22">
        <f t="shared" si="10"/>
        <v>2.2263125000000006</v>
      </c>
      <c r="F24" s="22">
        <f t="shared" si="10"/>
        <v>2.7013124999999998</v>
      </c>
      <c r="G24" s="22">
        <f t="shared" si="10"/>
        <v>0.16331249999999997</v>
      </c>
      <c r="H24" s="22">
        <f t="shared" si="10"/>
        <v>0.21668750000000003</v>
      </c>
      <c r="I24" s="22" t="e">
        <f t="shared" si="10"/>
        <v>#DIV/0!</v>
      </c>
      <c r="J24" s="22" t="e">
        <f t="shared" si="10"/>
        <v>#DIV/0!</v>
      </c>
      <c r="K24" s="22">
        <f t="shared" si="10"/>
        <v>0.20056249999999998</v>
      </c>
      <c r="L24" s="22">
        <f t="shared" si="10"/>
        <v>0.13018749999999998</v>
      </c>
      <c r="M24" s="22">
        <f t="shared" si="10"/>
        <v>1.7238124999999997</v>
      </c>
      <c r="N24" s="22">
        <f t="shared" si="10"/>
        <v>1.4461875000000002</v>
      </c>
      <c r="O24" s="22" t="e">
        <f t="shared" si="10"/>
        <v>#DIV/0!</v>
      </c>
      <c r="P24" s="22">
        <f t="shared" si="10"/>
        <v>0.30675000000000002</v>
      </c>
      <c r="Q24" s="22">
        <f t="shared" si="10"/>
        <v>13.255499999999998</v>
      </c>
      <c r="R24" s="22">
        <f t="shared" si="10"/>
        <v>16.133333333333333</v>
      </c>
      <c r="S24" s="22">
        <f t="shared" si="10"/>
        <v>0.1628</v>
      </c>
      <c r="T24" s="22">
        <f t="shared" si="10"/>
        <v>6.8500000000000005E-2</v>
      </c>
      <c r="U24" s="22">
        <f t="shared" si="10"/>
        <v>1.7950625000000002</v>
      </c>
      <c r="V24" s="22">
        <f t="shared" si="10"/>
        <v>1.8741666666666665</v>
      </c>
      <c r="W24" s="22">
        <f t="shared" si="10"/>
        <v>0.16331249999999997</v>
      </c>
      <c r="X24" s="22">
        <f t="shared" si="10"/>
        <v>0.2764166666666667</v>
      </c>
      <c r="Y24" s="22" t="e">
        <f t="shared" si="10"/>
        <v>#DIV/0!</v>
      </c>
      <c r="Z24" s="22" t="e">
        <f t="shared" si="10"/>
        <v>#DIV/0!</v>
      </c>
      <c r="AA24" s="22">
        <f t="shared" si="10"/>
        <v>6.5000000000000023E-3</v>
      </c>
      <c r="AB24" s="22">
        <f t="shared" si="10"/>
        <v>2.0312500000000004E-2</v>
      </c>
      <c r="AC24" s="22">
        <f t="shared" si="10"/>
        <v>3.75</v>
      </c>
      <c r="AD24" s="22">
        <f t="shared" si="10"/>
        <v>1.2698125</v>
      </c>
      <c r="AE24" s="22">
        <f t="shared" si="10"/>
        <v>0.64237500000000014</v>
      </c>
      <c r="AF24" s="22">
        <f t="shared" si="10"/>
        <v>0.18925</v>
      </c>
      <c r="AG24" s="22">
        <f t="shared" si="10"/>
        <v>32.452750000000002</v>
      </c>
      <c r="AH24" s="22">
        <f t="shared" si="10"/>
        <v>3.6500000000000004</v>
      </c>
      <c r="AI24" s="22">
        <f t="shared" si="10"/>
        <v>3.8750000000000008E-3</v>
      </c>
      <c r="AJ24" s="22">
        <f t="shared" si="10"/>
        <v>1.8437500000000002E-2</v>
      </c>
      <c r="AK24" s="22">
        <f t="shared" si="10"/>
        <v>3.84375</v>
      </c>
      <c r="AL24" s="22">
        <f t="shared" si="10"/>
        <v>1.0924375000000002</v>
      </c>
      <c r="AM24" s="22">
        <f t="shared" si="10"/>
        <v>0.72687499999999994</v>
      </c>
      <c r="AN24" s="22">
        <f t="shared" si="10"/>
        <v>0.31756249999999997</v>
      </c>
      <c r="AO24" s="22">
        <f t="shared" si="10"/>
        <v>20.417875000000002</v>
      </c>
      <c r="AP24" s="22">
        <f t="shared" si="10"/>
        <v>4.2</v>
      </c>
      <c r="AQ24" s="22">
        <f t="shared" si="10"/>
        <v>1.0625000000000001E-2</v>
      </c>
      <c r="AR24" s="22">
        <f t="shared" si="10"/>
        <v>1.4375000000000001E-2</v>
      </c>
      <c r="AS24" s="22">
        <f t="shared" si="10"/>
        <v>3.453125</v>
      </c>
      <c r="AT24" s="22">
        <f t="shared" si="10"/>
        <v>1.0463750000000001</v>
      </c>
      <c r="AU24" s="22">
        <f t="shared" si="10"/>
        <v>0.83125000000000004</v>
      </c>
      <c r="AV24" s="22">
        <f t="shared" si="10"/>
        <v>0.30893749999999998</v>
      </c>
      <c r="AW24" s="22">
        <f t="shared" si="10"/>
        <v>8.9168749999999992</v>
      </c>
      <c r="AX24" s="22">
        <f t="shared" si="10"/>
        <v>2.3000000000000003</v>
      </c>
      <c r="AY24" s="22">
        <f t="shared" si="10"/>
        <v>1.3875000000000002E-2</v>
      </c>
      <c r="AZ24" s="22">
        <f t="shared" si="10"/>
        <v>1.96875E-2</v>
      </c>
      <c r="BA24" s="22">
        <f t="shared" si="10"/>
        <v>2.9140625</v>
      </c>
      <c r="BB24" s="22">
        <f t="shared" si="10"/>
        <v>1.5895624999999998</v>
      </c>
      <c r="BC24" s="22">
        <f t="shared" si="10"/>
        <v>0.87031250000000004</v>
      </c>
      <c r="BD24" s="22">
        <f t="shared" si="10"/>
        <v>0.22875000000000004</v>
      </c>
      <c r="BE24" s="22">
        <f t="shared" si="10"/>
        <v>3.4602857142857144</v>
      </c>
      <c r="BF24" s="22">
        <f t="shared" si="10"/>
        <v>4.55</v>
      </c>
      <c r="BG24" s="22">
        <f t="shared" si="10"/>
        <v>9.3750000000000031E-3</v>
      </c>
      <c r="BH24" s="22">
        <f t="shared" si="10"/>
        <v>1.7812499999999998E-2</v>
      </c>
      <c r="BI24" s="22">
        <f t="shared" si="10"/>
        <v>3.78125</v>
      </c>
      <c r="BJ24" s="22">
        <f t="shared" si="10"/>
        <v>2.2420625000000003</v>
      </c>
      <c r="BK24" s="22">
        <f t="shared" si="10"/>
        <v>0.87093749999999992</v>
      </c>
      <c r="BL24" s="22">
        <f t="shared" si="10"/>
        <v>0.22893750000000002</v>
      </c>
      <c r="BM24" s="22">
        <f t="shared" si="10"/>
        <v>5.8025714285714285</v>
      </c>
      <c r="BN24" s="22">
        <f t="shared" si="10"/>
        <v>5.8571428571428585</v>
      </c>
      <c r="BO24" s="22">
        <f t="shared" si="10"/>
        <v>1.015625E-2</v>
      </c>
      <c r="BP24" s="22">
        <f t="shared" ref="BP24:BW24" si="11">AVERAGE(BP5:BP20)</f>
        <v>2.7187500000000003E-2</v>
      </c>
      <c r="BQ24" s="22">
        <f t="shared" si="11"/>
        <v>3.53125</v>
      </c>
      <c r="BR24" s="22">
        <f t="shared" si="11"/>
        <v>1.3238749999999999</v>
      </c>
      <c r="BS24" s="22">
        <f t="shared" si="11"/>
        <v>0.6206250000000002</v>
      </c>
      <c r="BT24" s="22">
        <f t="shared" si="11"/>
        <v>0.23374999999999999</v>
      </c>
      <c r="BU24" s="22">
        <f t="shared" si="11"/>
        <v>5.1876249999999988</v>
      </c>
      <c r="BV24" s="22">
        <f t="shared" si="11"/>
        <v>3.5142857142857138</v>
      </c>
      <c r="BW24" s="22">
        <f t="shared" si="11"/>
        <v>1.2531250000000004E-2</v>
      </c>
      <c r="BX24" s="22">
        <f t="shared" ref="BX24:CE24" si="12">AVERAGE(BX5:BX20)</f>
        <v>0.01</v>
      </c>
      <c r="BY24" s="22">
        <f t="shared" si="12"/>
        <v>4.8265624999999996</v>
      </c>
      <c r="BZ24" s="22" t="e">
        <f t="shared" si="12"/>
        <v>#DIV/0!</v>
      </c>
      <c r="CA24" s="22">
        <f t="shared" si="12"/>
        <v>0.57937499999999986</v>
      </c>
      <c r="CB24" s="22" t="e">
        <f t="shared" si="12"/>
        <v>#DIV/0!</v>
      </c>
      <c r="CC24" s="22" t="e">
        <f t="shared" si="12"/>
        <v>#DIV/0!</v>
      </c>
      <c r="CD24" s="22" t="e">
        <f t="shared" si="12"/>
        <v>#DIV/0!</v>
      </c>
      <c r="CE24" s="22">
        <f t="shared" si="12"/>
        <v>1.0562500000000002E-2</v>
      </c>
      <c r="CF24" s="22">
        <f>AVERAGE(CF5:CF20)</f>
        <v>1.5312500000000005E-2</v>
      </c>
      <c r="CG24" s="22">
        <f t="shared" ref="CG24:CM24" si="13">AVERAGE(CG5:CG20)</f>
        <v>4.1484375</v>
      </c>
      <c r="CH24" s="22">
        <f t="shared" si="13"/>
        <v>1.3245624999999996</v>
      </c>
      <c r="CI24" s="22">
        <f t="shared" si="13"/>
        <v>0.54062500000000002</v>
      </c>
      <c r="CJ24" s="22">
        <f t="shared" si="13"/>
        <v>0.20724999999999999</v>
      </c>
      <c r="CK24" s="22">
        <f t="shared" si="13"/>
        <v>7.8985999999999992</v>
      </c>
      <c r="CL24" s="22" t="e">
        <f t="shared" si="13"/>
        <v>#DIV/0!</v>
      </c>
      <c r="CM24" s="22">
        <f t="shared" si="13"/>
        <v>9.721875000000002E-2</v>
      </c>
      <c r="CN24" s="22">
        <f>AVERAGE(CN5:CN20)</f>
        <v>0.18625</v>
      </c>
      <c r="CO24" s="22">
        <f t="shared" ref="CO24:CT24" si="14">AVERAGE(CO5:CO20)</f>
        <v>1.4375</v>
      </c>
      <c r="CP24" s="22" t="e">
        <f t="shared" si="14"/>
        <v>#DIV/0!</v>
      </c>
      <c r="CQ24" s="22">
        <f t="shared" si="14"/>
        <v>0.55437500000000006</v>
      </c>
      <c r="CR24" s="22" t="e">
        <f t="shared" si="14"/>
        <v>#DIV/0!</v>
      </c>
      <c r="CS24" s="22" t="e">
        <f t="shared" si="14"/>
        <v>#DIV/0!</v>
      </c>
      <c r="CT24" s="22" t="e">
        <f t="shared" si="14"/>
        <v>#DIV/0!</v>
      </c>
    </row>
    <row r="25" spans="2:98" x14ac:dyDescent="0.25">
      <c r="C25" s="22"/>
      <c r="D25" s="22"/>
      <c r="E25" s="22">
        <f>AVERAGE(F25,N25,V25,AD25,AL25,AT25,BB25,BJ25,BR25)</f>
        <v>6.6559825178216325</v>
      </c>
      <c r="F25" s="22">
        <f>F24/H24</f>
        <v>12.466397461782519</v>
      </c>
      <c r="G25" s="22"/>
      <c r="H25" s="22"/>
      <c r="I25" s="22"/>
      <c r="J25" s="22"/>
      <c r="K25" s="22"/>
      <c r="L25" s="22"/>
      <c r="M25" s="22"/>
      <c r="N25" s="22">
        <f>N24/P24</f>
        <v>4.7145476772616135</v>
      </c>
      <c r="O25" s="22"/>
      <c r="P25" s="22"/>
      <c r="Q25" s="22"/>
      <c r="R25" s="22"/>
      <c r="S25" s="22"/>
      <c r="T25" s="22"/>
      <c r="U25" s="22"/>
      <c r="V25" s="22">
        <f>V24/X24</f>
        <v>6.7802230931564651</v>
      </c>
      <c r="W25" s="22"/>
      <c r="X25" s="22"/>
      <c r="Y25" s="22"/>
      <c r="Z25" s="22"/>
      <c r="AA25" s="22"/>
      <c r="AB25" s="22"/>
      <c r="AC25" s="22"/>
      <c r="AD25" s="22">
        <f>AD24/AF24</f>
        <v>6.709709379128137</v>
      </c>
      <c r="AE25" s="22"/>
      <c r="AF25" s="22"/>
      <c r="AG25" s="22"/>
      <c r="AH25" s="22"/>
      <c r="AI25" s="22"/>
      <c r="AJ25" s="22"/>
      <c r="AK25" s="22"/>
      <c r="AL25" s="22">
        <f>AL24/AN24</f>
        <v>3.440070852194451</v>
      </c>
      <c r="AM25" s="22"/>
      <c r="AN25" s="22"/>
      <c r="AO25" s="22"/>
      <c r="AP25" s="22"/>
      <c r="AQ25" s="22"/>
      <c r="AR25" s="22"/>
      <c r="AS25" s="22"/>
      <c r="AT25" s="22">
        <f>AT24/AV24</f>
        <v>3.3870119360712123</v>
      </c>
      <c r="AU25" s="22"/>
      <c r="AV25" s="22"/>
      <c r="AW25" s="22"/>
      <c r="AX25" s="22"/>
      <c r="AY25" s="22"/>
      <c r="AZ25" s="22"/>
      <c r="BA25" s="22"/>
      <c r="BB25" s="22">
        <f>BB24/BD24</f>
        <v>6.9489071038251344</v>
      </c>
      <c r="BC25" s="22"/>
      <c r="BD25" s="22"/>
      <c r="BE25" s="22"/>
      <c r="BF25" s="22"/>
      <c r="BG25" s="22"/>
      <c r="BH25" s="22"/>
      <c r="BI25" s="22"/>
      <c r="BJ25" s="22">
        <f>BJ24/BL24</f>
        <v>9.7933387933387941</v>
      </c>
      <c r="BK25" s="22"/>
      <c r="BL25" s="22"/>
      <c r="BM25" s="22"/>
      <c r="BN25" s="22"/>
      <c r="BO25" s="22"/>
      <c r="BP25" s="22"/>
      <c r="BQ25" s="22"/>
      <c r="BR25" s="22">
        <f>BR24/BT24</f>
        <v>5.663636363636364</v>
      </c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</row>
    <row r="26" spans="2:98" x14ac:dyDescent="0.25">
      <c r="B26" t="s">
        <v>63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</row>
    <row r="27" spans="2:98" x14ac:dyDescent="0.25">
      <c r="B27" t="s">
        <v>57</v>
      </c>
      <c r="C27" s="22">
        <f>MIN(C5,C7,C9,C11,C13,C15,C17,C19)</f>
        <v>0</v>
      </c>
      <c r="D27" s="22">
        <f t="shared" ref="D27:BO27" si="15">MIN(D5,D7,D9,D11,D13,D15,D17,D19)</f>
        <v>0</v>
      </c>
      <c r="E27" s="22">
        <f t="shared" si="15"/>
        <v>1.454</v>
      </c>
      <c r="F27" s="22">
        <f t="shared" si="15"/>
        <v>1.992</v>
      </c>
      <c r="G27" s="22">
        <f t="shared" si="15"/>
        <v>0.124</v>
      </c>
      <c r="H27" s="22">
        <f t="shared" si="15"/>
        <v>0.16200000000000001</v>
      </c>
      <c r="I27" s="22">
        <f t="shared" si="15"/>
        <v>0</v>
      </c>
      <c r="J27" s="22">
        <f t="shared" si="15"/>
        <v>0</v>
      </c>
      <c r="K27" s="22">
        <f t="shared" si="15"/>
        <v>0</v>
      </c>
      <c r="L27" s="22">
        <f t="shared" si="15"/>
        <v>2.5999999999999999E-2</v>
      </c>
      <c r="M27" s="22">
        <f t="shared" si="15"/>
        <v>1.208</v>
      </c>
      <c r="N27" s="22">
        <f t="shared" si="15"/>
        <v>1.0649999999999999</v>
      </c>
      <c r="O27" s="22">
        <f t="shared" si="15"/>
        <v>0</v>
      </c>
      <c r="P27" s="22">
        <f t="shared" si="15"/>
        <v>0.13400000000000001</v>
      </c>
      <c r="Q27" s="22">
        <f t="shared" si="15"/>
        <v>5.117</v>
      </c>
      <c r="R27" s="22">
        <f t="shared" si="15"/>
        <v>0</v>
      </c>
      <c r="S27" s="22">
        <f t="shared" si="15"/>
        <v>1.9E-2</v>
      </c>
      <c r="T27" s="22">
        <f t="shared" si="15"/>
        <v>4.5999999999999999E-2</v>
      </c>
      <c r="U27" s="22">
        <f t="shared" si="15"/>
        <v>0.42299999999999999</v>
      </c>
      <c r="V27" s="22">
        <f t="shared" si="15"/>
        <v>0.749</v>
      </c>
      <c r="W27" s="22">
        <f t="shared" si="15"/>
        <v>0.124</v>
      </c>
      <c r="X27" s="22">
        <f t="shared" si="15"/>
        <v>9.6000000000000002E-2</v>
      </c>
      <c r="Y27" s="22">
        <f t="shared" si="15"/>
        <v>0</v>
      </c>
      <c r="Z27" s="22">
        <f t="shared" si="15"/>
        <v>0</v>
      </c>
      <c r="AA27" s="34">
        <f>MIN(AA5,AA7,AA9,AA11,AA13,AA15,AA17,AA19)</f>
        <v>5.0000000000000001E-3</v>
      </c>
      <c r="AB27" s="34">
        <f t="shared" si="15"/>
        <v>0.01</v>
      </c>
      <c r="AC27" s="34">
        <f t="shared" si="15"/>
        <v>2.625</v>
      </c>
      <c r="AD27" s="34">
        <f t="shared" si="15"/>
        <v>0.60299999999999998</v>
      </c>
      <c r="AE27" s="34">
        <f t="shared" si="15"/>
        <v>0.23300000000000001</v>
      </c>
      <c r="AF27" s="34">
        <f t="shared" si="15"/>
        <v>3.7999999999999999E-2</v>
      </c>
      <c r="AG27" s="34">
        <f t="shared" si="15"/>
        <v>16.276</v>
      </c>
      <c r="AH27" s="34">
        <f t="shared" si="15"/>
        <v>2.4</v>
      </c>
      <c r="AI27" s="36">
        <f t="shared" si="15"/>
        <v>3.5000000000000001E-3</v>
      </c>
      <c r="AJ27" s="36">
        <f t="shared" si="15"/>
        <v>0.01</v>
      </c>
      <c r="AK27" s="36">
        <f t="shared" si="15"/>
        <v>2.25</v>
      </c>
      <c r="AL27" s="36">
        <f t="shared" si="15"/>
        <v>0.38700000000000001</v>
      </c>
      <c r="AM27" s="36">
        <f t="shared" si="15"/>
        <v>0.35499999999999998</v>
      </c>
      <c r="AN27" s="36">
        <f t="shared" si="15"/>
        <v>0.128</v>
      </c>
      <c r="AO27" s="36">
        <f t="shared" si="15"/>
        <v>13.356999999999999</v>
      </c>
      <c r="AP27" s="36">
        <f t="shared" si="15"/>
        <v>2.8</v>
      </c>
      <c r="AQ27" s="34">
        <f t="shared" si="15"/>
        <v>7.4999999999999997E-3</v>
      </c>
      <c r="AR27" s="34">
        <f t="shared" si="15"/>
        <v>0.01</v>
      </c>
      <c r="AS27" s="34">
        <f t="shared" si="15"/>
        <v>1.875</v>
      </c>
      <c r="AT27" s="34">
        <f t="shared" si="15"/>
        <v>0.17399999999999999</v>
      </c>
      <c r="AU27" s="34">
        <f t="shared" si="15"/>
        <v>0.28499999999999998</v>
      </c>
      <c r="AV27" s="34">
        <f t="shared" si="15"/>
        <v>0.10100000000000001</v>
      </c>
      <c r="AW27" s="34">
        <f t="shared" si="15"/>
        <v>0.624</v>
      </c>
      <c r="AX27" s="34">
        <f t="shared" si="15"/>
        <v>1</v>
      </c>
      <c r="AY27" s="34">
        <f t="shared" si="15"/>
        <v>1.0500000000000001E-2</v>
      </c>
      <c r="AZ27" s="34">
        <f t="shared" si="15"/>
        <v>1.4999999999999999E-2</v>
      </c>
      <c r="BA27" s="34">
        <f t="shared" si="15"/>
        <v>1.625</v>
      </c>
      <c r="BB27" s="34">
        <f t="shared" si="15"/>
        <v>0.81499999999999995</v>
      </c>
      <c r="BC27" s="34">
        <f t="shared" si="15"/>
        <v>0.19</v>
      </c>
      <c r="BD27" s="34">
        <f t="shared" si="15"/>
        <v>6.0999999999999999E-2</v>
      </c>
      <c r="BE27" s="34">
        <f t="shared" si="15"/>
        <v>1.2270000000000001</v>
      </c>
      <c r="BF27" s="34">
        <f t="shared" si="15"/>
        <v>4</v>
      </c>
      <c r="BG27" s="34">
        <f t="shared" si="15"/>
        <v>6.0000000000000001E-3</v>
      </c>
      <c r="BH27" s="34">
        <f t="shared" si="15"/>
        <v>1.4999999999999999E-2</v>
      </c>
      <c r="BI27" s="34">
        <f t="shared" si="15"/>
        <v>2.125</v>
      </c>
      <c r="BJ27" s="34">
        <f t="shared" si="15"/>
        <v>0.59899999999999998</v>
      </c>
      <c r="BK27" s="34">
        <f t="shared" si="15"/>
        <v>0.40500000000000003</v>
      </c>
      <c r="BL27" s="34">
        <f t="shared" si="15"/>
        <v>6.6000000000000003E-2</v>
      </c>
      <c r="BM27" s="34">
        <f t="shared" si="15"/>
        <v>1.8740000000000001</v>
      </c>
      <c r="BN27" s="34">
        <f t="shared" si="15"/>
        <v>1.4</v>
      </c>
      <c r="BO27" s="34">
        <f t="shared" si="15"/>
        <v>8.9999999999999993E-3</v>
      </c>
      <c r="BP27" s="34">
        <f t="shared" ref="BP27:BW27" si="16">MIN(BP5,BP7,BP9,BP11,BP13,BP15,BP17,BP19)</f>
        <v>0.02</v>
      </c>
      <c r="BQ27" s="34">
        <f t="shared" si="16"/>
        <v>1.75</v>
      </c>
      <c r="BR27" s="34">
        <f t="shared" ref="BR27" si="17">MIN(BR5,BR7,BR9,BR11,BR13,BR15,BR17,BR19)</f>
        <v>0.72299999999999998</v>
      </c>
      <c r="BS27" s="34">
        <f t="shared" si="16"/>
        <v>9.5000000000000001E-2</v>
      </c>
      <c r="BT27" s="34">
        <f t="shared" si="16"/>
        <v>5.8000000000000003E-2</v>
      </c>
      <c r="BU27" s="34">
        <f t="shared" si="16"/>
        <v>3.0350000000000001</v>
      </c>
      <c r="BV27" s="34">
        <f t="shared" si="16"/>
        <v>2.6</v>
      </c>
      <c r="BW27" s="34">
        <f t="shared" si="16"/>
        <v>0.01</v>
      </c>
      <c r="BX27" s="34">
        <f t="shared" ref="BX27:BY27" si="18">MIN(BX5,BX7,BX9,BX11,BX13,BX15,BX17,BX19)</f>
        <v>0.01</v>
      </c>
      <c r="BY27" s="34">
        <f t="shared" si="18"/>
        <v>0.6</v>
      </c>
      <c r="BZ27" s="34" t="e">
        <f>MIN(BZ5,BZ7,BZ9,BZ11,BZ13,BZ15,BZ19,#REF!)</f>
        <v>#REF!</v>
      </c>
      <c r="CA27" s="34">
        <f t="shared" ref="CA27:CG27" si="19">MIN(CA5,CA7,CA9,CA11,CA13,CA15,CA17,CA19)</f>
        <v>0.06</v>
      </c>
      <c r="CB27" s="34">
        <f t="shared" si="19"/>
        <v>0</v>
      </c>
      <c r="CC27" s="34">
        <f t="shared" si="19"/>
        <v>0</v>
      </c>
      <c r="CD27" s="34">
        <f t="shared" si="19"/>
        <v>0</v>
      </c>
      <c r="CE27" s="34">
        <f t="shared" si="19"/>
        <v>8.5000000000000006E-3</v>
      </c>
      <c r="CF27" s="34">
        <f>MIN(CF5,CF7,CF9,CF12,CF14,CF16,CF18,CF20)</f>
        <v>0.01</v>
      </c>
      <c r="CG27" s="34">
        <f t="shared" si="19"/>
        <v>2.125</v>
      </c>
      <c r="CH27" s="34" t="e">
        <f>MIN(CH5,CH7,CH9,CH11,CH13,CH15,CH19,#REF!)</f>
        <v>#REF!</v>
      </c>
      <c r="CI27" s="34">
        <f t="shared" ref="CI27:CL27" si="20">MIN(CI5,CI7,CI9,CI11,CI13,CI15,CI17,CI19)</f>
        <v>7.4999999999999997E-2</v>
      </c>
      <c r="CJ27" s="34">
        <f t="shared" si="20"/>
        <v>6.0999999999999999E-2</v>
      </c>
      <c r="CK27" s="34" t="e">
        <f>MIN(CK5,#REF!,CK9,CK11,CK13,CK15,CK17,CK19)</f>
        <v>#REF!</v>
      </c>
      <c r="CL27" s="34">
        <f t="shared" si="20"/>
        <v>0</v>
      </c>
      <c r="CM27" s="34">
        <f>MIN(CM5,CM7,CM9,CM11,CM13,CM15,CM17,CM19)</f>
        <v>4.4999999999999997E-3</v>
      </c>
      <c r="CN27" s="34">
        <f>MIN(CN5,CO7,CN9,CN12,CN14,CN16,CN18,CN20)</f>
        <v>0.01</v>
      </c>
      <c r="CO27" s="34">
        <f t="shared" ref="CO27" si="21">MIN(CO5,CO7,CO9,CO11,CO13,CO15,CO17,CO19)</f>
        <v>0.25</v>
      </c>
      <c r="CP27" s="34" t="e">
        <f>MIN(CP5,CP7,CP9,CP11,CP13,CP15,CP19,#REF!)</f>
        <v>#REF!</v>
      </c>
      <c r="CQ27" s="34">
        <f t="shared" ref="CQ27:CR27" si="22">MIN(CQ5,CQ7,CQ9,CQ11,CQ13,CQ15,CQ17,CQ19)</f>
        <v>0.32</v>
      </c>
      <c r="CR27" s="34">
        <f t="shared" si="22"/>
        <v>0</v>
      </c>
      <c r="CS27" s="34" t="e">
        <f>MIN(CS5,#REF!,CS9,CS11,CS13,CS15,CS17,CS19)</f>
        <v>#REF!</v>
      </c>
      <c r="CT27" s="34">
        <f t="shared" ref="CT27" si="23">MIN(CT5,CT7,CT9,CT11,CT13,CT15,CT17,CT19)</f>
        <v>0</v>
      </c>
    </row>
    <row r="28" spans="2:98" x14ac:dyDescent="0.25">
      <c r="B28" t="s">
        <v>60</v>
      </c>
      <c r="C28" s="22">
        <f>MAX(C5,C7,C9,C11,C13,C15,C17,C19)</f>
        <v>2.141</v>
      </c>
      <c r="D28" s="22">
        <f t="shared" ref="D28:BO28" si="24">MAX(D5,D7,D9,D11,D13,D15,D17,D19)</f>
        <v>0.58399999999999996</v>
      </c>
      <c r="E28" s="22">
        <f t="shared" si="24"/>
        <v>2.2240000000000002</v>
      </c>
      <c r="F28" s="22">
        <f t="shared" si="24"/>
        <v>3.0339999999999998</v>
      </c>
      <c r="G28" s="22">
        <f t="shared" si="24"/>
        <v>0.159</v>
      </c>
      <c r="H28" s="22">
        <f t="shared" si="24"/>
        <v>0.24</v>
      </c>
      <c r="I28" s="22">
        <f t="shared" si="24"/>
        <v>0</v>
      </c>
      <c r="J28" s="22">
        <f t="shared" si="24"/>
        <v>0</v>
      </c>
      <c r="K28" s="22">
        <f t="shared" si="24"/>
        <v>0.372</v>
      </c>
      <c r="L28" s="22">
        <f t="shared" si="24"/>
        <v>9.4E-2</v>
      </c>
      <c r="M28" s="22">
        <f t="shared" si="24"/>
        <v>1.625</v>
      </c>
      <c r="N28" s="22">
        <f t="shared" si="24"/>
        <v>1.538</v>
      </c>
      <c r="O28" s="22">
        <f t="shared" si="24"/>
        <v>0</v>
      </c>
      <c r="P28" s="22">
        <f t="shared" si="24"/>
        <v>0.46300000000000002</v>
      </c>
      <c r="Q28" s="22">
        <f t="shared" si="24"/>
        <v>25.140999999999998</v>
      </c>
      <c r="R28" s="22">
        <f t="shared" si="24"/>
        <v>4</v>
      </c>
      <c r="S28" s="22">
        <f t="shared" si="24"/>
        <v>0.68700000000000006</v>
      </c>
      <c r="T28" s="22">
        <f t="shared" si="24"/>
        <v>0.13</v>
      </c>
      <c r="U28" s="22">
        <f t="shared" si="24"/>
        <v>1.413</v>
      </c>
      <c r="V28" s="22">
        <f t="shared" si="24"/>
        <v>1.98</v>
      </c>
      <c r="W28" s="22">
        <f t="shared" si="24"/>
        <v>0.159</v>
      </c>
      <c r="X28" s="22">
        <f t="shared" si="24"/>
        <v>0.49199999999999999</v>
      </c>
      <c r="Y28" s="22">
        <f t="shared" si="24"/>
        <v>0</v>
      </c>
      <c r="Z28" s="22">
        <f t="shared" si="24"/>
        <v>0</v>
      </c>
      <c r="AA28" s="34">
        <f t="shared" si="24"/>
        <v>0.01</v>
      </c>
      <c r="AB28" s="34">
        <f t="shared" si="24"/>
        <v>0.02</v>
      </c>
      <c r="AC28" s="34">
        <f t="shared" si="24"/>
        <v>3.75</v>
      </c>
      <c r="AD28" s="34">
        <f t="shared" si="24"/>
        <v>1.0329999999999999</v>
      </c>
      <c r="AE28" s="34">
        <f t="shared" si="24"/>
        <v>1.1200000000000001</v>
      </c>
      <c r="AF28" s="34">
        <f t="shared" si="24"/>
        <v>8.8999999999999996E-2</v>
      </c>
      <c r="AG28" s="34">
        <f t="shared" si="24"/>
        <v>42.287999999999997</v>
      </c>
      <c r="AH28" s="34">
        <f t="shared" si="24"/>
        <v>5.6</v>
      </c>
      <c r="AI28" s="36">
        <f t="shared" si="24"/>
        <v>5.0000000000000001E-3</v>
      </c>
      <c r="AJ28" s="36">
        <f t="shared" si="24"/>
        <v>0.05</v>
      </c>
      <c r="AK28" s="36">
        <f t="shared" si="24"/>
        <v>3</v>
      </c>
      <c r="AL28" s="36">
        <f t="shared" si="24"/>
        <v>0.69399999999999995</v>
      </c>
      <c r="AM28" s="36">
        <f t="shared" si="24"/>
        <v>0.51</v>
      </c>
      <c r="AN28" s="36">
        <f t="shared" si="24"/>
        <v>0.50900000000000001</v>
      </c>
      <c r="AO28" s="36">
        <f t="shared" si="24"/>
        <v>26.530999999999999</v>
      </c>
      <c r="AP28" s="36">
        <f t="shared" si="24"/>
        <v>6</v>
      </c>
      <c r="AQ28" s="34">
        <f t="shared" si="24"/>
        <v>1.35E-2</v>
      </c>
      <c r="AR28" s="34">
        <f t="shared" si="24"/>
        <v>0.02</v>
      </c>
      <c r="AS28" s="34">
        <f t="shared" si="24"/>
        <v>2.75</v>
      </c>
      <c r="AT28" s="34">
        <f t="shared" si="24"/>
        <v>1.073</v>
      </c>
      <c r="AU28" s="34">
        <f t="shared" si="24"/>
        <v>0.86499999999999999</v>
      </c>
      <c r="AV28" s="34">
        <f t="shared" si="24"/>
        <v>0.154</v>
      </c>
      <c r="AW28" s="34">
        <f t="shared" si="24"/>
        <v>14.085000000000001</v>
      </c>
      <c r="AX28" s="34">
        <f t="shared" si="24"/>
        <v>3</v>
      </c>
      <c r="AY28" s="34">
        <f t="shared" si="24"/>
        <v>1.55E-2</v>
      </c>
      <c r="AZ28" s="34">
        <f t="shared" si="24"/>
        <v>0.02</v>
      </c>
      <c r="BA28" s="34">
        <f t="shared" si="24"/>
        <v>2.25</v>
      </c>
      <c r="BB28" s="34">
        <f t="shared" si="24"/>
        <v>1.2829999999999999</v>
      </c>
      <c r="BC28" s="34">
        <f t="shared" si="24"/>
        <v>0.64</v>
      </c>
      <c r="BD28" s="34">
        <f t="shared" si="24"/>
        <v>8.4000000000000005E-2</v>
      </c>
      <c r="BE28" s="34">
        <f t="shared" si="24"/>
        <v>6.9770000000000003</v>
      </c>
      <c r="BF28" s="34">
        <f t="shared" si="24"/>
        <v>5.6</v>
      </c>
      <c r="BG28" s="34">
        <f t="shared" si="24"/>
        <v>1.0999999999999999E-2</v>
      </c>
      <c r="BH28" s="34">
        <f t="shared" si="24"/>
        <v>2.5000000000000001E-2</v>
      </c>
      <c r="BI28" s="34">
        <f t="shared" si="24"/>
        <v>3</v>
      </c>
      <c r="BJ28" s="34">
        <f t="shared" si="24"/>
        <v>7.2460000000000004</v>
      </c>
      <c r="BK28" s="34">
        <f t="shared" si="24"/>
        <v>0.97</v>
      </c>
      <c r="BL28" s="34">
        <f t="shared" si="24"/>
        <v>8.2000000000000003E-2</v>
      </c>
      <c r="BM28" s="34">
        <f t="shared" si="24"/>
        <v>9.2159999999999993</v>
      </c>
      <c r="BN28" s="34">
        <f t="shared" si="24"/>
        <v>13</v>
      </c>
      <c r="BO28" s="34">
        <f t="shared" si="24"/>
        <v>1.2999999999999999E-2</v>
      </c>
      <c r="BP28" s="34">
        <f t="shared" ref="BP28:BW28" si="25">MAX(BP5,BP7,BP9,BP11,BP13,BP15,BP17,BP19)</f>
        <v>0.04</v>
      </c>
      <c r="BQ28" s="34">
        <f t="shared" si="25"/>
        <v>3.75</v>
      </c>
      <c r="BR28" s="34">
        <f t="shared" ref="BR28" si="26">MAX(BR5,BR7,BR9,BR11,BR13,BR15,BR17,BR19)</f>
        <v>1.036</v>
      </c>
      <c r="BS28" s="34">
        <f t="shared" si="25"/>
        <v>0.33500000000000002</v>
      </c>
      <c r="BT28" s="34">
        <f t="shared" si="25"/>
        <v>0.10100000000000001</v>
      </c>
      <c r="BU28" s="34">
        <f t="shared" si="25"/>
        <v>12.609</v>
      </c>
      <c r="BV28" s="34">
        <f t="shared" si="25"/>
        <v>4</v>
      </c>
      <c r="BW28" s="34">
        <f t="shared" si="25"/>
        <v>1.2E-2</v>
      </c>
      <c r="BX28" s="34">
        <f t="shared" ref="BX28:BY28" si="27">MAX(BX5,BX7,BX9,BX11,BX13,BX15,BX17,BX19)</f>
        <v>0.01</v>
      </c>
      <c r="BY28" s="34">
        <f t="shared" si="27"/>
        <v>4.38</v>
      </c>
      <c r="BZ28" s="34" t="e">
        <f>MAX(BZ5,BZ7,BZ9,BZ11,BZ13,BZ15,BZ19,#REF!)</f>
        <v>#REF!</v>
      </c>
      <c r="CA28" s="34">
        <f t="shared" ref="CA28:CG28" si="28">MAX(CA5,CA7,CA9,CA11,CA13,CA15,CA17,CA19)</f>
        <v>0.255</v>
      </c>
      <c r="CB28" s="34">
        <f t="shared" si="28"/>
        <v>0</v>
      </c>
      <c r="CC28" s="34">
        <f t="shared" si="28"/>
        <v>0</v>
      </c>
      <c r="CD28" s="34">
        <f t="shared" si="28"/>
        <v>0</v>
      </c>
      <c r="CE28" s="34">
        <f t="shared" si="28"/>
        <v>1.2E-2</v>
      </c>
      <c r="CF28" s="34">
        <f>MAX(CF5,CF7,CF9,CF12,CF14,CF16,CF18,CF20)</f>
        <v>0.02</v>
      </c>
      <c r="CG28" s="34">
        <f t="shared" si="28"/>
        <v>3.625</v>
      </c>
      <c r="CH28" s="34" t="e">
        <f>MAX(CH5,CH7,CH9,CH11,CH13,CH15,CH19,#REF!)</f>
        <v>#REF!</v>
      </c>
      <c r="CI28" s="34">
        <f t="shared" ref="CI28:CL28" si="29">MAX(CI5,CI7,CI9,CI11,CI13,CI15,CI17,CI19)</f>
        <v>0.12</v>
      </c>
      <c r="CJ28" s="34">
        <f t="shared" si="29"/>
        <v>0.17799999999999999</v>
      </c>
      <c r="CK28" s="34" t="e">
        <f>MAX(CK5,#REF!,CK9,CK11,CK13,CK15,CK17,CK19)</f>
        <v>#REF!</v>
      </c>
      <c r="CL28" s="34">
        <f t="shared" si="29"/>
        <v>0</v>
      </c>
      <c r="CM28" s="34">
        <f>MAX(CM5,CM7,CM9,CM11,CM13,CM15,CM17,CM19)</f>
        <v>0.38450000000000001</v>
      </c>
      <c r="CN28" s="34">
        <f>MAX(CN5,CO7,CN9,CN12,CN14,CN16,CN18,CN20)</f>
        <v>1.625</v>
      </c>
      <c r="CO28" s="34">
        <f t="shared" ref="CO28" si="30">MAX(CO5,CO7,CO9,CO11,CO13,CO15,CO17,CO19)</f>
        <v>1.625</v>
      </c>
      <c r="CP28" s="34" t="e">
        <f>MAX(CP5,CP7,CP9,CP11,CP13,CP15,CP19,#REF!)</f>
        <v>#REF!</v>
      </c>
      <c r="CQ28" s="34">
        <f t="shared" ref="CQ28:CR28" si="31">MAX(CQ5,CQ7,CQ9,CQ11,CQ13,CQ15,CQ17,CQ19)</f>
        <v>0.68500000000000005</v>
      </c>
      <c r="CR28" s="34">
        <f t="shared" si="31"/>
        <v>0</v>
      </c>
      <c r="CS28" s="34" t="e">
        <f>MAX(CS5,#REF!,CS9,CS11,CS13,CS15,CS17,CS19)</f>
        <v>#REF!</v>
      </c>
      <c r="CT28" s="34">
        <f t="shared" ref="CT28" si="32">MAX(CT5,CT7,CT9,CT11,CT13,CT15,CT17,CT19)</f>
        <v>0</v>
      </c>
    </row>
    <row r="29" spans="2:98" x14ac:dyDescent="0.25">
      <c r="B29" t="s">
        <v>61</v>
      </c>
      <c r="C29" s="22">
        <f>AVERAGE(C5,C7,C9,C11,C13,C15,C17,C19)</f>
        <v>0.40437500000000004</v>
      </c>
      <c r="D29" s="22">
        <f t="shared" ref="D29:BO29" si="33">AVERAGE(D5,D7,D9,D11,D13,D15,D17,D19)</f>
        <v>0.11400000000000002</v>
      </c>
      <c r="E29" s="22">
        <f t="shared" si="33"/>
        <v>1.8011250000000001</v>
      </c>
      <c r="F29" s="22">
        <f t="shared" si="33"/>
        <v>2.4085000000000001</v>
      </c>
      <c r="G29" s="22">
        <f t="shared" si="33"/>
        <v>0.142875</v>
      </c>
      <c r="H29" s="22">
        <f t="shared" si="33"/>
        <v>0.19537499999999999</v>
      </c>
      <c r="I29" s="22" t="e">
        <f t="shared" si="33"/>
        <v>#DIV/0!</v>
      </c>
      <c r="J29" s="22" t="e">
        <f t="shared" si="33"/>
        <v>#DIV/0!</v>
      </c>
      <c r="K29" s="22">
        <f t="shared" si="33"/>
        <v>0.107875</v>
      </c>
      <c r="L29" s="22">
        <f t="shared" si="33"/>
        <v>6.1749999999999999E-2</v>
      </c>
      <c r="M29" s="22">
        <f t="shared" si="33"/>
        <v>1.3892500000000001</v>
      </c>
      <c r="N29" s="22">
        <f t="shared" si="33"/>
        <v>1.3043749999999998</v>
      </c>
      <c r="O29" s="22" t="e">
        <f t="shared" si="33"/>
        <v>#DIV/0!</v>
      </c>
      <c r="P29" s="22">
        <f t="shared" si="33"/>
        <v>0.19612499999999999</v>
      </c>
      <c r="Q29" s="22">
        <f t="shared" si="33"/>
        <v>13.255499999999998</v>
      </c>
      <c r="R29" s="22">
        <f t="shared" si="33"/>
        <v>2.1083750000000001</v>
      </c>
      <c r="S29" s="22">
        <f t="shared" si="33"/>
        <v>0.19625000000000004</v>
      </c>
      <c r="T29" s="22">
        <f t="shared" si="33"/>
        <v>8.1833333333333327E-2</v>
      </c>
      <c r="U29" s="22">
        <f t="shared" si="33"/>
        <v>0.79712499999999997</v>
      </c>
      <c r="V29" s="22">
        <f t="shared" si="33"/>
        <v>1.3971666666666669</v>
      </c>
      <c r="W29" s="22">
        <f t="shared" si="33"/>
        <v>0.142875</v>
      </c>
      <c r="X29" s="22">
        <f t="shared" si="33"/>
        <v>0.17849999999999999</v>
      </c>
      <c r="Y29" s="22" t="e">
        <f t="shared" si="33"/>
        <v>#DIV/0!</v>
      </c>
      <c r="Z29" s="22" t="e">
        <f t="shared" si="33"/>
        <v>#DIV/0!</v>
      </c>
      <c r="AA29" s="34">
        <f t="shared" si="33"/>
        <v>7.1249999999999994E-3</v>
      </c>
      <c r="AB29" s="34">
        <f t="shared" si="33"/>
        <v>1.8749999999999999E-2</v>
      </c>
      <c r="AC29" s="34">
        <f t="shared" si="33"/>
        <v>3.125</v>
      </c>
      <c r="AD29" s="34">
        <f t="shared" si="33"/>
        <v>0.81224999999999992</v>
      </c>
      <c r="AE29" s="34">
        <f t="shared" si="33"/>
        <v>0.44974999999999998</v>
      </c>
      <c r="AF29" s="34">
        <f t="shared" si="33"/>
        <v>5.3749999999999992E-2</v>
      </c>
      <c r="AG29" s="34">
        <f t="shared" si="33"/>
        <v>32.452750000000002</v>
      </c>
      <c r="AH29" s="34">
        <f t="shared" si="33"/>
        <v>3.6500000000000004</v>
      </c>
      <c r="AI29" s="36">
        <f t="shared" si="33"/>
        <v>4.1250000000000002E-3</v>
      </c>
      <c r="AJ29" s="36">
        <f t="shared" si="33"/>
        <v>2.0000000000000004E-2</v>
      </c>
      <c r="AK29" s="36">
        <f t="shared" si="33"/>
        <v>2.59375</v>
      </c>
      <c r="AL29" s="36">
        <f t="shared" si="33"/>
        <v>0.52487499999999998</v>
      </c>
      <c r="AM29" s="36">
        <f t="shared" si="33"/>
        <v>0.42000000000000004</v>
      </c>
      <c r="AN29" s="36">
        <f t="shared" si="33"/>
        <v>0.20825000000000002</v>
      </c>
      <c r="AO29" s="36">
        <f t="shared" si="33"/>
        <v>20.417875000000002</v>
      </c>
      <c r="AP29" s="36">
        <f t="shared" si="33"/>
        <v>4.2</v>
      </c>
      <c r="AQ29" s="34">
        <f t="shared" si="33"/>
        <v>1.0812499999999997E-2</v>
      </c>
      <c r="AR29" s="34">
        <f t="shared" si="33"/>
        <v>1.3125E-2</v>
      </c>
      <c r="AS29" s="34">
        <f t="shared" si="33"/>
        <v>2.328125</v>
      </c>
      <c r="AT29" s="34">
        <f t="shared" si="33"/>
        <v>0.49012499999999998</v>
      </c>
      <c r="AU29" s="34">
        <f t="shared" si="33"/>
        <v>0.55249999999999999</v>
      </c>
      <c r="AV29" s="34">
        <f t="shared" si="33"/>
        <v>0.13237500000000002</v>
      </c>
      <c r="AW29" s="34">
        <f t="shared" si="33"/>
        <v>8.9168749999999992</v>
      </c>
      <c r="AX29" s="34">
        <f t="shared" si="33"/>
        <v>2.3000000000000003</v>
      </c>
      <c r="AY29" s="34">
        <f t="shared" si="33"/>
        <v>1.2499999999999997E-2</v>
      </c>
      <c r="AZ29" s="34">
        <f t="shared" si="33"/>
        <v>1.9375E-2</v>
      </c>
      <c r="BA29" s="34">
        <f t="shared" si="33"/>
        <v>1.921875</v>
      </c>
      <c r="BB29" s="34">
        <f t="shared" si="33"/>
        <v>1.0487499999999998</v>
      </c>
      <c r="BC29" s="34">
        <f t="shared" si="33"/>
        <v>0.33812500000000001</v>
      </c>
      <c r="BD29" s="34">
        <f t="shared" si="33"/>
        <v>7.2874999999999995E-2</v>
      </c>
      <c r="BE29" s="34">
        <f t="shared" si="33"/>
        <v>3.4602857142857144</v>
      </c>
      <c r="BF29" s="34">
        <f t="shared" si="33"/>
        <v>4.55</v>
      </c>
      <c r="BG29" s="34">
        <f t="shared" si="33"/>
        <v>9.0625000000000011E-3</v>
      </c>
      <c r="BH29" s="34">
        <f t="shared" si="33"/>
        <v>1.8125000000000002E-2</v>
      </c>
      <c r="BI29" s="34">
        <f t="shared" si="33"/>
        <v>2.453125</v>
      </c>
      <c r="BJ29" s="34">
        <f t="shared" si="33"/>
        <v>1.6552500000000001</v>
      </c>
      <c r="BK29" s="34">
        <f t="shared" si="33"/>
        <v>0.52750000000000008</v>
      </c>
      <c r="BL29" s="34">
        <f t="shared" si="33"/>
        <v>7.4874999999999997E-2</v>
      </c>
      <c r="BM29" s="34">
        <f t="shared" si="33"/>
        <v>5.8025714285714285</v>
      </c>
      <c r="BN29" s="34">
        <f t="shared" si="33"/>
        <v>5.8571428571428585</v>
      </c>
      <c r="BO29" s="34">
        <f t="shared" si="33"/>
        <v>1.1124999999999998E-2</v>
      </c>
      <c r="BP29" s="34">
        <f t="shared" ref="BP29:BW29" si="34">AVERAGE(BP5,BP7,BP9,BP11,BP13,BP15,BP17,BP19)</f>
        <v>0.03</v>
      </c>
      <c r="BQ29" s="34">
        <f t="shared" si="34"/>
        <v>2.40625</v>
      </c>
      <c r="BR29" s="34">
        <f t="shared" ref="BR29" si="35">AVERAGE(BR5,BR7,BR9,BR11,BR13,BR15,BR17,BR19)</f>
        <v>0.85162500000000008</v>
      </c>
      <c r="BS29" s="34">
        <f t="shared" si="34"/>
        <v>0.20062500000000003</v>
      </c>
      <c r="BT29" s="34">
        <f t="shared" si="34"/>
        <v>7.8000000000000014E-2</v>
      </c>
      <c r="BU29" s="34">
        <f t="shared" si="34"/>
        <v>5.1876249999999988</v>
      </c>
      <c r="BV29" s="34">
        <f t="shared" si="34"/>
        <v>3.5142857142857138</v>
      </c>
      <c r="BW29" s="34">
        <f t="shared" si="34"/>
        <v>1.11875E-2</v>
      </c>
      <c r="BX29" s="34">
        <f t="shared" ref="BX29:BY29" si="36">AVERAGE(BX5,BX7,BX9,BX11,BX13,BX15,BX17,BX19)</f>
        <v>0.01</v>
      </c>
      <c r="BY29" s="34">
        <f t="shared" si="36"/>
        <v>3.4662499999999996</v>
      </c>
      <c r="BZ29" s="34" t="e">
        <f>AVERAGE(BZ5,BZ7,BZ9,BZ11,BZ13,BZ15,BZ19,#REF!)</f>
        <v>#REF!</v>
      </c>
      <c r="CA29" s="34">
        <f t="shared" ref="CA29:CG29" si="37">AVERAGE(CA5,CA7,CA9,CA11,CA13,CA15,CA17,CA19)</f>
        <v>0.13</v>
      </c>
      <c r="CB29" s="34" t="e">
        <f t="shared" si="37"/>
        <v>#DIV/0!</v>
      </c>
      <c r="CC29" s="34" t="e">
        <f t="shared" si="37"/>
        <v>#DIV/0!</v>
      </c>
      <c r="CD29" s="34" t="e">
        <f t="shared" si="37"/>
        <v>#DIV/0!</v>
      </c>
      <c r="CE29" s="34">
        <f t="shared" si="37"/>
        <v>1.0687499999999999E-2</v>
      </c>
      <c r="CF29" s="34">
        <f>AVERAGE(CF5,CF7,CF9,CF12,CF14,CF16,CF18,CF20)</f>
        <v>1.5625E-2</v>
      </c>
      <c r="CG29" s="34">
        <f t="shared" si="37"/>
        <v>2.953125</v>
      </c>
      <c r="CH29" s="34" t="e">
        <f>AVERAGE(CH5,CH7,CH9,CH11,CH13,CH15,CH19,#REF!)</f>
        <v>#REF!</v>
      </c>
      <c r="CI29" s="34">
        <f t="shared" ref="CI29:CL29" si="38">AVERAGE(CI5,CI7,CI9,CI11,CI13,CI15,CI17,CI19)</f>
        <v>9.9999999999999978E-2</v>
      </c>
      <c r="CJ29" s="34">
        <f t="shared" si="38"/>
        <v>9.0624999999999997E-2</v>
      </c>
      <c r="CK29" s="34" t="e">
        <f>AVERAGE(CK5,#REF!,CK9,CK11,CK13,CK15,CK17,CK19)</f>
        <v>#REF!</v>
      </c>
      <c r="CL29" s="34" t="e">
        <f t="shared" si="38"/>
        <v>#DIV/0!</v>
      </c>
      <c r="CM29" s="34">
        <f>AVERAGE(CM5,CM7,CM9,CM11,CM13,CM15,CM17,CM19)</f>
        <v>0.1174375</v>
      </c>
      <c r="CN29" s="34">
        <f>AVERAGE(CN5,CO7,CN9,CN12,CN14,CN16,CN18,CN20)</f>
        <v>0.37499999999999994</v>
      </c>
      <c r="CO29" s="34">
        <f t="shared" ref="CO29" si="39">AVERAGE(CO5,CO7,CO9,CO11,CO13,CO15,CO17,CO19)</f>
        <v>0.8125</v>
      </c>
      <c r="CP29" s="34" t="e">
        <f>AVERAGE(CP5,CP7,CP9,CP11,CP13,CP15,CP19,#REF!)</f>
        <v>#REF!</v>
      </c>
      <c r="CQ29" s="34">
        <f t="shared" ref="CQ29:CR29" si="40">AVERAGE(CQ5,CQ7,CQ9,CQ11,CQ13,CQ15,CQ17,CQ19)</f>
        <v>0.45937500000000003</v>
      </c>
      <c r="CR29" s="34" t="e">
        <f t="shared" si="40"/>
        <v>#DIV/0!</v>
      </c>
      <c r="CS29" s="34" t="e">
        <f>AVERAGE(CS5,#REF!,CS9,CS11,CS13,CS15,CS17,CS19)</f>
        <v>#REF!</v>
      </c>
      <c r="CT29" s="34" t="e">
        <f t="shared" ref="CT29" si="41">AVERAGE(CT5,CT7,CT9,CT11,CT13,CT15,CT17,CT19)</f>
        <v>#DIV/0!</v>
      </c>
    </row>
    <row r="30" spans="2:98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</row>
    <row r="31" spans="2:98" x14ac:dyDescent="0.25">
      <c r="B31" t="s">
        <v>64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</row>
    <row r="32" spans="2:98" x14ac:dyDescent="0.25">
      <c r="B32" t="s">
        <v>57</v>
      </c>
      <c r="C32" s="22">
        <f>MIN(C6,C8,C10,C12,C14,C16,C18,C20)</f>
        <v>0</v>
      </c>
      <c r="D32" s="22">
        <f t="shared" ref="D32:BO32" si="42">MIN(D6,D8,D10,D12,D14,D16,D18,D20)</f>
        <v>0</v>
      </c>
      <c r="E32" s="22">
        <f t="shared" si="42"/>
        <v>1.895</v>
      </c>
      <c r="F32" s="22">
        <f t="shared" si="42"/>
        <v>2.2040000000000002</v>
      </c>
      <c r="G32" s="22">
        <f t="shared" si="42"/>
        <v>0.16400000000000001</v>
      </c>
      <c r="H32" s="22">
        <f t="shared" si="42"/>
        <v>0.21199999999999999</v>
      </c>
      <c r="I32" s="22">
        <f t="shared" si="42"/>
        <v>0</v>
      </c>
      <c r="J32" s="22">
        <f t="shared" si="42"/>
        <v>0</v>
      </c>
      <c r="K32" s="22">
        <f t="shared" si="42"/>
        <v>0</v>
      </c>
      <c r="L32" s="22">
        <f t="shared" si="42"/>
        <v>2.1999999999999999E-2</v>
      </c>
      <c r="M32" s="22">
        <f t="shared" si="42"/>
        <v>0.93899999999999995</v>
      </c>
      <c r="N32" s="22">
        <f t="shared" si="42"/>
        <v>1.1279999999999999</v>
      </c>
      <c r="O32" s="22">
        <f t="shared" si="42"/>
        <v>0</v>
      </c>
      <c r="P32" s="22">
        <f t="shared" si="42"/>
        <v>0.16700000000000001</v>
      </c>
      <c r="Q32" s="22">
        <f t="shared" si="42"/>
        <v>0</v>
      </c>
      <c r="R32" s="22">
        <f t="shared" si="42"/>
        <v>3.2</v>
      </c>
      <c r="S32" s="22">
        <f t="shared" si="42"/>
        <v>2.9000000000000001E-2</v>
      </c>
      <c r="T32" s="22">
        <f t="shared" si="42"/>
        <v>0.03</v>
      </c>
      <c r="U32" s="22">
        <f t="shared" si="42"/>
        <v>2.2509999999999999</v>
      </c>
      <c r="V32" s="22">
        <f t="shared" si="42"/>
        <v>1.109</v>
      </c>
      <c r="W32" s="22">
        <f t="shared" si="42"/>
        <v>0.16400000000000001</v>
      </c>
      <c r="X32" s="22">
        <f t="shared" si="42"/>
        <v>9.6000000000000002E-2</v>
      </c>
      <c r="Y32" s="22">
        <f t="shared" si="42"/>
        <v>0</v>
      </c>
      <c r="Z32" s="22">
        <f t="shared" si="42"/>
        <v>0</v>
      </c>
      <c r="AA32" s="22">
        <f t="shared" si="42"/>
        <v>4.0000000000000001E-3</v>
      </c>
      <c r="AB32" s="22">
        <f t="shared" si="42"/>
        <v>0.01</v>
      </c>
      <c r="AC32" s="22">
        <f t="shared" si="42"/>
        <v>2.875</v>
      </c>
      <c r="AD32" s="22">
        <f t="shared" si="42"/>
        <v>1.268</v>
      </c>
      <c r="AE32" s="22">
        <f t="shared" si="42"/>
        <v>0.57999999999999996</v>
      </c>
      <c r="AF32" s="22">
        <f t="shared" si="42"/>
        <v>0.14499999999999999</v>
      </c>
      <c r="AG32" s="22">
        <f t="shared" si="42"/>
        <v>0</v>
      </c>
      <c r="AH32" s="22">
        <f t="shared" si="42"/>
        <v>0</v>
      </c>
      <c r="AI32" s="22">
        <f t="shared" si="42"/>
        <v>3.0000000000000001E-3</v>
      </c>
      <c r="AJ32" s="22">
        <f t="shared" si="42"/>
        <v>0.01</v>
      </c>
      <c r="AK32" s="22">
        <f t="shared" si="42"/>
        <v>4.5</v>
      </c>
      <c r="AL32" s="22">
        <f t="shared" si="42"/>
        <v>1.1160000000000001</v>
      </c>
      <c r="AM32" s="22">
        <f t="shared" si="42"/>
        <v>0.86499999999999999</v>
      </c>
      <c r="AN32" s="22">
        <f t="shared" si="42"/>
        <v>0.151</v>
      </c>
      <c r="AO32" s="22">
        <f t="shared" si="42"/>
        <v>0</v>
      </c>
      <c r="AP32" s="22">
        <f t="shared" si="42"/>
        <v>0</v>
      </c>
      <c r="AQ32" s="22">
        <f t="shared" si="42"/>
        <v>8.0000000000000002E-3</v>
      </c>
      <c r="AR32" s="22">
        <f t="shared" si="42"/>
        <v>0.01</v>
      </c>
      <c r="AS32" s="22">
        <f t="shared" si="42"/>
        <v>3.625</v>
      </c>
      <c r="AT32" s="22">
        <f t="shared" si="42"/>
        <v>0.97499999999999998</v>
      </c>
      <c r="AU32" s="22">
        <f t="shared" si="42"/>
        <v>0.79</v>
      </c>
      <c r="AV32" s="22">
        <f t="shared" si="42"/>
        <v>0.35399999999999998</v>
      </c>
      <c r="AW32" s="22">
        <f t="shared" si="42"/>
        <v>0</v>
      </c>
      <c r="AX32" s="22">
        <f t="shared" si="42"/>
        <v>0</v>
      </c>
      <c r="AY32" s="22">
        <f t="shared" si="42"/>
        <v>8.9999999999999993E-3</v>
      </c>
      <c r="AZ32" s="22">
        <f t="shared" si="42"/>
        <v>0.02</v>
      </c>
      <c r="BA32" s="22">
        <f t="shared" si="42"/>
        <v>2.375</v>
      </c>
      <c r="BB32" s="22">
        <f t="shared" si="42"/>
        <v>1.012</v>
      </c>
      <c r="BC32" s="22">
        <f t="shared" si="42"/>
        <v>0.48499999999999999</v>
      </c>
      <c r="BD32" s="22">
        <f t="shared" si="42"/>
        <v>0.104</v>
      </c>
      <c r="BE32" s="22">
        <f t="shared" si="42"/>
        <v>0</v>
      </c>
      <c r="BF32" s="22">
        <f t="shared" si="42"/>
        <v>0</v>
      </c>
      <c r="BG32" s="22">
        <f t="shared" si="42"/>
        <v>7.0000000000000001E-3</v>
      </c>
      <c r="BH32" s="22">
        <f t="shared" si="42"/>
        <v>0.01</v>
      </c>
      <c r="BI32" s="22">
        <f t="shared" si="42"/>
        <v>2.5</v>
      </c>
      <c r="BJ32" s="22">
        <f t="shared" si="42"/>
        <v>1.0189999999999999</v>
      </c>
      <c r="BK32" s="22">
        <f t="shared" si="42"/>
        <v>0.47499999999999998</v>
      </c>
      <c r="BL32" s="22">
        <f t="shared" si="42"/>
        <v>9.4E-2</v>
      </c>
      <c r="BM32" s="22">
        <f t="shared" si="42"/>
        <v>0</v>
      </c>
      <c r="BN32" s="22">
        <f t="shared" si="42"/>
        <v>0</v>
      </c>
      <c r="BO32" s="22">
        <f t="shared" si="42"/>
        <v>7.0000000000000001E-3</v>
      </c>
      <c r="BP32" s="22">
        <f t="shared" ref="BP32:BW32" si="43">MIN(BP6,BP8,BP10,BP12,BP14,BP16,BP18,BP20)</f>
        <v>0.02</v>
      </c>
      <c r="BQ32" s="22">
        <f t="shared" si="43"/>
        <v>2</v>
      </c>
      <c r="BR32" s="22">
        <f t="shared" ref="BR32" si="44">MIN(BR6,BR8,BR10,BR12,BR14,BR16,BR18,BR20)</f>
        <v>0.91400000000000003</v>
      </c>
      <c r="BS32" s="22">
        <f t="shared" si="43"/>
        <v>0.105</v>
      </c>
      <c r="BT32" s="22">
        <f t="shared" si="43"/>
        <v>9.2999999999999999E-2</v>
      </c>
      <c r="BU32" s="22">
        <f t="shared" si="43"/>
        <v>0</v>
      </c>
      <c r="BV32" s="22">
        <f t="shared" si="43"/>
        <v>0</v>
      </c>
      <c r="BW32" s="22">
        <f t="shared" si="43"/>
        <v>9.4999999999999998E-3</v>
      </c>
      <c r="BX32" s="22">
        <f t="shared" ref="BX32:BY32" si="45">MIN(BX6,BX8,BX10,BX12,BX14,BX16,BX18,BX20)</f>
        <v>0.01</v>
      </c>
      <c r="BY32" s="22">
        <f t="shared" si="45"/>
        <v>4.25</v>
      </c>
      <c r="BZ32" s="22" t="e">
        <f>MIN(BZ6,BZ8,BZ10,BZ12,BZ14,BZ18,#REF!,BZ20)</f>
        <v>#REF!</v>
      </c>
      <c r="CA32" s="22">
        <f t="shared" ref="CA32:CG32" si="46">MIN(CA6,CA8,CA10,CA12,CA14,CA16,CA18,CA20)</f>
        <v>0.185</v>
      </c>
      <c r="CB32" s="22">
        <f t="shared" si="46"/>
        <v>0</v>
      </c>
      <c r="CC32" s="22">
        <f t="shared" si="46"/>
        <v>0</v>
      </c>
      <c r="CD32" s="22">
        <f t="shared" si="46"/>
        <v>0</v>
      </c>
      <c r="CE32" s="22">
        <f t="shared" si="46"/>
        <v>7.4999999999999997E-3</v>
      </c>
      <c r="CF32" s="22" t="e">
        <f>MIN(CF6,CF8,CF10,CF13,CF15,CF17,CF19,#REF!)</f>
        <v>#REF!</v>
      </c>
      <c r="CG32" s="22">
        <f t="shared" si="46"/>
        <v>3.625</v>
      </c>
      <c r="CH32" s="22" t="e">
        <f>MIN(CH6,CH8,CH10,CH12,CH14,CH18,#REF!,CH20)</f>
        <v>#REF!</v>
      </c>
      <c r="CI32" s="22">
        <f t="shared" ref="CI32:CL32" si="47">MIN(CI6,CI8,CI10,CI12,CI14,CI16,CI18,CI20)</f>
        <v>0.15</v>
      </c>
      <c r="CJ32" s="22">
        <f t="shared" si="47"/>
        <v>6.7000000000000004E-2</v>
      </c>
      <c r="CK32" s="22" t="e">
        <f>MIN(#REF!,#REF!,CK10,CK12,CK14,CK16,CK18,CK20)</f>
        <v>#REF!</v>
      </c>
      <c r="CL32" s="22">
        <f t="shared" si="47"/>
        <v>0</v>
      </c>
      <c r="CM32" s="22">
        <f>MIN(CM6,CM8,CM10,CM12,CM14,CM16,CM18,CM20)</f>
        <v>3.5000000000000001E-3</v>
      </c>
      <c r="CN32" s="22" t="e">
        <f>MIN(CO6,CO8,CN10,CN13,CN15,CN17,CN19,#REF!)</f>
        <v>#REF!</v>
      </c>
      <c r="CO32" s="22">
        <f t="shared" ref="CO32" si="48">MIN(CO6,CO8,CO10,CO12,CO14,CO16,CO18,CO20)</f>
        <v>1</v>
      </c>
      <c r="CP32" s="22" t="e">
        <f>MIN(CP6,CP8,CP10,CP12,CP14,CP18,#REF!,CP20)</f>
        <v>#REF!</v>
      </c>
      <c r="CQ32" s="22">
        <f t="shared" ref="CQ32:CR32" si="49">MIN(CQ6,CQ8,CQ10,CQ12,CQ14,CQ16,CQ18,CQ20)</f>
        <v>0.44</v>
      </c>
      <c r="CR32" s="22">
        <f t="shared" si="49"/>
        <v>0</v>
      </c>
      <c r="CS32" s="22" t="e">
        <f>MIN(#REF!,#REF!,CS10,CS12,CS14,CS16,CS18,CS20)</f>
        <v>#REF!</v>
      </c>
      <c r="CT32" s="22">
        <f t="shared" ref="CT32" si="50">MIN(CT6,CT8,CT10,CT12,CT14,CT16,CT18,CT20)</f>
        <v>0</v>
      </c>
    </row>
    <row r="33" spans="2:98" x14ac:dyDescent="0.25">
      <c r="B33" t="s">
        <v>60</v>
      </c>
      <c r="C33" s="22">
        <f>MAX(C6,C8,C10,C12,C14,C16,C18,C20)</f>
        <v>3.0680000000000001</v>
      </c>
      <c r="D33" s="22">
        <f t="shared" ref="D33:BO33" si="51">MAX(D6,D8,D10,D12,D14,D16,D18,D20)</f>
        <v>4.5999999999999999E-2</v>
      </c>
      <c r="E33" s="22">
        <f t="shared" si="51"/>
        <v>3.3620000000000001</v>
      </c>
      <c r="F33" s="22">
        <f t="shared" si="51"/>
        <v>4.4269999999999996</v>
      </c>
      <c r="G33" s="22">
        <f t="shared" si="51"/>
        <v>0.20899999999999999</v>
      </c>
      <c r="H33" s="22">
        <f t="shared" si="51"/>
        <v>0.27200000000000002</v>
      </c>
      <c r="I33" s="22">
        <f t="shared" si="51"/>
        <v>0</v>
      </c>
      <c r="J33" s="22">
        <f t="shared" si="51"/>
        <v>0</v>
      </c>
      <c r="K33" s="22">
        <f t="shared" si="51"/>
        <v>1.6839999999999999</v>
      </c>
      <c r="L33" s="22">
        <f t="shared" si="51"/>
        <v>1.147</v>
      </c>
      <c r="M33" s="22">
        <f t="shared" si="51"/>
        <v>3.0419999999999998</v>
      </c>
      <c r="N33" s="22">
        <f t="shared" si="51"/>
        <v>1.8080000000000001</v>
      </c>
      <c r="O33" s="22">
        <f t="shared" si="51"/>
        <v>0</v>
      </c>
      <c r="P33" s="22">
        <f t="shared" si="51"/>
        <v>0.65800000000000003</v>
      </c>
      <c r="Q33" s="22">
        <f t="shared" si="51"/>
        <v>0</v>
      </c>
      <c r="R33" s="22">
        <f t="shared" si="51"/>
        <v>83.332999999999998</v>
      </c>
      <c r="S33" s="22">
        <f t="shared" si="51"/>
        <v>2.9000000000000001E-2</v>
      </c>
      <c r="T33" s="22">
        <f t="shared" si="51"/>
        <v>8.5000000000000006E-2</v>
      </c>
      <c r="U33" s="22">
        <f t="shared" si="51"/>
        <v>3.1659999999999999</v>
      </c>
      <c r="V33" s="22">
        <f t="shared" si="51"/>
        <v>2.9990000000000001</v>
      </c>
      <c r="W33" s="22">
        <f t="shared" si="51"/>
        <v>0.20899999999999999</v>
      </c>
      <c r="X33" s="22">
        <f t="shared" si="51"/>
        <v>0.56299999999999994</v>
      </c>
      <c r="Y33" s="22">
        <f t="shared" si="51"/>
        <v>0</v>
      </c>
      <c r="Z33" s="22">
        <f t="shared" si="51"/>
        <v>0</v>
      </c>
      <c r="AA33" s="22">
        <f t="shared" si="51"/>
        <v>7.0000000000000001E-3</v>
      </c>
      <c r="AB33" s="22">
        <f t="shared" si="51"/>
        <v>0.03</v>
      </c>
      <c r="AC33" s="22">
        <f t="shared" si="51"/>
        <v>5.75</v>
      </c>
      <c r="AD33" s="22">
        <f t="shared" si="51"/>
        <v>2.7090000000000001</v>
      </c>
      <c r="AE33" s="22">
        <f t="shared" si="51"/>
        <v>1.05</v>
      </c>
      <c r="AF33" s="22">
        <f t="shared" si="51"/>
        <v>0.45300000000000001</v>
      </c>
      <c r="AG33" s="22">
        <f t="shared" si="51"/>
        <v>0</v>
      </c>
      <c r="AH33" s="22">
        <f t="shared" si="51"/>
        <v>0</v>
      </c>
      <c r="AI33" s="22">
        <f t="shared" si="51"/>
        <v>4.0000000000000001E-3</v>
      </c>
      <c r="AJ33" s="22">
        <f t="shared" si="51"/>
        <v>0.02</v>
      </c>
      <c r="AK33" s="22">
        <f t="shared" si="51"/>
        <v>5.75</v>
      </c>
      <c r="AL33" s="22">
        <f t="shared" si="51"/>
        <v>2.653</v>
      </c>
      <c r="AM33" s="22">
        <f t="shared" si="51"/>
        <v>1.32</v>
      </c>
      <c r="AN33" s="22">
        <f t="shared" si="51"/>
        <v>0.52900000000000003</v>
      </c>
      <c r="AO33" s="22">
        <f t="shared" si="51"/>
        <v>0</v>
      </c>
      <c r="AP33" s="22">
        <f t="shared" si="51"/>
        <v>0</v>
      </c>
      <c r="AQ33" s="22">
        <f t="shared" si="51"/>
        <v>1.2E-2</v>
      </c>
      <c r="AR33" s="22">
        <f t="shared" si="51"/>
        <v>0.02</v>
      </c>
      <c r="AS33" s="22">
        <f t="shared" si="51"/>
        <v>5.5</v>
      </c>
      <c r="AT33" s="22">
        <f t="shared" si="51"/>
        <v>3.165</v>
      </c>
      <c r="AU33" s="22">
        <f t="shared" si="51"/>
        <v>1.49</v>
      </c>
      <c r="AV33" s="22">
        <f t="shared" si="51"/>
        <v>0.53700000000000003</v>
      </c>
      <c r="AW33" s="22">
        <f t="shared" si="51"/>
        <v>0</v>
      </c>
      <c r="AX33" s="22">
        <f t="shared" si="51"/>
        <v>0</v>
      </c>
      <c r="AY33" s="22">
        <f t="shared" si="51"/>
        <v>2.1999999999999999E-2</v>
      </c>
      <c r="AZ33" s="22">
        <f t="shared" si="51"/>
        <v>0.02</v>
      </c>
      <c r="BA33" s="22">
        <f t="shared" si="51"/>
        <v>4.5</v>
      </c>
      <c r="BB33" s="22">
        <f t="shared" si="51"/>
        <v>2.738</v>
      </c>
      <c r="BC33" s="22">
        <f t="shared" si="51"/>
        <v>1.825</v>
      </c>
      <c r="BD33" s="22">
        <f t="shared" si="51"/>
        <v>0.495</v>
      </c>
      <c r="BE33" s="22">
        <f t="shared" si="51"/>
        <v>0</v>
      </c>
      <c r="BF33" s="22">
        <f t="shared" si="51"/>
        <v>0</v>
      </c>
      <c r="BG33" s="22">
        <f t="shared" si="51"/>
        <v>1.2E-2</v>
      </c>
      <c r="BH33" s="22">
        <f t="shared" si="51"/>
        <v>0.03</v>
      </c>
      <c r="BI33" s="22">
        <f t="shared" si="51"/>
        <v>5.875</v>
      </c>
      <c r="BJ33" s="22">
        <f t="shared" si="51"/>
        <v>7.2460000000000004</v>
      </c>
      <c r="BK33" s="22">
        <f t="shared" si="51"/>
        <v>1.4950000000000001</v>
      </c>
      <c r="BL33" s="22">
        <f t="shared" si="51"/>
        <v>0.55000000000000004</v>
      </c>
      <c r="BM33" s="22">
        <f t="shared" si="51"/>
        <v>0</v>
      </c>
      <c r="BN33" s="22">
        <f t="shared" si="51"/>
        <v>0</v>
      </c>
      <c r="BO33" s="22">
        <f t="shared" si="51"/>
        <v>1.2E-2</v>
      </c>
      <c r="BP33" s="22">
        <f t="shared" ref="BP33:BW33" si="52">MAX(BP6,BP8,BP10,BP12,BP14,BP16,BP18,BP20)</f>
        <v>0.03</v>
      </c>
      <c r="BQ33" s="22">
        <f t="shared" si="52"/>
        <v>8</v>
      </c>
      <c r="BR33" s="22">
        <f t="shared" ref="BR33" si="53">MAX(BR6,BR8,BR10,BR12,BR14,BR16,BR18,BR20)</f>
        <v>2.3839999999999999</v>
      </c>
      <c r="BS33" s="22">
        <f t="shared" si="52"/>
        <v>1.47</v>
      </c>
      <c r="BT33" s="22">
        <f t="shared" si="52"/>
        <v>0.503</v>
      </c>
      <c r="BU33" s="22">
        <f t="shared" si="52"/>
        <v>0</v>
      </c>
      <c r="BV33" s="22">
        <f t="shared" si="52"/>
        <v>0</v>
      </c>
      <c r="BW33" s="22">
        <f t="shared" si="52"/>
        <v>1.7999999999999999E-2</v>
      </c>
      <c r="BX33" s="22">
        <f t="shared" ref="BX33:BY33" si="54">MAX(BX6,BX8,BX10,BX12,BX14,BX16,BX18,BX20)</f>
        <v>0.01</v>
      </c>
      <c r="BY33" s="22">
        <f t="shared" si="54"/>
        <v>7</v>
      </c>
      <c r="BZ33" s="22" t="e">
        <f>MAX(BZ6,BZ8,BZ10,BZ12,BZ14,BZ18,#REF!,BZ20)</f>
        <v>#REF!</v>
      </c>
      <c r="CA33" s="22">
        <f t="shared" ref="CA33:CG33" si="55">MAX(CA6,CA8,CA10,CA12,CA14,CA16,CA18,CA20)</f>
        <v>2.125</v>
      </c>
      <c r="CB33" s="22">
        <f t="shared" si="55"/>
        <v>0</v>
      </c>
      <c r="CC33" s="22">
        <f t="shared" si="55"/>
        <v>0</v>
      </c>
      <c r="CD33" s="22">
        <f t="shared" si="55"/>
        <v>0</v>
      </c>
      <c r="CE33" s="22">
        <f t="shared" si="55"/>
        <v>1.55E-2</v>
      </c>
      <c r="CF33" s="22" t="e">
        <f>MAX(CF6,CF8,CF10,CF13,CF15,CF17,CF19,#REF!)</f>
        <v>#REF!</v>
      </c>
      <c r="CG33" s="22">
        <f t="shared" si="55"/>
        <v>7.75</v>
      </c>
      <c r="CH33" s="22" t="e">
        <f>MAX(CH6,CH8,CH10,CH12,CH14,CH18,#REF!,CH20)</f>
        <v>#REF!</v>
      </c>
      <c r="CI33" s="22">
        <f t="shared" ref="CI33:CL33" si="56">MAX(CI6,CI8,CI10,CI12,CI14,CI16,CI18,CI20)</f>
        <v>1.2849999999999999</v>
      </c>
      <c r="CJ33" s="22">
        <f t="shared" si="56"/>
        <v>0.44500000000000001</v>
      </c>
      <c r="CK33" s="22" t="e">
        <f>MAX(#REF!,#REF!,CK10,CK12,CK14,CK16,CK18,CK20)</f>
        <v>#REF!</v>
      </c>
      <c r="CL33" s="22">
        <f t="shared" si="56"/>
        <v>0</v>
      </c>
      <c r="CM33" s="22">
        <f>MAX(CM6,CM8,CM10,CM12,CM14,CM16,CM18,CM20)</f>
        <v>0.54800000000000004</v>
      </c>
      <c r="CN33" s="22" t="e">
        <f>MAX(CO6,CO8,CN10,CN13,CN15,CN17,CN19,#REF!)</f>
        <v>#REF!</v>
      </c>
      <c r="CO33" s="22">
        <f t="shared" ref="CO33" si="57">MAX(CO6,CO8,CO10,CO12,CO14,CO16,CO18,CO20)</f>
        <v>2.875</v>
      </c>
      <c r="CP33" s="22" t="e">
        <f>MAX(CP6,CP8,CP10,CP12,CP14,CP18,#REF!,CP20)</f>
        <v>#REF!</v>
      </c>
      <c r="CQ33" s="22">
        <f t="shared" ref="CQ33:CR33" si="58">MAX(CQ6,CQ8,CQ10,CQ12,CQ14,CQ16,CQ18,CQ20)</f>
        <v>0.83499999999999996</v>
      </c>
      <c r="CR33" s="22">
        <f t="shared" si="58"/>
        <v>0</v>
      </c>
      <c r="CS33" s="22" t="e">
        <f>MAX(#REF!,#REF!,CS10,CS12,CS14,CS16,CS18,CS20)</f>
        <v>#REF!</v>
      </c>
      <c r="CT33" s="22">
        <f t="shared" ref="CT33" si="59">MAX(CT6,CT8,CT10,CT12,CT14,CT16,CT18,CT20)</f>
        <v>0</v>
      </c>
    </row>
    <row r="34" spans="2:98" x14ac:dyDescent="0.25">
      <c r="B34" t="s">
        <v>61</v>
      </c>
      <c r="C34" s="22">
        <f>AVERAGE(C6,C8,C10,C12,C14,C16,C18,C20)</f>
        <v>0.39550000000000002</v>
      </c>
      <c r="D34" s="22">
        <f t="shared" ref="D34:BO34" si="60">AVERAGE(D6,D8,D10,D12,D14,D16,D18,D20)</f>
        <v>2.4125000000000001E-2</v>
      </c>
      <c r="E34" s="22">
        <f t="shared" si="60"/>
        <v>2.6515</v>
      </c>
      <c r="F34" s="22">
        <f t="shared" si="60"/>
        <v>2.9941250000000004</v>
      </c>
      <c r="G34" s="22">
        <f t="shared" si="60"/>
        <v>0.18375</v>
      </c>
      <c r="H34" s="22">
        <f t="shared" si="60"/>
        <v>0.23799999999999999</v>
      </c>
      <c r="I34" s="22" t="e">
        <f t="shared" si="60"/>
        <v>#DIV/0!</v>
      </c>
      <c r="J34" s="22" t="e">
        <f t="shared" si="60"/>
        <v>#DIV/0!</v>
      </c>
      <c r="K34" s="22">
        <f t="shared" si="60"/>
        <v>0.29324999999999996</v>
      </c>
      <c r="L34" s="22">
        <f t="shared" si="60"/>
        <v>0.198625</v>
      </c>
      <c r="M34" s="22">
        <f t="shared" si="60"/>
        <v>2.0583749999999998</v>
      </c>
      <c r="N34" s="22">
        <f t="shared" si="60"/>
        <v>1.5879999999999999</v>
      </c>
      <c r="O34" s="22" t="e">
        <f t="shared" si="60"/>
        <v>#DIV/0!</v>
      </c>
      <c r="P34" s="22">
        <f t="shared" si="60"/>
        <v>0.41737499999999994</v>
      </c>
      <c r="Q34" s="22" t="e">
        <f t="shared" si="60"/>
        <v>#DIV/0!</v>
      </c>
      <c r="R34" s="22">
        <f t="shared" si="60"/>
        <v>32.161857142857137</v>
      </c>
      <c r="S34" s="22">
        <f t="shared" si="60"/>
        <v>2.9000000000000001E-2</v>
      </c>
      <c r="T34" s="22">
        <f t="shared" si="60"/>
        <v>5.5166666666666669E-2</v>
      </c>
      <c r="U34" s="22">
        <f t="shared" si="60"/>
        <v>2.7930000000000001</v>
      </c>
      <c r="V34" s="22">
        <f t="shared" si="60"/>
        <v>2.3511666666666668</v>
      </c>
      <c r="W34" s="22">
        <f t="shared" si="60"/>
        <v>0.18375</v>
      </c>
      <c r="X34" s="22">
        <f t="shared" si="60"/>
        <v>0.37433333333333335</v>
      </c>
      <c r="Y34" s="22" t="e">
        <f t="shared" si="60"/>
        <v>#DIV/0!</v>
      </c>
      <c r="Z34" s="22" t="e">
        <f t="shared" si="60"/>
        <v>#DIV/0!</v>
      </c>
      <c r="AA34" s="22">
        <f t="shared" si="60"/>
        <v>5.8749999999999991E-3</v>
      </c>
      <c r="AB34" s="22">
        <f t="shared" si="60"/>
        <v>2.1874999999999999E-2</v>
      </c>
      <c r="AC34" s="22">
        <f t="shared" si="60"/>
        <v>4.375</v>
      </c>
      <c r="AD34" s="22">
        <f t="shared" si="60"/>
        <v>1.7273749999999999</v>
      </c>
      <c r="AE34" s="22">
        <f t="shared" si="60"/>
        <v>0.83499999999999996</v>
      </c>
      <c r="AF34" s="22">
        <f t="shared" si="60"/>
        <v>0.32474999999999998</v>
      </c>
      <c r="AG34" s="22" t="e">
        <f t="shared" si="60"/>
        <v>#DIV/0!</v>
      </c>
      <c r="AH34" s="22" t="e">
        <f t="shared" si="60"/>
        <v>#DIV/0!</v>
      </c>
      <c r="AI34" s="22">
        <f t="shared" si="60"/>
        <v>3.6249999999999998E-3</v>
      </c>
      <c r="AJ34" s="22">
        <f t="shared" si="60"/>
        <v>1.6875000000000001E-2</v>
      </c>
      <c r="AK34" s="22">
        <f t="shared" si="60"/>
        <v>5.09375</v>
      </c>
      <c r="AL34" s="22">
        <f t="shared" si="60"/>
        <v>1.6600000000000001</v>
      </c>
      <c r="AM34" s="22">
        <f t="shared" si="60"/>
        <v>1.0337499999999999</v>
      </c>
      <c r="AN34" s="22">
        <f t="shared" si="60"/>
        <v>0.426875</v>
      </c>
      <c r="AO34" s="22" t="e">
        <f t="shared" si="60"/>
        <v>#DIV/0!</v>
      </c>
      <c r="AP34" s="22" t="e">
        <f t="shared" si="60"/>
        <v>#DIV/0!</v>
      </c>
      <c r="AQ34" s="22">
        <f t="shared" si="60"/>
        <v>1.0437500000000001E-2</v>
      </c>
      <c r="AR34" s="22">
        <f t="shared" si="60"/>
        <v>1.5625E-2</v>
      </c>
      <c r="AS34" s="22">
        <f t="shared" si="60"/>
        <v>4.578125</v>
      </c>
      <c r="AT34" s="22">
        <f t="shared" si="60"/>
        <v>1.6026250000000002</v>
      </c>
      <c r="AU34" s="22">
        <f t="shared" si="60"/>
        <v>1.1099999999999999</v>
      </c>
      <c r="AV34" s="22">
        <f t="shared" si="60"/>
        <v>0.48549999999999999</v>
      </c>
      <c r="AW34" s="22" t="e">
        <f t="shared" si="60"/>
        <v>#DIV/0!</v>
      </c>
      <c r="AX34" s="22" t="e">
        <f t="shared" si="60"/>
        <v>#DIV/0!</v>
      </c>
      <c r="AY34" s="22">
        <f t="shared" si="60"/>
        <v>1.525E-2</v>
      </c>
      <c r="AZ34" s="22">
        <f t="shared" si="60"/>
        <v>0.02</v>
      </c>
      <c r="BA34" s="22">
        <f t="shared" si="60"/>
        <v>3.90625</v>
      </c>
      <c r="BB34" s="22">
        <f t="shared" si="60"/>
        <v>2.1303749999999999</v>
      </c>
      <c r="BC34" s="22">
        <f t="shared" si="60"/>
        <v>1.4024999999999999</v>
      </c>
      <c r="BD34" s="22">
        <f t="shared" si="60"/>
        <v>0.38462499999999999</v>
      </c>
      <c r="BE34" s="22" t="e">
        <f t="shared" si="60"/>
        <v>#DIV/0!</v>
      </c>
      <c r="BF34" s="22" t="e">
        <f t="shared" si="60"/>
        <v>#DIV/0!</v>
      </c>
      <c r="BG34" s="22">
        <f t="shared" si="60"/>
        <v>9.6874999999999999E-3</v>
      </c>
      <c r="BH34" s="22">
        <f t="shared" si="60"/>
        <v>1.7500000000000002E-2</v>
      </c>
      <c r="BI34" s="22">
        <f t="shared" si="60"/>
        <v>5.109375</v>
      </c>
      <c r="BJ34" s="22">
        <f t="shared" si="60"/>
        <v>2.828875</v>
      </c>
      <c r="BK34" s="22">
        <f t="shared" si="60"/>
        <v>1.214375</v>
      </c>
      <c r="BL34" s="22">
        <f t="shared" si="60"/>
        <v>0.38300000000000001</v>
      </c>
      <c r="BM34" s="22" t="e">
        <f t="shared" si="60"/>
        <v>#DIV/0!</v>
      </c>
      <c r="BN34" s="22" t="e">
        <f t="shared" si="60"/>
        <v>#DIV/0!</v>
      </c>
      <c r="BO34" s="22">
        <f t="shared" si="60"/>
        <v>9.1874999999999995E-3</v>
      </c>
      <c r="BP34" s="22">
        <f t="shared" ref="BP34:BW34" si="61">AVERAGE(BP6,BP8,BP10,BP12,BP14,BP16,BP18,BP20)</f>
        <v>2.4374999999999997E-2</v>
      </c>
      <c r="BQ34" s="22">
        <f t="shared" si="61"/>
        <v>4.65625</v>
      </c>
      <c r="BR34" s="22">
        <f t="shared" ref="BR34" si="62">AVERAGE(BR6,BR8,BR10,BR12,BR14,BR16,BR18,BR20)</f>
        <v>1.796125</v>
      </c>
      <c r="BS34" s="22">
        <f t="shared" si="61"/>
        <v>1.0406249999999999</v>
      </c>
      <c r="BT34" s="22">
        <f t="shared" si="61"/>
        <v>0.38950000000000007</v>
      </c>
      <c r="BU34" s="22" t="e">
        <f t="shared" si="61"/>
        <v>#DIV/0!</v>
      </c>
      <c r="BV34" s="22" t="e">
        <f t="shared" si="61"/>
        <v>#DIV/0!</v>
      </c>
      <c r="BW34" s="22">
        <f t="shared" si="61"/>
        <v>1.3874999999999998E-2</v>
      </c>
      <c r="BX34" s="22">
        <f t="shared" ref="BX34:BY34" si="63">AVERAGE(BX6,BX8,BX10,BX12,BX14,BX16,BX18,BX20)</f>
        <v>0.01</v>
      </c>
      <c r="BY34" s="22">
        <f t="shared" si="63"/>
        <v>6.1868750000000006</v>
      </c>
      <c r="BZ34" s="22" t="e">
        <f>AVERAGE(BZ6,BZ8,BZ10,BZ12,BZ14,BZ18,#REF!,BZ20)</f>
        <v>#REF!</v>
      </c>
      <c r="CA34" s="22">
        <f t="shared" ref="CA34:CG34" si="64">AVERAGE(CA6,CA8,CA10,CA12,CA14,CA16,CA18,CA20)</f>
        <v>1.0287500000000001</v>
      </c>
      <c r="CB34" s="22" t="e">
        <f t="shared" si="64"/>
        <v>#DIV/0!</v>
      </c>
      <c r="CC34" s="22" t="e">
        <f t="shared" si="64"/>
        <v>#DIV/0!</v>
      </c>
      <c r="CD34" s="22" t="e">
        <f t="shared" si="64"/>
        <v>#DIV/0!</v>
      </c>
      <c r="CE34" s="22">
        <f t="shared" si="64"/>
        <v>1.0437500000000002E-2</v>
      </c>
      <c r="CF34" s="22" t="e">
        <f>AVERAGE(CF6,CF8,CF10,CF13,CF15,CF17,CF19,#REF!)</f>
        <v>#REF!</v>
      </c>
      <c r="CG34" s="22">
        <f t="shared" si="64"/>
        <v>5.34375</v>
      </c>
      <c r="CH34" s="22" t="e">
        <f>AVERAGE(CH6,CH8,CH10,CH12,CH14,CH18,#REF!,CH20)</f>
        <v>#REF!</v>
      </c>
      <c r="CI34" s="22">
        <f t="shared" ref="CI34:CL34" si="65">AVERAGE(CI6,CI8,CI10,CI12,CI14,CI16,CI18,CI20)</f>
        <v>0.98124999999999996</v>
      </c>
      <c r="CJ34" s="22">
        <f t="shared" si="65"/>
        <v>0.32387500000000002</v>
      </c>
      <c r="CK34" s="22" t="e">
        <f>AVERAGE(#REF!,#REF!,CK10,CK12,CK14,CK16,CK18,CK20)</f>
        <v>#REF!</v>
      </c>
      <c r="CL34" s="22" t="e">
        <f t="shared" si="65"/>
        <v>#DIV/0!</v>
      </c>
      <c r="CM34" s="22">
        <f>AVERAGE(CM6,CM8,CM10,CM12,CM14,CM16,CM18,CM20)</f>
        <v>7.6999999999999999E-2</v>
      </c>
      <c r="CN34" s="22" t="e">
        <f>AVERAGE(CO6,CO8,CN10,CN13,CN15,CN17,CN19,#REF!)</f>
        <v>#REF!</v>
      </c>
      <c r="CO34" s="22">
        <f t="shared" ref="CO34" si="66">AVERAGE(CO6,CO8,CO10,CO12,CO14,CO16,CO18,CO20)</f>
        <v>2.0625</v>
      </c>
      <c r="CP34" s="22" t="e">
        <f>AVERAGE(CP6,CP8,CP10,CP12,CP14,CP18,#REF!,CP20)</f>
        <v>#REF!</v>
      </c>
      <c r="CQ34" s="22">
        <f t="shared" ref="CQ34:CR34" si="67">AVERAGE(CQ6,CQ8,CQ10,CQ12,CQ14,CQ16,CQ18,CQ20)</f>
        <v>0.64937499999999992</v>
      </c>
      <c r="CR34" s="22" t="e">
        <f t="shared" si="67"/>
        <v>#DIV/0!</v>
      </c>
      <c r="CS34" s="22" t="e">
        <f>AVERAGE(#REF!,#REF!,CS10,CS12,CS14,CS16,CS18,CS20)</f>
        <v>#REF!</v>
      </c>
      <c r="CT34" s="22" t="e">
        <f t="shared" ref="CT34" si="68">AVERAGE(CT6,CT8,CT10,CT12,CT14,CT16,CT18,CT20)</f>
        <v>#DIV/0!</v>
      </c>
    </row>
    <row r="35" spans="2:98" x14ac:dyDescent="0.25"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</row>
    <row r="37" spans="2:98" x14ac:dyDescent="0.25">
      <c r="E37" s="23"/>
      <c r="F37" s="23"/>
      <c r="G37" s="23"/>
      <c r="H37" s="23"/>
      <c r="I37" s="23"/>
      <c r="J37" s="23"/>
      <c r="K37" s="23"/>
      <c r="L37" s="23"/>
      <c r="M37" s="23"/>
    </row>
    <row r="51" spans="4:14" x14ac:dyDescent="0.25">
      <c r="E51" t="s">
        <v>248</v>
      </c>
      <c r="F51" t="s">
        <v>252</v>
      </c>
      <c r="H51" t="s">
        <v>253</v>
      </c>
      <c r="I51" t="s">
        <v>254</v>
      </c>
      <c r="K51" t="s">
        <v>248</v>
      </c>
      <c r="L51" t="s">
        <v>252</v>
      </c>
      <c r="M51" t="s">
        <v>253</v>
      </c>
      <c r="N51" t="s">
        <v>254</v>
      </c>
    </row>
    <row r="52" spans="4:14" x14ac:dyDescent="0.25">
      <c r="D52" t="s">
        <v>249</v>
      </c>
      <c r="E52">
        <f>MIN(F5,F7,F9,F11,F13,F15,F17,F19,N5,N7,N9,N11,N13,N15,N17,N19,V5,V7,V9,V13,V15,V19,AD5,AD7,AD9,AD11,AD13,AD15,AD17,AD19,AL5,AL7,AL9,AL11,AL13,AL15,AL17,AL19,AT5,AT7,AT9,AT11,AT13,AT15,AT17,AT19,BB5,BB7,BB9,BB11,BB13,BB15,BB17,BB19,BJ5,BJ7,BJ9,BJ11,BJ13,BJ15,BJ17,BJ19,BR5,BR7,BR9,BR11,BR13,BR15,BR17,BR19)</f>
        <v>0.17399999999999999</v>
      </c>
      <c r="F52">
        <f t="shared" ref="F52:G52" si="69">MIN(G5,G7,G9,G11,G13,G15,G17,G19,O5,O7,O9,O11,O13,O15,O17,O19,W5,W7,W9,W13,W15,W19,AE5,AE7,AE9,AE11,AE13,AE15,AE17,AE19,AM5,AM7,AM9,AM11,AM13,AM15,AM17,AM19,AU5,AU7,AU9,AU11,AU13,AU15,AU17,AU19,BC5,BC7,BC9,BC11,BC13,BC15,BC17,BC19,BK5,BK7,BK9,BK11,BK13,BK15,BK17,BK19,BS5,BS7,BS9,BS11,BS13,BS15,BS17,BS19)</f>
        <v>9.5000000000000001E-2</v>
      </c>
      <c r="G52">
        <f t="shared" si="69"/>
        <v>3.7999999999999999E-2</v>
      </c>
      <c r="H52">
        <f>MIN(H5,H7,H9,H11,H13,H15,H17,H19,P5,P7,P9,P11,P13,P15,P17,P19,X5,X7,X9,X13,X15,X19,AF5,AF7,AF9,AF11,AF13,AF15,AF17,AF19,AN5,AN7,AN9,AN11,AN13,AN15,AN17,AN19,AV5,AV7,AV9,AV11,AV13,AV15,AV17,AV19,BD5,BD7,BD9,BD11,BD13,BD15,BD17,BD19,BL5,BL7,BL9,BL11,BL13,BL15,BL17,BL19,BT5,BT7,BT9,BT11,BT13,BT15,BT17,BT19)</f>
        <v>3.7999999999999999E-2</v>
      </c>
      <c r="J52" t="s">
        <v>57</v>
      </c>
      <c r="K52">
        <v>0.17399999999999999</v>
      </c>
      <c r="L52">
        <v>0.91400000000000003</v>
      </c>
      <c r="M52">
        <v>3.7999999999999999E-2</v>
      </c>
      <c r="N52">
        <v>9.2999999999999999E-2</v>
      </c>
    </row>
    <row r="53" spans="4:14" x14ac:dyDescent="0.25">
      <c r="E53">
        <f>MIN(F6,F8,F10,F12,F14,F16,F18,F20,N6,N8,N10,N12,N14,N16,N18,N20,V6,V8,V10,V14,V16,V20,AD6,AD8,AD10,AD12,AD14,AD16,AD18,AD20,AL6,AL8,AL10,AL12,AL14,AL16,AL18,AL20,AT6,AT8,AT10,AT12,AT14,AT16,AT18,AT20,BB6,BB8,BB10,BB12,BB14,BB16,BB18,BB20,BJ6,BJ8,BJ10,BJ12,BJ14,BJ16,BJ18,BJ20,BR6,BR8,BR10,BR12,BR14,BR16,BR18,BR20)</f>
        <v>0.91400000000000003</v>
      </c>
      <c r="F53">
        <f t="shared" ref="F53:G53" si="70">MIN(G6,G8,G10,G12,G14,G16,G18,G20,O6,O8,O10,O12,O14,O16,O18,O20,W6,W8,W10,W14,W16,W20,AE6,AE8,AE10,AE12,AE14,AE16,AE18,AE20,AM6,AM8,AM10,AM12,AM14,AM16,AM18,AM20,AU6,AU8,AU10,AU12,AU14,AU16,AU18,AU20,BC6,BC8,BC10,BC12,BC14,BC16,BC18,BC20,BK6,BK8,BK10,BK12,BK14,BK16,BK18,BK20,BS6,BS8,BS10,BS12,BS14,BS16,BS18,BS20)</f>
        <v>0.105</v>
      </c>
      <c r="G53">
        <f t="shared" si="70"/>
        <v>9.2999999999999999E-2</v>
      </c>
      <c r="J53" t="s">
        <v>58</v>
      </c>
      <c r="K53">
        <v>7.2460000000000004</v>
      </c>
      <c r="L53">
        <v>7.2460000000000004</v>
      </c>
      <c r="M53">
        <v>0.50900000000000001</v>
      </c>
      <c r="N53">
        <v>0.65800000000000003</v>
      </c>
    </row>
    <row r="54" spans="4:14" x14ac:dyDescent="0.25">
      <c r="D54" t="s">
        <v>250</v>
      </c>
      <c r="E54">
        <f>MAX(F5,F7,F9,F11,F13,F15,F17,F19,N5,N7,N9,N11,N13,N15,N17,N19,V5,V7,V9,V13,V15,V19,AD5,AD7,AD9,AD11,AD13,AD15,AD17,AD19,AL5,AL7,AL9,AL11,AL13,AL15,AL17,AL19,AT5,AT7,AT9,AT11,AT13,AT15,AT17,AT19,BB5,BB7,BB9,BB11,BB13,BB15,BB17,BB19,BJ5,BJ7,BJ9,BJ11,BJ13,BJ15,BJ17,BJ19,BR5,BR7,BR9,BR11,BR13,BR15,BR17,BR19)</f>
        <v>7.2460000000000004</v>
      </c>
      <c r="F54">
        <f t="shared" ref="F54:G54" si="71">MAX(G5,G7,G9,G11,G13,G15,G17,G19,O5,O7,O9,O11,O13,O15,O17,O19,W5,W7,W9,W13,W15,W19,AE5,AE7,AE9,AE11,AE13,AE15,AE17,AE19,AM5,AM7,AM9,AM11,AM13,AM15,AM17,AM19,AU5,AU7,AU9,AU11,AU13,AU15,AU17,AU19,BC5,BC7,BC9,BC11,BC13,BC15,BC17,BC19,BK5,BK7,BK9,BK11,BK13,BK15,BK17,BK19,BS5,BS7,BS9,BS11,BS13,BS15,BS17,BS19)</f>
        <v>1.1200000000000001</v>
      </c>
      <c r="G54">
        <f t="shared" si="71"/>
        <v>0.50900000000000001</v>
      </c>
      <c r="J54" t="s">
        <v>251</v>
      </c>
      <c r="K54">
        <v>3.71</v>
      </c>
      <c r="L54">
        <v>4.08</v>
      </c>
      <c r="M54">
        <v>0.27400000000000002</v>
      </c>
      <c r="N54">
        <v>0.376</v>
      </c>
    </row>
    <row r="55" spans="4:14" x14ac:dyDescent="0.25">
      <c r="E55">
        <f>MAX(F6,F8,F10,F12,F14,F16,F18,F20,N6,N8,N10,N12,N14,N16,N18,N20,V6,V8,V10,V14,V16,V20,AD6,AD8,AD10,AD12,AD14,AD16,AD18,AD20,AL6,AL8,AL10,AL12,AL14,AL16,AL18,AL20,AT6,AT8,AT10,AT12,AT14,AT16,AT18,AT20,BB6,BB8,BB10,BB12,BB14,BB16,BB18,BB20,BJ6,BJ8,BJ10,BJ12,BJ14,BJ16,BJ18,BJ20,BR6,BR8,BR10,BR12,BR14,BR16,BR18,BR20)</f>
        <v>7.2460000000000004</v>
      </c>
      <c r="F55">
        <f t="shared" ref="F55" si="72">MAX(G6,G8,G10,G12,G14,G16,G18,G20,O6,O8,O10,O12,O14,O16,O18,O20,W6,W8,W10,W14,W16,W20,AE6,AE8,AE10,AE12,AE14,AE16,AE18,AE20,AM6,AM8,AM10,AM12,AM14,AM16,AM18,AM20,AU6,AU8,AU10,AU12,AU14,AU16,AU18,AU20,BC6,BC8,BC10,BC12,BC14,BC16,BC18,BC20,BK6,BK8,BK10,BK12,BK14,BK16,BK18,BK20,BS6,BS8,BS10,BS12,BS14,BS16,BS18,BS20)</f>
        <v>1.825</v>
      </c>
      <c r="G55">
        <f t="shared" ref="G55" si="73">MAX(H6,H8,H10,H12,H14,H16,H18,H20,P6,P8,P10,P12,P14,P16,P18,P20,X6,X8,X10,X14,X16,X20,AF6,AF8,AF10,AF12,AF14,AF16,AF18,AF20,AN6,AN8,AN10,AN12,AN14,AN16,AN18,AN20,AV6,AV8,AV10,AV12,AV14,AV16,AV18,AV20,BD6,BD8,BD10,BD12,BD14,BD16,BD18,BD20,BL6,BL8,BL10,BL12,BL14,BL16,BL18,BL20,BT6,BT8,BT10,BT12,BT14,BT16,BT18,BT20)</f>
        <v>0.65800000000000003</v>
      </c>
    </row>
    <row r="56" spans="4:14" x14ac:dyDescent="0.25">
      <c r="D56" t="s">
        <v>251</v>
      </c>
      <c r="E56">
        <f>AVERAGE(E52,E54)</f>
        <v>3.7100000000000004</v>
      </c>
      <c r="G56">
        <f>AVERAGE(G52,G54)</f>
        <v>0.27350000000000002</v>
      </c>
    </row>
    <row r="57" spans="4:14" x14ac:dyDescent="0.25">
      <c r="E57">
        <f>AVERAGE(E53,E55)</f>
        <v>4.08</v>
      </c>
      <c r="G57">
        <f>AVERAGE(G53,G55)</f>
        <v>0.3755</v>
      </c>
    </row>
  </sheetData>
  <mergeCells count="12">
    <mergeCell ref="CM2:CT2"/>
    <mergeCell ref="CE2:CL2"/>
    <mergeCell ref="BW2:CD2"/>
    <mergeCell ref="C2:J2"/>
    <mergeCell ref="AI2:AP2"/>
    <mergeCell ref="AQ2:AX2"/>
    <mergeCell ref="AY2:BF2"/>
    <mergeCell ref="BO2:BV2"/>
    <mergeCell ref="BG2:BN2"/>
    <mergeCell ref="AA2:AH2"/>
    <mergeCell ref="S2:Z2"/>
    <mergeCell ref="K2:R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1"/>
  <sheetViews>
    <sheetView zoomScale="82" zoomScaleNormal="82" workbookViewId="0">
      <pane xSplit="2" ySplit="4" topLeftCell="U56" activePane="bottomRight" state="frozen"/>
      <selection pane="topRight" activeCell="C1" sqref="C1"/>
      <selection pane="bottomLeft" activeCell="A5" sqref="A5"/>
      <selection pane="bottomRight" activeCell="AM154" sqref="AM154"/>
    </sheetView>
  </sheetViews>
  <sheetFormatPr defaultRowHeight="15" x14ac:dyDescent="0.25"/>
  <cols>
    <col min="1" max="1" width="5.28515625" style="8" customWidth="1"/>
    <col min="2" max="2" width="9.140625" style="8"/>
    <col min="3" max="3" width="12.7109375" style="8" customWidth="1"/>
    <col min="4" max="14" width="9.140625" style="8"/>
    <col min="15" max="15" width="9.140625" style="8" customWidth="1"/>
    <col min="16" max="16" width="9.28515625" style="8" customWidth="1"/>
    <col min="17" max="78" width="9.140625" style="8"/>
  </cols>
  <sheetData>
    <row r="1" spans="1:77" x14ac:dyDescent="0.25">
      <c r="A1" s="8" t="s">
        <v>33</v>
      </c>
    </row>
    <row r="2" spans="1:77" x14ac:dyDescent="0.25">
      <c r="A2" s="8" t="s">
        <v>45</v>
      </c>
    </row>
    <row r="3" spans="1:77" x14ac:dyDescent="0.25">
      <c r="B3" s="79" t="s">
        <v>49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 t="s">
        <v>35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 t="s">
        <v>46</v>
      </c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 t="s">
        <v>47</v>
      </c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 t="s">
        <v>48</v>
      </c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 t="s">
        <v>5</v>
      </c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30" t="s">
        <v>97</v>
      </c>
      <c r="BX3" s="30"/>
      <c r="BY3" s="30"/>
    </row>
    <row r="4" spans="1:77" x14ac:dyDescent="0.25">
      <c r="B4" s="8" t="s">
        <v>36</v>
      </c>
      <c r="C4" s="8" t="s">
        <v>37</v>
      </c>
      <c r="D4" s="8" t="s">
        <v>37</v>
      </c>
      <c r="E4" s="8" t="s">
        <v>38</v>
      </c>
      <c r="F4" s="8" t="s">
        <v>39</v>
      </c>
      <c r="G4" s="8" t="s">
        <v>40</v>
      </c>
      <c r="H4" s="8" t="s">
        <v>41</v>
      </c>
      <c r="I4" s="8" t="s">
        <v>42</v>
      </c>
      <c r="J4" s="8" t="s">
        <v>43</v>
      </c>
      <c r="K4" s="8" t="s">
        <v>44</v>
      </c>
      <c r="L4" s="7" t="s">
        <v>92</v>
      </c>
      <c r="M4" s="7" t="s">
        <v>93</v>
      </c>
      <c r="N4" s="7" t="s">
        <v>94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7" t="s">
        <v>92</v>
      </c>
      <c r="Y4" s="7" t="s">
        <v>93</v>
      </c>
      <c r="Z4" s="7" t="s">
        <v>94</v>
      </c>
      <c r="AA4" s="8" t="s">
        <v>36</v>
      </c>
      <c r="AB4" s="8" t="s">
        <v>37</v>
      </c>
      <c r="AC4" s="8" t="s">
        <v>38</v>
      </c>
      <c r="AD4" s="8" t="s">
        <v>39</v>
      </c>
      <c r="AE4" s="8" t="s">
        <v>40</v>
      </c>
      <c r="AF4" s="8" t="s">
        <v>41</v>
      </c>
      <c r="AG4" s="8" t="s">
        <v>42</v>
      </c>
      <c r="AH4" s="8" t="s">
        <v>43</v>
      </c>
      <c r="AI4" s="8" t="s">
        <v>44</v>
      </c>
      <c r="AJ4" s="7" t="s">
        <v>92</v>
      </c>
      <c r="AK4" s="7" t="s">
        <v>93</v>
      </c>
      <c r="AL4" s="7" t="s">
        <v>94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7" t="s">
        <v>92</v>
      </c>
      <c r="AW4" s="7" t="s">
        <v>93</v>
      </c>
      <c r="AX4" s="7" t="s">
        <v>94</v>
      </c>
      <c r="AY4" s="8" t="s">
        <v>36</v>
      </c>
      <c r="AZ4" s="8" t="s">
        <v>37</v>
      </c>
      <c r="BA4" s="8" t="s">
        <v>38</v>
      </c>
      <c r="BB4" s="8" t="s">
        <v>39</v>
      </c>
      <c r="BC4" s="8" t="s">
        <v>40</v>
      </c>
      <c r="BD4" s="8" t="s">
        <v>41</v>
      </c>
      <c r="BE4" s="8" t="s">
        <v>42</v>
      </c>
      <c r="BF4" s="8" t="s">
        <v>43</v>
      </c>
      <c r="BG4" s="8" t="s">
        <v>44</v>
      </c>
      <c r="BH4" s="7" t="s">
        <v>92</v>
      </c>
      <c r="BI4" s="7" t="s">
        <v>93</v>
      </c>
      <c r="BJ4" s="7" t="s">
        <v>94</v>
      </c>
      <c r="BK4" s="15" t="s">
        <v>36</v>
      </c>
      <c r="BL4" s="15" t="s">
        <v>37</v>
      </c>
      <c r="BM4" s="15" t="s">
        <v>38</v>
      </c>
      <c r="BN4" s="15" t="s">
        <v>39</v>
      </c>
      <c r="BO4" s="15" t="s">
        <v>40</v>
      </c>
      <c r="BP4" s="15" t="s">
        <v>41</v>
      </c>
      <c r="BQ4" s="15" t="s">
        <v>42</v>
      </c>
      <c r="BR4" s="15" t="s">
        <v>43</v>
      </c>
      <c r="BS4" s="15" t="s">
        <v>44</v>
      </c>
      <c r="BT4" s="7" t="s">
        <v>92</v>
      </c>
      <c r="BU4" s="7" t="s">
        <v>93</v>
      </c>
      <c r="BV4" s="7" t="s">
        <v>94</v>
      </c>
      <c r="BW4" s="7" t="s">
        <v>93</v>
      </c>
      <c r="BX4" s="7"/>
      <c r="BY4" s="7"/>
    </row>
    <row r="5" spans="1:77" x14ac:dyDescent="0.25">
      <c r="A5" s="8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8">
        <v>29.4</v>
      </c>
      <c r="P5" s="5">
        <v>27.7</v>
      </c>
      <c r="Q5" s="9">
        <v>28.7</v>
      </c>
      <c r="R5" s="8">
        <v>28.9</v>
      </c>
      <c r="S5" s="9">
        <v>29</v>
      </c>
      <c r="T5" s="9">
        <v>28.5</v>
      </c>
      <c r="U5" s="9">
        <v>28.7</v>
      </c>
      <c r="V5" s="9">
        <v>28.1</v>
      </c>
      <c r="W5" s="9">
        <v>28.3</v>
      </c>
      <c r="X5" s="9">
        <v>27.6</v>
      </c>
      <c r="Y5" s="9">
        <v>28.4</v>
      </c>
      <c r="Z5" s="9"/>
      <c r="AA5" s="8">
        <v>7.05</v>
      </c>
      <c r="AB5" s="5">
        <v>7.4</v>
      </c>
      <c r="AC5" s="9">
        <v>8.2799999999999994</v>
      </c>
      <c r="AD5" s="8">
        <v>8.9</v>
      </c>
      <c r="AE5" s="9">
        <v>8.5</v>
      </c>
      <c r="AF5" s="9">
        <v>8.18</v>
      </c>
      <c r="AG5" s="9">
        <v>8.34</v>
      </c>
      <c r="AH5" s="10">
        <v>7.82</v>
      </c>
      <c r="AI5" s="10">
        <v>8.3800000000000008</v>
      </c>
      <c r="AJ5" s="10">
        <v>7.69</v>
      </c>
      <c r="AK5" s="10">
        <v>8.69</v>
      </c>
      <c r="AL5" s="10"/>
      <c r="AM5" s="8">
        <v>7</v>
      </c>
      <c r="AN5" s="5">
        <v>5.915</v>
      </c>
      <c r="AO5" s="9">
        <v>6.44</v>
      </c>
      <c r="AP5" s="8">
        <v>6.35</v>
      </c>
      <c r="AQ5" s="9">
        <v>7.64</v>
      </c>
      <c r="AR5" s="9">
        <v>4.5999999999999996</v>
      </c>
      <c r="AS5" s="9">
        <v>6.13</v>
      </c>
      <c r="AT5" s="9">
        <v>1.46</v>
      </c>
      <c r="AU5" s="9">
        <v>5.69</v>
      </c>
      <c r="AV5" s="9">
        <v>3.76</v>
      </c>
      <c r="AW5" s="9">
        <v>7.27</v>
      </c>
      <c r="AX5" s="9"/>
      <c r="AY5" s="8">
        <v>158.9</v>
      </c>
      <c r="AZ5" s="5">
        <v>152.9</v>
      </c>
      <c r="BA5" s="9">
        <v>149.6</v>
      </c>
      <c r="BB5" s="8">
        <v>146</v>
      </c>
      <c r="BC5" s="9">
        <v>140</v>
      </c>
      <c r="BD5" s="9">
        <v>144.30000000000001</v>
      </c>
      <c r="BE5" s="9">
        <v>142.80000000000001</v>
      </c>
      <c r="BF5" s="11">
        <v>142.5</v>
      </c>
      <c r="BG5" s="19">
        <v>141.5</v>
      </c>
      <c r="BI5" s="8">
        <v>137.9</v>
      </c>
      <c r="BK5" s="8">
        <v>0.74</v>
      </c>
      <c r="BL5" s="5">
        <v>0.79249999999999998</v>
      </c>
      <c r="BM5" s="9">
        <v>0.31</v>
      </c>
      <c r="BN5" s="8">
        <v>0.34</v>
      </c>
      <c r="BO5" s="9">
        <v>0.33</v>
      </c>
      <c r="BP5" s="9">
        <v>0.41</v>
      </c>
      <c r="BQ5" s="9">
        <v>0.4</v>
      </c>
      <c r="BR5" s="9">
        <v>0.56999999999999995</v>
      </c>
      <c r="BS5" s="9">
        <v>0.63</v>
      </c>
      <c r="BT5" s="9"/>
      <c r="BU5" s="9"/>
      <c r="BV5" s="9"/>
      <c r="BW5" s="9">
        <v>84.5</v>
      </c>
      <c r="BX5" s="9"/>
      <c r="BY5" s="9"/>
    </row>
    <row r="6" spans="1:77" x14ac:dyDescent="0.25">
      <c r="A6" s="8">
        <v>2</v>
      </c>
      <c r="B6" s="8">
        <v>0.77</v>
      </c>
      <c r="C6" s="8">
        <v>0.8</v>
      </c>
      <c r="D6" s="8">
        <v>0.8</v>
      </c>
      <c r="E6" s="8">
        <v>0.65</v>
      </c>
      <c r="F6" s="8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8">
        <v>28.1</v>
      </c>
      <c r="P6" s="5">
        <v>27.7</v>
      </c>
      <c r="Q6" s="9">
        <v>28.6</v>
      </c>
      <c r="R6" s="8">
        <v>28.5</v>
      </c>
      <c r="S6" s="9">
        <v>28.8</v>
      </c>
      <c r="T6" s="9">
        <v>28.5</v>
      </c>
      <c r="U6" s="9">
        <v>28.7</v>
      </c>
      <c r="V6" s="9">
        <v>27.8</v>
      </c>
      <c r="W6" s="9">
        <v>28.3</v>
      </c>
      <c r="X6" s="9">
        <v>27.6</v>
      </c>
      <c r="Y6" s="9">
        <v>28.3</v>
      </c>
      <c r="Z6" s="9"/>
      <c r="AA6" s="8">
        <v>6.64</v>
      </c>
      <c r="AB6" s="5">
        <v>7.1750000000000007</v>
      </c>
      <c r="AC6" s="12">
        <v>8.19</v>
      </c>
      <c r="AD6" s="8">
        <v>8.57</v>
      </c>
      <c r="AE6" s="9">
        <v>8.4600000000000009</v>
      </c>
      <c r="AF6" s="9">
        <v>8.25</v>
      </c>
      <c r="AG6" s="9">
        <v>8.66</v>
      </c>
      <c r="AH6" s="10">
        <v>7.81</v>
      </c>
      <c r="AI6" s="10">
        <v>8.4600000000000009</v>
      </c>
      <c r="AJ6" s="10">
        <v>7.65</v>
      </c>
      <c r="AK6" s="10">
        <v>7.2</v>
      </c>
      <c r="AL6" s="10"/>
      <c r="AM6" s="8">
        <v>3.62</v>
      </c>
      <c r="AN6" s="5">
        <v>5.8937499999999998</v>
      </c>
      <c r="AO6" s="9">
        <v>5.96</v>
      </c>
      <c r="AP6" s="8">
        <v>6.88</v>
      </c>
      <c r="AQ6" s="9">
        <v>7.32</v>
      </c>
      <c r="AR6" s="9">
        <v>4.3600000000000003</v>
      </c>
      <c r="AS6" s="9">
        <v>5.22</v>
      </c>
      <c r="AT6" s="9">
        <v>1.22</v>
      </c>
      <c r="AU6" s="9">
        <v>6.1</v>
      </c>
      <c r="AV6" s="9">
        <v>3.46</v>
      </c>
      <c r="AW6" s="9">
        <v>6.23</v>
      </c>
      <c r="AX6" s="9"/>
      <c r="AY6" s="8">
        <v>158.30000000000001</v>
      </c>
      <c r="AZ6" s="5">
        <v>152.82500000000002</v>
      </c>
      <c r="BA6" s="9">
        <v>149.19999999999999</v>
      </c>
      <c r="BB6" s="8">
        <v>145</v>
      </c>
      <c r="BC6" s="9">
        <v>143.80000000000001</v>
      </c>
      <c r="BD6" s="9">
        <v>144.4</v>
      </c>
      <c r="BE6" s="9">
        <v>143.80000000000001</v>
      </c>
      <c r="BF6" s="11">
        <v>141.5</v>
      </c>
      <c r="BG6" s="19">
        <v>141.5</v>
      </c>
      <c r="BI6" s="8">
        <v>137.6</v>
      </c>
      <c r="BK6" s="8">
        <v>1.03</v>
      </c>
      <c r="BL6" s="5">
        <v>0.78312500000000007</v>
      </c>
      <c r="BM6" s="9">
        <v>0.33</v>
      </c>
      <c r="BN6" s="8">
        <v>0.34</v>
      </c>
      <c r="BO6" s="9">
        <v>0.32</v>
      </c>
      <c r="BP6" s="9">
        <v>0.38</v>
      </c>
      <c r="BQ6" s="9">
        <v>0.34</v>
      </c>
      <c r="BR6" s="9">
        <v>0.65</v>
      </c>
      <c r="BS6" s="9">
        <v>0.41</v>
      </c>
      <c r="BT6" s="9"/>
      <c r="BU6" s="9"/>
      <c r="BV6" s="9"/>
      <c r="BW6" s="9">
        <v>83.85</v>
      </c>
      <c r="BX6" s="9"/>
      <c r="BY6" s="9"/>
    </row>
    <row r="7" spans="1:77" x14ac:dyDescent="0.25">
      <c r="A7" s="8">
        <v>3</v>
      </c>
      <c r="B7" s="8">
        <f>B6*3</f>
        <v>2.31</v>
      </c>
      <c r="C7" s="8">
        <v>2.5</v>
      </c>
      <c r="D7" s="8">
        <v>2.5</v>
      </c>
      <c r="E7" s="8">
        <f>E6*3</f>
        <v>1.9500000000000002</v>
      </c>
      <c r="F7" s="8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8">
        <v>27.4</v>
      </c>
      <c r="P7" s="5">
        <v>27.6</v>
      </c>
      <c r="Q7" s="9">
        <v>28.4</v>
      </c>
      <c r="R7" s="8">
        <v>28.4</v>
      </c>
      <c r="S7" s="9">
        <v>28.7</v>
      </c>
      <c r="T7" s="9">
        <v>28.3</v>
      </c>
      <c r="U7" s="9">
        <v>28.7</v>
      </c>
      <c r="V7" s="9">
        <v>27.7</v>
      </c>
      <c r="W7" s="9">
        <v>28.3</v>
      </c>
      <c r="X7" s="9">
        <v>27.6</v>
      </c>
      <c r="Y7" s="9">
        <v>28.3</v>
      </c>
      <c r="Z7" s="9"/>
      <c r="AA7" s="8">
        <v>6.52</v>
      </c>
      <c r="AB7" s="5">
        <v>7.01</v>
      </c>
      <c r="AC7" s="9">
        <v>7.88</v>
      </c>
      <c r="AD7" s="8">
        <v>8.39</v>
      </c>
      <c r="AE7" s="9">
        <v>8.41</v>
      </c>
      <c r="AF7" s="9">
        <v>7.87</v>
      </c>
      <c r="AG7" s="9">
        <v>8.6999999999999993</v>
      </c>
      <c r="AH7" s="10">
        <v>7.69</v>
      </c>
      <c r="AI7" s="10">
        <v>8.4499999999999993</v>
      </c>
      <c r="AJ7" s="10">
        <v>7.59</v>
      </c>
      <c r="AK7" s="10">
        <v>8.68</v>
      </c>
      <c r="AL7" s="10"/>
      <c r="AM7" s="8">
        <v>1.4</v>
      </c>
      <c r="AN7" s="5">
        <v>5.2</v>
      </c>
      <c r="AO7" s="9">
        <v>5.05</v>
      </c>
      <c r="AP7" s="8">
        <v>5.84</v>
      </c>
      <c r="AQ7" s="9">
        <v>6.76</v>
      </c>
      <c r="AR7" s="9">
        <v>1.72</v>
      </c>
      <c r="AS7" s="9">
        <v>4.91</v>
      </c>
      <c r="AT7" s="9">
        <v>1.08</v>
      </c>
      <c r="AU7" s="9">
        <v>5.71</v>
      </c>
      <c r="AV7" s="9">
        <v>3.31</v>
      </c>
      <c r="AW7" s="9">
        <v>6.16</v>
      </c>
      <c r="AX7" s="9"/>
      <c r="AY7" s="8">
        <v>158.6</v>
      </c>
      <c r="AZ7" s="5">
        <v>153</v>
      </c>
      <c r="BA7" s="9">
        <v>149</v>
      </c>
      <c r="BB7" s="8">
        <v>144</v>
      </c>
      <c r="BC7" s="9">
        <v>143.6</v>
      </c>
      <c r="BD7" s="9">
        <v>145</v>
      </c>
      <c r="BE7" s="9">
        <v>143.6</v>
      </c>
      <c r="BF7" s="11">
        <v>143</v>
      </c>
      <c r="BG7" s="19">
        <v>141.69999999999999</v>
      </c>
      <c r="BI7" s="8">
        <v>137.5</v>
      </c>
      <c r="BK7" s="8">
        <v>1.08</v>
      </c>
      <c r="BL7" s="5">
        <v>0.82</v>
      </c>
      <c r="BM7" s="9">
        <v>0.43</v>
      </c>
      <c r="BN7" s="8">
        <v>0.37</v>
      </c>
      <c r="BO7" s="9">
        <v>0.31</v>
      </c>
      <c r="BP7" s="9">
        <v>0.55000000000000004</v>
      </c>
      <c r="BQ7" s="9">
        <v>0.32</v>
      </c>
      <c r="BR7" s="9">
        <v>0.85</v>
      </c>
      <c r="BS7" s="9">
        <v>0.56000000000000005</v>
      </c>
      <c r="BT7" s="9"/>
      <c r="BU7" s="9"/>
      <c r="BV7" s="9"/>
      <c r="BW7" s="9">
        <v>83.86</v>
      </c>
      <c r="BX7" s="9"/>
      <c r="BY7" s="9"/>
    </row>
    <row r="8" spans="1:77" x14ac:dyDescent="0.25">
      <c r="A8" s="8">
        <v>4</v>
      </c>
      <c r="B8" s="8">
        <v>19.7</v>
      </c>
      <c r="C8" s="8">
        <v>22.4</v>
      </c>
      <c r="D8" s="8">
        <v>5</v>
      </c>
      <c r="E8" s="8">
        <v>5</v>
      </c>
      <c r="F8" s="8">
        <v>3</v>
      </c>
      <c r="G8" s="9">
        <v>3</v>
      </c>
      <c r="H8" s="9">
        <v>3</v>
      </c>
      <c r="I8" s="9">
        <v>3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8">
        <v>26.8</v>
      </c>
      <c r="P8" s="5">
        <v>26.774999999999999</v>
      </c>
      <c r="Q8" s="9">
        <v>28.4</v>
      </c>
      <c r="R8" s="8">
        <v>28.3</v>
      </c>
      <c r="S8" s="9">
        <v>28.6</v>
      </c>
      <c r="T8" s="9">
        <v>28.3</v>
      </c>
      <c r="U8" s="9">
        <v>28.7</v>
      </c>
      <c r="V8" s="9">
        <v>27.6</v>
      </c>
      <c r="W8" s="9">
        <v>28.3</v>
      </c>
      <c r="X8" s="9">
        <v>27.6</v>
      </c>
      <c r="Y8" s="9">
        <v>28.3</v>
      </c>
      <c r="Z8" s="9"/>
      <c r="AA8" s="8">
        <v>6.41</v>
      </c>
      <c r="AB8" s="5">
        <v>6.45</v>
      </c>
      <c r="AC8" s="9">
        <v>7.84</v>
      </c>
      <c r="AD8" s="8">
        <v>8.31</v>
      </c>
      <c r="AE8" s="9">
        <v>8.24</v>
      </c>
      <c r="AF8" s="9">
        <v>7.5</v>
      </c>
      <c r="AG8" s="9">
        <v>8.65</v>
      </c>
      <c r="AH8" s="10">
        <v>7.41</v>
      </c>
      <c r="AI8" s="10">
        <v>8.31</v>
      </c>
      <c r="AJ8" s="10">
        <v>7.55</v>
      </c>
      <c r="AK8" s="10">
        <v>8.66</v>
      </c>
      <c r="AL8" s="10"/>
      <c r="AM8" s="8">
        <v>0.65</v>
      </c>
      <c r="AN8" s="7">
        <v>2.98</v>
      </c>
      <c r="AO8" s="9">
        <v>5.15</v>
      </c>
      <c r="AP8" s="8">
        <v>5.33</v>
      </c>
      <c r="AQ8" s="9">
        <v>5.0199999999999996</v>
      </c>
      <c r="AR8" s="9">
        <v>1.71</v>
      </c>
      <c r="AS8" s="9">
        <v>4.7300000000000004</v>
      </c>
      <c r="AT8" s="9">
        <v>1.01</v>
      </c>
      <c r="AU8" s="9">
        <v>5.28</v>
      </c>
      <c r="AV8" s="9">
        <v>3.17</v>
      </c>
      <c r="AW8" s="9">
        <v>6.32</v>
      </c>
      <c r="AX8" s="9"/>
      <c r="AY8" s="8">
        <v>168.4</v>
      </c>
      <c r="AZ8" s="5">
        <v>165.82500000000002</v>
      </c>
      <c r="BA8" s="9">
        <v>148.6</v>
      </c>
      <c r="BB8" s="8">
        <v>144</v>
      </c>
      <c r="BC8" s="9">
        <v>143.80000000000001</v>
      </c>
      <c r="BD8" s="9">
        <v>144.80000000000001</v>
      </c>
      <c r="BE8" s="9">
        <v>143.1</v>
      </c>
      <c r="BF8" s="11">
        <v>144.19999999999999</v>
      </c>
      <c r="BG8" s="19">
        <v>141.69999999999999</v>
      </c>
      <c r="BI8" s="7">
        <v>137.5</v>
      </c>
      <c r="BK8" s="8">
        <v>1.68</v>
      </c>
      <c r="BL8" s="5">
        <v>1.88</v>
      </c>
      <c r="BM8" s="9">
        <v>0.7</v>
      </c>
      <c r="BN8" s="8">
        <v>0.39</v>
      </c>
      <c r="BO8" s="9">
        <v>0.39</v>
      </c>
      <c r="BP8" s="9">
        <v>0.56999999999999995</v>
      </c>
      <c r="BQ8" s="9">
        <v>0.34</v>
      </c>
      <c r="BR8" s="9">
        <v>1.05</v>
      </c>
      <c r="BS8" s="9">
        <v>0.4</v>
      </c>
      <c r="BT8" s="9"/>
      <c r="BU8" s="9"/>
      <c r="BV8" s="9"/>
      <c r="BW8" s="9">
        <v>83.85</v>
      </c>
      <c r="BX8" s="9"/>
      <c r="BY8" s="9"/>
    </row>
    <row r="9" spans="1:77" x14ac:dyDescent="0.25">
      <c r="A9" s="8">
        <v>5</v>
      </c>
      <c r="D9" s="8">
        <v>10</v>
      </c>
      <c r="E9" s="8">
        <v>10</v>
      </c>
      <c r="F9" s="8">
        <v>4</v>
      </c>
      <c r="G9" s="9">
        <v>4</v>
      </c>
      <c r="H9" s="9">
        <v>4</v>
      </c>
      <c r="I9" s="9">
        <v>4</v>
      </c>
      <c r="J9" s="9">
        <v>4</v>
      </c>
      <c r="K9" s="9">
        <v>4</v>
      </c>
      <c r="L9" s="9">
        <v>4</v>
      </c>
      <c r="M9" s="9">
        <v>4</v>
      </c>
      <c r="N9" s="9">
        <v>4</v>
      </c>
      <c r="Q9" s="9">
        <v>28</v>
      </c>
      <c r="R9" s="8">
        <v>28.3</v>
      </c>
      <c r="S9" s="9">
        <v>28.5</v>
      </c>
      <c r="T9" s="9">
        <v>28.3</v>
      </c>
      <c r="U9" s="9">
        <v>28.6</v>
      </c>
      <c r="V9" s="9">
        <v>27.6</v>
      </c>
      <c r="W9" s="9">
        <v>27.9</v>
      </c>
      <c r="X9" s="9">
        <v>27.5</v>
      </c>
      <c r="Y9" s="9">
        <v>28.2</v>
      </c>
      <c r="Z9" s="9"/>
      <c r="AC9" s="9">
        <v>7.4</v>
      </c>
      <c r="AD9" s="8">
        <v>8.2899999999999991</v>
      </c>
      <c r="AE9" s="9">
        <v>7.89</v>
      </c>
      <c r="AF9" s="9">
        <v>7.4</v>
      </c>
      <c r="AG9" s="9">
        <v>8.6300000000000008</v>
      </c>
      <c r="AH9" s="10">
        <v>7.22</v>
      </c>
      <c r="AI9" s="10">
        <v>8.08</v>
      </c>
      <c r="AJ9" s="10">
        <v>7.45</v>
      </c>
      <c r="AK9" s="10">
        <v>8.34</v>
      </c>
      <c r="AL9" s="10"/>
      <c r="AN9" s="7">
        <v>0.96</v>
      </c>
      <c r="AO9" s="9">
        <v>2.92</v>
      </c>
      <c r="AP9" s="8">
        <v>5.76</v>
      </c>
      <c r="AQ9" s="9">
        <v>4.4000000000000004</v>
      </c>
      <c r="AR9" s="9">
        <v>1.63</v>
      </c>
      <c r="AS9" s="9">
        <v>4.63</v>
      </c>
      <c r="AT9" s="9">
        <v>0.84</v>
      </c>
      <c r="AU9" s="9">
        <v>4.07</v>
      </c>
      <c r="AV9" s="9">
        <v>2.25</v>
      </c>
      <c r="AW9" s="9">
        <v>4.75</v>
      </c>
      <c r="AX9" s="9"/>
      <c r="BA9" s="9">
        <v>150</v>
      </c>
      <c r="BB9" s="8">
        <v>144</v>
      </c>
      <c r="BC9" s="9">
        <v>144.30000000000001</v>
      </c>
      <c r="BD9" s="9">
        <v>144.9</v>
      </c>
      <c r="BE9" s="9">
        <v>143</v>
      </c>
      <c r="BF9" s="11">
        <v>145.1</v>
      </c>
      <c r="BG9" s="19">
        <v>141.69999999999999</v>
      </c>
      <c r="BI9" s="7">
        <v>137.19999999999999</v>
      </c>
      <c r="BM9" s="9">
        <v>1.05</v>
      </c>
      <c r="BN9" s="8">
        <v>0.4</v>
      </c>
      <c r="BO9" s="9">
        <v>0.45</v>
      </c>
      <c r="BP9" s="9">
        <v>0.61</v>
      </c>
      <c r="BQ9" s="9">
        <v>0.43</v>
      </c>
      <c r="BR9" s="9">
        <v>1.33</v>
      </c>
      <c r="BS9" s="9">
        <v>0.47</v>
      </c>
      <c r="BT9" s="9"/>
      <c r="BU9" s="9"/>
      <c r="BV9" s="9"/>
      <c r="BW9" s="9">
        <v>84.5</v>
      </c>
      <c r="BX9" s="9"/>
      <c r="BY9" s="9"/>
    </row>
    <row r="10" spans="1:77" x14ac:dyDescent="0.25">
      <c r="A10" s="8">
        <v>6</v>
      </c>
      <c r="D10" s="8">
        <v>22.4</v>
      </c>
      <c r="E10" s="8">
        <v>22.5</v>
      </c>
      <c r="F10" s="8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5</v>
      </c>
      <c r="Q10" s="9">
        <v>27.1</v>
      </c>
      <c r="R10" s="8">
        <v>28.3</v>
      </c>
      <c r="S10" s="9">
        <v>28.4</v>
      </c>
      <c r="T10" s="9">
        <v>28.2</v>
      </c>
      <c r="U10" s="9">
        <v>28.6</v>
      </c>
      <c r="V10" s="9">
        <v>27.6</v>
      </c>
      <c r="W10" s="9">
        <v>27.8</v>
      </c>
      <c r="X10" s="9">
        <v>27.5</v>
      </c>
      <c r="Y10" s="9">
        <v>27.8</v>
      </c>
      <c r="Z10" s="9"/>
      <c r="AC10" s="9">
        <v>6.73</v>
      </c>
      <c r="AD10" s="8">
        <v>8.2200000000000006</v>
      </c>
      <c r="AE10" s="9">
        <v>7.82</v>
      </c>
      <c r="AF10" s="9">
        <v>7.28</v>
      </c>
      <c r="AG10" s="9">
        <v>8.59</v>
      </c>
      <c r="AH10" s="10">
        <v>7.11</v>
      </c>
      <c r="AI10" s="10">
        <v>7.73</v>
      </c>
      <c r="AJ10" s="10">
        <v>7.32</v>
      </c>
      <c r="AK10" s="10">
        <v>8.0399999999999991</v>
      </c>
      <c r="AL10" s="10"/>
      <c r="AN10" s="5">
        <v>0.43999999999999995</v>
      </c>
      <c r="AO10" s="9">
        <v>0.28999999999999998</v>
      </c>
      <c r="AP10" s="8">
        <v>4.6399999999999997</v>
      </c>
      <c r="AQ10" s="9">
        <v>4.17</v>
      </c>
      <c r="AR10" s="9">
        <v>0.91</v>
      </c>
      <c r="AS10" s="9">
        <v>4.54</v>
      </c>
      <c r="AT10" s="9">
        <v>0.78</v>
      </c>
      <c r="AU10" s="9">
        <v>3.6</v>
      </c>
      <c r="AV10" s="9">
        <v>1.6</v>
      </c>
      <c r="AW10" s="9">
        <v>3.92</v>
      </c>
      <c r="AX10" s="9"/>
      <c r="BA10" s="9">
        <v>170</v>
      </c>
      <c r="BB10" s="8">
        <v>145</v>
      </c>
      <c r="BC10" s="9">
        <v>144.19999999999999</v>
      </c>
      <c r="BD10" s="9">
        <v>145.6</v>
      </c>
      <c r="BE10" s="9">
        <v>142.80000000000001</v>
      </c>
      <c r="BF10" s="11">
        <v>145.69999999999999</v>
      </c>
      <c r="BG10" s="19">
        <v>141.72999999999999</v>
      </c>
      <c r="BI10" s="7">
        <v>136.4</v>
      </c>
      <c r="BM10" s="9">
        <v>1.77</v>
      </c>
      <c r="BN10" s="8">
        <v>0.42</v>
      </c>
      <c r="BO10" s="9">
        <v>0.49</v>
      </c>
      <c r="BP10" s="9">
        <v>0.71</v>
      </c>
      <c r="BQ10" s="9">
        <v>0.31</v>
      </c>
      <c r="BR10" s="9">
        <v>1.4</v>
      </c>
      <c r="BS10" s="9">
        <v>0.56000000000000005</v>
      </c>
      <c r="BT10" s="9"/>
      <c r="BU10" s="9"/>
      <c r="BV10" s="9"/>
      <c r="BW10" s="9">
        <v>83.85</v>
      </c>
      <c r="BX10" s="9"/>
      <c r="BY10" s="9"/>
    </row>
    <row r="11" spans="1:77" x14ac:dyDescent="0.25">
      <c r="A11" s="8">
        <v>7</v>
      </c>
      <c r="F11" s="8">
        <v>6</v>
      </c>
      <c r="G11" s="9">
        <v>6</v>
      </c>
      <c r="H11" s="9">
        <v>6</v>
      </c>
      <c r="I11" s="9">
        <v>6</v>
      </c>
      <c r="J11" s="9">
        <v>6</v>
      </c>
      <c r="K11" s="9">
        <v>6</v>
      </c>
      <c r="L11" s="9">
        <v>6</v>
      </c>
      <c r="M11" s="9">
        <v>6</v>
      </c>
      <c r="N11" s="9">
        <v>6</v>
      </c>
      <c r="R11" s="8">
        <v>28.2</v>
      </c>
      <c r="S11" s="9">
        <v>28.2</v>
      </c>
      <c r="T11" s="9">
        <v>28.2</v>
      </c>
      <c r="U11" s="9">
        <v>28.6</v>
      </c>
      <c r="V11" s="9">
        <v>27.6</v>
      </c>
      <c r="W11" s="9">
        <v>27.8</v>
      </c>
      <c r="X11" s="9">
        <v>27.5</v>
      </c>
      <c r="Y11" s="9">
        <v>27.7</v>
      </c>
      <c r="Z11" s="9"/>
      <c r="AD11" s="8">
        <v>8.08</v>
      </c>
      <c r="AE11" s="9">
        <v>7.6</v>
      </c>
      <c r="AF11" s="9">
        <v>7.21</v>
      </c>
      <c r="AG11" s="9">
        <v>8.5399999999999991</v>
      </c>
      <c r="AH11" s="10">
        <v>7.4</v>
      </c>
      <c r="AI11" s="10">
        <v>7.83</v>
      </c>
      <c r="AJ11" s="10">
        <v>7.23</v>
      </c>
      <c r="AK11" s="10">
        <v>7.88</v>
      </c>
      <c r="AL11" s="10"/>
      <c r="AP11" s="8">
        <v>4.83</v>
      </c>
      <c r="AQ11" s="9">
        <v>2.75</v>
      </c>
      <c r="AR11" s="9">
        <v>0.8</v>
      </c>
      <c r="AS11" s="9">
        <v>4.42</v>
      </c>
      <c r="AT11" s="9">
        <v>0.61</v>
      </c>
      <c r="AU11" s="9">
        <v>3.77</v>
      </c>
      <c r="AV11" s="9">
        <v>0.81</v>
      </c>
      <c r="AW11" s="9">
        <v>3.24</v>
      </c>
      <c r="AX11" s="9"/>
      <c r="BB11" s="8">
        <v>145</v>
      </c>
      <c r="BC11" s="9">
        <v>144.6</v>
      </c>
      <c r="BD11" s="9">
        <v>145.9</v>
      </c>
      <c r="BE11" s="9">
        <v>142.69999999999999</v>
      </c>
      <c r="BF11" s="11">
        <v>145.30000000000001</v>
      </c>
      <c r="BG11" s="19">
        <v>141.72</v>
      </c>
      <c r="BI11" s="7">
        <v>136.9</v>
      </c>
      <c r="BN11" s="8">
        <v>0.47</v>
      </c>
      <c r="BO11" s="9">
        <v>0.6</v>
      </c>
      <c r="BP11" s="9">
        <v>0.76</v>
      </c>
      <c r="BQ11" s="9">
        <v>0.32</v>
      </c>
      <c r="BR11" s="9">
        <v>1.42</v>
      </c>
      <c r="BS11" s="9">
        <v>0.56999999999999995</v>
      </c>
      <c r="BT11" s="9"/>
      <c r="BU11" s="9"/>
      <c r="BV11" s="9"/>
      <c r="BW11" s="9">
        <v>84.5</v>
      </c>
      <c r="BX11" s="9"/>
      <c r="BY11" s="9"/>
    </row>
    <row r="12" spans="1:77" x14ac:dyDescent="0.25">
      <c r="A12" s="8">
        <v>8</v>
      </c>
      <c r="F12" s="8">
        <v>7</v>
      </c>
      <c r="G12" s="9">
        <v>7</v>
      </c>
      <c r="H12" s="9">
        <v>7</v>
      </c>
      <c r="I12" s="9">
        <v>7</v>
      </c>
      <c r="J12" s="9">
        <v>7</v>
      </c>
      <c r="K12" s="9">
        <v>7</v>
      </c>
      <c r="L12" s="9">
        <v>7</v>
      </c>
      <c r="M12" s="9">
        <v>7</v>
      </c>
      <c r="N12" s="9">
        <v>7</v>
      </c>
      <c r="R12" s="8">
        <v>28.2</v>
      </c>
      <c r="S12" s="9">
        <v>28.2</v>
      </c>
      <c r="T12" s="9">
        <v>28.2</v>
      </c>
      <c r="U12" s="9">
        <v>28.5</v>
      </c>
      <c r="V12" s="9">
        <v>27.6</v>
      </c>
      <c r="W12" s="9">
        <v>27.8</v>
      </c>
      <c r="X12" s="9">
        <v>27.5</v>
      </c>
      <c r="Y12" s="9">
        <v>27.7</v>
      </c>
      <c r="Z12" s="9"/>
      <c r="AD12" s="8">
        <v>7.84</v>
      </c>
      <c r="AE12" s="9">
        <v>7.45</v>
      </c>
      <c r="AF12" s="9">
        <v>7.17</v>
      </c>
      <c r="AG12" s="9">
        <v>8.49</v>
      </c>
      <c r="AH12" s="10">
        <v>6.98</v>
      </c>
      <c r="AI12" s="10">
        <v>7.74</v>
      </c>
      <c r="AJ12" s="10">
        <v>7.14</v>
      </c>
      <c r="AK12" s="10">
        <v>7.76</v>
      </c>
      <c r="AL12" s="10"/>
      <c r="AP12" s="8">
        <v>4.0599999999999996</v>
      </c>
      <c r="AQ12" s="9">
        <v>2.8</v>
      </c>
      <c r="AR12" s="9">
        <v>0.61</v>
      </c>
      <c r="AS12" s="9">
        <v>4.3899999999999997</v>
      </c>
      <c r="AT12" s="9">
        <v>0.43</v>
      </c>
      <c r="AU12" s="9">
        <v>3.73</v>
      </c>
      <c r="AV12" s="9">
        <v>0.09</v>
      </c>
      <c r="AW12" s="9">
        <v>3.31</v>
      </c>
      <c r="AX12" s="9"/>
      <c r="BB12" s="8">
        <v>146</v>
      </c>
      <c r="BC12" s="9">
        <v>144.6</v>
      </c>
      <c r="BD12" s="9">
        <v>145.9</v>
      </c>
      <c r="BE12" s="9">
        <v>142.6</v>
      </c>
      <c r="BF12" s="11">
        <v>145.4</v>
      </c>
      <c r="BG12" s="19">
        <v>141.69999999999999</v>
      </c>
      <c r="BI12" s="7">
        <v>137.30000000000001</v>
      </c>
      <c r="BN12" s="8">
        <v>0.54</v>
      </c>
      <c r="BO12" s="9">
        <v>0.67</v>
      </c>
      <c r="BP12" s="9">
        <v>0.77</v>
      </c>
      <c r="BQ12" s="9">
        <v>0.32</v>
      </c>
      <c r="BR12" s="9">
        <v>1.51</v>
      </c>
      <c r="BS12" s="9">
        <v>0.61</v>
      </c>
      <c r="BT12" s="9"/>
      <c r="BU12" s="9"/>
      <c r="BV12" s="9"/>
      <c r="BW12" s="9">
        <v>84.5</v>
      </c>
      <c r="BX12" s="9"/>
      <c r="BY12" s="9"/>
    </row>
    <row r="13" spans="1:77" x14ac:dyDescent="0.25">
      <c r="A13" s="8">
        <v>9</v>
      </c>
      <c r="F13" s="8">
        <v>8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9">
        <v>8</v>
      </c>
      <c r="M13" s="9">
        <v>8</v>
      </c>
      <c r="N13" s="9">
        <v>8</v>
      </c>
      <c r="R13" s="8">
        <v>28.2</v>
      </c>
      <c r="S13" s="9">
        <v>28.1</v>
      </c>
      <c r="T13" s="9">
        <v>28.2</v>
      </c>
      <c r="U13" s="9">
        <v>28.2</v>
      </c>
      <c r="V13" s="9">
        <v>27.6</v>
      </c>
      <c r="W13" s="9">
        <v>27.8</v>
      </c>
      <c r="X13" s="9">
        <v>27.5</v>
      </c>
      <c r="Y13" s="9">
        <v>27.7</v>
      </c>
      <c r="Z13" s="9"/>
      <c r="AD13" s="8">
        <v>7.73</v>
      </c>
      <c r="AE13" s="9">
        <v>7.39</v>
      </c>
      <c r="AF13" s="9">
        <v>7.1</v>
      </c>
      <c r="AG13" s="9">
        <v>8.1300000000000008</v>
      </c>
      <c r="AH13" s="10">
        <v>6.94</v>
      </c>
      <c r="AI13" s="10">
        <v>7.8</v>
      </c>
      <c r="AJ13" s="10">
        <v>7.06</v>
      </c>
      <c r="AK13" s="10">
        <v>7.67</v>
      </c>
      <c r="AL13" s="10"/>
      <c r="AP13" s="8">
        <v>3.71</v>
      </c>
      <c r="AQ13" s="9">
        <v>2.2999999999999998</v>
      </c>
      <c r="AR13" s="9">
        <v>0.13</v>
      </c>
      <c r="AS13" s="9">
        <v>3.64</v>
      </c>
      <c r="AT13" s="9">
        <v>0.32</v>
      </c>
      <c r="AU13" s="9">
        <v>3.68</v>
      </c>
      <c r="AV13" s="9">
        <v>0.02</v>
      </c>
      <c r="AW13" s="9">
        <v>3.43</v>
      </c>
      <c r="AX13" s="9"/>
      <c r="BB13" s="8">
        <v>146</v>
      </c>
      <c r="BC13" s="9">
        <v>144.9</v>
      </c>
      <c r="BD13" s="9">
        <v>146.6</v>
      </c>
      <c r="BE13" s="9">
        <v>143.19999999999999</v>
      </c>
      <c r="BF13" s="11">
        <v>146.30000000000001</v>
      </c>
      <c r="BG13" s="19">
        <v>141.69999999999999</v>
      </c>
      <c r="BI13" s="7">
        <v>136.80000000000001</v>
      </c>
      <c r="BN13" s="8">
        <v>0.57999999999999996</v>
      </c>
      <c r="BO13" s="9">
        <v>0.71</v>
      </c>
      <c r="BP13" s="9">
        <v>0.89</v>
      </c>
      <c r="BQ13" s="9">
        <v>0.52</v>
      </c>
      <c r="BR13" s="9">
        <v>1.6</v>
      </c>
      <c r="BS13" s="9">
        <v>0.54</v>
      </c>
      <c r="BT13" s="9"/>
      <c r="BU13" s="9"/>
      <c r="BV13" s="9"/>
      <c r="BW13" s="9">
        <v>84.5</v>
      </c>
      <c r="BX13" s="9"/>
      <c r="BY13" s="9"/>
    </row>
    <row r="14" spans="1:77" x14ac:dyDescent="0.25">
      <c r="A14" s="8">
        <v>10</v>
      </c>
      <c r="F14" s="8">
        <v>9</v>
      </c>
      <c r="G14" s="9">
        <v>9</v>
      </c>
      <c r="H14" s="9">
        <v>9</v>
      </c>
      <c r="I14" s="9">
        <v>9</v>
      </c>
      <c r="J14" s="9">
        <v>9</v>
      </c>
      <c r="K14" s="9">
        <v>9</v>
      </c>
      <c r="L14" s="9">
        <v>9</v>
      </c>
      <c r="M14" s="9">
        <v>9</v>
      </c>
      <c r="N14" s="9">
        <v>9</v>
      </c>
      <c r="R14" s="8">
        <v>28.2</v>
      </c>
      <c r="S14" s="9">
        <v>28.1</v>
      </c>
      <c r="T14" s="9">
        <v>28.1</v>
      </c>
      <c r="U14" s="9">
        <v>27.8</v>
      </c>
      <c r="V14" s="9">
        <v>27.5</v>
      </c>
      <c r="W14" s="9">
        <v>27.8</v>
      </c>
      <c r="X14" s="9">
        <v>27.4</v>
      </c>
      <c r="Y14" s="9">
        <v>27.7</v>
      </c>
      <c r="Z14" s="9"/>
      <c r="AD14" s="8">
        <v>7.68</v>
      </c>
      <c r="AE14" s="9">
        <v>7.28</v>
      </c>
      <c r="AF14" s="9">
        <v>7.04</v>
      </c>
      <c r="AG14" s="9">
        <v>7.76</v>
      </c>
      <c r="AH14" s="10">
        <v>6.9</v>
      </c>
      <c r="AI14" s="10">
        <v>7.83</v>
      </c>
      <c r="AJ14" s="10">
        <v>6.97</v>
      </c>
      <c r="AK14" s="10">
        <v>7.7</v>
      </c>
      <c r="AL14" s="10"/>
      <c r="AP14" s="8">
        <v>3.97</v>
      </c>
      <c r="AQ14" s="9">
        <v>2.5299999999999998</v>
      </c>
      <c r="AR14" s="9">
        <v>0.02</v>
      </c>
      <c r="AS14" s="9">
        <v>2.1800000000000002</v>
      </c>
      <c r="AT14" s="9">
        <v>0.25</v>
      </c>
      <c r="AU14" s="9">
        <v>3.72</v>
      </c>
      <c r="AV14" s="9">
        <v>0.02</v>
      </c>
      <c r="AW14" s="9">
        <v>3.48</v>
      </c>
      <c r="AX14" s="9"/>
      <c r="BB14" s="8">
        <v>146</v>
      </c>
      <c r="BC14" s="9">
        <v>144.9</v>
      </c>
      <c r="BD14" s="9">
        <v>147.1</v>
      </c>
      <c r="BE14" s="9">
        <v>144.5</v>
      </c>
      <c r="BF14" s="11">
        <v>148.4</v>
      </c>
      <c r="BG14" s="19">
        <v>141.75</v>
      </c>
      <c r="BI14" s="7">
        <v>136.5</v>
      </c>
      <c r="BN14" s="8">
        <v>0.61</v>
      </c>
      <c r="BO14" s="9">
        <v>0.77</v>
      </c>
      <c r="BP14" s="9">
        <v>1.03</v>
      </c>
      <c r="BQ14" s="9">
        <v>0.92</v>
      </c>
      <c r="BR14" s="9">
        <v>1.82</v>
      </c>
      <c r="BS14" s="9">
        <v>0.52</v>
      </c>
      <c r="BT14" s="9"/>
      <c r="BU14" s="9"/>
      <c r="BV14" s="9"/>
      <c r="BW14" s="9">
        <v>84.5</v>
      </c>
      <c r="BX14" s="9"/>
      <c r="BY14" s="9"/>
    </row>
    <row r="15" spans="1:77" x14ac:dyDescent="0.25">
      <c r="A15" s="8">
        <v>11</v>
      </c>
      <c r="F15" s="8">
        <v>10</v>
      </c>
      <c r="G15" s="9">
        <v>10</v>
      </c>
      <c r="H15" s="9">
        <v>10</v>
      </c>
      <c r="I15" s="9">
        <v>10</v>
      </c>
      <c r="J15" s="9">
        <v>10</v>
      </c>
      <c r="K15" s="9">
        <v>10</v>
      </c>
      <c r="L15" s="9">
        <v>10</v>
      </c>
      <c r="M15" s="9">
        <v>10</v>
      </c>
      <c r="N15" s="9">
        <v>10</v>
      </c>
      <c r="R15" s="8">
        <v>28.1</v>
      </c>
      <c r="S15" s="9">
        <v>28.1</v>
      </c>
      <c r="T15" s="9">
        <v>28</v>
      </c>
      <c r="U15" s="9">
        <v>27.6</v>
      </c>
      <c r="V15" s="9">
        <v>27.5</v>
      </c>
      <c r="W15" s="9">
        <v>27.7</v>
      </c>
      <c r="X15" s="9">
        <v>27.4</v>
      </c>
      <c r="Y15" s="9">
        <v>27.7</v>
      </c>
      <c r="Z15" s="9"/>
      <c r="AD15" s="8">
        <v>7.56</v>
      </c>
      <c r="AE15" s="9">
        <v>7.23</v>
      </c>
      <c r="AF15" s="9">
        <v>6.98</v>
      </c>
      <c r="AG15" s="9">
        <v>7.44</v>
      </c>
      <c r="AH15" s="10">
        <v>6.9</v>
      </c>
      <c r="AI15" s="10">
        <v>7.82</v>
      </c>
      <c r="AJ15" s="10">
        <v>6.94</v>
      </c>
      <c r="AK15" s="10">
        <v>7.7</v>
      </c>
      <c r="AL15" s="10"/>
      <c r="AP15" s="8">
        <v>2.7</v>
      </c>
      <c r="AQ15" s="9">
        <v>1.04</v>
      </c>
      <c r="AR15" s="9">
        <v>0.01</v>
      </c>
      <c r="AS15" s="9">
        <v>0.87</v>
      </c>
      <c r="AT15" s="10">
        <v>0.2</v>
      </c>
      <c r="AU15" s="10">
        <v>3.63</v>
      </c>
      <c r="AV15" s="10">
        <v>0.02</v>
      </c>
      <c r="AW15" s="10">
        <v>3.05</v>
      </c>
      <c r="AX15" s="10"/>
      <c r="BB15" s="8">
        <v>146</v>
      </c>
      <c r="BC15" s="9">
        <v>145.4</v>
      </c>
      <c r="BD15" s="9">
        <v>149</v>
      </c>
      <c r="BE15" s="9">
        <v>147.6</v>
      </c>
      <c r="BF15" s="11">
        <v>153.69999999999999</v>
      </c>
      <c r="BG15" s="19">
        <v>141.69999999999999</v>
      </c>
      <c r="BI15" s="7">
        <v>136.4</v>
      </c>
      <c r="BN15" s="8">
        <v>0.66</v>
      </c>
      <c r="BO15" s="9">
        <v>0.84</v>
      </c>
      <c r="BP15" s="9">
        <v>1.21</v>
      </c>
      <c r="BQ15" s="9">
        <v>1.27</v>
      </c>
      <c r="BR15" s="9">
        <v>2.61</v>
      </c>
      <c r="BS15" s="9">
        <v>0.55000000000000004</v>
      </c>
      <c r="BT15" s="9"/>
      <c r="BU15" s="9"/>
      <c r="BV15" s="9"/>
      <c r="BW15" s="9">
        <v>84.5</v>
      </c>
      <c r="BX15" s="9"/>
      <c r="BY15" s="9"/>
    </row>
    <row r="16" spans="1:77" x14ac:dyDescent="0.25">
      <c r="A16" s="8">
        <v>12</v>
      </c>
      <c r="F16" s="8">
        <v>28.1</v>
      </c>
      <c r="G16" s="9">
        <v>32.1</v>
      </c>
      <c r="H16" s="9">
        <v>27.8</v>
      </c>
      <c r="I16" s="9">
        <v>22.1</v>
      </c>
      <c r="J16" s="9">
        <v>22</v>
      </c>
      <c r="K16" s="9">
        <v>31.5</v>
      </c>
      <c r="L16" s="9">
        <v>24.2</v>
      </c>
      <c r="M16" s="9">
        <v>27.3</v>
      </c>
      <c r="N16" s="9"/>
      <c r="R16" s="8">
        <v>27.2</v>
      </c>
      <c r="S16" s="9">
        <v>27.6</v>
      </c>
      <c r="T16" s="9">
        <v>28.1</v>
      </c>
      <c r="U16" s="9">
        <v>27</v>
      </c>
      <c r="V16" s="11">
        <v>27</v>
      </c>
      <c r="W16" s="11">
        <v>27.3</v>
      </c>
      <c r="X16" s="11">
        <v>27.1</v>
      </c>
      <c r="Y16" s="11">
        <v>27.3</v>
      </c>
      <c r="Z16" s="11"/>
      <c r="AD16" s="8">
        <v>6.92</v>
      </c>
      <c r="AE16" s="9">
        <v>6.96</v>
      </c>
      <c r="AF16" s="9">
        <v>6.65</v>
      </c>
      <c r="AG16" s="9">
        <v>6.63</v>
      </c>
      <c r="AH16" s="10">
        <v>6.79</v>
      </c>
      <c r="AI16" s="10">
        <v>7.45</v>
      </c>
      <c r="AJ16" s="10">
        <v>6.9</v>
      </c>
      <c r="AK16" s="10">
        <v>7.28</v>
      </c>
      <c r="AL16" s="10"/>
      <c r="AP16" s="8">
        <v>0.24</v>
      </c>
      <c r="AQ16" s="9">
        <v>0.26</v>
      </c>
      <c r="AR16" s="9">
        <v>0.35</v>
      </c>
      <c r="AS16" s="9">
        <v>0.48</v>
      </c>
      <c r="AT16" s="9">
        <v>0.2</v>
      </c>
      <c r="AU16" s="9">
        <v>0.62</v>
      </c>
      <c r="AV16" s="9">
        <v>0.03</v>
      </c>
      <c r="AW16" s="9">
        <v>0.93</v>
      </c>
      <c r="AX16" s="9"/>
      <c r="BB16" s="8">
        <v>171</v>
      </c>
      <c r="BC16" s="9">
        <v>168.6</v>
      </c>
      <c r="BD16" s="9">
        <v>170.1</v>
      </c>
      <c r="BE16" s="9">
        <v>169.6</v>
      </c>
      <c r="BF16" s="11">
        <v>169.9</v>
      </c>
      <c r="BG16" s="19">
        <v>141.69999999999999</v>
      </c>
      <c r="BI16" s="7">
        <v>160.9</v>
      </c>
      <c r="BN16" s="8">
        <v>2.83</v>
      </c>
      <c r="BO16" s="9">
        <v>0.56000000000000005</v>
      </c>
      <c r="BP16" s="9">
        <v>3.5</v>
      </c>
      <c r="BQ16" s="9">
        <v>4.45</v>
      </c>
      <c r="BR16" s="9">
        <v>5.04</v>
      </c>
      <c r="BS16" s="9">
        <v>2.31</v>
      </c>
      <c r="BT16" s="9"/>
      <c r="BU16" s="9"/>
      <c r="BV16" s="9"/>
      <c r="BW16" s="9">
        <v>100.1</v>
      </c>
      <c r="BX16" s="9"/>
      <c r="BY16" s="9"/>
    </row>
    <row r="17" spans="1:77" x14ac:dyDescent="0.25">
      <c r="C17" s="15"/>
    </row>
    <row r="18" spans="1:77" x14ac:dyDescent="0.25">
      <c r="A18" s="8" t="s">
        <v>50</v>
      </c>
    </row>
    <row r="19" spans="1:77" x14ac:dyDescent="0.25">
      <c r="A19" s="8" t="s">
        <v>34</v>
      </c>
      <c r="B19" s="79" t="s">
        <v>49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35</v>
      </c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 t="s">
        <v>46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 t="s">
        <v>47</v>
      </c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 t="s">
        <v>48</v>
      </c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 t="s">
        <v>5</v>
      </c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30" t="s">
        <v>97</v>
      </c>
      <c r="BX19" s="30"/>
      <c r="BY19" s="30"/>
    </row>
    <row r="20" spans="1:77" x14ac:dyDescent="0.25">
      <c r="B20" s="15" t="s">
        <v>36</v>
      </c>
      <c r="C20" s="15" t="s">
        <v>37</v>
      </c>
      <c r="D20" s="21" t="s">
        <v>37</v>
      </c>
      <c r="E20" s="15" t="s">
        <v>38</v>
      </c>
      <c r="F20" s="15" t="s">
        <v>39</v>
      </c>
      <c r="G20" s="15" t="s">
        <v>40</v>
      </c>
      <c r="H20" s="15" t="s">
        <v>41</v>
      </c>
      <c r="I20" s="15" t="s">
        <v>42</v>
      </c>
      <c r="J20" s="15" t="s">
        <v>43</v>
      </c>
      <c r="K20" s="15" t="s">
        <v>44</v>
      </c>
      <c r="L20" s="7" t="s">
        <v>92</v>
      </c>
      <c r="M20" s="7" t="s">
        <v>93</v>
      </c>
      <c r="N20" s="7" t="s">
        <v>94</v>
      </c>
      <c r="O20" s="15" t="s">
        <v>36</v>
      </c>
      <c r="P20" s="15" t="s">
        <v>37</v>
      </c>
      <c r="Q20" s="15" t="s">
        <v>38</v>
      </c>
      <c r="R20" s="15" t="s">
        <v>39</v>
      </c>
      <c r="S20" s="15" t="s">
        <v>40</v>
      </c>
      <c r="T20" s="15" t="s">
        <v>41</v>
      </c>
      <c r="U20" s="15" t="s">
        <v>42</v>
      </c>
      <c r="V20" s="15" t="s">
        <v>43</v>
      </c>
      <c r="W20" s="15" t="s">
        <v>44</v>
      </c>
      <c r="X20" s="7" t="s">
        <v>92</v>
      </c>
      <c r="Y20" s="7" t="s">
        <v>93</v>
      </c>
      <c r="Z20" s="7" t="s">
        <v>94</v>
      </c>
      <c r="AA20" s="15" t="s">
        <v>36</v>
      </c>
      <c r="AB20" s="15" t="s">
        <v>37</v>
      </c>
      <c r="AC20" s="15" t="s">
        <v>38</v>
      </c>
      <c r="AD20" s="15" t="s">
        <v>39</v>
      </c>
      <c r="AE20" s="15" t="s">
        <v>40</v>
      </c>
      <c r="AF20" s="15" t="s">
        <v>41</v>
      </c>
      <c r="AG20" s="15" t="s">
        <v>42</v>
      </c>
      <c r="AH20" s="15" t="s">
        <v>43</v>
      </c>
      <c r="AI20" s="15" t="s">
        <v>44</v>
      </c>
      <c r="AJ20" s="7" t="s">
        <v>92</v>
      </c>
      <c r="AK20" s="7" t="s">
        <v>93</v>
      </c>
      <c r="AL20" s="7" t="s">
        <v>94</v>
      </c>
      <c r="AM20" s="15" t="s">
        <v>36</v>
      </c>
      <c r="AN20" s="15" t="s">
        <v>37</v>
      </c>
      <c r="AO20" s="15" t="s">
        <v>38</v>
      </c>
      <c r="AP20" s="15" t="s">
        <v>39</v>
      </c>
      <c r="AQ20" s="15" t="s">
        <v>40</v>
      </c>
      <c r="AR20" s="15" t="s">
        <v>41</v>
      </c>
      <c r="AS20" s="15" t="s">
        <v>42</v>
      </c>
      <c r="AT20" s="15" t="s">
        <v>43</v>
      </c>
      <c r="AU20" s="15" t="s">
        <v>44</v>
      </c>
      <c r="AV20" s="7" t="s">
        <v>92</v>
      </c>
      <c r="AW20" s="7" t="s">
        <v>93</v>
      </c>
      <c r="AX20" s="7" t="s">
        <v>94</v>
      </c>
      <c r="AY20" s="15" t="s">
        <v>36</v>
      </c>
      <c r="AZ20" s="15" t="s">
        <v>37</v>
      </c>
      <c r="BA20" s="15" t="s">
        <v>38</v>
      </c>
      <c r="BB20" s="15" t="s">
        <v>39</v>
      </c>
      <c r="BC20" s="15" t="s">
        <v>40</v>
      </c>
      <c r="BD20" s="15" t="s">
        <v>41</v>
      </c>
      <c r="BE20" s="15" t="s">
        <v>42</v>
      </c>
      <c r="BF20" s="15" t="s">
        <v>43</v>
      </c>
      <c r="BG20" s="15" t="s">
        <v>44</v>
      </c>
      <c r="BH20" s="7" t="s">
        <v>92</v>
      </c>
      <c r="BI20" s="7" t="s">
        <v>93</v>
      </c>
      <c r="BJ20" s="7" t="s">
        <v>94</v>
      </c>
      <c r="BK20" s="15" t="s">
        <v>36</v>
      </c>
      <c r="BL20" s="15" t="s">
        <v>37</v>
      </c>
      <c r="BM20" s="15" t="s">
        <v>38</v>
      </c>
      <c r="BN20" s="15" t="s">
        <v>39</v>
      </c>
      <c r="BO20" s="15" t="s">
        <v>40</v>
      </c>
      <c r="BP20" s="15" t="s">
        <v>41</v>
      </c>
      <c r="BQ20" s="15" t="s">
        <v>42</v>
      </c>
      <c r="BR20" s="15" t="s">
        <v>43</v>
      </c>
      <c r="BS20" s="15" t="s">
        <v>44</v>
      </c>
      <c r="BT20" s="7" t="s">
        <v>92</v>
      </c>
      <c r="BU20" s="7" t="s">
        <v>93</v>
      </c>
      <c r="BV20" s="7" t="s">
        <v>94</v>
      </c>
      <c r="BW20" s="7" t="s">
        <v>93</v>
      </c>
      <c r="BX20" s="7"/>
      <c r="BY20" s="7"/>
    </row>
    <row r="21" spans="1:77" x14ac:dyDescent="0.25">
      <c r="A21" s="8">
        <v>1</v>
      </c>
      <c r="B21" s="8">
        <v>0</v>
      </c>
      <c r="C21" s="8">
        <v>0</v>
      </c>
      <c r="D21" s="8">
        <v>0</v>
      </c>
      <c r="E21" s="7">
        <v>0</v>
      </c>
      <c r="F21" s="8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8">
        <v>27.2</v>
      </c>
      <c r="P21" s="6">
        <v>27.8</v>
      </c>
      <c r="Q21" s="9">
        <v>29.2</v>
      </c>
      <c r="R21" s="8">
        <v>29.7</v>
      </c>
      <c r="S21" s="9">
        <v>29.9</v>
      </c>
      <c r="T21" s="9">
        <v>28.7</v>
      </c>
      <c r="U21" s="9">
        <v>28.5</v>
      </c>
      <c r="V21" s="11">
        <v>28.6</v>
      </c>
      <c r="W21" s="11">
        <v>28.4</v>
      </c>
      <c r="X21" s="11">
        <v>28.2</v>
      </c>
      <c r="Y21" s="11">
        <v>28.5</v>
      </c>
      <c r="Z21" s="11"/>
      <c r="AA21" s="8">
        <v>6.56</v>
      </c>
      <c r="AB21" s="6">
        <v>7.23</v>
      </c>
      <c r="AC21" s="9">
        <v>8.98</v>
      </c>
      <c r="AD21" s="8">
        <v>8.33</v>
      </c>
      <c r="AE21" s="9">
        <v>8.83</v>
      </c>
      <c r="AF21" s="9">
        <v>8.5</v>
      </c>
      <c r="AG21" s="9">
        <v>8.3699999999999992</v>
      </c>
      <c r="AH21" s="10">
        <v>7.33</v>
      </c>
      <c r="AI21" s="10">
        <v>8.5399999999999991</v>
      </c>
      <c r="AJ21" s="10">
        <v>8.7200000000000006</v>
      </c>
      <c r="AK21" s="10">
        <v>8.5399999999999991</v>
      </c>
      <c r="AL21" s="10"/>
      <c r="AM21" s="8">
        <v>1</v>
      </c>
      <c r="AN21" s="6">
        <v>6.65</v>
      </c>
      <c r="AO21" s="9">
        <v>9.7799999999999994</v>
      </c>
      <c r="AP21" s="8">
        <v>6.74</v>
      </c>
      <c r="AQ21" s="9">
        <v>9.16</v>
      </c>
      <c r="AR21" s="9">
        <v>5.89</v>
      </c>
      <c r="AS21" s="9">
        <v>3.8</v>
      </c>
      <c r="AT21" s="10">
        <v>1.66</v>
      </c>
      <c r="AU21" s="10">
        <v>6.54</v>
      </c>
      <c r="AV21" s="10">
        <v>7.68</v>
      </c>
      <c r="AW21" s="10">
        <v>7.17</v>
      </c>
      <c r="AX21" s="10"/>
      <c r="AY21" s="8">
        <v>154.1</v>
      </c>
      <c r="AZ21" s="6">
        <v>163.4</v>
      </c>
      <c r="BA21" s="9">
        <v>148.6</v>
      </c>
      <c r="BB21" s="8">
        <v>0.14699999999999999</v>
      </c>
      <c r="BC21" s="9">
        <v>148.1</v>
      </c>
      <c r="BD21" s="9">
        <v>144</v>
      </c>
      <c r="BE21" s="9">
        <v>142.4</v>
      </c>
      <c r="BF21" s="11">
        <v>142.6</v>
      </c>
      <c r="BG21" s="11">
        <v>141.9</v>
      </c>
      <c r="BI21" s="8">
        <v>138</v>
      </c>
      <c r="BK21" s="8">
        <v>0.59</v>
      </c>
      <c r="BL21" s="6">
        <v>0.76</v>
      </c>
      <c r="BM21" s="9">
        <v>0.19</v>
      </c>
      <c r="BN21" s="8">
        <v>0.53</v>
      </c>
      <c r="BO21" s="9">
        <v>0.3</v>
      </c>
      <c r="BP21" s="9">
        <v>0.39</v>
      </c>
      <c r="BQ21" s="9">
        <v>0.41</v>
      </c>
      <c r="BR21" s="10">
        <v>0.56000000000000005</v>
      </c>
      <c r="BS21" s="10">
        <v>0.38</v>
      </c>
      <c r="BT21" s="10"/>
      <c r="BU21" s="10"/>
      <c r="BV21" s="10"/>
      <c r="BW21" s="10">
        <v>83.85</v>
      </c>
      <c r="BX21" s="10"/>
      <c r="BY21" s="10"/>
    </row>
    <row r="22" spans="1:77" x14ac:dyDescent="0.25">
      <c r="A22" s="8">
        <v>2</v>
      </c>
      <c r="B22" s="8">
        <v>0.64</v>
      </c>
      <c r="C22" s="8">
        <v>0.8</v>
      </c>
      <c r="D22" s="8">
        <v>0.8</v>
      </c>
      <c r="E22" s="7">
        <v>0.6</v>
      </c>
      <c r="F22" s="8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8">
        <v>27.2</v>
      </c>
      <c r="P22" s="6">
        <v>27.8</v>
      </c>
      <c r="Q22" s="9">
        <v>29.2</v>
      </c>
      <c r="R22" s="8">
        <v>28.5</v>
      </c>
      <c r="S22" s="9">
        <v>28.4</v>
      </c>
      <c r="T22" s="9">
        <v>28.1</v>
      </c>
      <c r="U22" s="9">
        <v>28.4</v>
      </c>
      <c r="V22" s="11">
        <v>28</v>
      </c>
      <c r="W22" s="11">
        <v>28.4</v>
      </c>
      <c r="X22" s="11">
        <v>28.1</v>
      </c>
      <c r="Y22" s="11">
        <v>28.1</v>
      </c>
      <c r="Z22" s="11"/>
      <c r="AA22" s="8">
        <v>6.58</v>
      </c>
      <c r="AB22" s="6">
        <v>7.17</v>
      </c>
      <c r="AC22" s="9">
        <v>8.99</v>
      </c>
      <c r="AD22" s="8">
        <v>8.14</v>
      </c>
      <c r="AE22" s="9">
        <v>8.8800000000000008</v>
      </c>
      <c r="AF22" s="9">
        <v>8.57</v>
      </c>
      <c r="AG22" s="9">
        <v>8.52</v>
      </c>
      <c r="AH22" s="10">
        <v>7.95</v>
      </c>
      <c r="AI22" s="10">
        <v>8.5500000000000007</v>
      </c>
      <c r="AJ22" s="10">
        <v>8.8000000000000007</v>
      </c>
      <c r="AK22" s="10">
        <v>8.43</v>
      </c>
      <c r="AL22" s="10"/>
      <c r="AM22" s="8">
        <v>1.25</v>
      </c>
      <c r="AN22" s="6">
        <v>6.4049999999999994</v>
      </c>
      <c r="AO22" s="9">
        <v>9.3800000000000008</v>
      </c>
      <c r="AP22" s="8">
        <v>5.52</v>
      </c>
      <c r="AQ22" s="9">
        <v>9.31</v>
      </c>
      <c r="AR22" s="9">
        <v>5.91</v>
      </c>
      <c r="AS22" s="9">
        <v>3.6</v>
      </c>
      <c r="AT22" s="10">
        <v>1.57</v>
      </c>
      <c r="AU22" s="10">
        <v>6.62</v>
      </c>
      <c r="AV22" s="10">
        <v>8.8000000000000007</v>
      </c>
      <c r="AW22" s="10">
        <v>5.74</v>
      </c>
      <c r="AX22" s="10"/>
      <c r="AY22" s="8">
        <v>153.9</v>
      </c>
      <c r="AZ22" s="6">
        <v>153.6</v>
      </c>
      <c r="BA22" s="9">
        <v>148.4</v>
      </c>
      <c r="BB22" s="8">
        <v>0.14499999999999999</v>
      </c>
      <c r="BC22" s="9">
        <v>146.69999999999999</v>
      </c>
      <c r="BD22" s="9">
        <v>143.80000000000001</v>
      </c>
      <c r="BE22" s="9">
        <v>142.30000000000001</v>
      </c>
      <c r="BF22" s="11">
        <v>141.19999999999999</v>
      </c>
      <c r="BG22" s="11">
        <v>141.9</v>
      </c>
      <c r="BI22" s="8">
        <v>136.4</v>
      </c>
      <c r="BK22" s="8">
        <v>0.59</v>
      </c>
      <c r="BL22" s="6">
        <v>0.78</v>
      </c>
      <c r="BM22" s="9">
        <v>0.18</v>
      </c>
      <c r="BN22" s="8">
        <v>0.61</v>
      </c>
      <c r="BO22" s="9">
        <v>0.33</v>
      </c>
      <c r="BP22" s="9">
        <v>0.37</v>
      </c>
      <c r="BQ22" s="9">
        <v>0.37</v>
      </c>
      <c r="BR22" s="10">
        <v>0.6</v>
      </c>
      <c r="BS22" s="10">
        <v>0.41</v>
      </c>
      <c r="BT22" s="10"/>
      <c r="BU22" s="10"/>
      <c r="BV22" s="10"/>
      <c r="BW22" s="10">
        <v>83.85</v>
      </c>
      <c r="BX22" s="10"/>
      <c r="BY22" s="10"/>
    </row>
    <row r="23" spans="1:77" x14ac:dyDescent="0.25">
      <c r="A23" s="8">
        <v>3</v>
      </c>
      <c r="B23" s="8">
        <f>B22*3</f>
        <v>1.92</v>
      </c>
      <c r="C23" s="8">
        <f>C22*3</f>
        <v>2.4000000000000004</v>
      </c>
      <c r="D23" s="8">
        <f>D22*3</f>
        <v>2.4000000000000004</v>
      </c>
      <c r="E23" s="8">
        <f>E22*3</f>
        <v>1.7999999999999998</v>
      </c>
      <c r="F23" s="8">
        <v>2</v>
      </c>
      <c r="G23" s="9">
        <v>2</v>
      </c>
      <c r="H23" s="9">
        <v>2</v>
      </c>
      <c r="I23" s="9">
        <v>2</v>
      </c>
      <c r="J23" s="9">
        <v>2</v>
      </c>
      <c r="K23" s="9">
        <v>2</v>
      </c>
      <c r="L23" s="9">
        <v>2</v>
      </c>
      <c r="M23" s="9">
        <v>2</v>
      </c>
      <c r="N23" s="9">
        <v>2</v>
      </c>
      <c r="O23" s="8">
        <v>27.1</v>
      </c>
      <c r="P23" s="6">
        <v>27.7</v>
      </c>
      <c r="Q23" s="9">
        <v>28.4</v>
      </c>
      <c r="R23" s="8">
        <v>28</v>
      </c>
      <c r="S23" s="9">
        <v>29.2</v>
      </c>
      <c r="T23" s="9">
        <v>28.6</v>
      </c>
      <c r="U23" s="9">
        <v>28.4</v>
      </c>
      <c r="V23" s="11">
        <v>27.9</v>
      </c>
      <c r="W23" s="11">
        <v>28.3</v>
      </c>
      <c r="X23" s="11">
        <v>28</v>
      </c>
      <c r="Y23" s="11">
        <v>28</v>
      </c>
      <c r="Z23" s="11"/>
      <c r="AA23" s="8">
        <v>6.53</v>
      </c>
      <c r="AB23" s="6">
        <v>7.04</v>
      </c>
      <c r="AC23" s="9">
        <v>7.81</v>
      </c>
      <c r="AD23" s="8">
        <v>7.41</v>
      </c>
      <c r="AE23" s="9">
        <v>8.4</v>
      </c>
      <c r="AF23" s="9">
        <v>8.6199999999999992</v>
      </c>
      <c r="AG23" s="9">
        <v>8.56</v>
      </c>
      <c r="AH23" s="10">
        <v>7.85</v>
      </c>
      <c r="AI23" s="10">
        <v>8.5500000000000007</v>
      </c>
      <c r="AJ23" s="10">
        <v>8.82</v>
      </c>
      <c r="AK23" s="10">
        <v>8.27</v>
      </c>
      <c r="AL23" s="10"/>
      <c r="AM23" s="8">
        <v>0.06</v>
      </c>
      <c r="AN23" s="6">
        <v>5.2550000000000008</v>
      </c>
      <c r="AO23" s="9">
        <v>4.01</v>
      </c>
      <c r="AP23" s="8">
        <v>3.84</v>
      </c>
      <c r="AQ23" s="9">
        <v>8.15</v>
      </c>
      <c r="AR23" s="9">
        <v>6.38</v>
      </c>
      <c r="AS23" s="9">
        <v>3.48</v>
      </c>
      <c r="AT23" s="10">
        <v>1.4</v>
      </c>
      <c r="AU23" s="10">
        <v>6.63</v>
      </c>
      <c r="AV23" s="10">
        <v>7.6</v>
      </c>
      <c r="AW23" s="10">
        <v>4.74</v>
      </c>
      <c r="AX23" s="10"/>
      <c r="AY23" s="8">
        <v>154.19999999999999</v>
      </c>
      <c r="AZ23" s="6">
        <v>153.69999999999999</v>
      </c>
      <c r="BA23" s="9">
        <v>149.19999999999999</v>
      </c>
      <c r="BB23" s="8">
        <v>0.14599999999999999</v>
      </c>
      <c r="BC23" s="9">
        <v>145.69999999999999</v>
      </c>
      <c r="BD23" s="9">
        <v>143.69999999999999</v>
      </c>
      <c r="BE23" s="9">
        <v>142.19999999999999</v>
      </c>
      <c r="BF23" s="11">
        <v>141.5</v>
      </c>
      <c r="BG23" s="11">
        <v>141.9</v>
      </c>
      <c r="BI23" s="8">
        <v>135.9</v>
      </c>
      <c r="BK23" s="8">
        <v>0.63</v>
      </c>
      <c r="BL23" s="6">
        <v>0.81</v>
      </c>
      <c r="BM23" s="9">
        <v>0.51</v>
      </c>
      <c r="BN23" s="8">
        <v>0.93</v>
      </c>
      <c r="BO23" s="9">
        <v>0.28999999999999998</v>
      </c>
      <c r="BP23" s="9">
        <v>0.33</v>
      </c>
      <c r="BQ23" s="9">
        <v>0.34</v>
      </c>
      <c r="BR23" s="10">
        <v>0.63</v>
      </c>
      <c r="BS23" s="10">
        <v>0.39</v>
      </c>
      <c r="BT23" s="10"/>
      <c r="BU23" s="10"/>
      <c r="BV23" s="10"/>
      <c r="BW23" s="10">
        <v>83.85</v>
      </c>
      <c r="BX23" s="10"/>
      <c r="BY23" s="10"/>
    </row>
    <row r="24" spans="1:77" x14ac:dyDescent="0.25">
      <c r="A24" s="8">
        <v>4</v>
      </c>
      <c r="B24" s="8">
        <v>33.700000000000003</v>
      </c>
      <c r="C24" s="8">
        <v>44.5</v>
      </c>
      <c r="D24" s="7">
        <v>5</v>
      </c>
      <c r="E24" s="7">
        <v>5</v>
      </c>
      <c r="F24" s="8">
        <v>3</v>
      </c>
      <c r="G24" s="9">
        <v>3</v>
      </c>
      <c r="H24" s="9">
        <v>3</v>
      </c>
      <c r="I24" s="9">
        <v>3</v>
      </c>
      <c r="J24" s="9">
        <v>3</v>
      </c>
      <c r="K24" s="9">
        <v>3</v>
      </c>
      <c r="L24" s="9">
        <v>3</v>
      </c>
      <c r="M24" s="9">
        <v>3</v>
      </c>
      <c r="N24" s="9">
        <v>3</v>
      </c>
      <c r="O24" s="8">
        <v>26.7</v>
      </c>
      <c r="P24" s="7">
        <v>26.6</v>
      </c>
      <c r="Q24" s="9">
        <v>27.8</v>
      </c>
      <c r="R24" s="8">
        <v>27.9</v>
      </c>
      <c r="S24" s="9">
        <v>28.7</v>
      </c>
      <c r="T24" s="9">
        <v>28.6</v>
      </c>
      <c r="U24" s="9">
        <v>28.4</v>
      </c>
      <c r="V24" s="11">
        <v>27.8</v>
      </c>
      <c r="W24" s="11">
        <v>28.3</v>
      </c>
      <c r="X24" s="11">
        <v>28</v>
      </c>
      <c r="Y24" s="11">
        <v>27.7</v>
      </c>
      <c r="Z24" s="11"/>
      <c r="AA24" s="8">
        <v>6.35</v>
      </c>
      <c r="AB24" s="7">
        <v>6.44</v>
      </c>
      <c r="AC24" s="9">
        <v>7.1</v>
      </c>
      <c r="AD24" s="8">
        <v>7.27</v>
      </c>
      <c r="AE24" s="9">
        <v>8.33</v>
      </c>
      <c r="AF24" s="9">
        <v>8.6199999999999992</v>
      </c>
      <c r="AG24" s="9">
        <v>8.5399999999999991</v>
      </c>
      <c r="AH24" s="10">
        <v>7.69</v>
      </c>
      <c r="AI24" s="10">
        <v>8.5500000000000007</v>
      </c>
      <c r="AJ24" s="10">
        <v>8.7799999999999994</v>
      </c>
      <c r="AK24" s="10">
        <v>8.06</v>
      </c>
      <c r="AL24" s="10"/>
      <c r="AM24" s="8">
        <v>0.18</v>
      </c>
      <c r="AN24" s="7">
        <v>0.22</v>
      </c>
      <c r="AO24" s="9">
        <v>1.24</v>
      </c>
      <c r="AP24" s="8">
        <v>2.36</v>
      </c>
      <c r="AQ24" s="9">
        <v>5.6</v>
      </c>
      <c r="AR24" s="9">
        <v>6</v>
      </c>
      <c r="AS24" s="9">
        <v>3.41</v>
      </c>
      <c r="AT24" s="10">
        <v>1.26</v>
      </c>
      <c r="AU24" s="10">
        <v>6.31</v>
      </c>
      <c r="AV24" s="10">
        <v>7.1</v>
      </c>
      <c r="AW24" s="10">
        <v>4.18</v>
      </c>
      <c r="AX24" s="10"/>
      <c r="AY24" s="8">
        <v>170.3</v>
      </c>
      <c r="AZ24" s="7">
        <v>166</v>
      </c>
      <c r="BA24" s="9">
        <v>172.1</v>
      </c>
      <c r="BB24" s="8">
        <v>0.14599999999999999</v>
      </c>
      <c r="BC24" s="9">
        <v>144.30000000000001</v>
      </c>
      <c r="BD24" s="9">
        <v>143.5</v>
      </c>
      <c r="BE24" s="9">
        <v>142.19999999999999</v>
      </c>
      <c r="BF24" s="11">
        <v>141.9</v>
      </c>
      <c r="BG24" s="11">
        <v>141.9</v>
      </c>
      <c r="BI24" s="7">
        <v>135.9</v>
      </c>
      <c r="BK24" s="8">
        <v>1.31</v>
      </c>
      <c r="BL24" s="7">
        <v>1.67</v>
      </c>
      <c r="BM24" s="9">
        <v>2.38</v>
      </c>
      <c r="BN24" s="8">
        <v>1.03</v>
      </c>
      <c r="BO24" s="9">
        <v>0.35</v>
      </c>
      <c r="BP24" s="9">
        <v>0.32</v>
      </c>
      <c r="BQ24" s="9">
        <v>0.35</v>
      </c>
      <c r="BR24" s="10">
        <v>0.84</v>
      </c>
      <c r="BS24" s="10">
        <v>0.36</v>
      </c>
      <c r="BT24" s="10"/>
      <c r="BU24" s="10"/>
      <c r="BV24" s="10"/>
      <c r="BW24" s="10">
        <v>83.85</v>
      </c>
      <c r="BX24" s="10"/>
      <c r="BY24" s="10"/>
    </row>
    <row r="25" spans="1:77" x14ac:dyDescent="0.25">
      <c r="A25" s="8">
        <v>5</v>
      </c>
      <c r="D25" s="7">
        <v>10</v>
      </c>
      <c r="E25" s="7">
        <v>10</v>
      </c>
      <c r="F25" s="8">
        <v>4</v>
      </c>
      <c r="G25" s="9">
        <v>4</v>
      </c>
      <c r="H25" s="9">
        <v>4</v>
      </c>
      <c r="I25" s="9">
        <v>4</v>
      </c>
      <c r="J25" s="9">
        <v>4</v>
      </c>
      <c r="K25" s="9">
        <v>4</v>
      </c>
      <c r="L25" s="9">
        <v>4</v>
      </c>
      <c r="M25" s="9">
        <v>4</v>
      </c>
      <c r="N25" s="9">
        <v>4</v>
      </c>
      <c r="Q25" s="9">
        <v>27</v>
      </c>
      <c r="R25" s="8">
        <v>27.8</v>
      </c>
      <c r="S25" s="9">
        <v>28.6</v>
      </c>
      <c r="T25" s="9">
        <v>28.6</v>
      </c>
      <c r="U25" s="9">
        <v>28.4</v>
      </c>
      <c r="V25" s="11">
        <v>27.7</v>
      </c>
      <c r="W25" s="11">
        <v>28.3</v>
      </c>
      <c r="X25" s="11">
        <v>27.9</v>
      </c>
      <c r="Y25" s="11">
        <v>27.7</v>
      </c>
      <c r="Z25" s="11"/>
      <c r="AA25" s="13"/>
      <c r="AC25" s="9">
        <v>6.84</v>
      </c>
      <c r="AD25" s="8">
        <v>7.18</v>
      </c>
      <c r="AE25" s="9">
        <v>8.09</v>
      </c>
      <c r="AF25" s="9">
        <v>8.59</v>
      </c>
      <c r="AG25" s="9">
        <v>8.51</v>
      </c>
      <c r="AH25" s="10">
        <v>7.51</v>
      </c>
      <c r="AI25" s="10">
        <v>8.52</v>
      </c>
      <c r="AJ25" s="10">
        <v>8.3699999999999992</v>
      </c>
      <c r="AK25" s="10">
        <v>7.9</v>
      </c>
      <c r="AL25" s="10"/>
      <c r="AN25" s="7">
        <v>2.0299999999999998</v>
      </c>
      <c r="AO25" s="9">
        <v>0.02</v>
      </c>
      <c r="AP25" s="8">
        <v>2.2599999999999998</v>
      </c>
      <c r="AQ25" s="9">
        <v>4.7300000000000004</v>
      </c>
      <c r="AR25" s="9">
        <v>5.77</v>
      </c>
      <c r="AS25" s="9">
        <v>3.38</v>
      </c>
      <c r="AT25" s="10">
        <v>1.17</v>
      </c>
      <c r="AU25" s="10">
        <v>6.2</v>
      </c>
      <c r="AV25" s="10">
        <v>3.79</v>
      </c>
      <c r="AW25" s="10">
        <v>4.12</v>
      </c>
      <c r="AX25" s="10"/>
      <c r="BA25" s="9"/>
      <c r="BB25" s="8">
        <v>0.14599999999999999</v>
      </c>
      <c r="BC25" s="9">
        <v>144.19999999999999</v>
      </c>
      <c r="BD25" s="9">
        <v>143.5</v>
      </c>
      <c r="BE25" s="9">
        <v>142.1</v>
      </c>
      <c r="BF25" s="11">
        <v>142.69999999999999</v>
      </c>
      <c r="BG25" s="11">
        <v>142.30000000000001</v>
      </c>
      <c r="BI25" s="7">
        <v>135.9</v>
      </c>
      <c r="BM25" s="9"/>
      <c r="BN25" s="8">
        <v>1.0900000000000001</v>
      </c>
      <c r="BO25" s="9">
        <v>0.41</v>
      </c>
      <c r="BP25" s="9">
        <v>0.33</v>
      </c>
      <c r="BQ25" s="9">
        <v>0.33</v>
      </c>
      <c r="BR25" s="10">
        <v>1.08</v>
      </c>
      <c r="BS25" s="10">
        <v>0.36</v>
      </c>
      <c r="BT25" s="10"/>
      <c r="BU25" s="10"/>
      <c r="BV25" s="10"/>
      <c r="BW25" s="10">
        <v>83.85</v>
      </c>
      <c r="BX25" s="10"/>
      <c r="BY25" s="10"/>
    </row>
    <row r="26" spans="1:77" x14ac:dyDescent="0.25">
      <c r="A26" s="8">
        <v>6</v>
      </c>
      <c r="D26" s="8">
        <v>44.5</v>
      </c>
      <c r="E26" s="7">
        <v>32</v>
      </c>
      <c r="F26" s="8">
        <v>5</v>
      </c>
      <c r="G26" s="9">
        <v>5</v>
      </c>
      <c r="H26" s="9">
        <v>5</v>
      </c>
      <c r="I26" s="9">
        <v>5</v>
      </c>
      <c r="J26" s="9">
        <v>5</v>
      </c>
      <c r="K26" s="9">
        <v>5</v>
      </c>
      <c r="L26" s="9">
        <v>5</v>
      </c>
      <c r="M26" s="9">
        <v>5</v>
      </c>
      <c r="N26" s="9">
        <v>5</v>
      </c>
      <c r="Q26" s="9">
        <v>27.2</v>
      </c>
      <c r="R26" s="8">
        <v>27.6</v>
      </c>
      <c r="S26" s="9">
        <v>28.4</v>
      </c>
      <c r="T26" s="9">
        <v>28.6</v>
      </c>
      <c r="U26" s="9">
        <v>28.4</v>
      </c>
      <c r="V26" s="11">
        <v>27.1</v>
      </c>
      <c r="W26" s="11">
        <v>28.2</v>
      </c>
      <c r="X26" s="11">
        <v>27.7</v>
      </c>
      <c r="Y26" s="11">
        <v>27.7</v>
      </c>
      <c r="Z26" s="11"/>
      <c r="AA26" s="13"/>
      <c r="AC26" s="9">
        <v>6.8</v>
      </c>
      <c r="AD26" s="8">
        <v>7.16</v>
      </c>
      <c r="AE26" s="9">
        <v>7.87</v>
      </c>
      <c r="AF26" s="9">
        <v>8.51</v>
      </c>
      <c r="AG26" s="9">
        <v>8.49</v>
      </c>
      <c r="AH26" s="10">
        <v>7.34</v>
      </c>
      <c r="AI26" s="10">
        <v>8.3699999999999992</v>
      </c>
      <c r="AJ26" s="10">
        <v>8.07</v>
      </c>
      <c r="AK26" s="10">
        <v>7.85</v>
      </c>
      <c r="AL26" s="10"/>
      <c r="AN26" s="7">
        <v>0.73</v>
      </c>
      <c r="AO26" s="9">
        <v>0.3</v>
      </c>
      <c r="AP26" s="8">
        <v>2.0499999999999998</v>
      </c>
      <c r="AQ26" s="9">
        <v>3.5</v>
      </c>
      <c r="AR26" s="9">
        <v>5.58</v>
      </c>
      <c r="AS26" s="9">
        <v>3.31</v>
      </c>
      <c r="AT26" s="10">
        <v>1.1200000000000001</v>
      </c>
      <c r="AU26" s="10">
        <v>5.63</v>
      </c>
      <c r="AV26" s="10">
        <v>2.54</v>
      </c>
      <c r="AW26" s="10">
        <v>3.81</v>
      </c>
      <c r="AX26" s="10"/>
      <c r="BB26" s="8">
        <v>0.14599999999999999</v>
      </c>
      <c r="BC26" s="9">
        <v>143.9</v>
      </c>
      <c r="BD26" s="9">
        <v>143.5</v>
      </c>
      <c r="BE26" s="9">
        <v>142</v>
      </c>
      <c r="BF26" s="11">
        <v>142.9</v>
      </c>
      <c r="BG26" s="11">
        <v>142.30000000000001</v>
      </c>
      <c r="BI26" s="7">
        <v>136.1</v>
      </c>
      <c r="BN26" s="8">
        <v>1.1000000000000001</v>
      </c>
      <c r="BO26" s="9">
        <v>0.45</v>
      </c>
      <c r="BP26" s="9">
        <v>0.36</v>
      </c>
      <c r="BQ26" s="9">
        <v>0.33</v>
      </c>
      <c r="BR26" s="10">
        <v>1.1299999999999999</v>
      </c>
      <c r="BS26" s="10">
        <v>0.4</v>
      </c>
      <c r="BT26" s="10"/>
      <c r="BU26" s="10"/>
      <c r="BV26" s="10"/>
      <c r="BW26" s="10">
        <v>83.85</v>
      </c>
      <c r="BX26" s="10"/>
      <c r="BY26" s="10"/>
    </row>
    <row r="27" spans="1:77" x14ac:dyDescent="0.25">
      <c r="A27" s="8">
        <v>7</v>
      </c>
      <c r="F27" s="8">
        <v>6</v>
      </c>
      <c r="G27" s="9">
        <v>6</v>
      </c>
      <c r="H27" s="9">
        <v>6</v>
      </c>
      <c r="I27" s="9">
        <v>6</v>
      </c>
      <c r="J27" s="9">
        <v>6</v>
      </c>
      <c r="K27" s="9">
        <v>6</v>
      </c>
      <c r="L27" s="9">
        <v>6</v>
      </c>
      <c r="M27" s="9">
        <v>6</v>
      </c>
      <c r="N27" s="9">
        <v>6</v>
      </c>
      <c r="R27" s="8">
        <v>27.6</v>
      </c>
      <c r="S27" s="9">
        <v>28.1</v>
      </c>
      <c r="T27" s="9">
        <v>28.2</v>
      </c>
      <c r="U27" s="9">
        <v>28.4</v>
      </c>
      <c r="V27" s="11">
        <v>27.6</v>
      </c>
      <c r="W27" s="11">
        <v>28.1</v>
      </c>
      <c r="X27" s="11">
        <v>27.6</v>
      </c>
      <c r="Y27" s="11">
        <v>27.7</v>
      </c>
      <c r="Z27" s="11"/>
      <c r="AD27" s="8">
        <v>7.09</v>
      </c>
      <c r="AE27" s="9">
        <v>7.56</v>
      </c>
      <c r="AF27" s="9">
        <v>7.94</v>
      </c>
      <c r="AG27" s="9">
        <v>8.4700000000000006</v>
      </c>
      <c r="AH27" s="10">
        <v>7.25</v>
      </c>
      <c r="AI27" s="10">
        <v>8.24</v>
      </c>
      <c r="AJ27" s="10">
        <v>7.82</v>
      </c>
      <c r="AK27" s="10">
        <v>7.81</v>
      </c>
      <c r="AL27" s="10"/>
      <c r="AP27" s="8">
        <v>1.23</v>
      </c>
      <c r="AQ27" s="9">
        <v>2.68</v>
      </c>
      <c r="AR27" s="9">
        <v>0.15</v>
      </c>
      <c r="AS27" s="9">
        <v>3.26</v>
      </c>
      <c r="AT27" s="10">
        <v>1.1000000000000001</v>
      </c>
      <c r="AU27" s="10">
        <v>4.72</v>
      </c>
      <c r="AV27" s="10">
        <v>0.76</v>
      </c>
      <c r="AW27" s="10">
        <v>3.6</v>
      </c>
      <c r="AX27" s="10"/>
      <c r="BB27" s="8">
        <v>0.14699999999999999</v>
      </c>
      <c r="BC27" s="9">
        <v>144.80000000000001</v>
      </c>
      <c r="BD27" s="9">
        <v>145.80000000000001</v>
      </c>
      <c r="BE27" s="9">
        <v>142.1</v>
      </c>
      <c r="BF27" s="11">
        <v>143</v>
      </c>
      <c r="BG27" s="11">
        <v>142.30000000000001</v>
      </c>
      <c r="BI27" s="7">
        <v>136.1</v>
      </c>
      <c r="BN27" s="8">
        <v>1.28</v>
      </c>
      <c r="BO27" s="9">
        <v>0.66</v>
      </c>
      <c r="BP27" s="9">
        <v>0.7</v>
      </c>
      <c r="BQ27" s="9">
        <v>0.34</v>
      </c>
      <c r="BR27" s="10">
        <v>1.17</v>
      </c>
      <c r="BS27" s="10">
        <v>0.41</v>
      </c>
      <c r="BT27" s="10"/>
      <c r="BU27" s="10"/>
      <c r="BV27" s="10"/>
      <c r="BW27" s="10">
        <v>84.5</v>
      </c>
      <c r="BX27" s="10"/>
      <c r="BY27" s="10"/>
    </row>
    <row r="28" spans="1:77" x14ac:dyDescent="0.25">
      <c r="A28" s="8">
        <v>8</v>
      </c>
      <c r="F28" s="8">
        <v>7</v>
      </c>
      <c r="G28" s="9">
        <v>7</v>
      </c>
      <c r="H28" s="9">
        <v>7</v>
      </c>
      <c r="I28" s="9">
        <v>7</v>
      </c>
      <c r="J28" s="9">
        <v>7</v>
      </c>
      <c r="K28" s="9">
        <v>7</v>
      </c>
      <c r="L28" s="9">
        <v>7</v>
      </c>
      <c r="M28" s="9">
        <v>7</v>
      </c>
      <c r="N28" s="9">
        <v>7</v>
      </c>
      <c r="R28" s="8">
        <v>27.6</v>
      </c>
      <c r="S28" s="9">
        <v>28.1</v>
      </c>
      <c r="T28" s="9">
        <v>28.1</v>
      </c>
      <c r="U28" s="9">
        <v>28.3</v>
      </c>
      <c r="V28" s="11">
        <v>27.6</v>
      </c>
      <c r="W28" s="11">
        <v>27.8</v>
      </c>
      <c r="X28" s="11">
        <v>27.5</v>
      </c>
      <c r="Y28" s="11">
        <v>27.7</v>
      </c>
      <c r="Z28" s="11"/>
      <c r="AD28" s="8">
        <v>7.03</v>
      </c>
      <c r="AE28" s="9">
        <v>7.48</v>
      </c>
      <c r="AF28" s="9">
        <v>7.4</v>
      </c>
      <c r="AG28" s="9">
        <v>8.43</v>
      </c>
      <c r="AH28" s="10">
        <v>7.2</v>
      </c>
      <c r="AI28" s="10">
        <v>7.94</v>
      </c>
      <c r="AJ28" s="10">
        <v>7.36</v>
      </c>
      <c r="AK28" s="10">
        <v>7.77</v>
      </c>
      <c r="AL28" s="10"/>
      <c r="AP28" s="8">
        <v>1.1100000000000001</v>
      </c>
      <c r="AQ28" s="9">
        <v>3.33</v>
      </c>
      <c r="AR28" s="9">
        <v>0.03</v>
      </c>
      <c r="AS28" s="9">
        <v>3.31</v>
      </c>
      <c r="AT28" s="10">
        <v>1.07</v>
      </c>
      <c r="AU28" s="10">
        <v>3.64</v>
      </c>
      <c r="AV28" s="10">
        <v>0.65</v>
      </c>
      <c r="AW28" s="10">
        <v>3.66</v>
      </c>
      <c r="AX28" s="10"/>
      <c r="BB28" s="8">
        <v>0.14699999999999999</v>
      </c>
      <c r="BC28" s="9">
        <v>144</v>
      </c>
      <c r="BD28" s="9">
        <v>146</v>
      </c>
      <c r="BE28" s="9">
        <v>142</v>
      </c>
      <c r="BF28" s="11">
        <v>143.1</v>
      </c>
      <c r="BG28" s="11">
        <v>142.30000000000001</v>
      </c>
      <c r="BI28" s="7">
        <v>136.19999999999999</v>
      </c>
      <c r="BN28" s="8">
        <v>1.31</v>
      </c>
      <c r="BO28" s="9">
        <v>0.68</v>
      </c>
      <c r="BP28" s="9">
        <v>0.95</v>
      </c>
      <c r="BQ28" s="9">
        <v>0.36</v>
      </c>
      <c r="BR28" s="10">
        <v>1.2</v>
      </c>
      <c r="BS28" s="10">
        <v>0.63</v>
      </c>
      <c r="BT28" s="10"/>
      <c r="BU28" s="10"/>
      <c r="BV28" s="10"/>
      <c r="BW28" s="10">
        <v>83.85</v>
      </c>
      <c r="BX28" s="10"/>
      <c r="BY28" s="10"/>
    </row>
    <row r="29" spans="1:77" x14ac:dyDescent="0.25">
      <c r="A29" s="8">
        <v>9</v>
      </c>
      <c r="F29" s="8">
        <v>8</v>
      </c>
      <c r="G29" s="9">
        <v>8</v>
      </c>
      <c r="H29" s="9">
        <v>8</v>
      </c>
      <c r="I29" s="9">
        <v>8</v>
      </c>
      <c r="J29" s="9">
        <v>8</v>
      </c>
      <c r="K29" s="9">
        <v>8</v>
      </c>
      <c r="L29" s="9">
        <v>8</v>
      </c>
      <c r="M29" s="9">
        <v>8</v>
      </c>
      <c r="N29" s="9">
        <v>8</v>
      </c>
      <c r="R29" s="8">
        <v>27.6</v>
      </c>
      <c r="S29" s="9">
        <v>28.1</v>
      </c>
      <c r="T29" s="9">
        <v>28</v>
      </c>
      <c r="U29" s="9">
        <v>28.3</v>
      </c>
      <c r="V29" s="11">
        <v>27.6</v>
      </c>
      <c r="W29" s="11">
        <v>27.7</v>
      </c>
      <c r="X29" s="11">
        <v>27.5</v>
      </c>
      <c r="Y29" s="11">
        <v>27.6</v>
      </c>
      <c r="Z29" s="11"/>
      <c r="AD29" s="8">
        <v>6.99</v>
      </c>
      <c r="AE29" s="9">
        <v>7.49</v>
      </c>
      <c r="AF29" s="9">
        <v>7.19</v>
      </c>
      <c r="AG29" s="9">
        <v>8.3800000000000008</v>
      </c>
      <c r="AH29" s="10">
        <v>7.15</v>
      </c>
      <c r="AI29" s="10">
        <v>7.81</v>
      </c>
      <c r="AJ29" s="10">
        <v>7.27</v>
      </c>
      <c r="AK29" s="10">
        <v>7.72</v>
      </c>
      <c r="AL29" s="10"/>
      <c r="AP29" s="8">
        <v>1.05</v>
      </c>
      <c r="AQ29" s="9">
        <v>3.36</v>
      </c>
      <c r="AR29" s="9">
        <v>0.03</v>
      </c>
      <c r="AS29" s="9">
        <v>3.27</v>
      </c>
      <c r="AT29" s="10">
        <v>1.01</v>
      </c>
      <c r="AU29" s="10">
        <v>3.52</v>
      </c>
      <c r="AV29" s="10">
        <v>1.22</v>
      </c>
      <c r="AW29" s="10">
        <v>3.44</v>
      </c>
      <c r="AX29" s="10"/>
      <c r="BB29" s="8">
        <v>0.14699999999999999</v>
      </c>
      <c r="BC29" s="9">
        <v>143.6</v>
      </c>
      <c r="BD29" s="9">
        <v>146.19999999999999</v>
      </c>
      <c r="BE29" s="9">
        <v>141.9</v>
      </c>
      <c r="BF29" s="11">
        <v>143.6</v>
      </c>
      <c r="BG29" s="11">
        <v>142.30000000000001</v>
      </c>
      <c r="BI29" s="7">
        <v>136.30000000000001</v>
      </c>
      <c r="BN29" s="8">
        <v>1.35</v>
      </c>
      <c r="BO29" s="9">
        <v>0.67</v>
      </c>
      <c r="BP29" s="9">
        <v>1</v>
      </c>
      <c r="BQ29" s="9">
        <v>0.38</v>
      </c>
      <c r="BR29" s="10">
        <v>1.27</v>
      </c>
      <c r="BS29" s="10">
        <v>0.63</v>
      </c>
      <c r="BT29" s="10"/>
      <c r="BU29" s="10"/>
      <c r="BV29" s="10"/>
      <c r="BW29" s="10">
        <v>84.5</v>
      </c>
      <c r="BX29" s="10"/>
      <c r="BY29" s="10"/>
    </row>
    <row r="30" spans="1:77" x14ac:dyDescent="0.25">
      <c r="A30" s="8">
        <v>10</v>
      </c>
      <c r="F30" s="8">
        <v>9</v>
      </c>
      <c r="G30" s="9">
        <v>9</v>
      </c>
      <c r="H30" s="9">
        <v>9</v>
      </c>
      <c r="I30" s="9">
        <v>9</v>
      </c>
      <c r="J30" s="9">
        <v>9</v>
      </c>
      <c r="K30" s="9">
        <v>9</v>
      </c>
      <c r="L30" s="9">
        <v>9</v>
      </c>
      <c r="M30" s="9">
        <v>9</v>
      </c>
      <c r="N30" s="9">
        <v>9</v>
      </c>
      <c r="R30" s="8">
        <v>27.6</v>
      </c>
      <c r="S30" s="9">
        <v>28.1</v>
      </c>
      <c r="T30" s="9">
        <v>28</v>
      </c>
      <c r="U30" s="9">
        <v>28.2</v>
      </c>
      <c r="V30" s="11">
        <v>27.6</v>
      </c>
      <c r="W30" s="11">
        <v>27.7</v>
      </c>
      <c r="X30" s="11">
        <v>27.5</v>
      </c>
      <c r="Y30" s="11">
        <v>27.6</v>
      </c>
      <c r="Z30" s="11"/>
      <c r="AD30" s="8">
        <v>6.97</v>
      </c>
      <c r="AE30" s="9">
        <v>7.48</v>
      </c>
      <c r="AF30" s="9">
        <v>7.12</v>
      </c>
      <c r="AG30" s="9">
        <v>8.11</v>
      </c>
      <c r="AH30" s="10">
        <v>7.1</v>
      </c>
      <c r="AI30" s="10">
        <v>7.72</v>
      </c>
      <c r="AJ30" s="10">
        <v>7.23</v>
      </c>
      <c r="AK30" s="10">
        <v>7.7</v>
      </c>
      <c r="AL30" s="10"/>
      <c r="AP30" s="8">
        <v>1.04</v>
      </c>
      <c r="AQ30" s="9">
        <v>3.14</v>
      </c>
      <c r="AR30" s="9">
        <v>0.02</v>
      </c>
      <c r="AS30" s="9">
        <v>3.05</v>
      </c>
      <c r="AT30" s="10">
        <v>0.88</v>
      </c>
      <c r="AU30" s="10">
        <v>3.31</v>
      </c>
      <c r="AV30" s="10">
        <v>0.77</v>
      </c>
      <c r="AW30" s="10">
        <v>3.41</v>
      </c>
      <c r="AX30" s="10"/>
      <c r="BB30" s="8">
        <v>0.14699999999999999</v>
      </c>
      <c r="BC30" s="9">
        <v>143.6</v>
      </c>
      <c r="BD30" s="9">
        <v>147.30000000000001</v>
      </c>
      <c r="BE30" s="9">
        <v>142.5</v>
      </c>
      <c r="BF30" s="11">
        <v>144</v>
      </c>
      <c r="BG30" s="11">
        <v>142.30000000000001</v>
      </c>
      <c r="BI30" s="7">
        <v>136.30000000000001</v>
      </c>
      <c r="BN30" s="8">
        <v>1.36</v>
      </c>
      <c r="BO30" s="9">
        <v>0.68</v>
      </c>
      <c r="BP30" s="9">
        <v>1.08</v>
      </c>
      <c r="BQ30" s="9">
        <v>0.5</v>
      </c>
      <c r="BR30" s="10">
        <v>1.37</v>
      </c>
      <c r="BS30" s="10">
        <v>0.64</v>
      </c>
      <c r="BT30" s="10"/>
      <c r="BU30" s="10"/>
      <c r="BV30" s="10"/>
      <c r="BW30" s="10">
        <v>84.5</v>
      </c>
      <c r="BX30" s="10"/>
      <c r="BY30" s="10"/>
    </row>
    <row r="31" spans="1:77" x14ac:dyDescent="0.25">
      <c r="A31" s="8">
        <v>11</v>
      </c>
      <c r="F31" s="8">
        <v>10</v>
      </c>
      <c r="G31" s="9">
        <v>10</v>
      </c>
      <c r="H31" s="9">
        <v>10</v>
      </c>
      <c r="I31" s="9">
        <v>10</v>
      </c>
      <c r="J31" s="9">
        <v>10</v>
      </c>
      <c r="K31" s="9">
        <v>10</v>
      </c>
      <c r="L31" s="9">
        <v>10</v>
      </c>
      <c r="M31" s="9">
        <v>10</v>
      </c>
      <c r="N31" s="9">
        <v>10</v>
      </c>
      <c r="R31" s="8">
        <v>27.6</v>
      </c>
      <c r="S31" s="9">
        <v>28</v>
      </c>
      <c r="T31" s="9">
        <v>28</v>
      </c>
      <c r="U31" s="9">
        <v>28.1</v>
      </c>
      <c r="V31" s="11">
        <v>27.6</v>
      </c>
      <c r="W31" s="11">
        <v>27.7</v>
      </c>
      <c r="X31" s="11">
        <v>27.5</v>
      </c>
      <c r="Y31" s="11">
        <v>27.6</v>
      </c>
      <c r="Z31" s="11"/>
      <c r="AD31" s="8">
        <v>6.84</v>
      </c>
      <c r="AE31" s="9">
        <v>7.39</v>
      </c>
      <c r="AF31" s="9">
        <v>7.07</v>
      </c>
      <c r="AG31" s="9">
        <v>7.78</v>
      </c>
      <c r="AH31" s="10">
        <v>7.04</v>
      </c>
      <c r="AI31" s="10">
        <v>7.62</v>
      </c>
      <c r="AJ31" s="10">
        <v>7.16</v>
      </c>
      <c r="AK31" s="10">
        <v>7.6</v>
      </c>
      <c r="AL31" s="10"/>
      <c r="AP31" s="8">
        <v>0.85</v>
      </c>
      <c r="AQ31" s="9">
        <v>2.44</v>
      </c>
      <c r="AR31" s="9">
        <v>0.02</v>
      </c>
      <c r="AS31" s="9">
        <v>2.87</v>
      </c>
      <c r="AT31" s="10">
        <v>0.7</v>
      </c>
      <c r="AU31" s="10">
        <v>3.17</v>
      </c>
      <c r="AV31" s="10">
        <v>0.86</v>
      </c>
      <c r="AW31" s="10">
        <v>3.53</v>
      </c>
      <c r="AX31" s="10"/>
      <c r="BB31" s="8">
        <v>0.14699999999999999</v>
      </c>
      <c r="BC31" s="9">
        <v>144.6</v>
      </c>
      <c r="BD31" s="9">
        <v>148</v>
      </c>
      <c r="BE31" s="9">
        <v>142.6</v>
      </c>
      <c r="BF31" s="11">
        <v>144.4</v>
      </c>
      <c r="BG31" s="11">
        <v>142.6</v>
      </c>
      <c r="BI31" s="7">
        <v>136.4</v>
      </c>
      <c r="BN31" s="8">
        <v>1.42</v>
      </c>
      <c r="BO31" s="9">
        <v>0.84</v>
      </c>
      <c r="BP31" s="9">
        <v>1.17</v>
      </c>
      <c r="BQ31" s="9">
        <v>0.64</v>
      </c>
      <c r="BR31" s="10">
        <v>1.51</v>
      </c>
      <c r="BS31" s="10">
        <v>0.75</v>
      </c>
      <c r="BT31" s="10"/>
      <c r="BU31" s="10"/>
      <c r="BV31" s="10"/>
      <c r="BW31" s="10">
        <v>84.5</v>
      </c>
      <c r="BX31" s="10"/>
      <c r="BY31" s="10"/>
    </row>
    <row r="32" spans="1:77" x14ac:dyDescent="0.25">
      <c r="A32" s="8">
        <v>12</v>
      </c>
      <c r="F32" s="8">
        <v>28.6</v>
      </c>
      <c r="G32" s="9">
        <v>32.799999999999997</v>
      </c>
      <c r="H32" s="9">
        <v>32.299999999999997</v>
      </c>
      <c r="I32" s="9">
        <v>35.200000000000003</v>
      </c>
      <c r="J32" s="9">
        <v>32.700000000000003</v>
      </c>
      <c r="K32" s="9">
        <v>33.200000000000003</v>
      </c>
      <c r="L32" s="9">
        <v>36.6</v>
      </c>
      <c r="M32" s="9">
        <v>37.5</v>
      </c>
      <c r="N32" s="9"/>
      <c r="R32" s="8">
        <v>27.7</v>
      </c>
      <c r="S32" s="9">
        <v>27.2</v>
      </c>
      <c r="T32" s="9">
        <v>27.6</v>
      </c>
      <c r="U32" s="9">
        <v>27.1</v>
      </c>
      <c r="V32" s="11">
        <v>27.1</v>
      </c>
      <c r="W32" s="11">
        <v>27.1</v>
      </c>
      <c r="X32" s="11">
        <v>27.1</v>
      </c>
      <c r="Y32" s="11">
        <v>27.1</v>
      </c>
      <c r="Z32" s="11"/>
      <c r="AD32" s="8">
        <v>6.03</v>
      </c>
      <c r="AE32" s="9">
        <v>6.97</v>
      </c>
      <c r="AF32" s="9">
        <v>6.97</v>
      </c>
      <c r="AG32" s="9">
        <v>7.16</v>
      </c>
      <c r="AH32" s="10">
        <v>6.77</v>
      </c>
      <c r="AI32" s="10">
        <v>7.14</v>
      </c>
      <c r="AJ32" s="10">
        <v>7.22</v>
      </c>
      <c r="AK32" s="10">
        <v>7.23</v>
      </c>
      <c r="AL32" s="10"/>
      <c r="AP32" s="8">
        <v>0.32</v>
      </c>
      <c r="AQ32" s="9">
        <v>0.3</v>
      </c>
      <c r="AR32" s="9">
        <v>0.39</v>
      </c>
      <c r="AS32" s="9">
        <v>0.64</v>
      </c>
      <c r="AT32" s="10">
        <v>0.77</v>
      </c>
      <c r="AU32" s="10">
        <v>0.53</v>
      </c>
      <c r="AV32" s="10">
        <v>0.63</v>
      </c>
      <c r="AW32" s="10">
        <v>0.74</v>
      </c>
      <c r="AX32" s="10"/>
      <c r="BB32" s="8">
        <v>0.155</v>
      </c>
      <c r="BC32" s="9">
        <v>173.6</v>
      </c>
      <c r="BD32" s="9">
        <v>171.1</v>
      </c>
      <c r="BE32" s="9">
        <v>171.4</v>
      </c>
      <c r="BF32" s="11">
        <v>172.4</v>
      </c>
      <c r="BG32" s="11">
        <v>142.80000000000001</v>
      </c>
      <c r="BI32" s="7">
        <v>69.599999999999994</v>
      </c>
      <c r="BN32" s="8">
        <v>1.75</v>
      </c>
      <c r="BO32" s="9">
        <v>3.92</v>
      </c>
      <c r="BP32" s="9">
        <v>3.81</v>
      </c>
      <c r="BQ32" s="9">
        <v>4.3099999999999996</v>
      </c>
      <c r="BR32" s="10">
        <v>5.16</v>
      </c>
      <c r="BS32" s="10">
        <v>3.9</v>
      </c>
      <c r="BT32" s="10"/>
      <c r="BU32" s="10"/>
      <c r="BV32" s="10"/>
      <c r="BW32" s="10">
        <v>105.95</v>
      </c>
      <c r="BX32" s="10"/>
      <c r="BY32" s="10"/>
    </row>
    <row r="33" spans="1:77" x14ac:dyDescent="0.25">
      <c r="C33" s="15"/>
    </row>
    <row r="34" spans="1:77" x14ac:dyDescent="0.25">
      <c r="A34" s="8" t="s">
        <v>51</v>
      </c>
    </row>
    <row r="35" spans="1:77" x14ac:dyDescent="0.25">
      <c r="A35" s="8" t="s">
        <v>34</v>
      </c>
      <c r="B35" s="79" t="s">
        <v>49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 t="s">
        <v>35</v>
      </c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 t="s">
        <v>46</v>
      </c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 t="s">
        <v>47</v>
      </c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 t="s">
        <v>48</v>
      </c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 t="s">
        <v>5</v>
      </c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30" t="s">
        <v>97</v>
      </c>
      <c r="BX35" s="30"/>
      <c r="BY35" s="30"/>
    </row>
    <row r="36" spans="1:77" x14ac:dyDescent="0.25">
      <c r="B36" s="15" t="s">
        <v>36</v>
      </c>
      <c r="C36" s="15" t="s">
        <v>37</v>
      </c>
      <c r="D36" s="21" t="s">
        <v>37</v>
      </c>
      <c r="E36" s="15" t="s">
        <v>38</v>
      </c>
      <c r="F36" s="15" t="s">
        <v>39</v>
      </c>
      <c r="G36" s="15" t="s">
        <v>40</v>
      </c>
      <c r="H36" s="15" t="s">
        <v>41</v>
      </c>
      <c r="I36" s="15" t="s">
        <v>42</v>
      </c>
      <c r="J36" s="15" t="s">
        <v>43</v>
      </c>
      <c r="K36" s="15" t="s">
        <v>44</v>
      </c>
      <c r="L36" s="7" t="s">
        <v>92</v>
      </c>
      <c r="M36" s="7" t="s">
        <v>93</v>
      </c>
      <c r="N36" s="7" t="s">
        <v>94</v>
      </c>
      <c r="O36" s="15" t="s">
        <v>36</v>
      </c>
      <c r="P36" s="15" t="s">
        <v>37</v>
      </c>
      <c r="Q36" s="15" t="s">
        <v>38</v>
      </c>
      <c r="R36" s="15" t="s">
        <v>39</v>
      </c>
      <c r="S36" s="15" t="s">
        <v>40</v>
      </c>
      <c r="T36" s="15" t="s">
        <v>41</v>
      </c>
      <c r="U36" s="15" t="s">
        <v>42</v>
      </c>
      <c r="V36" s="15" t="s">
        <v>43</v>
      </c>
      <c r="W36" s="15" t="s">
        <v>44</v>
      </c>
      <c r="X36" s="7" t="s">
        <v>92</v>
      </c>
      <c r="Y36" s="7" t="s">
        <v>93</v>
      </c>
      <c r="Z36" s="7" t="s">
        <v>94</v>
      </c>
      <c r="AA36" s="15" t="s">
        <v>36</v>
      </c>
      <c r="AB36" s="15" t="s">
        <v>37</v>
      </c>
      <c r="AC36" s="15" t="s">
        <v>38</v>
      </c>
      <c r="AD36" s="15" t="s">
        <v>39</v>
      </c>
      <c r="AE36" s="15" t="s">
        <v>40</v>
      </c>
      <c r="AF36" s="15" t="s">
        <v>41</v>
      </c>
      <c r="AG36" s="15" t="s">
        <v>42</v>
      </c>
      <c r="AH36" s="15" t="s">
        <v>43</v>
      </c>
      <c r="AI36" s="15" t="s">
        <v>44</v>
      </c>
      <c r="AJ36" s="7" t="s">
        <v>92</v>
      </c>
      <c r="AK36" s="7" t="s">
        <v>93</v>
      </c>
      <c r="AL36" s="7" t="s">
        <v>94</v>
      </c>
      <c r="AM36" s="15" t="s">
        <v>36</v>
      </c>
      <c r="AN36" s="15" t="s">
        <v>37</v>
      </c>
      <c r="AO36" s="15" t="s">
        <v>38</v>
      </c>
      <c r="AP36" s="15" t="s">
        <v>39</v>
      </c>
      <c r="AQ36" s="15" t="s">
        <v>40</v>
      </c>
      <c r="AR36" s="15" t="s">
        <v>41</v>
      </c>
      <c r="AS36" s="15" t="s">
        <v>42</v>
      </c>
      <c r="AT36" s="15" t="s">
        <v>43</v>
      </c>
      <c r="AU36" s="15" t="s">
        <v>44</v>
      </c>
      <c r="AV36" s="7" t="s">
        <v>92</v>
      </c>
      <c r="AW36" s="7" t="s">
        <v>93</v>
      </c>
      <c r="AX36" s="7" t="s">
        <v>94</v>
      </c>
      <c r="AY36" s="15" t="s">
        <v>36</v>
      </c>
      <c r="AZ36" s="15" t="s">
        <v>37</v>
      </c>
      <c r="BA36" s="15" t="s">
        <v>38</v>
      </c>
      <c r="BB36" s="15" t="s">
        <v>39</v>
      </c>
      <c r="BC36" s="15" t="s">
        <v>40</v>
      </c>
      <c r="BD36" s="15" t="s">
        <v>41</v>
      </c>
      <c r="BE36" s="15" t="s">
        <v>42</v>
      </c>
      <c r="BF36" s="15" t="s">
        <v>43</v>
      </c>
      <c r="BG36" s="15" t="s">
        <v>44</v>
      </c>
      <c r="BH36" s="7" t="s">
        <v>92</v>
      </c>
      <c r="BI36" s="7" t="s">
        <v>93</v>
      </c>
      <c r="BJ36" s="7" t="s">
        <v>94</v>
      </c>
      <c r="BK36" s="15" t="s">
        <v>36</v>
      </c>
      <c r="BL36" s="15" t="s">
        <v>37</v>
      </c>
      <c r="BM36" s="15" t="s">
        <v>38</v>
      </c>
      <c r="BN36" s="15" t="s">
        <v>39</v>
      </c>
      <c r="BO36" s="15" t="s">
        <v>40</v>
      </c>
      <c r="BP36" s="15" t="s">
        <v>41</v>
      </c>
      <c r="BQ36" s="15" t="s">
        <v>42</v>
      </c>
      <c r="BR36" s="15" t="s">
        <v>43</v>
      </c>
      <c r="BS36" s="15" t="s">
        <v>44</v>
      </c>
      <c r="BT36" s="7" t="s">
        <v>92</v>
      </c>
      <c r="BU36" s="7" t="s">
        <v>93</v>
      </c>
      <c r="BV36" s="7" t="s">
        <v>94</v>
      </c>
      <c r="BW36" s="7" t="s">
        <v>93</v>
      </c>
      <c r="BX36" s="7"/>
      <c r="BY36" s="7"/>
    </row>
    <row r="37" spans="1:77" x14ac:dyDescent="0.25">
      <c r="A37" s="8">
        <v>1</v>
      </c>
      <c r="B37" s="8">
        <v>0</v>
      </c>
      <c r="C37" s="14">
        <v>0</v>
      </c>
      <c r="D37" s="14">
        <v>0</v>
      </c>
      <c r="E37" s="8">
        <v>0</v>
      </c>
      <c r="F37" s="8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8">
        <v>27.7</v>
      </c>
      <c r="P37" s="7">
        <v>27.7</v>
      </c>
      <c r="Q37" s="9">
        <v>28.7</v>
      </c>
      <c r="R37" s="8">
        <v>29.4</v>
      </c>
      <c r="S37" s="9">
        <v>29.8</v>
      </c>
      <c r="T37" s="9">
        <v>29</v>
      </c>
      <c r="U37" s="9">
        <v>28.9</v>
      </c>
      <c r="V37" s="11">
        <v>28.8</v>
      </c>
      <c r="W37" s="11">
        <v>28.8</v>
      </c>
      <c r="X37" s="11">
        <v>28.2</v>
      </c>
      <c r="Y37" s="11">
        <v>28.4</v>
      </c>
      <c r="Z37" s="11"/>
      <c r="AA37" s="8">
        <v>6.81</v>
      </c>
      <c r="AB37" s="7">
        <v>7.44</v>
      </c>
      <c r="AC37" s="9">
        <v>8.7200000000000006</v>
      </c>
      <c r="AD37" s="8">
        <v>8.84</v>
      </c>
      <c r="AE37" s="9">
        <v>8.9</v>
      </c>
      <c r="AF37" s="9">
        <v>8.6300000000000008</v>
      </c>
      <c r="AG37" s="9">
        <v>8.77</v>
      </c>
      <c r="AH37" s="10">
        <v>8.51</v>
      </c>
      <c r="AI37" s="10">
        <v>6.63</v>
      </c>
      <c r="AJ37" s="10">
        <v>8.59</v>
      </c>
      <c r="AK37" s="29">
        <v>8.24</v>
      </c>
      <c r="AL37" s="10"/>
      <c r="AM37" s="8">
        <v>4.41</v>
      </c>
      <c r="AN37" s="7">
        <v>7.4</v>
      </c>
      <c r="AO37" s="9">
        <v>7.62</v>
      </c>
      <c r="AP37" s="8">
        <v>9.43</v>
      </c>
      <c r="AQ37" s="9">
        <v>10.09</v>
      </c>
      <c r="AR37" s="9">
        <v>6.82</v>
      </c>
      <c r="AS37" s="9">
        <v>3.59</v>
      </c>
      <c r="AT37" s="10">
        <v>1.52</v>
      </c>
      <c r="AU37" s="10">
        <v>6.71</v>
      </c>
      <c r="AV37" s="10">
        <v>7.13</v>
      </c>
      <c r="AW37" s="29">
        <v>6.93</v>
      </c>
      <c r="AX37" s="10"/>
      <c r="AY37" s="8">
        <v>152.19999999999999</v>
      </c>
      <c r="AZ37" s="7">
        <v>151.30000000000001</v>
      </c>
      <c r="BA37" s="9">
        <v>147.30000000000001</v>
      </c>
      <c r="BB37" s="8">
        <v>0.14699999999999999</v>
      </c>
      <c r="BC37" s="9">
        <v>147.80000000000001</v>
      </c>
      <c r="BD37" s="9">
        <v>144.5</v>
      </c>
      <c r="BE37" s="9">
        <v>144.30000000000001</v>
      </c>
      <c r="BF37" s="11">
        <v>143</v>
      </c>
      <c r="BG37" s="19">
        <v>141.19999999999999</v>
      </c>
      <c r="BI37" s="8">
        <v>137</v>
      </c>
      <c r="BK37" s="8">
        <v>0.56000000000000005</v>
      </c>
      <c r="BL37" s="7">
        <v>0.63</v>
      </c>
      <c r="BM37" s="9">
        <v>0.36</v>
      </c>
      <c r="BN37" s="8">
        <v>0.31</v>
      </c>
      <c r="BO37" s="9">
        <v>0.3</v>
      </c>
      <c r="BP37" s="9">
        <v>0.36</v>
      </c>
      <c r="BQ37" s="9">
        <v>0.38</v>
      </c>
      <c r="BR37" s="10">
        <v>0.42</v>
      </c>
      <c r="BS37" s="10">
        <v>0.37</v>
      </c>
      <c r="BT37" s="10"/>
      <c r="BU37" s="10"/>
      <c r="BV37" s="10"/>
      <c r="BW37" s="10">
        <v>83.85</v>
      </c>
      <c r="BX37" s="10"/>
      <c r="BY37" s="10"/>
    </row>
    <row r="38" spans="1:77" x14ac:dyDescent="0.25">
      <c r="A38" s="8">
        <v>2</v>
      </c>
      <c r="B38" s="8">
        <v>0.65</v>
      </c>
      <c r="C38" s="14">
        <v>0.8</v>
      </c>
      <c r="D38" s="14">
        <v>0.8</v>
      </c>
      <c r="E38" s="8">
        <v>0.65</v>
      </c>
      <c r="F38" s="8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8">
        <v>27.7</v>
      </c>
      <c r="P38" s="7">
        <v>27.7</v>
      </c>
      <c r="Q38" s="9">
        <v>28.6</v>
      </c>
      <c r="R38" s="8">
        <v>29.3</v>
      </c>
      <c r="S38" s="9">
        <v>29</v>
      </c>
      <c r="T38" s="9">
        <v>29.9</v>
      </c>
      <c r="U38" s="9">
        <v>28.8</v>
      </c>
      <c r="V38" s="11">
        <v>28.5</v>
      </c>
      <c r="W38" s="11">
        <v>28.5</v>
      </c>
      <c r="X38" s="11">
        <v>28.1</v>
      </c>
      <c r="Y38" s="11">
        <v>28</v>
      </c>
      <c r="Z38" s="11"/>
      <c r="AA38" s="8">
        <v>6.74</v>
      </c>
      <c r="AB38" s="7">
        <v>7.45</v>
      </c>
      <c r="AC38" s="9">
        <v>8.73</v>
      </c>
      <c r="AD38" s="8">
        <v>8.83</v>
      </c>
      <c r="AE38" s="9">
        <v>8.93</v>
      </c>
      <c r="AF38" s="9">
        <v>8.7100000000000009</v>
      </c>
      <c r="AG38" s="9">
        <v>8.84</v>
      </c>
      <c r="AH38" s="10">
        <v>8.67</v>
      </c>
      <c r="AI38" s="10">
        <v>8.68</v>
      </c>
      <c r="AJ38" s="10">
        <v>8.64</v>
      </c>
      <c r="AK38" s="29">
        <v>8.64</v>
      </c>
      <c r="AL38" s="10"/>
      <c r="AM38" s="8">
        <v>3.42</v>
      </c>
      <c r="AN38" s="7">
        <v>7.35</v>
      </c>
      <c r="AO38" s="9">
        <v>7.81</v>
      </c>
      <c r="AP38" s="8">
        <v>9.32</v>
      </c>
      <c r="AQ38" s="9">
        <v>10.35</v>
      </c>
      <c r="AR38" s="9">
        <v>6.81</v>
      </c>
      <c r="AS38" s="9">
        <v>3.25</v>
      </c>
      <c r="AT38" s="10">
        <v>1.43</v>
      </c>
      <c r="AU38" s="10">
        <v>6.89</v>
      </c>
      <c r="AV38" s="10">
        <v>6.83</v>
      </c>
      <c r="AW38" s="29">
        <v>6.76</v>
      </c>
      <c r="AX38" s="10"/>
      <c r="AY38" s="8">
        <v>152.6</v>
      </c>
      <c r="AZ38" s="7">
        <v>151.4</v>
      </c>
      <c r="BA38" s="9">
        <v>147.1</v>
      </c>
      <c r="BB38" s="8">
        <v>0.14699999999999999</v>
      </c>
      <c r="BC38" s="9">
        <v>145.5</v>
      </c>
      <c r="BD38" s="9">
        <v>144.19999999999999</v>
      </c>
      <c r="BE38" s="9">
        <v>144.9</v>
      </c>
      <c r="BF38" s="11">
        <v>142</v>
      </c>
      <c r="BG38" s="19">
        <v>141.19999999999999</v>
      </c>
      <c r="BI38" s="8">
        <v>136.1</v>
      </c>
      <c r="BK38" s="8">
        <v>0.56999999999999995</v>
      </c>
      <c r="BL38" s="7">
        <v>0.63</v>
      </c>
      <c r="BM38" s="9">
        <v>0.34</v>
      </c>
      <c r="BN38" s="8">
        <v>0.31</v>
      </c>
      <c r="BO38" s="9">
        <v>0.28999999999999998</v>
      </c>
      <c r="BP38" s="9">
        <v>0.34</v>
      </c>
      <c r="BQ38" s="9">
        <v>0.43</v>
      </c>
      <c r="BR38" s="10">
        <v>0.4</v>
      </c>
      <c r="BS38" s="10">
        <v>0.37</v>
      </c>
      <c r="BT38" s="10"/>
      <c r="BU38" s="10"/>
      <c r="BV38" s="10"/>
      <c r="BW38" s="10">
        <v>83.85</v>
      </c>
      <c r="BX38" s="10"/>
      <c r="BY38" s="10"/>
    </row>
    <row r="39" spans="1:77" x14ac:dyDescent="0.25">
      <c r="A39" s="8">
        <v>3</v>
      </c>
      <c r="B39" s="8">
        <f>B38*3</f>
        <v>1.9500000000000002</v>
      </c>
      <c r="C39" s="14">
        <f>C38*3</f>
        <v>2.4000000000000004</v>
      </c>
      <c r="D39" s="14">
        <f>D38*3</f>
        <v>2.4000000000000004</v>
      </c>
      <c r="E39" s="8">
        <f>E38*3</f>
        <v>1.9500000000000002</v>
      </c>
      <c r="F39" s="8">
        <v>2</v>
      </c>
      <c r="G39" s="9">
        <v>2</v>
      </c>
      <c r="H39" s="9">
        <v>2</v>
      </c>
      <c r="I39" s="9">
        <v>2</v>
      </c>
      <c r="J39" s="9">
        <v>2</v>
      </c>
      <c r="K39" s="9">
        <v>2</v>
      </c>
      <c r="L39" s="9">
        <v>2</v>
      </c>
      <c r="M39" s="9">
        <v>2</v>
      </c>
      <c r="N39" s="9">
        <v>2</v>
      </c>
      <c r="O39" s="8">
        <v>27.5</v>
      </c>
      <c r="P39" s="7">
        <v>27.7</v>
      </c>
      <c r="Q39" s="9">
        <v>28.2</v>
      </c>
      <c r="R39" s="8">
        <v>29.1</v>
      </c>
      <c r="S39" s="9">
        <v>28.7</v>
      </c>
      <c r="T39" s="9">
        <v>28.8</v>
      </c>
      <c r="U39" s="9">
        <v>28.6</v>
      </c>
      <c r="V39" s="11">
        <v>28.3</v>
      </c>
      <c r="W39" s="11">
        <v>28.3</v>
      </c>
      <c r="X39" s="11">
        <v>27.8</v>
      </c>
      <c r="Y39" s="11">
        <v>27.9</v>
      </c>
      <c r="Z39" s="11"/>
      <c r="AA39" s="8">
        <v>6.59</v>
      </c>
      <c r="AB39" s="7">
        <v>7.37</v>
      </c>
      <c r="AC39" s="9">
        <v>8.4</v>
      </c>
      <c r="AD39" s="8">
        <v>8.76</v>
      </c>
      <c r="AE39" s="9">
        <v>8.69</v>
      </c>
      <c r="AF39" s="9">
        <v>8.73</v>
      </c>
      <c r="AG39" s="9">
        <v>8.83</v>
      </c>
      <c r="AH39" s="10">
        <v>8.74</v>
      </c>
      <c r="AI39" s="10">
        <v>8.61</v>
      </c>
      <c r="AJ39" s="10">
        <v>8.6</v>
      </c>
      <c r="AK39" s="29">
        <v>8.5</v>
      </c>
      <c r="AL39" s="10"/>
      <c r="AM39" s="8">
        <v>0.81</v>
      </c>
      <c r="AN39" s="7">
        <v>7.19</v>
      </c>
      <c r="AO39" s="9">
        <v>6.43</v>
      </c>
      <c r="AP39" s="8">
        <v>9.0500000000000007</v>
      </c>
      <c r="AQ39" s="9">
        <v>7.72</v>
      </c>
      <c r="AR39" s="9">
        <v>6.59</v>
      </c>
      <c r="AS39" s="9">
        <v>3.15</v>
      </c>
      <c r="AT39" s="10">
        <v>1.36</v>
      </c>
      <c r="AU39" s="10">
        <v>6.15</v>
      </c>
      <c r="AV39" s="10">
        <v>6.43</v>
      </c>
      <c r="AW39" s="29">
        <v>5.63</v>
      </c>
      <c r="AX39" s="10"/>
      <c r="AY39" s="8">
        <v>153.5</v>
      </c>
      <c r="AZ39" s="7">
        <v>151.6</v>
      </c>
      <c r="BA39" s="9">
        <v>146.6</v>
      </c>
      <c r="BB39" s="8">
        <v>0.14599999999999999</v>
      </c>
      <c r="BC39" s="9">
        <v>143.5</v>
      </c>
      <c r="BD39" s="9">
        <v>144</v>
      </c>
      <c r="BE39" s="9">
        <v>143.4</v>
      </c>
      <c r="BF39" s="11">
        <v>141</v>
      </c>
      <c r="BG39" s="19">
        <v>141.19999999999999</v>
      </c>
      <c r="BI39" s="8">
        <v>137</v>
      </c>
      <c r="BK39" s="8">
        <v>0.63</v>
      </c>
      <c r="BL39" s="7">
        <v>0.64</v>
      </c>
      <c r="BM39" s="9">
        <v>0.41</v>
      </c>
      <c r="BN39" s="8">
        <v>0.34</v>
      </c>
      <c r="BO39" s="9">
        <v>0.3</v>
      </c>
      <c r="BP39" s="9">
        <v>0.32</v>
      </c>
      <c r="BQ39" s="9">
        <v>0.34</v>
      </c>
      <c r="BR39" s="10">
        <v>0.39</v>
      </c>
      <c r="BS39" s="10">
        <v>0.37</v>
      </c>
      <c r="BT39" s="10"/>
      <c r="BU39" s="10"/>
      <c r="BV39" s="10"/>
      <c r="BW39" s="10">
        <v>83.85</v>
      </c>
      <c r="BX39" s="10"/>
      <c r="BY39" s="10"/>
    </row>
    <row r="40" spans="1:77" x14ac:dyDescent="0.25">
      <c r="A40" s="8">
        <v>4</v>
      </c>
      <c r="B40" s="8">
        <v>137.9</v>
      </c>
      <c r="C40" s="14">
        <v>127</v>
      </c>
      <c r="D40" s="14">
        <v>5</v>
      </c>
      <c r="E40" s="8">
        <v>5</v>
      </c>
      <c r="F40" s="8">
        <v>3</v>
      </c>
      <c r="G40" s="9">
        <v>3</v>
      </c>
      <c r="H40" s="9">
        <v>3</v>
      </c>
      <c r="I40" s="9">
        <v>3</v>
      </c>
      <c r="J40" s="9">
        <v>3</v>
      </c>
      <c r="K40" s="9">
        <v>3</v>
      </c>
      <c r="L40" s="9">
        <v>3</v>
      </c>
      <c r="M40" s="9">
        <v>3</v>
      </c>
      <c r="N40" s="9">
        <v>3</v>
      </c>
      <c r="O40" s="8">
        <v>26.7</v>
      </c>
      <c r="P40" s="7">
        <v>26.6</v>
      </c>
      <c r="Q40" s="9">
        <v>27.4</v>
      </c>
      <c r="R40" s="8">
        <v>29</v>
      </c>
      <c r="S40" s="9">
        <v>28.4</v>
      </c>
      <c r="T40" s="9">
        <v>28.8</v>
      </c>
      <c r="U40" s="9">
        <v>28.6</v>
      </c>
      <c r="V40" s="11">
        <v>28</v>
      </c>
      <c r="W40" s="11">
        <v>28</v>
      </c>
      <c r="X40" s="11">
        <v>27.8</v>
      </c>
      <c r="Y40" s="11">
        <v>27.9</v>
      </c>
      <c r="Z40" s="11"/>
      <c r="AA40" s="8">
        <v>6.36</v>
      </c>
      <c r="AB40" s="7">
        <v>6.51</v>
      </c>
      <c r="AC40" s="9">
        <v>7.07</v>
      </c>
      <c r="AD40" s="8">
        <v>8.59</v>
      </c>
      <c r="AE40" s="9">
        <v>8.39</v>
      </c>
      <c r="AF40" s="9">
        <v>8.73</v>
      </c>
      <c r="AG40" s="9">
        <v>8.75</v>
      </c>
      <c r="AH40" s="10">
        <v>8.5500000000000007</v>
      </c>
      <c r="AI40" s="10">
        <v>8.41</v>
      </c>
      <c r="AJ40" s="10">
        <v>8.61</v>
      </c>
      <c r="AK40" s="29">
        <v>8.51</v>
      </c>
      <c r="AL40" s="10"/>
      <c r="AM40" s="8">
        <v>0.24</v>
      </c>
      <c r="AN40" s="7">
        <v>4.41</v>
      </c>
      <c r="AO40" s="9">
        <v>1.25</v>
      </c>
      <c r="AP40" s="8">
        <v>8.6199999999999992</v>
      </c>
      <c r="AQ40" s="9">
        <v>5.93</v>
      </c>
      <c r="AR40" s="9">
        <v>6.92</v>
      </c>
      <c r="AS40" s="9">
        <v>3.09</v>
      </c>
      <c r="AT40" s="10">
        <v>1.2</v>
      </c>
      <c r="AU40" s="10">
        <v>6.14</v>
      </c>
      <c r="AV40" s="10">
        <v>6.16</v>
      </c>
      <c r="AW40" s="29">
        <v>5.85</v>
      </c>
      <c r="AX40" s="10"/>
      <c r="AY40" s="8">
        <v>166.8</v>
      </c>
      <c r="AZ40" s="7">
        <v>164.4</v>
      </c>
      <c r="BA40" s="9">
        <v>171</v>
      </c>
      <c r="BB40" s="8">
        <v>0.14499999999999999</v>
      </c>
      <c r="BC40" s="9">
        <v>142.69999999999999</v>
      </c>
      <c r="BD40" s="9">
        <v>144</v>
      </c>
      <c r="BE40" s="9">
        <v>143</v>
      </c>
      <c r="BF40" s="11">
        <v>140.19999999999999</v>
      </c>
      <c r="BG40" s="19">
        <v>141.19999999999999</v>
      </c>
      <c r="BI40" s="7">
        <v>135.4</v>
      </c>
      <c r="BK40" s="8">
        <v>1.28</v>
      </c>
      <c r="BL40" s="7">
        <v>1.54</v>
      </c>
      <c r="BM40" s="9">
        <v>2.87</v>
      </c>
      <c r="BN40" s="8">
        <v>0.38</v>
      </c>
      <c r="BO40" s="9">
        <v>0.33</v>
      </c>
      <c r="BP40" s="9">
        <v>0.31</v>
      </c>
      <c r="BQ40" s="9">
        <v>0.34</v>
      </c>
      <c r="BR40" s="10">
        <v>0.47</v>
      </c>
      <c r="BS40" s="10">
        <v>0.38</v>
      </c>
      <c r="BT40" s="10"/>
      <c r="BU40" s="10"/>
      <c r="BV40" s="10"/>
      <c r="BW40" s="10">
        <v>83.2</v>
      </c>
      <c r="BX40" s="10"/>
      <c r="BY40" s="10"/>
    </row>
    <row r="41" spans="1:77" x14ac:dyDescent="0.25">
      <c r="A41" s="8">
        <v>5</v>
      </c>
      <c r="D41" s="14">
        <v>10</v>
      </c>
      <c r="E41" s="7">
        <v>10</v>
      </c>
      <c r="F41" s="8">
        <v>4</v>
      </c>
      <c r="G41" s="9">
        <v>4</v>
      </c>
      <c r="H41" s="9">
        <v>4</v>
      </c>
      <c r="I41" s="9">
        <v>4</v>
      </c>
      <c r="J41" s="9">
        <v>4</v>
      </c>
      <c r="K41" s="9">
        <v>4</v>
      </c>
      <c r="L41" s="9">
        <v>4</v>
      </c>
      <c r="M41" s="9">
        <v>4</v>
      </c>
      <c r="N41" s="9">
        <v>4</v>
      </c>
      <c r="P41" s="7"/>
      <c r="Q41" s="9">
        <v>27.3</v>
      </c>
      <c r="R41" s="8">
        <v>28.3</v>
      </c>
      <c r="S41" s="9">
        <v>28.3</v>
      </c>
      <c r="T41" s="9">
        <v>28.7</v>
      </c>
      <c r="U41" s="9">
        <v>27.8</v>
      </c>
      <c r="V41" s="11">
        <v>27.9</v>
      </c>
      <c r="W41" s="11">
        <v>27.9</v>
      </c>
      <c r="X41" s="11">
        <v>27.8</v>
      </c>
      <c r="Y41" s="11">
        <v>27.8</v>
      </c>
      <c r="Z41" s="11"/>
      <c r="AB41" s="7"/>
      <c r="AC41" s="9">
        <v>6.95</v>
      </c>
      <c r="AD41" s="8">
        <v>8.4600000000000009</v>
      </c>
      <c r="AE41" s="9">
        <v>8.18</v>
      </c>
      <c r="AF41" s="9">
        <v>8.8699999999999992</v>
      </c>
      <c r="AG41" s="9">
        <v>8.07</v>
      </c>
      <c r="AH41" s="10">
        <v>8.26</v>
      </c>
      <c r="AI41" s="10">
        <v>8.33</v>
      </c>
      <c r="AJ41" s="10">
        <v>8.58</v>
      </c>
      <c r="AK41" s="29">
        <v>8.48</v>
      </c>
      <c r="AL41" s="10"/>
      <c r="AN41" s="7">
        <v>0.05</v>
      </c>
      <c r="AO41" s="9">
        <v>0.12</v>
      </c>
      <c r="AP41" s="8">
        <v>7.91</v>
      </c>
      <c r="AQ41" s="9">
        <v>5.24</v>
      </c>
      <c r="AR41" s="9">
        <v>6.18</v>
      </c>
      <c r="AS41" s="9">
        <v>2.2400000000000002</v>
      </c>
      <c r="AT41" s="10">
        <v>1.22</v>
      </c>
      <c r="AU41" s="10">
        <v>4.8600000000000003</v>
      </c>
      <c r="AV41" s="10">
        <v>6.12</v>
      </c>
      <c r="AW41" s="29">
        <v>5.48</v>
      </c>
      <c r="AX41" s="10"/>
      <c r="AZ41" s="7"/>
      <c r="BA41" s="9"/>
      <c r="BB41" s="8">
        <v>0.14499999999999999</v>
      </c>
      <c r="BC41" s="9">
        <v>142.80000000000001</v>
      </c>
      <c r="BD41" s="9">
        <v>143.80000000000001</v>
      </c>
      <c r="BE41" s="9">
        <v>142.5</v>
      </c>
      <c r="BF41" s="11">
        <v>140.4</v>
      </c>
      <c r="BG41" s="19">
        <v>141.19999999999999</v>
      </c>
      <c r="BI41" s="7">
        <v>135.30000000000001</v>
      </c>
      <c r="BM41" s="9"/>
      <c r="BN41" s="8">
        <v>0.46</v>
      </c>
      <c r="BO41" s="9">
        <v>0.39</v>
      </c>
      <c r="BP41" s="9">
        <v>0.31</v>
      </c>
      <c r="BQ41" s="9">
        <v>0.66</v>
      </c>
      <c r="BR41" s="10">
        <v>0.54</v>
      </c>
      <c r="BS41" s="10">
        <v>0.41</v>
      </c>
      <c r="BT41" s="10"/>
      <c r="BU41" s="10"/>
      <c r="BV41" s="10"/>
      <c r="BW41" s="10">
        <v>83.2</v>
      </c>
      <c r="BX41" s="10"/>
      <c r="BY41" s="10"/>
    </row>
    <row r="42" spans="1:77" x14ac:dyDescent="0.25">
      <c r="A42" s="8">
        <v>6</v>
      </c>
      <c r="D42" s="14">
        <v>127</v>
      </c>
      <c r="E42" s="7">
        <v>130</v>
      </c>
      <c r="F42" s="8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9">
        <v>5</v>
      </c>
      <c r="M42" s="9">
        <v>5</v>
      </c>
      <c r="N42" s="9">
        <v>5</v>
      </c>
      <c r="Q42" s="9">
        <v>27.2</v>
      </c>
      <c r="R42" s="8">
        <v>28.1</v>
      </c>
      <c r="S42" s="9">
        <v>28.2</v>
      </c>
      <c r="T42" s="9">
        <v>28.7</v>
      </c>
      <c r="U42" s="9">
        <v>27.8</v>
      </c>
      <c r="V42" s="11">
        <v>27.8</v>
      </c>
      <c r="W42" s="11">
        <v>27.8</v>
      </c>
      <c r="X42" s="11">
        <v>27.8</v>
      </c>
      <c r="Y42" s="11">
        <v>27.8</v>
      </c>
      <c r="Z42" s="11"/>
      <c r="AC42" s="9">
        <v>6.69</v>
      </c>
      <c r="AD42" s="8">
        <v>8.0399999999999991</v>
      </c>
      <c r="AE42" s="9">
        <v>7.96</v>
      </c>
      <c r="AF42" s="9">
        <v>8.65</v>
      </c>
      <c r="AG42" s="9">
        <v>7.76</v>
      </c>
      <c r="AH42" s="10">
        <v>8.01</v>
      </c>
      <c r="AI42" s="10">
        <v>8.24</v>
      </c>
      <c r="AJ42" s="10">
        <v>8.57</v>
      </c>
      <c r="AK42" s="29">
        <v>8.41</v>
      </c>
      <c r="AL42" s="10"/>
      <c r="AN42" s="7">
        <v>0.21</v>
      </c>
      <c r="AO42" s="9">
        <v>0.18</v>
      </c>
      <c r="AP42" s="8">
        <v>5.37</v>
      </c>
      <c r="AQ42" s="9">
        <v>4.5199999999999996</v>
      </c>
      <c r="AR42" s="9">
        <v>5.87</v>
      </c>
      <c r="AS42" s="9">
        <v>1.95</v>
      </c>
      <c r="AT42" s="10">
        <v>1.1599999999999999</v>
      </c>
      <c r="AU42" s="10">
        <v>4.8600000000000003</v>
      </c>
      <c r="AV42" s="10">
        <v>6.03</v>
      </c>
      <c r="AW42" s="29">
        <v>5.19</v>
      </c>
      <c r="AX42" s="10"/>
      <c r="BB42" s="8">
        <v>0.14499999999999999</v>
      </c>
      <c r="BC42" s="9">
        <v>143.1</v>
      </c>
      <c r="BD42" s="9">
        <v>143.69999999999999</v>
      </c>
      <c r="BE42" s="9">
        <v>142.6</v>
      </c>
      <c r="BF42" s="11">
        <v>140.69999999999999</v>
      </c>
      <c r="BG42" s="19">
        <v>141.19999999999999</v>
      </c>
      <c r="BI42" s="7">
        <v>135.30000000000001</v>
      </c>
      <c r="BN42" s="8">
        <v>0.61</v>
      </c>
      <c r="BO42" s="9">
        <v>0.49</v>
      </c>
      <c r="BP42" s="9">
        <v>0.32</v>
      </c>
      <c r="BQ42" s="9">
        <v>0.74</v>
      </c>
      <c r="BR42" s="10">
        <v>0.61</v>
      </c>
      <c r="BS42" s="10">
        <v>0.45</v>
      </c>
      <c r="BT42" s="10"/>
      <c r="BU42" s="10"/>
      <c r="BV42" s="10"/>
      <c r="BW42" s="10">
        <v>83.2</v>
      </c>
      <c r="BX42" s="10"/>
      <c r="BY42" s="10"/>
    </row>
    <row r="43" spans="1:77" x14ac:dyDescent="0.25">
      <c r="A43" s="8">
        <v>7</v>
      </c>
      <c r="F43" s="8">
        <v>6</v>
      </c>
      <c r="G43" s="9">
        <v>6</v>
      </c>
      <c r="H43" s="9">
        <v>6</v>
      </c>
      <c r="I43" s="9">
        <v>6</v>
      </c>
      <c r="J43" s="9">
        <v>6</v>
      </c>
      <c r="K43" s="9">
        <v>6</v>
      </c>
      <c r="L43" s="9">
        <v>6</v>
      </c>
      <c r="M43" s="9">
        <v>6</v>
      </c>
      <c r="N43" s="9">
        <v>6</v>
      </c>
      <c r="R43" s="8">
        <v>28</v>
      </c>
      <c r="S43" s="9">
        <v>28.1</v>
      </c>
      <c r="T43" s="9">
        <v>28.6</v>
      </c>
      <c r="U43" s="9">
        <v>27.8</v>
      </c>
      <c r="V43" s="11">
        <v>27.7</v>
      </c>
      <c r="W43" s="11">
        <v>27.7</v>
      </c>
      <c r="X43" s="11">
        <v>27.7</v>
      </c>
      <c r="Y43" s="11">
        <v>27.7</v>
      </c>
      <c r="Z43" s="11"/>
      <c r="AD43" s="8">
        <v>7.44</v>
      </c>
      <c r="AE43" s="9">
        <v>7.71</v>
      </c>
      <c r="AF43" s="9">
        <v>8.43</v>
      </c>
      <c r="AG43" s="9">
        <v>7.51</v>
      </c>
      <c r="AH43" s="10">
        <v>7.82</v>
      </c>
      <c r="AI43" s="10">
        <v>8.19</v>
      </c>
      <c r="AJ43" s="10">
        <v>8.5299999999999994</v>
      </c>
      <c r="AK43" s="29">
        <v>8.3699999999999992</v>
      </c>
      <c r="AL43" s="10"/>
      <c r="AP43" s="8">
        <v>4</v>
      </c>
      <c r="AQ43" s="9">
        <v>3.12</v>
      </c>
      <c r="AR43" s="9">
        <v>4.2699999999999996</v>
      </c>
      <c r="AS43" s="9">
        <v>1.85</v>
      </c>
      <c r="AT43" s="10">
        <v>1.1200000000000001</v>
      </c>
      <c r="AU43" s="10">
        <v>4.55</v>
      </c>
      <c r="AV43" s="10">
        <v>5.05</v>
      </c>
      <c r="AW43" s="29">
        <v>4.88</v>
      </c>
      <c r="AX43" s="10"/>
      <c r="BB43" s="8">
        <v>0.14599999999999999</v>
      </c>
      <c r="BC43" s="9">
        <v>144.1</v>
      </c>
      <c r="BD43" s="9">
        <v>143.9</v>
      </c>
      <c r="BE43" s="9">
        <v>142.69999999999999</v>
      </c>
      <c r="BF43" s="11">
        <v>141.1</v>
      </c>
      <c r="BG43" s="19">
        <v>141.19999999999999</v>
      </c>
      <c r="BI43" s="7">
        <v>134.9</v>
      </c>
      <c r="BN43" s="8">
        <v>1.33</v>
      </c>
      <c r="BO43" s="9">
        <v>0.64</v>
      </c>
      <c r="BP43" s="9">
        <v>0.39</v>
      </c>
      <c r="BQ43" s="9">
        <v>0.87</v>
      </c>
      <c r="BR43" s="10">
        <v>0.73</v>
      </c>
      <c r="BS43" s="10">
        <v>0.44</v>
      </c>
      <c r="BT43" s="10"/>
      <c r="BU43" s="10"/>
      <c r="BV43" s="10"/>
      <c r="BW43" s="10">
        <v>83.2</v>
      </c>
      <c r="BX43" s="10"/>
      <c r="BY43" s="10"/>
    </row>
    <row r="44" spans="1:77" x14ac:dyDescent="0.25">
      <c r="A44" s="8">
        <v>8</v>
      </c>
      <c r="F44" s="8">
        <v>7</v>
      </c>
      <c r="G44" s="9">
        <v>7</v>
      </c>
      <c r="H44" s="9">
        <v>7</v>
      </c>
      <c r="I44" s="9">
        <v>7</v>
      </c>
      <c r="J44" s="9">
        <v>7</v>
      </c>
      <c r="K44" s="9">
        <v>7</v>
      </c>
      <c r="L44" s="9">
        <v>7</v>
      </c>
      <c r="M44" s="9">
        <v>7</v>
      </c>
      <c r="N44" s="9">
        <v>7</v>
      </c>
      <c r="R44" s="8">
        <v>27.5</v>
      </c>
      <c r="S44" s="9">
        <v>28</v>
      </c>
      <c r="T44" s="9">
        <v>28.2</v>
      </c>
      <c r="U44" s="9">
        <v>27.7</v>
      </c>
      <c r="V44" s="11">
        <v>27.7</v>
      </c>
      <c r="W44" s="11">
        <v>27.7</v>
      </c>
      <c r="X44" s="11">
        <v>27.7</v>
      </c>
      <c r="Y44" s="11">
        <v>27.6</v>
      </c>
      <c r="Z44" s="11"/>
      <c r="AD44" s="8">
        <v>7.11</v>
      </c>
      <c r="AE44" s="9">
        <v>7.54</v>
      </c>
      <c r="AF44" s="9">
        <v>7.94</v>
      </c>
      <c r="AG44" s="9">
        <v>7.36</v>
      </c>
      <c r="AH44" s="10">
        <v>7.66</v>
      </c>
      <c r="AI44" s="10">
        <v>7.93</v>
      </c>
      <c r="AJ44" s="10">
        <v>8.44</v>
      </c>
      <c r="AK44" s="29">
        <v>8.3000000000000007</v>
      </c>
      <c r="AL44" s="10"/>
      <c r="AP44" s="8">
        <v>0.18</v>
      </c>
      <c r="AQ44" s="9">
        <v>2.84</v>
      </c>
      <c r="AR44" s="9">
        <v>0.1</v>
      </c>
      <c r="AS44" s="9">
        <v>1.54</v>
      </c>
      <c r="AT44" s="10">
        <v>1.0900000000000001</v>
      </c>
      <c r="AU44" s="10">
        <v>3.83</v>
      </c>
      <c r="AV44" s="10">
        <v>4.5199999999999996</v>
      </c>
      <c r="AW44" s="29">
        <v>4.8600000000000003</v>
      </c>
      <c r="AX44" s="10"/>
      <c r="BB44" s="8">
        <v>0.14799999999999999</v>
      </c>
      <c r="BC44" s="9">
        <v>144</v>
      </c>
      <c r="BD44" s="9">
        <v>146.30000000000001</v>
      </c>
      <c r="BE44" s="9">
        <v>143.1</v>
      </c>
      <c r="BF44" s="11">
        <v>141</v>
      </c>
      <c r="BG44" s="19">
        <v>141.4</v>
      </c>
      <c r="BI44" s="7">
        <v>134.80000000000001</v>
      </c>
      <c r="BN44" s="8">
        <v>1.43</v>
      </c>
      <c r="BO44" s="9">
        <v>0.69</v>
      </c>
      <c r="BP44" s="9">
        <v>0.08</v>
      </c>
      <c r="BQ44" s="9">
        <v>0.97</v>
      </c>
      <c r="BR44" s="10">
        <v>0.73</v>
      </c>
      <c r="BS44" s="10">
        <v>0.56000000000000005</v>
      </c>
      <c r="BT44" s="10"/>
      <c r="BU44" s="10"/>
      <c r="BV44" s="10"/>
      <c r="BW44" s="10">
        <v>83.2</v>
      </c>
      <c r="BX44" s="10"/>
      <c r="BY44" s="10"/>
    </row>
    <row r="45" spans="1:77" x14ac:dyDescent="0.25">
      <c r="A45" s="8">
        <v>9</v>
      </c>
      <c r="F45" s="8">
        <v>8</v>
      </c>
      <c r="G45" s="9">
        <v>8</v>
      </c>
      <c r="H45" s="9">
        <v>8</v>
      </c>
      <c r="I45" s="9">
        <v>8</v>
      </c>
      <c r="J45" s="9">
        <v>8</v>
      </c>
      <c r="K45" s="9">
        <v>8</v>
      </c>
      <c r="L45" s="9">
        <v>8</v>
      </c>
      <c r="M45" s="9">
        <v>8</v>
      </c>
      <c r="N45" s="9">
        <v>8</v>
      </c>
      <c r="R45" s="8">
        <v>27.4</v>
      </c>
      <c r="S45" s="9">
        <v>28</v>
      </c>
      <c r="T45" s="9">
        <v>28</v>
      </c>
      <c r="U45" s="9">
        <v>27.7</v>
      </c>
      <c r="V45" s="11">
        <v>27.7</v>
      </c>
      <c r="W45" s="11">
        <v>27.7</v>
      </c>
      <c r="X45" s="11">
        <v>27.7</v>
      </c>
      <c r="Y45" s="11">
        <v>27.6</v>
      </c>
      <c r="Z45" s="11"/>
      <c r="AD45" s="8">
        <v>6.99</v>
      </c>
      <c r="AE45" s="9">
        <v>7.4</v>
      </c>
      <c r="AF45" s="9">
        <v>7.42</v>
      </c>
      <c r="AG45" s="9">
        <v>7.22</v>
      </c>
      <c r="AH45" s="10">
        <v>7.62</v>
      </c>
      <c r="AI45" s="10">
        <v>7.82</v>
      </c>
      <c r="AJ45" s="10">
        <v>8.16</v>
      </c>
      <c r="AK45" s="29">
        <v>8.86</v>
      </c>
      <c r="AL45" s="10"/>
      <c r="AP45" s="8">
        <v>7.0000000000000007E-2</v>
      </c>
      <c r="AQ45" s="9">
        <v>1.78</v>
      </c>
      <c r="AR45" s="9">
        <v>0.04</v>
      </c>
      <c r="AS45" s="9">
        <v>1.37</v>
      </c>
      <c r="AT45" s="10">
        <v>1.06</v>
      </c>
      <c r="AU45" s="10">
        <v>3.63</v>
      </c>
      <c r="AV45" s="10">
        <v>3.07</v>
      </c>
      <c r="AW45" s="29">
        <v>3.59</v>
      </c>
      <c r="AX45" s="10"/>
      <c r="BB45" s="8">
        <v>0.14899999999999999</v>
      </c>
      <c r="BC45" s="9">
        <v>144.69999999999999</v>
      </c>
      <c r="BD45" s="9">
        <v>148.5</v>
      </c>
      <c r="BE45" s="9">
        <v>143.19999999999999</v>
      </c>
      <c r="BF45" s="11">
        <v>141</v>
      </c>
      <c r="BG45" s="19">
        <v>141.4</v>
      </c>
      <c r="BI45" s="7">
        <v>135.9</v>
      </c>
      <c r="BN45" s="8">
        <v>1.67</v>
      </c>
      <c r="BO45" s="9">
        <v>0.82</v>
      </c>
      <c r="BP45" s="9">
        <v>1.1499999999999999</v>
      </c>
      <c r="BQ45" s="9">
        <v>1.04</v>
      </c>
      <c r="BR45" s="10">
        <v>0.74</v>
      </c>
      <c r="BS45" s="10">
        <v>0.61</v>
      </c>
      <c r="BT45" s="10"/>
      <c r="BU45" s="10"/>
      <c r="BV45" s="10"/>
      <c r="BW45" s="10">
        <v>84.5</v>
      </c>
      <c r="BX45" s="10"/>
      <c r="BY45" s="10"/>
    </row>
    <row r="46" spans="1:77" x14ac:dyDescent="0.25">
      <c r="A46" s="8">
        <v>10</v>
      </c>
      <c r="F46" s="8">
        <v>9</v>
      </c>
      <c r="G46" s="9">
        <v>9</v>
      </c>
      <c r="H46" s="9">
        <v>9</v>
      </c>
      <c r="I46" s="9">
        <v>9</v>
      </c>
      <c r="J46" s="9">
        <v>9</v>
      </c>
      <c r="K46" s="9">
        <v>9</v>
      </c>
      <c r="L46" s="9">
        <v>9</v>
      </c>
      <c r="M46" s="9">
        <v>9</v>
      </c>
      <c r="N46" s="9">
        <v>9</v>
      </c>
      <c r="R46" s="8">
        <v>27.4</v>
      </c>
      <c r="S46" s="9">
        <v>27.9</v>
      </c>
      <c r="T46" s="9">
        <v>27.9</v>
      </c>
      <c r="U46" s="9">
        <v>27.6</v>
      </c>
      <c r="V46" s="11">
        <v>27.7</v>
      </c>
      <c r="W46" s="11">
        <v>27.7</v>
      </c>
      <c r="X46" s="11">
        <v>27.6</v>
      </c>
      <c r="Y46" s="11">
        <v>27.5</v>
      </c>
      <c r="Z46" s="11"/>
      <c r="AD46" s="8">
        <v>6.94</v>
      </c>
      <c r="AE46" s="9">
        <v>7.18</v>
      </c>
      <c r="AF46" s="9">
        <v>7.25</v>
      </c>
      <c r="AG46" s="9">
        <v>7.14</v>
      </c>
      <c r="AH46" s="10">
        <v>7.6</v>
      </c>
      <c r="AI46" s="10">
        <v>7.67</v>
      </c>
      <c r="AJ46" s="10">
        <v>7.91</v>
      </c>
      <c r="AK46" s="29">
        <v>7.88</v>
      </c>
      <c r="AL46" s="10"/>
      <c r="AP46" s="8">
        <v>0.05</v>
      </c>
      <c r="AQ46" s="9">
        <v>0.17</v>
      </c>
      <c r="AR46" s="9">
        <v>0.03</v>
      </c>
      <c r="AS46" s="9">
        <v>1.07</v>
      </c>
      <c r="AT46" s="10">
        <v>1.05</v>
      </c>
      <c r="AU46" s="10">
        <v>2.48</v>
      </c>
      <c r="AV46" s="10">
        <v>2.86</v>
      </c>
      <c r="AW46" s="29">
        <v>3.62</v>
      </c>
      <c r="AX46" s="10"/>
      <c r="BB46" s="8">
        <v>0.15</v>
      </c>
      <c r="BC46" s="9">
        <v>146.9</v>
      </c>
      <c r="BD46" s="9">
        <v>149.80000000000001</v>
      </c>
      <c r="BE46" s="9">
        <v>143.6</v>
      </c>
      <c r="BF46" s="12">
        <v>141</v>
      </c>
      <c r="BG46" s="19">
        <v>141.4</v>
      </c>
      <c r="BI46" s="7">
        <v>136</v>
      </c>
      <c r="BN46" s="8">
        <v>1.69</v>
      </c>
      <c r="BO46" s="9">
        <v>0.3</v>
      </c>
      <c r="BP46" s="9">
        <v>1.3</v>
      </c>
      <c r="BQ46" s="9">
        <v>1.1499999999999999</v>
      </c>
      <c r="BR46" s="10">
        <v>0.73</v>
      </c>
      <c r="BS46" s="10">
        <v>0.84</v>
      </c>
      <c r="BT46" s="10"/>
      <c r="BU46" s="10"/>
      <c r="BV46" s="10"/>
      <c r="BW46" s="10">
        <v>84.5</v>
      </c>
      <c r="BX46" s="10"/>
      <c r="BY46" s="10"/>
    </row>
    <row r="47" spans="1:77" x14ac:dyDescent="0.25">
      <c r="A47" s="8">
        <v>11</v>
      </c>
      <c r="F47" s="8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10</v>
      </c>
      <c r="M47" s="9">
        <v>10</v>
      </c>
      <c r="N47" s="9">
        <v>10</v>
      </c>
      <c r="R47" s="8">
        <v>27.4</v>
      </c>
      <c r="S47" s="9">
        <v>27.7</v>
      </c>
      <c r="T47" s="9">
        <v>27.8</v>
      </c>
      <c r="U47" s="9">
        <v>27.6</v>
      </c>
      <c r="V47" s="11">
        <v>27.7</v>
      </c>
      <c r="W47" s="11">
        <v>27.7</v>
      </c>
      <c r="X47" s="11">
        <v>27.6</v>
      </c>
      <c r="Y47" s="11">
        <v>27.5</v>
      </c>
      <c r="Z47" s="11"/>
      <c r="AD47" s="8">
        <v>6.9</v>
      </c>
      <c r="AE47" s="9">
        <v>7.03</v>
      </c>
      <c r="AF47" s="9">
        <v>7.12</v>
      </c>
      <c r="AG47" s="9">
        <v>7.07</v>
      </c>
      <c r="AH47" s="10">
        <v>7.59</v>
      </c>
      <c r="AI47" s="10">
        <v>7.57</v>
      </c>
      <c r="AJ47" s="10">
        <v>7.71</v>
      </c>
      <c r="AK47" s="29">
        <v>7.8</v>
      </c>
      <c r="AL47" s="10"/>
      <c r="AP47" s="8">
        <v>0.04</v>
      </c>
      <c r="AQ47" s="9">
        <v>0.05</v>
      </c>
      <c r="AR47" s="9">
        <v>0.02</v>
      </c>
      <c r="AS47" s="9">
        <v>0.43</v>
      </c>
      <c r="AT47" s="10">
        <v>1.03</v>
      </c>
      <c r="AU47" s="10">
        <v>2.12</v>
      </c>
      <c r="AV47" s="10">
        <v>2.74</v>
      </c>
      <c r="AW47" s="29">
        <v>3.48</v>
      </c>
      <c r="AX47" s="10"/>
      <c r="BB47" s="8">
        <v>0.15</v>
      </c>
      <c r="BC47" s="9">
        <v>150</v>
      </c>
      <c r="BD47" s="9">
        <v>149.9</v>
      </c>
      <c r="BE47" s="9">
        <v>143.9</v>
      </c>
      <c r="BF47" s="11">
        <v>140.80000000000001</v>
      </c>
      <c r="BG47" s="19">
        <v>141.4</v>
      </c>
      <c r="BI47" s="7">
        <v>136.1</v>
      </c>
      <c r="BN47" s="8">
        <v>1.7</v>
      </c>
      <c r="BO47" s="9">
        <v>1.49</v>
      </c>
      <c r="BP47" s="9">
        <v>1.34</v>
      </c>
      <c r="BQ47" s="9">
        <v>1.4</v>
      </c>
      <c r="BR47" s="10">
        <v>0.71</v>
      </c>
      <c r="BS47" s="10">
        <v>0.9</v>
      </c>
      <c r="BT47" s="10"/>
      <c r="BU47" s="10"/>
      <c r="BV47" s="10"/>
      <c r="BW47" s="10">
        <v>84.5</v>
      </c>
      <c r="BX47" s="10"/>
      <c r="BY47" s="10"/>
    </row>
    <row r="48" spans="1:77" x14ac:dyDescent="0.25">
      <c r="A48" s="8">
        <v>12</v>
      </c>
      <c r="F48" s="8">
        <v>130.80000000000001</v>
      </c>
      <c r="G48" s="9">
        <v>158</v>
      </c>
      <c r="H48" s="9">
        <v>129.19999999999999</v>
      </c>
      <c r="I48" s="9">
        <v>129.19999999999999</v>
      </c>
      <c r="J48" s="9">
        <v>135</v>
      </c>
      <c r="K48" s="9">
        <v>130.6</v>
      </c>
      <c r="L48" s="9">
        <v>129.19999999999999</v>
      </c>
      <c r="M48" s="9">
        <v>139.4</v>
      </c>
      <c r="N48" s="9"/>
      <c r="R48" s="8">
        <v>27.1</v>
      </c>
      <c r="S48" s="9">
        <v>27.3</v>
      </c>
      <c r="T48" s="9">
        <v>27.4</v>
      </c>
      <c r="U48" s="9">
        <v>26.9</v>
      </c>
      <c r="V48" s="11">
        <v>27.5</v>
      </c>
      <c r="W48" s="11">
        <v>27.5</v>
      </c>
      <c r="X48" s="11">
        <v>27</v>
      </c>
      <c r="Y48" s="11">
        <v>27.5</v>
      </c>
      <c r="Z48" s="11"/>
      <c r="AD48" s="8">
        <v>7.03</v>
      </c>
      <c r="AE48" s="9">
        <v>6.69</v>
      </c>
      <c r="AF48" s="9">
        <v>7.2</v>
      </c>
      <c r="AG48" s="9">
        <v>6.71</v>
      </c>
      <c r="AH48" s="10">
        <v>7.22</v>
      </c>
      <c r="AI48" s="10">
        <v>6.9</v>
      </c>
      <c r="AJ48" s="29">
        <v>6.81</v>
      </c>
      <c r="AK48" s="29">
        <v>6.93</v>
      </c>
      <c r="AL48" s="10"/>
      <c r="AP48" s="8">
        <v>0</v>
      </c>
      <c r="AQ48" s="9">
        <v>0.32</v>
      </c>
      <c r="AR48" s="9">
        <v>0.27</v>
      </c>
      <c r="AS48" s="9">
        <v>0.54</v>
      </c>
      <c r="AT48" s="10">
        <v>0.62</v>
      </c>
      <c r="AU48" s="10">
        <v>0.41</v>
      </c>
      <c r="AV48" s="10">
        <v>38</v>
      </c>
      <c r="AW48" s="29">
        <v>0.42</v>
      </c>
      <c r="AX48" s="10"/>
      <c r="BB48" s="8">
        <v>0.16600000000000001</v>
      </c>
      <c r="BC48" s="9">
        <v>171.2</v>
      </c>
      <c r="BD48" s="9">
        <v>171.6</v>
      </c>
      <c r="BE48" s="9">
        <v>170.7</v>
      </c>
      <c r="BF48" s="11">
        <v>173</v>
      </c>
      <c r="BG48" s="19">
        <v>141.80000000000001</v>
      </c>
      <c r="BI48" s="7">
        <v>173.2</v>
      </c>
      <c r="BN48" s="8">
        <v>3.23</v>
      </c>
      <c r="BO48" s="9">
        <v>3.72</v>
      </c>
      <c r="BP48" s="9">
        <v>4.08</v>
      </c>
      <c r="BQ48" s="9">
        <v>4.6500000000000004</v>
      </c>
      <c r="BR48" s="10">
        <v>5.18</v>
      </c>
      <c r="BS48" s="10">
        <v>4.47</v>
      </c>
      <c r="BT48" s="10"/>
      <c r="BU48" s="10"/>
      <c r="BV48" s="10"/>
      <c r="BW48" s="10">
        <v>107.9</v>
      </c>
      <c r="BX48" s="10"/>
      <c r="BY48" s="10"/>
    </row>
    <row r="49" spans="1:77" x14ac:dyDescent="0.25">
      <c r="C49" s="15"/>
    </row>
    <row r="50" spans="1:77" x14ac:dyDescent="0.25">
      <c r="A50" s="8" t="s">
        <v>52</v>
      </c>
    </row>
    <row r="51" spans="1:77" x14ac:dyDescent="0.25">
      <c r="A51" s="8" t="s">
        <v>34</v>
      </c>
      <c r="B51" s="79" t="s">
        <v>49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 t="s">
        <v>35</v>
      </c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 t="s">
        <v>46</v>
      </c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 t="s">
        <v>47</v>
      </c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 t="s">
        <v>48</v>
      </c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 t="s">
        <v>5</v>
      </c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30" t="s">
        <v>97</v>
      </c>
      <c r="BX51" s="30"/>
      <c r="BY51" s="30"/>
    </row>
    <row r="52" spans="1:77" x14ac:dyDescent="0.25">
      <c r="B52" s="15" t="s">
        <v>36</v>
      </c>
      <c r="C52" s="15" t="s">
        <v>37</v>
      </c>
      <c r="D52" s="21" t="s">
        <v>37</v>
      </c>
      <c r="E52" s="15" t="s">
        <v>38</v>
      </c>
      <c r="F52" s="15" t="s">
        <v>39</v>
      </c>
      <c r="G52" s="15" t="s">
        <v>40</v>
      </c>
      <c r="H52" s="15" t="s">
        <v>41</v>
      </c>
      <c r="I52" s="15" t="s">
        <v>42</v>
      </c>
      <c r="J52" s="15" t="s">
        <v>43</v>
      </c>
      <c r="K52" s="15" t="s">
        <v>44</v>
      </c>
      <c r="L52" s="7" t="s">
        <v>92</v>
      </c>
      <c r="M52" s="7" t="s">
        <v>93</v>
      </c>
      <c r="N52" s="7" t="s">
        <v>94</v>
      </c>
      <c r="O52" s="15" t="s">
        <v>36</v>
      </c>
      <c r="P52" s="15" t="s">
        <v>37</v>
      </c>
      <c r="Q52" s="15" t="s">
        <v>38</v>
      </c>
      <c r="R52" s="15" t="s">
        <v>39</v>
      </c>
      <c r="S52" s="15" t="s">
        <v>40</v>
      </c>
      <c r="T52" s="15" t="s">
        <v>41</v>
      </c>
      <c r="U52" s="15" t="s">
        <v>42</v>
      </c>
      <c r="V52" s="15" t="s">
        <v>43</v>
      </c>
      <c r="W52" s="15" t="s">
        <v>44</v>
      </c>
      <c r="X52" s="7" t="s">
        <v>92</v>
      </c>
      <c r="Y52" s="7" t="s">
        <v>93</v>
      </c>
      <c r="Z52" s="7" t="s">
        <v>94</v>
      </c>
      <c r="AA52" s="15" t="s">
        <v>36</v>
      </c>
      <c r="AB52" s="15" t="s">
        <v>37</v>
      </c>
      <c r="AC52" s="15" t="s">
        <v>38</v>
      </c>
      <c r="AD52" s="15" t="s">
        <v>39</v>
      </c>
      <c r="AE52" s="15" t="s">
        <v>40</v>
      </c>
      <c r="AF52" s="15" t="s">
        <v>41</v>
      </c>
      <c r="AG52" s="15" t="s">
        <v>42</v>
      </c>
      <c r="AH52" s="15" t="s">
        <v>43</v>
      </c>
      <c r="AI52" s="15" t="s">
        <v>44</v>
      </c>
      <c r="AJ52" s="7" t="s">
        <v>92</v>
      </c>
      <c r="AK52" s="7" t="s">
        <v>93</v>
      </c>
      <c r="AL52" s="7" t="s">
        <v>94</v>
      </c>
      <c r="AM52" s="15" t="s">
        <v>36</v>
      </c>
      <c r="AN52" s="15" t="s">
        <v>37</v>
      </c>
      <c r="AO52" s="15" t="s">
        <v>38</v>
      </c>
      <c r="AP52" s="15" t="s">
        <v>39</v>
      </c>
      <c r="AQ52" s="15" t="s">
        <v>40</v>
      </c>
      <c r="AR52" s="15" t="s">
        <v>41</v>
      </c>
      <c r="AS52" s="15" t="s">
        <v>42</v>
      </c>
      <c r="AT52" s="15" t="s">
        <v>43</v>
      </c>
      <c r="AU52" s="15" t="s">
        <v>44</v>
      </c>
      <c r="AV52" s="7" t="s">
        <v>92</v>
      </c>
      <c r="AW52" s="7" t="s">
        <v>93</v>
      </c>
      <c r="AX52" s="7" t="s">
        <v>94</v>
      </c>
      <c r="AY52" s="15" t="s">
        <v>36</v>
      </c>
      <c r="AZ52" s="15" t="s">
        <v>37</v>
      </c>
      <c r="BA52" s="15" t="s">
        <v>38</v>
      </c>
      <c r="BB52" s="15" t="s">
        <v>39</v>
      </c>
      <c r="BC52" s="15" t="s">
        <v>40</v>
      </c>
      <c r="BD52" s="15" t="s">
        <v>41</v>
      </c>
      <c r="BE52" s="15" t="s">
        <v>42</v>
      </c>
      <c r="BF52" s="15" t="s">
        <v>43</v>
      </c>
      <c r="BG52" s="15" t="s">
        <v>44</v>
      </c>
      <c r="BH52" s="7" t="s">
        <v>92</v>
      </c>
      <c r="BI52" s="7" t="s">
        <v>93</v>
      </c>
      <c r="BJ52" s="7" t="s">
        <v>94</v>
      </c>
      <c r="BK52" s="15" t="s">
        <v>36</v>
      </c>
      <c r="BL52" s="15" t="s">
        <v>37</v>
      </c>
      <c r="BM52" s="15" t="s">
        <v>38</v>
      </c>
      <c r="BN52" s="15" t="s">
        <v>39</v>
      </c>
      <c r="BO52" s="15" t="s">
        <v>40</v>
      </c>
      <c r="BP52" s="15" t="s">
        <v>41</v>
      </c>
      <c r="BQ52" s="15" t="s">
        <v>42</v>
      </c>
      <c r="BR52" s="15" t="s">
        <v>43</v>
      </c>
      <c r="BS52" s="15" t="s">
        <v>44</v>
      </c>
      <c r="BT52" s="7" t="s">
        <v>92</v>
      </c>
      <c r="BU52" s="7" t="s">
        <v>93</v>
      </c>
      <c r="BV52" s="7" t="s">
        <v>94</v>
      </c>
      <c r="BW52" s="7" t="s">
        <v>93</v>
      </c>
      <c r="BX52" s="7"/>
      <c r="BY52" s="7"/>
    </row>
    <row r="53" spans="1:77" x14ac:dyDescent="0.25">
      <c r="A53" s="8">
        <v>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8">
        <v>26.7</v>
      </c>
      <c r="P53" s="7">
        <v>27.3</v>
      </c>
      <c r="Q53" s="9">
        <v>28.5</v>
      </c>
      <c r="R53" s="8">
        <v>27.9</v>
      </c>
      <c r="S53" s="9">
        <v>29.1</v>
      </c>
      <c r="T53" s="9">
        <v>28.9</v>
      </c>
      <c r="U53" s="9">
        <v>27.8</v>
      </c>
      <c r="V53" s="9">
        <v>28.6</v>
      </c>
      <c r="W53" s="9">
        <v>28.3</v>
      </c>
      <c r="X53" s="9">
        <v>28.4</v>
      </c>
      <c r="Y53" s="19">
        <v>27.5</v>
      </c>
      <c r="Z53" s="9"/>
      <c r="AA53" s="8">
        <v>6.42</v>
      </c>
      <c r="AB53" s="7">
        <v>7</v>
      </c>
      <c r="AC53" s="9">
        <v>7.52</v>
      </c>
      <c r="AD53" s="8">
        <v>7.11</v>
      </c>
      <c r="AE53" s="9">
        <v>8.06</v>
      </c>
      <c r="AF53" s="9">
        <v>8.74</v>
      </c>
      <c r="AG53" s="9">
        <v>7.2</v>
      </c>
      <c r="AH53" s="9">
        <v>8.11</v>
      </c>
      <c r="AI53" s="9">
        <v>7.66</v>
      </c>
      <c r="AJ53" s="9">
        <v>7.39</v>
      </c>
      <c r="AK53" s="9">
        <v>6.97</v>
      </c>
      <c r="AL53" s="9"/>
      <c r="AM53" s="8">
        <v>0.68</v>
      </c>
      <c r="AN53" s="7">
        <v>4.49</v>
      </c>
      <c r="AO53" s="9">
        <v>4.82</v>
      </c>
      <c r="AP53" s="8">
        <v>2.2999999999999998</v>
      </c>
      <c r="AQ53" s="9">
        <v>5.54</v>
      </c>
      <c r="AR53" s="9">
        <v>7.1</v>
      </c>
      <c r="AS53" s="9">
        <v>2.21</v>
      </c>
      <c r="AT53" s="10">
        <v>1.48</v>
      </c>
      <c r="AU53" s="10">
        <v>5.16</v>
      </c>
      <c r="AV53" s="10">
        <v>5.57</v>
      </c>
      <c r="AW53" s="10">
        <v>3.07</v>
      </c>
      <c r="AX53" s="10"/>
      <c r="AY53" s="8">
        <v>160.5</v>
      </c>
      <c r="AZ53" s="7">
        <v>152.5</v>
      </c>
      <c r="BA53" s="9">
        <v>151.1</v>
      </c>
      <c r="BB53" s="8">
        <v>0.14799999999999999</v>
      </c>
      <c r="BC53" s="9">
        <v>146.4</v>
      </c>
      <c r="BD53" s="9">
        <v>144.6</v>
      </c>
      <c r="BE53" s="9">
        <v>142.9</v>
      </c>
      <c r="BF53" s="11">
        <v>142.19999999999999</v>
      </c>
      <c r="BG53" s="19">
        <v>142.4</v>
      </c>
      <c r="BI53" s="8">
        <v>138.5</v>
      </c>
      <c r="BK53" s="8">
        <v>1.2</v>
      </c>
      <c r="BL53" s="7">
        <v>0.78</v>
      </c>
      <c r="BM53" s="9">
        <v>0.82</v>
      </c>
      <c r="BN53" s="8">
        <v>1.32</v>
      </c>
      <c r="BO53" s="9">
        <v>1.03</v>
      </c>
      <c r="BP53" s="9">
        <v>0.31</v>
      </c>
      <c r="BQ53" s="9">
        <v>0.87</v>
      </c>
      <c r="BR53" s="10">
        <v>0.41</v>
      </c>
      <c r="BS53" s="10">
        <v>0.52</v>
      </c>
      <c r="BT53" s="10"/>
      <c r="BU53" s="10"/>
      <c r="BV53" s="10"/>
      <c r="BW53" s="10">
        <v>85.8</v>
      </c>
      <c r="BX53" s="10"/>
      <c r="BY53" s="10"/>
    </row>
    <row r="54" spans="1:77" x14ac:dyDescent="0.25">
      <c r="A54" s="8">
        <v>2</v>
      </c>
      <c r="B54" s="8">
        <v>0.78</v>
      </c>
      <c r="C54" s="8">
        <v>0.9</v>
      </c>
      <c r="D54" s="8">
        <v>0.9</v>
      </c>
      <c r="E54" s="8">
        <v>0.8</v>
      </c>
      <c r="F54" s="8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8">
        <v>26.8</v>
      </c>
      <c r="P54" s="7">
        <v>27.3</v>
      </c>
      <c r="Q54" s="9">
        <v>27.9</v>
      </c>
      <c r="R54" s="8">
        <v>27.8</v>
      </c>
      <c r="S54" s="9">
        <v>28.6</v>
      </c>
      <c r="T54" s="9">
        <v>28.8</v>
      </c>
      <c r="U54" s="9">
        <v>27.7</v>
      </c>
      <c r="V54" s="9">
        <v>28.1</v>
      </c>
      <c r="W54" s="9">
        <v>27.9</v>
      </c>
      <c r="X54" s="9">
        <v>28.3</v>
      </c>
      <c r="Y54" s="19">
        <v>27.6</v>
      </c>
      <c r="Z54" s="9"/>
      <c r="AA54" s="8">
        <v>6.41</v>
      </c>
      <c r="AB54" s="7">
        <v>6.97</v>
      </c>
      <c r="AC54" s="9">
        <v>7.49</v>
      </c>
      <c r="AD54" s="8">
        <v>7.07</v>
      </c>
      <c r="AE54" s="9">
        <v>8.0399999999999991</v>
      </c>
      <c r="AF54" s="9">
        <v>8.8000000000000007</v>
      </c>
      <c r="AG54" s="9">
        <v>7.21</v>
      </c>
      <c r="AH54" s="9">
        <v>8.24</v>
      </c>
      <c r="AI54" s="9">
        <v>7.7</v>
      </c>
      <c r="AJ54" s="9">
        <v>7.95</v>
      </c>
      <c r="AK54" s="9">
        <v>7.05</v>
      </c>
      <c r="AL54" s="9"/>
      <c r="AM54" s="8">
        <v>0.65</v>
      </c>
      <c r="AN54" s="7">
        <v>4.4000000000000004</v>
      </c>
      <c r="AO54" s="9">
        <v>4.8099999999999996</v>
      </c>
      <c r="AP54" s="8">
        <v>1.81</v>
      </c>
      <c r="AQ54" s="9">
        <v>5.23</v>
      </c>
      <c r="AR54" s="9">
        <v>6.6</v>
      </c>
      <c r="AS54" s="9">
        <v>2.09</v>
      </c>
      <c r="AT54" s="10">
        <v>1.38</v>
      </c>
      <c r="AU54" s="10">
        <v>5.0199999999999996</v>
      </c>
      <c r="AV54" s="10">
        <v>5.73</v>
      </c>
      <c r="AW54" s="10">
        <v>2.83</v>
      </c>
      <c r="AX54" s="10"/>
      <c r="AY54" s="8">
        <v>159.6</v>
      </c>
      <c r="AZ54" s="7">
        <v>152.5</v>
      </c>
      <c r="BA54" s="9">
        <v>149.30000000000001</v>
      </c>
      <c r="BB54" s="8">
        <v>0.14799999999999999</v>
      </c>
      <c r="BC54" s="9">
        <v>144.4</v>
      </c>
      <c r="BD54" s="9">
        <v>144.30000000000001</v>
      </c>
      <c r="BE54" s="9">
        <v>142.5</v>
      </c>
      <c r="BF54" s="11">
        <v>141</v>
      </c>
      <c r="BG54" s="19">
        <v>142.4</v>
      </c>
      <c r="BI54" s="8">
        <v>138.6</v>
      </c>
      <c r="BK54" s="8">
        <v>1.05</v>
      </c>
      <c r="BL54" s="7">
        <v>0.78</v>
      </c>
      <c r="BM54" s="9">
        <v>0.85</v>
      </c>
      <c r="BN54" s="8">
        <v>1.31</v>
      </c>
      <c r="BO54" s="9">
        <v>0.62</v>
      </c>
      <c r="BP54" s="9">
        <v>0.28999999999999998</v>
      </c>
      <c r="BQ54" s="9">
        <v>0.86</v>
      </c>
      <c r="BR54" s="10">
        <v>0.49</v>
      </c>
      <c r="BS54" s="10">
        <v>0.59</v>
      </c>
      <c r="BT54" s="10"/>
      <c r="BU54" s="10"/>
      <c r="BV54" s="10"/>
      <c r="BW54" s="10">
        <v>85.8</v>
      </c>
      <c r="BX54" s="10"/>
      <c r="BY54" s="10"/>
    </row>
    <row r="55" spans="1:77" x14ac:dyDescent="0.25">
      <c r="A55" s="8">
        <v>3</v>
      </c>
      <c r="B55" s="8">
        <f>B54*3</f>
        <v>2.34</v>
      </c>
      <c r="C55" s="8">
        <f>C54*3</f>
        <v>2.7</v>
      </c>
      <c r="D55" s="8">
        <f>D54*3</f>
        <v>2.7</v>
      </c>
      <c r="E55" s="8">
        <f>E54*3</f>
        <v>2.4000000000000004</v>
      </c>
      <c r="F55" s="8">
        <v>2</v>
      </c>
      <c r="G55" s="9">
        <v>2</v>
      </c>
      <c r="H55" s="9">
        <v>2</v>
      </c>
      <c r="I55" s="9">
        <v>2</v>
      </c>
      <c r="J55" s="9">
        <v>2</v>
      </c>
      <c r="K55" s="9">
        <v>2</v>
      </c>
      <c r="L55" s="9">
        <v>2</v>
      </c>
      <c r="M55" s="9">
        <v>2</v>
      </c>
      <c r="N55" s="9">
        <v>2</v>
      </c>
      <c r="O55" s="8">
        <v>26.7</v>
      </c>
      <c r="P55" s="7">
        <v>27.2</v>
      </c>
      <c r="Q55" s="9">
        <v>27.4</v>
      </c>
      <c r="R55" s="8">
        <v>27.6</v>
      </c>
      <c r="S55" s="9">
        <v>28.1</v>
      </c>
      <c r="T55" s="9">
        <v>28.6</v>
      </c>
      <c r="U55" s="9">
        <v>27.6</v>
      </c>
      <c r="V55" s="9">
        <v>28.1</v>
      </c>
      <c r="W55" s="9">
        <v>27.7</v>
      </c>
      <c r="X55" s="9">
        <v>28</v>
      </c>
      <c r="Y55" s="19">
        <v>27.4</v>
      </c>
      <c r="Z55" s="9"/>
      <c r="AA55" s="8">
        <v>6.37</v>
      </c>
      <c r="AB55" s="7">
        <v>6.63</v>
      </c>
      <c r="AC55" s="9">
        <v>7.23</v>
      </c>
      <c r="AD55" s="8">
        <v>7.02</v>
      </c>
      <c r="AE55" s="9">
        <v>7.9</v>
      </c>
      <c r="AF55" s="9">
        <v>8.77</v>
      </c>
      <c r="AG55" s="9">
        <v>7.19</v>
      </c>
      <c r="AH55" s="9">
        <v>8.23</v>
      </c>
      <c r="AI55" s="9">
        <v>7.67</v>
      </c>
      <c r="AJ55" s="9">
        <v>8.1</v>
      </c>
      <c r="AK55" s="9">
        <v>7.11</v>
      </c>
      <c r="AL55" s="9"/>
      <c r="AM55" s="8">
        <v>0.02</v>
      </c>
      <c r="AN55" s="7">
        <v>2.93</v>
      </c>
      <c r="AO55" s="9">
        <v>2.6</v>
      </c>
      <c r="AP55" s="8">
        <v>1.72</v>
      </c>
      <c r="AQ55" s="9">
        <v>4.46</v>
      </c>
      <c r="AR55" s="9">
        <v>6.64</v>
      </c>
      <c r="AS55" s="9">
        <v>2.0699999999999998</v>
      </c>
      <c r="AT55" s="10">
        <v>1.33</v>
      </c>
      <c r="AU55" s="10">
        <v>4.99</v>
      </c>
      <c r="AV55" s="10">
        <v>5.21</v>
      </c>
      <c r="AW55" s="10">
        <v>2.63</v>
      </c>
      <c r="AX55" s="10"/>
      <c r="AY55" s="8">
        <v>161.4</v>
      </c>
      <c r="AZ55" s="7">
        <v>153.69999999999999</v>
      </c>
      <c r="BA55" s="9">
        <v>148.69999999999999</v>
      </c>
      <c r="BB55" s="8">
        <v>0.14799999999999999</v>
      </c>
      <c r="BC55" s="9">
        <v>143.1</v>
      </c>
      <c r="BD55" s="9">
        <v>143.69999999999999</v>
      </c>
      <c r="BE55" s="9">
        <v>142.30000000000001</v>
      </c>
      <c r="BF55" s="11">
        <v>140.6</v>
      </c>
      <c r="BG55" s="19">
        <v>142.4</v>
      </c>
      <c r="BI55" s="8">
        <v>138.1</v>
      </c>
      <c r="BK55" s="8">
        <v>1.1399999999999999</v>
      </c>
      <c r="BL55" s="7">
        <v>0.86</v>
      </c>
      <c r="BM55" s="9">
        <v>0.98</v>
      </c>
      <c r="BN55" s="8">
        <v>1.38</v>
      </c>
      <c r="BO55" s="9">
        <v>0.62</v>
      </c>
      <c r="BP55" s="9">
        <v>0.28999999999999998</v>
      </c>
      <c r="BQ55" s="9">
        <v>0.87</v>
      </c>
      <c r="BR55" s="10">
        <v>0.54</v>
      </c>
      <c r="BS55" s="10">
        <v>0.62</v>
      </c>
      <c r="BT55" s="10"/>
      <c r="BU55" s="10"/>
      <c r="BV55" s="10"/>
      <c r="BW55" s="10">
        <v>85.8</v>
      </c>
      <c r="BX55" s="10"/>
      <c r="BY55" s="10"/>
    </row>
    <row r="56" spans="1:77" x14ac:dyDescent="0.25">
      <c r="A56" s="8">
        <v>4</v>
      </c>
      <c r="B56" s="8">
        <v>16.7</v>
      </c>
      <c r="C56" s="7">
        <v>17.8</v>
      </c>
      <c r="D56" s="8">
        <v>5</v>
      </c>
      <c r="E56" s="8">
        <v>5</v>
      </c>
      <c r="F56" s="8">
        <v>3</v>
      </c>
      <c r="G56" s="9">
        <v>3</v>
      </c>
      <c r="H56" s="9">
        <v>3</v>
      </c>
      <c r="I56" s="9">
        <v>3</v>
      </c>
      <c r="J56" s="9">
        <v>3</v>
      </c>
      <c r="K56" s="9">
        <v>3</v>
      </c>
      <c r="L56" s="9">
        <v>3</v>
      </c>
      <c r="M56" s="9">
        <v>3</v>
      </c>
      <c r="N56" s="9">
        <v>3</v>
      </c>
      <c r="O56" s="8">
        <v>26.3</v>
      </c>
      <c r="P56" s="7">
        <v>26.3</v>
      </c>
      <c r="Q56" s="9">
        <v>27.3</v>
      </c>
      <c r="R56" s="8">
        <v>27.4</v>
      </c>
      <c r="S56" s="9">
        <v>28</v>
      </c>
      <c r="T56" s="9">
        <v>28.6</v>
      </c>
      <c r="U56" s="9">
        <v>27.6</v>
      </c>
      <c r="V56" s="9">
        <v>27.8</v>
      </c>
      <c r="W56" s="9">
        <v>27.7</v>
      </c>
      <c r="X56" s="9">
        <v>27.7</v>
      </c>
      <c r="Y56" s="19">
        <v>27.4</v>
      </c>
      <c r="Z56" s="9"/>
      <c r="AA56" s="8">
        <v>6.39</v>
      </c>
      <c r="AB56" s="7">
        <v>6.47</v>
      </c>
      <c r="AC56" s="9">
        <v>7.02</v>
      </c>
      <c r="AD56" s="8">
        <v>6.97</v>
      </c>
      <c r="AE56" s="9">
        <v>7.72</v>
      </c>
      <c r="AF56" s="9">
        <v>8.76</v>
      </c>
      <c r="AG56" s="9">
        <v>7.18</v>
      </c>
      <c r="AH56" s="9">
        <v>8.19</v>
      </c>
      <c r="AI56" s="9">
        <v>7.64</v>
      </c>
      <c r="AJ56" s="9">
        <v>8.01</v>
      </c>
      <c r="AK56" s="9">
        <v>7.11</v>
      </c>
      <c r="AL56" s="9"/>
      <c r="AM56" s="8">
        <v>0.27</v>
      </c>
      <c r="AN56" s="7">
        <v>0.04</v>
      </c>
      <c r="AO56" s="9">
        <v>0.68</v>
      </c>
      <c r="AP56" s="8">
        <v>0.85</v>
      </c>
      <c r="AQ56" s="9">
        <v>3.62</v>
      </c>
      <c r="AR56" s="9">
        <v>6.52</v>
      </c>
      <c r="AS56" s="9">
        <v>2.0099999999999998</v>
      </c>
      <c r="AT56" s="10">
        <v>1.27</v>
      </c>
      <c r="AU56" s="10">
        <v>4.71</v>
      </c>
      <c r="AV56" s="10">
        <v>4.25</v>
      </c>
      <c r="AW56" s="10">
        <v>2.4300000000000002</v>
      </c>
      <c r="AX56" s="10"/>
      <c r="AY56" s="8">
        <v>162.80000000000001</v>
      </c>
      <c r="AZ56" s="7">
        <v>164.8</v>
      </c>
      <c r="BA56" s="9">
        <v>150</v>
      </c>
      <c r="BB56" s="8">
        <v>0.14699999999999999</v>
      </c>
      <c r="BC56" s="9">
        <v>143.19999999999999</v>
      </c>
      <c r="BD56" s="9">
        <v>143.5</v>
      </c>
      <c r="BE56" s="9">
        <v>142.19999999999999</v>
      </c>
      <c r="BF56" s="11">
        <v>140.4</v>
      </c>
      <c r="BG56" s="19">
        <v>142.6</v>
      </c>
      <c r="BI56" s="7">
        <v>138</v>
      </c>
      <c r="BK56" s="8">
        <v>1.29</v>
      </c>
      <c r="BL56" s="7">
        <v>1.82</v>
      </c>
      <c r="BM56" s="9">
        <v>1.2</v>
      </c>
      <c r="BN56" s="8">
        <v>1.42</v>
      </c>
      <c r="BO56" s="9">
        <v>0.63</v>
      </c>
      <c r="BP56" s="9">
        <v>0.28999999999999998</v>
      </c>
      <c r="BQ56" s="9">
        <v>0.87</v>
      </c>
      <c r="BR56" s="10">
        <v>0.55000000000000004</v>
      </c>
      <c r="BS56" s="10">
        <v>0.62</v>
      </c>
      <c r="BT56" s="10"/>
      <c r="BU56" s="10"/>
      <c r="BV56" s="10"/>
      <c r="BW56" s="10">
        <v>85.8</v>
      </c>
      <c r="BX56" s="10"/>
      <c r="BY56" s="10"/>
    </row>
    <row r="57" spans="1:77" x14ac:dyDescent="0.25">
      <c r="A57" s="8">
        <v>5</v>
      </c>
      <c r="C57" s="7"/>
      <c r="D57" s="7">
        <v>10</v>
      </c>
      <c r="E57" s="7">
        <v>10</v>
      </c>
      <c r="F57" s="8">
        <v>4</v>
      </c>
      <c r="G57" s="9">
        <v>4</v>
      </c>
      <c r="H57" s="9">
        <v>4</v>
      </c>
      <c r="I57" s="9">
        <v>4</v>
      </c>
      <c r="J57" s="9">
        <v>4</v>
      </c>
      <c r="K57" s="9">
        <v>4</v>
      </c>
      <c r="L57" s="9">
        <v>4</v>
      </c>
      <c r="M57" s="9">
        <v>4</v>
      </c>
      <c r="N57" s="9">
        <v>4</v>
      </c>
      <c r="Q57" s="9">
        <v>27.3</v>
      </c>
      <c r="R57" s="8">
        <v>27.4</v>
      </c>
      <c r="S57" s="9">
        <v>28</v>
      </c>
      <c r="T57" s="9">
        <v>28.5</v>
      </c>
      <c r="U57" s="9">
        <v>27.6</v>
      </c>
      <c r="V57" s="9">
        <v>27.7</v>
      </c>
      <c r="W57" s="9">
        <v>27.6</v>
      </c>
      <c r="X57" s="9">
        <v>27.7</v>
      </c>
      <c r="Y57" s="19">
        <v>27.4</v>
      </c>
      <c r="Z57" s="9"/>
      <c r="AC57" s="9">
        <v>6.92</v>
      </c>
      <c r="AD57" s="8">
        <v>6.94</v>
      </c>
      <c r="AE57" s="9">
        <v>7.54</v>
      </c>
      <c r="AF57" s="9">
        <v>8.7200000000000006</v>
      </c>
      <c r="AG57" s="9">
        <v>7.16</v>
      </c>
      <c r="AH57" s="9">
        <v>8.11</v>
      </c>
      <c r="AI57" s="9">
        <v>7.58</v>
      </c>
      <c r="AJ57" s="9">
        <v>7.87</v>
      </c>
      <c r="AK57" s="9">
        <v>7.1</v>
      </c>
      <c r="AL57" s="9"/>
      <c r="AN57" s="7">
        <v>0.01</v>
      </c>
      <c r="AO57" s="9">
        <v>0.26</v>
      </c>
      <c r="AP57" s="8">
        <v>0.6</v>
      </c>
      <c r="AQ57" s="9">
        <v>2.88</v>
      </c>
      <c r="AR57" s="9">
        <v>6.45</v>
      </c>
      <c r="AS57" s="9">
        <v>1.97</v>
      </c>
      <c r="AT57" s="10">
        <v>1.25</v>
      </c>
      <c r="AU57" s="10">
        <v>4.34</v>
      </c>
      <c r="AV57" s="10">
        <v>3.63</v>
      </c>
      <c r="AW57" s="10">
        <v>2.5299999999999998</v>
      </c>
      <c r="AX57" s="10"/>
      <c r="BA57" s="9">
        <v>150.5</v>
      </c>
      <c r="BB57" s="8">
        <v>0.14699999999999999</v>
      </c>
      <c r="BC57" s="9">
        <v>143.30000000000001</v>
      </c>
      <c r="BD57" s="9">
        <v>143.4</v>
      </c>
      <c r="BE57" s="9">
        <v>142.30000000000001</v>
      </c>
      <c r="BF57" s="11">
        <v>140.69999999999999</v>
      </c>
      <c r="BG57" s="19">
        <v>142.6</v>
      </c>
      <c r="BI57" s="7">
        <v>138.1</v>
      </c>
      <c r="BM57" s="9">
        <v>1.28</v>
      </c>
      <c r="BN57" s="8">
        <v>1.39</v>
      </c>
      <c r="BO57" s="9">
        <v>0.7</v>
      </c>
      <c r="BP57" s="9">
        <v>0.28999999999999998</v>
      </c>
      <c r="BQ57" s="9">
        <v>0.87</v>
      </c>
      <c r="BR57" s="10">
        <v>0.6</v>
      </c>
      <c r="BS57" s="10">
        <v>0.64</v>
      </c>
      <c r="BT57" s="10"/>
      <c r="BU57" s="10"/>
      <c r="BV57" s="10"/>
      <c r="BW57" s="10">
        <v>85.8</v>
      </c>
      <c r="BX57" s="10"/>
      <c r="BY57" s="10"/>
    </row>
    <row r="58" spans="1:77" x14ac:dyDescent="0.25">
      <c r="A58" s="8">
        <v>6</v>
      </c>
      <c r="D58" s="7">
        <v>17.8</v>
      </c>
      <c r="E58" s="7">
        <v>17.3</v>
      </c>
      <c r="F58" s="8">
        <v>5</v>
      </c>
      <c r="G58" s="9">
        <v>5</v>
      </c>
      <c r="H58" s="9">
        <v>5</v>
      </c>
      <c r="I58" s="9">
        <v>5</v>
      </c>
      <c r="J58" s="9">
        <v>5</v>
      </c>
      <c r="K58" s="9">
        <v>5</v>
      </c>
      <c r="L58" s="9">
        <v>5</v>
      </c>
      <c r="M58" s="9">
        <v>5</v>
      </c>
      <c r="N58" s="9">
        <v>5</v>
      </c>
      <c r="Q58" s="9">
        <v>27.3</v>
      </c>
      <c r="R58" s="8">
        <v>27.4</v>
      </c>
      <c r="S58" s="9">
        <v>27.3</v>
      </c>
      <c r="T58" s="9">
        <v>28.5</v>
      </c>
      <c r="U58" s="9">
        <v>27.6</v>
      </c>
      <c r="V58" s="9">
        <v>27.7</v>
      </c>
      <c r="W58" s="9">
        <v>27.6</v>
      </c>
      <c r="X58" s="9">
        <v>27.7</v>
      </c>
      <c r="Y58" s="19">
        <v>27.4</v>
      </c>
      <c r="Z58" s="9"/>
      <c r="AC58" s="9">
        <v>6.75</v>
      </c>
      <c r="AD58" s="8">
        <v>6.91</v>
      </c>
      <c r="AE58" s="9">
        <v>7.41</v>
      </c>
      <c r="AF58" s="9">
        <v>8.7100000000000009</v>
      </c>
      <c r="AG58" s="9">
        <v>7.16</v>
      </c>
      <c r="AH58" s="9">
        <v>7.86</v>
      </c>
      <c r="AI58" s="9">
        <v>7.54</v>
      </c>
      <c r="AJ58" s="9">
        <v>7.74</v>
      </c>
      <c r="AK58" s="9">
        <v>7.11</v>
      </c>
      <c r="AL58" s="9"/>
      <c r="AN58" s="7">
        <v>0.28999999999999998</v>
      </c>
      <c r="AO58" s="9">
        <v>0.26</v>
      </c>
      <c r="AP58" s="8">
        <v>0.53</v>
      </c>
      <c r="AQ58" s="9">
        <v>2.81</v>
      </c>
      <c r="AR58" s="9">
        <v>6.32</v>
      </c>
      <c r="AS58" s="9">
        <v>1.94</v>
      </c>
      <c r="AT58" s="10">
        <v>1.17</v>
      </c>
      <c r="AU58" s="10">
        <v>4.3</v>
      </c>
      <c r="AV58" s="10">
        <v>3.28</v>
      </c>
      <c r="AW58" s="10">
        <v>2.4</v>
      </c>
      <c r="AX58" s="10"/>
      <c r="BA58" s="9">
        <v>164.5</v>
      </c>
      <c r="BB58" s="8">
        <v>0.14699999999999999</v>
      </c>
      <c r="BC58" s="9">
        <v>143.6</v>
      </c>
      <c r="BD58" s="9">
        <v>143.19999999999999</v>
      </c>
      <c r="BE58" s="9">
        <v>142.30000000000001</v>
      </c>
      <c r="BF58" s="11">
        <v>140.80000000000001</v>
      </c>
      <c r="BG58" s="19">
        <v>142.6</v>
      </c>
      <c r="BI58" s="7">
        <v>138.1</v>
      </c>
      <c r="BM58" s="9">
        <v>2.27</v>
      </c>
      <c r="BN58" s="8">
        <v>1.48</v>
      </c>
      <c r="BO58" s="9">
        <v>0.74</v>
      </c>
      <c r="BP58" s="9">
        <v>0.28999999999999998</v>
      </c>
      <c r="BQ58" s="9">
        <v>0.86</v>
      </c>
      <c r="BR58" s="10">
        <v>0.68</v>
      </c>
      <c r="BS58" s="10">
        <v>0.65</v>
      </c>
      <c r="BT58" s="10"/>
      <c r="BU58" s="10"/>
      <c r="BV58" s="10"/>
      <c r="BW58" s="10">
        <v>85.8</v>
      </c>
      <c r="BX58" s="10"/>
      <c r="BY58" s="10"/>
    </row>
    <row r="59" spans="1:77" x14ac:dyDescent="0.25">
      <c r="A59" s="8">
        <v>7</v>
      </c>
      <c r="F59" s="8">
        <v>6</v>
      </c>
      <c r="G59" s="9">
        <v>6</v>
      </c>
      <c r="H59" s="9">
        <v>6</v>
      </c>
      <c r="I59" s="9">
        <v>6</v>
      </c>
      <c r="J59" s="9">
        <v>6</v>
      </c>
      <c r="K59" s="9">
        <v>6</v>
      </c>
      <c r="L59" s="9">
        <v>6</v>
      </c>
      <c r="M59" s="9">
        <v>6</v>
      </c>
      <c r="N59" s="9">
        <v>6</v>
      </c>
      <c r="R59" s="8">
        <v>27.3</v>
      </c>
      <c r="S59" s="9">
        <v>27.9</v>
      </c>
      <c r="T59" s="9">
        <v>28.5</v>
      </c>
      <c r="U59" s="9">
        <v>27.6</v>
      </c>
      <c r="V59" s="9">
        <v>27.6</v>
      </c>
      <c r="W59" s="9">
        <v>27.6</v>
      </c>
      <c r="X59" s="9">
        <v>27.7</v>
      </c>
      <c r="Y59" s="19">
        <v>27.4</v>
      </c>
      <c r="Z59" s="9"/>
      <c r="AD59" s="8">
        <v>6.92</v>
      </c>
      <c r="AE59" s="9">
        <v>7.33</v>
      </c>
      <c r="AF59" s="9">
        <v>8.69</v>
      </c>
      <c r="AG59" s="9">
        <v>7.15</v>
      </c>
      <c r="AH59" s="9">
        <v>7.78</v>
      </c>
      <c r="AI59" s="9">
        <v>7.5</v>
      </c>
      <c r="AJ59" s="9">
        <v>7.63</v>
      </c>
      <c r="AK59" s="9">
        <v>7.11</v>
      </c>
      <c r="AL59" s="9"/>
      <c r="AP59" s="8">
        <v>0.45</v>
      </c>
      <c r="AQ59" s="9">
        <v>2.3199999999999998</v>
      </c>
      <c r="AR59" s="9">
        <v>6.1</v>
      </c>
      <c r="AS59" s="9">
        <v>1.93</v>
      </c>
      <c r="AT59" s="10">
        <v>1.1399999999999999</v>
      </c>
      <c r="AU59" s="10">
        <v>4.1900000000000004</v>
      </c>
      <c r="AV59" s="10">
        <v>3.46</v>
      </c>
      <c r="AW59" s="10">
        <v>2.41</v>
      </c>
      <c r="AX59" s="10"/>
      <c r="BB59" s="8">
        <v>0.14699999999999999</v>
      </c>
      <c r="BC59" s="9">
        <v>143.69999999999999</v>
      </c>
      <c r="BD59" s="9">
        <v>143.19999999999999</v>
      </c>
      <c r="BE59" s="9">
        <v>142.19999999999999</v>
      </c>
      <c r="BF59" s="11">
        <v>140.80000000000001</v>
      </c>
      <c r="BG59" s="19">
        <v>142.6</v>
      </c>
      <c r="BI59" s="7">
        <v>138.19999999999999</v>
      </c>
      <c r="BN59" s="8">
        <v>1.44</v>
      </c>
      <c r="BO59" s="9">
        <v>0.8</v>
      </c>
      <c r="BP59" s="9">
        <v>0.3</v>
      </c>
      <c r="BQ59" s="9">
        <v>0.87</v>
      </c>
      <c r="BR59" s="10">
        <v>0.71</v>
      </c>
      <c r="BS59" s="10">
        <v>0.66</v>
      </c>
      <c r="BT59" s="10"/>
      <c r="BU59" s="10"/>
      <c r="BV59" s="10"/>
      <c r="BW59" s="10">
        <v>85.8</v>
      </c>
      <c r="BX59" s="10"/>
      <c r="BY59" s="10"/>
    </row>
    <row r="60" spans="1:77" x14ac:dyDescent="0.25">
      <c r="A60" s="8">
        <v>8</v>
      </c>
      <c r="F60" s="8">
        <v>7</v>
      </c>
      <c r="G60" s="9">
        <v>7</v>
      </c>
      <c r="H60" s="9">
        <v>7</v>
      </c>
      <c r="I60" s="9">
        <v>7</v>
      </c>
      <c r="J60" s="9">
        <v>7</v>
      </c>
      <c r="K60" s="9">
        <v>7</v>
      </c>
      <c r="L60" s="9">
        <v>7</v>
      </c>
      <c r="M60" s="9">
        <v>7</v>
      </c>
      <c r="N60" s="9">
        <v>7</v>
      </c>
      <c r="R60" s="8">
        <v>27.3</v>
      </c>
      <c r="S60" s="9">
        <v>27.9</v>
      </c>
      <c r="T60" s="9">
        <v>28.5</v>
      </c>
      <c r="U60" s="9">
        <v>27.6</v>
      </c>
      <c r="V60" s="9">
        <v>27.6</v>
      </c>
      <c r="W60" s="9">
        <v>27.6</v>
      </c>
      <c r="X60" s="9">
        <v>27.7</v>
      </c>
      <c r="Y60" s="19">
        <v>27.3</v>
      </c>
      <c r="Z60" s="9"/>
      <c r="AD60" s="8">
        <v>6.9</v>
      </c>
      <c r="AE60" s="9">
        <v>7.26</v>
      </c>
      <c r="AF60" s="9">
        <v>8.69</v>
      </c>
      <c r="AG60" s="9">
        <v>7.14</v>
      </c>
      <c r="AH60" s="9">
        <v>7.73</v>
      </c>
      <c r="AI60" s="9">
        <v>7.48</v>
      </c>
      <c r="AJ60" s="9">
        <v>7.58</v>
      </c>
      <c r="AK60" s="9">
        <v>7.1</v>
      </c>
      <c r="AL60" s="9"/>
      <c r="AP60" s="8">
        <v>0.34</v>
      </c>
      <c r="AQ60" s="9">
        <v>1.76</v>
      </c>
      <c r="AR60" s="9">
        <v>6.02</v>
      </c>
      <c r="AS60" s="9">
        <v>1.94</v>
      </c>
      <c r="AT60" s="10">
        <v>1.1399999999999999</v>
      </c>
      <c r="AU60" s="10">
        <v>3.96</v>
      </c>
      <c r="AV60" s="10">
        <v>3.5</v>
      </c>
      <c r="AW60" s="10">
        <v>2.33</v>
      </c>
      <c r="AX60" s="10"/>
      <c r="BB60" s="8">
        <v>0.14699999999999999</v>
      </c>
      <c r="BC60" s="9">
        <v>144</v>
      </c>
      <c r="BD60" s="9">
        <v>143.1</v>
      </c>
      <c r="BE60" s="9">
        <v>142.4</v>
      </c>
      <c r="BF60" s="11">
        <v>140.9</v>
      </c>
      <c r="BG60" s="19">
        <v>142.6</v>
      </c>
      <c r="BI60" s="7">
        <v>138.30000000000001</v>
      </c>
      <c r="BN60" s="8">
        <v>1.49</v>
      </c>
      <c r="BO60" s="9">
        <v>0.85</v>
      </c>
      <c r="BP60" s="9">
        <v>0.3</v>
      </c>
      <c r="BQ60" s="9">
        <v>0.9</v>
      </c>
      <c r="BR60" s="10">
        <v>0.74</v>
      </c>
      <c r="BS60" s="10">
        <v>0.66</v>
      </c>
      <c r="BT60" s="10"/>
      <c r="BU60" s="10"/>
      <c r="BV60" s="10"/>
      <c r="BW60" s="10">
        <v>85.8</v>
      </c>
      <c r="BX60" s="10"/>
      <c r="BY60" s="10"/>
    </row>
    <row r="61" spans="1:77" x14ac:dyDescent="0.25">
      <c r="A61" s="8">
        <v>9</v>
      </c>
      <c r="F61" s="8">
        <v>8</v>
      </c>
      <c r="G61" s="9">
        <v>8</v>
      </c>
      <c r="H61" s="9">
        <v>8</v>
      </c>
      <c r="I61" s="9">
        <v>8</v>
      </c>
      <c r="J61" s="9">
        <v>8</v>
      </c>
      <c r="K61" s="9">
        <v>8</v>
      </c>
      <c r="L61" s="9">
        <v>8</v>
      </c>
      <c r="M61" s="9">
        <v>8</v>
      </c>
      <c r="N61" s="9">
        <v>8</v>
      </c>
      <c r="R61" s="8">
        <v>27.3</v>
      </c>
      <c r="S61" s="9">
        <v>27.9</v>
      </c>
      <c r="T61" s="9">
        <v>28.4</v>
      </c>
      <c r="U61" s="9">
        <v>27.6</v>
      </c>
      <c r="V61" s="9">
        <v>27.6</v>
      </c>
      <c r="W61" s="9">
        <v>27.6</v>
      </c>
      <c r="X61" s="9">
        <v>27.6</v>
      </c>
      <c r="Y61" s="19">
        <v>27.3</v>
      </c>
      <c r="Z61" s="9"/>
      <c r="AD61" s="8">
        <v>6.88</v>
      </c>
      <c r="AE61" s="9">
        <v>7.18</v>
      </c>
      <c r="AF61" s="9">
        <v>8.69</v>
      </c>
      <c r="AG61" s="9">
        <v>7.12</v>
      </c>
      <c r="AH61" s="9">
        <v>7.64</v>
      </c>
      <c r="AI61" s="9">
        <v>7.45</v>
      </c>
      <c r="AJ61" s="9">
        <v>7.56</v>
      </c>
      <c r="AK61" s="9">
        <v>7.1</v>
      </c>
      <c r="AL61" s="9"/>
      <c r="AP61" s="8">
        <v>0.28999999999999998</v>
      </c>
      <c r="AQ61" s="9">
        <v>1.52</v>
      </c>
      <c r="AR61" s="9">
        <v>6.05</v>
      </c>
      <c r="AS61" s="9">
        <v>1.9</v>
      </c>
      <c r="AT61" s="10">
        <v>1.1100000000000001</v>
      </c>
      <c r="AU61" s="10">
        <v>3.59</v>
      </c>
      <c r="AV61" s="10">
        <v>3.67</v>
      </c>
      <c r="AW61" s="10">
        <v>2.38</v>
      </c>
      <c r="AX61" s="10"/>
      <c r="BB61" s="8">
        <v>0.14699999999999999</v>
      </c>
      <c r="BC61" s="9">
        <v>144.1</v>
      </c>
      <c r="BD61" s="9">
        <v>143</v>
      </c>
      <c r="BE61" s="9">
        <v>142.4</v>
      </c>
      <c r="BF61" s="11">
        <v>141</v>
      </c>
      <c r="BG61" s="19">
        <v>142.69999999999999</v>
      </c>
      <c r="BI61" s="7">
        <v>138</v>
      </c>
      <c r="BN61" s="8">
        <v>1.52</v>
      </c>
      <c r="BO61" s="9">
        <v>0.93</v>
      </c>
      <c r="BP61" s="9">
        <v>0.3</v>
      </c>
      <c r="BQ61" s="9">
        <v>0.93</v>
      </c>
      <c r="BR61" s="10">
        <v>0.78</v>
      </c>
      <c r="BS61" s="10">
        <v>0.69</v>
      </c>
      <c r="BT61" s="10"/>
      <c r="BU61" s="10"/>
      <c r="BV61" s="10"/>
      <c r="BW61" s="10">
        <v>85.8</v>
      </c>
      <c r="BX61" s="10"/>
      <c r="BY61" s="10"/>
    </row>
    <row r="62" spans="1:77" x14ac:dyDescent="0.25">
      <c r="A62" s="8">
        <v>10</v>
      </c>
      <c r="F62" s="8">
        <v>9</v>
      </c>
      <c r="G62" s="9">
        <v>9</v>
      </c>
      <c r="H62" s="9">
        <v>9</v>
      </c>
      <c r="I62" s="9">
        <v>9</v>
      </c>
      <c r="J62" s="9">
        <v>9</v>
      </c>
      <c r="K62" s="9">
        <v>9</v>
      </c>
      <c r="L62" s="9">
        <v>9</v>
      </c>
      <c r="M62" s="9">
        <v>9</v>
      </c>
      <c r="N62" s="9">
        <v>9</v>
      </c>
      <c r="R62" s="8">
        <v>27.3</v>
      </c>
      <c r="S62" s="9">
        <v>27.9</v>
      </c>
      <c r="T62" s="9">
        <v>27.8</v>
      </c>
      <c r="U62" s="9">
        <v>27.6</v>
      </c>
      <c r="V62" s="9">
        <v>27.6</v>
      </c>
      <c r="W62" s="9">
        <v>27.6</v>
      </c>
      <c r="X62" s="9">
        <v>27.6</v>
      </c>
      <c r="Y62" s="19">
        <v>27.3</v>
      </c>
      <c r="Z62" s="9"/>
      <c r="AD62" s="8">
        <v>6.89</v>
      </c>
      <c r="AE62" s="9">
        <v>7.12</v>
      </c>
      <c r="AF62" s="9">
        <v>8.0299999999999994</v>
      </c>
      <c r="AG62" s="9">
        <v>7.11</v>
      </c>
      <c r="AH62" s="9">
        <v>7.63</v>
      </c>
      <c r="AI62" s="9">
        <v>7.44</v>
      </c>
      <c r="AJ62" s="9">
        <v>7.54</v>
      </c>
      <c r="AK62" s="9">
        <v>7.07</v>
      </c>
      <c r="AL62" s="9"/>
      <c r="AP62" s="8">
        <v>0.28000000000000003</v>
      </c>
      <c r="AQ62" s="9">
        <v>1.6</v>
      </c>
      <c r="AR62" s="9">
        <v>0.9</v>
      </c>
      <c r="AS62" s="9">
        <v>1.87</v>
      </c>
      <c r="AT62" s="10">
        <v>1.0900000000000001</v>
      </c>
      <c r="AU62" s="10">
        <v>3.53</v>
      </c>
      <c r="AV62" s="10">
        <v>3.68</v>
      </c>
      <c r="AW62" s="10">
        <v>1.48</v>
      </c>
      <c r="AX62" s="10"/>
      <c r="BB62" s="8">
        <v>0.14699999999999999</v>
      </c>
      <c r="BC62" s="9">
        <v>144</v>
      </c>
      <c r="BD62" s="9">
        <v>146</v>
      </c>
      <c r="BE62" s="9">
        <v>142.5</v>
      </c>
      <c r="BF62" s="11">
        <v>141</v>
      </c>
      <c r="BG62" s="19">
        <v>142.69999999999999</v>
      </c>
      <c r="BI62" s="7">
        <v>140</v>
      </c>
      <c r="BN62" s="8">
        <v>1.51</v>
      </c>
      <c r="BO62" s="9">
        <v>0.95</v>
      </c>
      <c r="BP62" s="9">
        <v>0.94</v>
      </c>
      <c r="BQ62" s="9">
        <v>0.94</v>
      </c>
      <c r="BR62" s="10">
        <v>0.8</v>
      </c>
      <c r="BS62" s="10">
        <v>0.7</v>
      </c>
      <c r="BT62" s="10"/>
      <c r="BU62" s="10"/>
      <c r="BV62" s="10"/>
      <c r="BW62" s="10">
        <v>87.1</v>
      </c>
      <c r="BX62" s="10"/>
      <c r="BY62" s="10"/>
    </row>
    <row r="63" spans="1:77" x14ac:dyDescent="0.25">
      <c r="A63" s="8">
        <v>11</v>
      </c>
      <c r="F63" s="8">
        <v>10</v>
      </c>
      <c r="G63" s="9">
        <v>10</v>
      </c>
      <c r="H63" s="9">
        <v>10</v>
      </c>
      <c r="I63" s="9">
        <v>10</v>
      </c>
      <c r="J63" s="9">
        <v>10</v>
      </c>
      <c r="K63" s="9">
        <v>10</v>
      </c>
      <c r="L63" s="9">
        <v>10</v>
      </c>
      <c r="M63" s="9">
        <v>10</v>
      </c>
      <c r="N63" s="9">
        <v>10</v>
      </c>
      <c r="R63" s="8">
        <v>27.3</v>
      </c>
      <c r="S63" s="9">
        <v>27.9</v>
      </c>
      <c r="T63" s="9">
        <v>27.7</v>
      </c>
      <c r="U63" s="9">
        <v>27.6</v>
      </c>
      <c r="V63" s="9">
        <v>27.6</v>
      </c>
      <c r="W63" s="9">
        <v>27.6</v>
      </c>
      <c r="X63" s="9">
        <v>27.6</v>
      </c>
      <c r="Y63" s="19">
        <v>27.3</v>
      </c>
      <c r="Z63" s="9"/>
      <c r="AD63" s="8">
        <v>6.89</v>
      </c>
      <c r="AE63" s="9">
        <v>7.1</v>
      </c>
      <c r="AF63" s="9">
        <v>7.2</v>
      </c>
      <c r="AG63" s="9">
        <v>7.1</v>
      </c>
      <c r="AH63" s="9">
        <v>7.54</v>
      </c>
      <c r="AI63" s="9">
        <v>7.41</v>
      </c>
      <c r="AJ63" s="9">
        <v>7.52</v>
      </c>
      <c r="AK63" s="9">
        <v>7.03</v>
      </c>
      <c r="AL63" s="9"/>
      <c r="AP63" s="8">
        <v>0.28999999999999998</v>
      </c>
      <c r="AQ63" s="9">
        <v>1.48</v>
      </c>
      <c r="AR63" s="9">
        <v>0.25</v>
      </c>
      <c r="AS63" s="9">
        <v>1.85</v>
      </c>
      <c r="AT63" s="10">
        <v>0.8</v>
      </c>
      <c r="AU63" s="10">
        <v>3.57</v>
      </c>
      <c r="AV63" s="10">
        <v>3.54</v>
      </c>
      <c r="AW63" s="10">
        <v>1.97</v>
      </c>
      <c r="AX63" s="10"/>
      <c r="BB63" s="8">
        <v>0.14799999999999999</v>
      </c>
      <c r="BC63" s="9">
        <v>144</v>
      </c>
      <c r="BD63" s="9">
        <v>151</v>
      </c>
      <c r="BE63" s="9">
        <v>142.6</v>
      </c>
      <c r="BF63" s="11">
        <v>140.9</v>
      </c>
      <c r="BG63" s="19">
        <v>142.69999999999999</v>
      </c>
      <c r="BI63" s="7">
        <v>140.1</v>
      </c>
      <c r="BN63" s="8">
        <v>1.53</v>
      </c>
      <c r="BO63" s="9">
        <v>0.97</v>
      </c>
      <c r="BP63" s="9">
        <v>1.36</v>
      </c>
      <c r="BQ63" s="9">
        <v>0.97</v>
      </c>
      <c r="BR63" s="10">
        <v>1.07</v>
      </c>
      <c r="BS63" s="10">
        <v>0.71</v>
      </c>
      <c r="BT63" s="10"/>
      <c r="BU63" s="10"/>
      <c r="BV63" s="10"/>
      <c r="BW63" s="10">
        <v>87.1</v>
      </c>
      <c r="BX63" s="10"/>
      <c r="BY63" s="10"/>
    </row>
    <row r="64" spans="1:77" x14ac:dyDescent="0.25">
      <c r="A64" s="8">
        <v>12</v>
      </c>
      <c r="F64" s="8">
        <v>14.3</v>
      </c>
      <c r="G64" s="9">
        <v>18.5</v>
      </c>
      <c r="H64" s="9">
        <v>13.9</v>
      </c>
      <c r="I64" s="9">
        <v>17.2</v>
      </c>
      <c r="J64" s="9">
        <v>17</v>
      </c>
      <c r="K64" s="9">
        <v>16.8</v>
      </c>
      <c r="L64" s="9">
        <v>17.100000000000001</v>
      </c>
      <c r="M64" s="9">
        <v>18.7</v>
      </c>
      <c r="N64" s="9"/>
      <c r="R64" s="8">
        <v>27.5</v>
      </c>
      <c r="S64" s="9">
        <v>27.7</v>
      </c>
      <c r="T64" s="9">
        <v>27.7</v>
      </c>
      <c r="U64" s="9">
        <v>27.6</v>
      </c>
      <c r="V64" s="9">
        <v>28.1</v>
      </c>
      <c r="W64" s="9">
        <v>28.2</v>
      </c>
      <c r="X64" s="9">
        <v>27.8</v>
      </c>
      <c r="Y64" s="19">
        <v>27.4</v>
      </c>
      <c r="Z64" s="9"/>
      <c r="AD64" s="8">
        <v>6.75</v>
      </c>
      <c r="AE64" s="9">
        <v>6.9</v>
      </c>
      <c r="AF64" s="9">
        <v>7.61</v>
      </c>
      <c r="AG64" s="9">
        <v>7.11</v>
      </c>
      <c r="AH64" s="9">
        <v>7.67</v>
      </c>
      <c r="AI64" s="9">
        <v>7.45</v>
      </c>
      <c r="AJ64" s="9">
        <v>7.47</v>
      </c>
      <c r="AK64" s="19">
        <v>7.12</v>
      </c>
      <c r="AL64" s="9"/>
      <c r="AP64" s="8">
        <v>0.28999999999999998</v>
      </c>
      <c r="AQ64" s="9">
        <v>0.41</v>
      </c>
      <c r="AR64" s="9">
        <v>0.38</v>
      </c>
      <c r="AS64" s="9">
        <v>1.77</v>
      </c>
      <c r="AT64" s="10">
        <v>1.1299999999999999</v>
      </c>
      <c r="AU64" s="10">
        <v>2.39</v>
      </c>
      <c r="AV64" s="10">
        <v>1.87</v>
      </c>
      <c r="AW64" s="10">
        <v>2.37</v>
      </c>
      <c r="AX64" s="10"/>
      <c r="BB64" s="8">
        <v>0.14799999999999999</v>
      </c>
      <c r="BC64" s="9">
        <v>162.30000000000001</v>
      </c>
      <c r="BD64" s="9">
        <v>162.80000000000001</v>
      </c>
      <c r="BE64" s="9">
        <v>142.19999999999999</v>
      </c>
      <c r="BF64" s="11">
        <v>143.6</v>
      </c>
      <c r="BG64" s="19">
        <v>142.9</v>
      </c>
      <c r="BI64" s="7">
        <v>138.1</v>
      </c>
      <c r="BN64" s="8">
        <v>2.39</v>
      </c>
      <c r="BO64" s="9">
        <v>2.4700000000000002</v>
      </c>
      <c r="BP64" s="9">
        <v>2.27</v>
      </c>
      <c r="BQ64" s="9">
        <v>1.06</v>
      </c>
      <c r="BR64" s="10">
        <v>0.9</v>
      </c>
      <c r="BS64" s="10">
        <v>0.77</v>
      </c>
      <c r="BT64" s="10"/>
      <c r="BU64" s="10"/>
      <c r="BV64" s="10"/>
      <c r="BW64" s="10">
        <v>85.8</v>
      </c>
      <c r="BX64" s="10"/>
      <c r="BY64" s="10"/>
    </row>
    <row r="65" spans="1:77" x14ac:dyDescent="0.25">
      <c r="C65" s="15"/>
    </row>
    <row r="66" spans="1:77" x14ac:dyDescent="0.25">
      <c r="A66" s="8" t="s">
        <v>53</v>
      </c>
    </row>
    <row r="67" spans="1:77" x14ac:dyDescent="0.25">
      <c r="A67" s="8" t="s">
        <v>34</v>
      </c>
      <c r="B67" s="79" t="s">
        <v>49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 t="s">
        <v>35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 t="s">
        <v>46</v>
      </c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 t="s">
        <v>47</v>
      </c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 t="s">
        <v>48</v>
      </c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 t="s">
        <v>5</v>
      </c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30" t="s">
        <v>97</v>
      </c>
      <c r="BX67" s="30"/>
      <c r="BY67" s="30"/>
    </row>
    <row r="68" spans="1:77" x14ac:dyDescent="0.25">
      <c r="B68" s="15" t="s">
        <v>36</v>
      </c>
      <c r="C68" s="15" t="s">
        <v>37</v>
      </c>
      <c r="D68" s="21" t="s">
        <v>37</v>
      </c>
      <c r="E68" s="15" t="s">
        <v>38</v>
      </c>
      <c r="F68" s="15" t="s">
        <v>39</v>
      </c>
      <c r="G68" s="15" t="s">
        <v>40</v>
      </c>
      <c r="H68" s="15" t="s">
        <v>41</v>
      </c>
      <c r="I68" s="15" t="s">
        <v>42</v>
      </c>
      <c r="J68" s="15" t="s">
        <v>43</v>
      </c>
      <c r="K68" s="15" t="s">
        <v>44</v>
      </c>
      <c r="L68" s="7" t="s">
        <v>92</v>
      </c>
      <c r="M68" s="7" t="s">
        <v>93</v>
      </c>
      <c r="N68" s="7" t="s">
        <v>94</v>
      </c>
      <c r="O68" s="15" t="s">
        <v>36</v>
      </c>
      <c r="P68" s="15" t="s">
        <v>37</v>
      </c>
      <c r="Q68" s="15" t="s">
        <v>38</v>
      </c>
      <c r="R68" s="15" t="s">
        <v>39</v>
      </c>
      <c r="S68" s="15" t="s">
        <v>40</v>
      </c>
      <c r="T68" s="15" t="s">
        <v>41</v>
      </c>
      <c r="U68" s="15" t="s">
        <v>42</v>
      </c>
      <c r="V68" s="15" t="s">
        <v>43</v>
      </c>
      <c r="W68" s="15" t="s">
        <v>44</v>
      </c>
      <c r="X68" s="7" t="s">
        <v>92</v>
      </c>
      <c r="Y68" s="7" t="s">
        <v>93</v>
      </c>
      <c r="Z68" s="7" t="s">
        <v>94</v>
      </c>
      <c r="AA68" s="15" t="s">
        <v>36</v>
      </c>
      <c r="AB68" s="15" t="s">
        <v>37</v>
      </c>
      <c r="AC68" s="15" t="s">
        <v>38</v>
      </c>
      <c r="AD68" s="15" t="s">
        <v>39</v>
      </c>
      <c r="AE68" s="15" t="s">
        <v>40</v>
      </c>
      <c r="AF68" s="15" t="s">
        <v>41</v>
      </c>
      <c r="AG68" s="15" t="s">
        <v>42</v>
      </c>
      <c r="AH68" s="15" t="s">
        <v>43</v>
      </c>
      <c r="AI68" s="15" t="s">
        <v>44</v>
      </c>
      <c r="AJ68" s="7" t="s">
        <v>92</v>
      </c>
      <c r="AK68" s="7" t="s">
        <v>93</v>
      </c>
      <c r="AL68" s="7" t="s">
        <v>94</v>
      </c>
      <c r="AM68" s="15" t="s">
        <v>36</v>
      </c>
      <c r="AN68" s="15" t="s">
        <v>37</v>
      </c>
      <c r="AO68" s="15" t="s">
        <v>38</v>
      </c>
      <c r="AP68" s="15" t="s">
        <v>39</v>
      </c>
      <c r="AQ68" s="15" t="s">
        <v>40</v>
      </c>
      <c r="AR68" s="15" t="s">
        <v>41</v>
      </c>
      <c r="AS68" s="15" t="s">
        <v>42</v>
      </c>
      <c r="AT68" s="15" t="s">
        <v>43</v>
      </c>
      <c r="AU68" s="15" t="s">
        <v>44</v>
      </c>
      <c r="AV68" s="7" t="s">
        <v>92</v>
      </c>
      <c r="AW68" s="7" t="s">
        <v>93</v>
      </c>
      <c r="AX68" s="7" t="s">
        <v>94</v>
      </c>
      <c r="AY68" s="15" t="s">
        <v>36</v>
      </c>
      <c r="AZ68" s="15" t="s">
        <v>37</v>
      </c>
      <c r="BA68" s="15" t="s">
        <v>38</v>
      </c>
      <c r="BB68" s="15" t="s">
        <v>39</v>
      </c>
      <c r="BC68" s="15" t="s">
        <v>40</v>
      </c>
      <c r="BD68" s="15" t="s">
        <v>41</v>
      </c>
      <c r="BE68" s="15" t="s">
        <v>42</v>
      </c>
      <c r="BF68" s="15" t="s">
        <v>43</v>
      </c>
      <c r="BG68" s="15" t="s">
        <v>44</v>
      </c>
      <c r="BH68" s="7" t="s">
        <v>92</v>
      </c>
      <c r="BI68" s="7" t="s">
        <v>93</v>
      </c>
      <c r="BJ68" s="7" t="s">
        <v>94</v>
      </c>
      <c r="BK68" s="15" t="s">
        <v>36</v>
      </c>
      <c r="BL68" s="15" t="s">
        <v>37</v>
      </c>
      <c r="BM68" s="15" t="s">
        <v>38</v>
      </c>
      <c r="BN68" s="15" t="s">
        <v>39</v>
      </c>
      <c r="BO68" s="15" t="s">
        <v>40</v>
      </c>
      <c r="BP68" s="15" t="s">
        <v>41</v>
      </c>
      <c r="BQ68" s="15" t="s">
        <v>42</v>
      </c>
      <c r="BR68" s="15" t="s">
        <v>43</v>
      </c>
      <c r="BS68" s="15" t="s">
        <v>44</v>
      </c>
      <c r="BT68" s="7" t="s">
        <v>92</v>
      </c>
      <c r="BU68" s="7" t="s">
        <v>93</v>
      </c>
      <c r="BV68" s="7" t="s">
        <v>94</v>
      </c>
      <c r="BW68" s="7" t="s">
        <v>93</v>
      </c>
      <c r="BX68" s="7"/>
      <c r="BY68" s="7"/>
    </row>
    <row r="69" spans="1:77" x14ac:dyDescent="0.25">
      <c r="A69" s="8">
        <v>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8">
        <v>27.7</v>
      </c>
      <c r="P69" s="7">
        <v>27.5</v>
      </c>
      <c r="Q69" s="9">
        <v>31.5</v>
      </c>
      <c r="R69" s="8">
        <v>30.4</v>
      </c>
      <c r="S69" s="9">
        <v>30.7</v>
      </c>
      <c r="T69" s="9">
        <v>29.9</v>
      </c>
      <c r="U69" s="9">
        <v>27.8</v>
      </c>
      <c r="V69" s="11">
        <v>30.2</v>
      </c>
      <c r="W69" s="9">
        <v>29.9</v>
      </c>
      <c r="X69" s="9">
        <v>29.4</v>
      </c>
      <c r="Y69" s="9">
        <v>28</v>
      </c>
      <c r="Z69" s="9"/>
      <c r="AA69" s="8">
        <v>7.11</v>
      </c>
      <c r="AB69" s="7">
        <v>7.11</v>
      </c>
      <c r="AC69" s="9">
        <v>9.2899999999999991</v>
      </c>
      <c r="AD69" s="8">
        <v>8.8000000000000007</v>
      </c>
      <c r="AE69" s="9">
        <v>8.4600000000000009</v>
      </c>
      <c r="AF69" s="9">
        <v>8.73</v>
      </c>
      <c r="AG69" s="9">
        <v>7.2</v>
      </c>
      <c r="AH69" s="9">
        <v>8.51</v>
      </c>
      <c r="AI69" s="9">
        <v>8.7100000000000009</v>
      </c>
      <c r="AJ69" s="9">
        <v>8.5299999999999994</v>
      </c>
      <c r="AK69" s="10">
        <v>7.58</v>
      </c>
      <c r="AL69" s="9"/>
      <c r="AM69" s="8">
        <v>6.26</v>
      </c>
      <c r="AN69" s="7">
        <v>5.91</v>
      </c>
      <c r="AO69" s="9">
        <v>10.98</v>
      </c>
      <c r="AP69" s="8">
        <v>9.74</v>
      </c>
      <c r="AQ69" s="9">
        <v>7.45</v>
      </c>
      <c r="AR69" s="9">
        <v>6.74</v>
      </c>
      <c r="AS69" s="9">
        <v>2.21</v>
      </c>
      <c r="AT69" s="10">
        <v>1.31</v>
      </c>
      <c r="AU69" s="10">
        <v>7.01</v>
      </c>
      <c r="AV69" s="10">
        <v>6.37</v>
      </c>
      <c r="AW69" s="10">
        <v>4.16</v>
      </c>
      <c r="AX69" s="10"/>
      <c r="AY69" s="8">
        <v>148.80000000000001</v>
      </c>
      <c r="AZ69" s="8">
        <v>152.69999999999999</v>
      </c>
      <c r="BA69" s="9">
        <v>157.30000000000001</v>
      </c>
      <c r="BB69" s="8">
        <v>0.151</v>
      </c>
      <c r="BC69" s="9">
        <v>149.30000000000001</v>
      </c>
      <c r="BD69" s="9">
        <v>147.4</v>
      </c>
      <c r="BE69" s="9">
        <v>142.9</v>
      </c>
      <c r="BF69" s="11">
        <v>146.80000000000001</v>
      </c>
      <c r="BG69" s="11">
        <v>141.9</v>
      </c>
      <c r="BI69" s="8">
        <v>137.6</v>
      </c>
      <c r="BK69" s="8">
        <v>0.4</v>
      </c>
      <c r="BL69" s="7">
        <v>0.74</v>
      </c>
      <c r="BM69" s="9">
        <v>0.33</v>
      </c>
      <c r="BN69" s="8">
        <v>0.36</v>
      </c>
      <c r="BO69" s="9">
        <v>0.34</v>
      </c>
      <c r="BP69" s="9">
        <v>0.03</v>
      </c>
      <c r="BQ69" s="9">
        <v>0.87</v>
      </c>
      <c r="BR69" s="10">
        <v>0.39</v>
      </c>
      <c r="BS69" s="10">
        <v>0.38</v>
      </c>
      <c r="BT69" s="10"/>
      <c r="BU69" s="10"/>
      <c r="BV69" s="10"/>
      <c r="BW69" s="10">
        <v>84.5</v>
      </c>
      <c r="BX69" s="10"/>
      <c r="BY69" s="10"/>
    </row>
    <row r="70" spans="1:77" x14ac:dyDescent="0.25">
      <c r="A70" s="8">
        <v>2</v>
      </c>
      <c r="B70" s="8">
        <v>0.61</v>
      </c>
      <c r="C70" s="8">
        <v>0.85</v>
      </c>
      <c r="D70" s="8">
        <v>0.85</v>
      </c>
      <c r="E70" s="8">
        <v>0.5</v>
      </c>
      <c r="F70" s="8">
        <v>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8">
        <v>27.8</v>
      </c>
      <c r="P70" s="7">
        <v>27.5</v>
      </c>
      <c r="Q70" s="9">
        <v>31.4</v>
      </c>
      <c r="R70" s="8">
        <v>29.4</v>
      </c>
      <c r="S70" s="9">
        <v>29.8</v>
      </c>
      <c r="T70" s="9">
        <v>29.2</v>
      </c>
      <c r="U70" s="9">
        <v>27.7</v>
      </c>
      <c r="V70" s="11">
        <v>29.2</v>
      </c>
      <c r="W70" s="9">
        <v>29.6</v>
      </c>
      <c r="X70" s="9">
        <v>28.6</v>
      </c>
      <c r="Y70" s="9">
        <v>27.9</v>
      </c>
      <c r="Z70" s="9"/>
      <c r="AA70" s="8">
        <v>7.09</v>
      </c>
      <c r="AB70" s="7">
        <v>7.02</v>
      </c>
      <c r="AC70" s="9">
        <v>9.32</v>
      </c>
      <c r="AD70" s="8">
        <v>8.81</v>
      </c>
      <c r="AE70" s="9">
        <v>8.6199999999999992</v>
      </c>
      <c r="AF70" s="9">
        <v>8.85</v>
      </c>
      <c r="AG70" s="9">
        <v>7.21</v>
      </c>
      <c r="AH70" s="9">
        <v>8.65</v>
      </c>
      <c r="AI70" s="9">
        <v>8.8000000000000007</v>
      </c>
      <c r="AJ70" s="9">
        <v>8.48</v>
      </c>
      <c r="AK70" s="10">
        <v>7.66</v>
      </c>
      <c r="AL70" s="9"/>
      <c r="AM70" s="8">
        <v>5.89</v>
      </c>
      <c r="AN70" s="7">
        <v>4.8099999999999996</v>
      </c>
      <c r="AO70" s="9">
        <v>11.21</v>
      </c>
      <c r="AP70" s="8">
        <v>8.42</v>
      </c>
      <c r="AQ70" s="9">
        <v>7.73</v>
      </c>
      <c r="AR70" s="9">
        <v>7.07</v>
      </c>
      <c r="AS70" s="9">
        <v>2.09</v>
      </c>
      <c r="AT70" s="10">
        <v>1.22</v>
      </c>
      <c r="AU70" s="10">
        <v>6.98</v>
      </c>
      <c r="AV70" s="10">
        <v>5.6</v>
      </c>
      <c r="AW70" s="10">
        <v>3.97</v>
      </c>
      <c r="AX70" s="10"/>
      <c r="AY70" s="8">
        <v>149.1</v>
      </c>
      <c r="AZ70" s="7">
        <v>153.1</v>
      </c>
      <c r="BA70" s="9">
        <v>157.4</v>
      </c>
      <c r="BB70" s="8">
        <v>0.14599999999999999</v>
      </c>
      <c r="BC70" s="9">
        <v>146.80000000000001</v>
      </c>
      <c r="BD70" s="9">
        <v>145.4</v>
      </c>
      <c r="BE70" s="9">
        <v>142.5</v>
      </c>
      <c r="BF70" s="11">
        <v>144</v>
      </c>
      <c r="BG70" s="11">
        <v>141.9</v>
      </c>
      <c r="BI70" s="8">
        <v>137.5</v>
      </c>
      <c r="BK70" s="8">
        <v>0.4</v>
      </c>
      <c r="BL70" s="7">
        <v>0.75</v>
      </c>
      <c r="BM70" s="9">
        <v>0.26</v>
      </c>
      <c r="BN70" s="8">
        <v>0.34</v>
      </c>
      <c r="BO70" s="9">
        <v>0.35</v>
      </c>
      <c r="BP70" s="9">
        <v>0.49</v>
      </c>
      <c r="BQ70" s="9">
        <v>0.86</v>
      </c>
      <c r="BR70" s="10">
        <v>0.39</v>
      </c>
      <c r="BS70" s="10">
        <v>0.38</v>
      </c>
      <c r="BT70" s="10"/>
      <c r="BU70" s="10"/>
      <c r="BV70" s="10"/>
      <c r="BW70" s="10">
        <v>84.5</v>
      </c>
      <c r="BX70" s="10"/>
      <c r="BY70" s="10"/>
    </row>
    <row r="71" spans="1:77" x14ac:dyDescent="0.25">
      <c r="A71" s="8">
        <v>3</v>
      </c>
      <c r="B71" s="8">
        <f>B70*3</f>
        <v>1.83</v>
      </c>
      <c r="C71" s="8">
        <f>C70*3</f>
        <v>2.5499999999999998</v>
      </c>
      <c r="D71" s="8">
        <f>D70*3</f>
        <v>2.5499999999999998</v>
      </c>
      <c r="E71" s="8">
        <f>E70*3</f>
        <v>1.5</v>
      </c>
      <c r="F71" s="8">
        <v>2</v>
      </c>
      <c r="G71" s="9">
        <v>2</v>
      </c>
      <c r="H71" s="9">
        <v>2</v>
      </c>
      <c r="I71" s="9">
        <v>2</v>
      </c>
      <c r="J71" s="9">
        <v>2</v>
      </c>
      <c r="K71" s="9">
        <v>2</v>
      </c>
      <c r="L71" s="9">
        <v>2</v>
      </c>
      <c r="M71" s="9">
        <v>2</v>
      </c>
      <c r="N71" s="9">
        <v>2</v>
      </c>
      <c r="O71" s="8">
        <v>27.7</v>
      </c>
      <c r="P71" s="7">
        <v>27.4</v>
      </c>
      <c r="Q71" s="9">
        <v>30.4</v>
      </c>
      <c r="R71" s="8">
        <v>28.2</v>
      </c>
      <c r="S71" s="9">
        <v>29.3</v>
      </c>
      <c r="T71" s="9">
        <v>28.9</v>
      </c>
      <c r="U71" s="9">
        <v>27.6</v>
      </c>
      <c r="V71" s="11">
        <v>28.2</v>
      </c>
      <c r="W71" s="9">
        <v>28.8</v>
      </c>
      <c r="X71" s="9">
        <v>28.4</v>
      </c>
      <c r="Y71" s="9">
        <v>27.6</v>
      </c>
      <c r="Z71" s="9"/>
      <c r="AA71" s="8">
        <v>6.92</v>
      </c>
      <c r="AB71" s="7">
        <v>6.97</v>
      </c>
      <c r="AC71" s="9">
        <v>9.41</v>
      </c>
      <c r="AD71" s="8">
        <v>8.0399999999999991</v>
      </c>
      <c r="AE71" s="9">
        <v>8.4600000000000009</v>
      </c>
      <c r="AF71" s="9">
        <v>8.8699999999999992</v>
      </c>
      <c r="AG71" s="9">
        <v>7.19</v>
      </c>
      <c r="AH71" s="9">
        <v>8.7200000000000006</v>
      </c>
      <c r="AI71" s="9">
        <v>8.81</v>
      </c>
      <c r="AJ71" s="9">
        <v>8.44</v>
      </c>
      <c r="AK71" s="10">
        <v>7.64</v>
      </c>
      <c r="AL71" s="9"/>
      <c r="AM71" s="8">
        <v>4.28</v>
      </c>
      <c r="AN71" s="7">
        <v>4.08</v>
      </c>
      <c r="AO71" s="9">
        <v>12.04</v>
      </c>
      <c r="AP71" s="8">
        <v>4.5</v>
      </c>
      <c r="AQ71" s="9">
        <v>6.47</v>
      </c>
      <c r="AR71" s="9">
        <v>6.98</v>
      </c>
      <c r="AS71" s="9">
        <v>2.0699999999999998</v>
      </c>
      <c r="AT71" s="10">
        <v>1.17</v>
      </c>
      <c r="AU71" s="10">
        <v>7.08</v>
      </c>
      <c r="AV71" s="10">
        <v>5.43</v>
      </c>
      <c r="AW71" s="10">
        <v>3.74</v>
      </c>
      <c r="AX71" s="10"/>
      <c r="AY71" s="8">
        <v>150</v>
      </c>
      <c r="AZ71" s="7">
        <v>153.19999999999999</v>
      </c>
      <c r="BA71" s="9">
        <v>155.6</v>
      </c>
      <c r="BB71" s="8">
        <v>0.14499999999999999</v>
      </c>
      <c r="BC71" s="9">
        <v>145.69999999999999</v>
      </c>
      <c r="BD71" s="9">
        <v>144.30000000000001</v>
      </c>
      <c r="BE71" s="9">
        <v>142.30000000000001</v>
      </c>
      <c r="BF71" s="11">
        <v>141</v>
      </c>
      <c r="BG71" s="11">
        <v>141.9</v>
      </c>
      <c r="BI71" s="8">
        <v>137.5</v>
      </c>
      <c r="BK71" s="8">
        <v>0.45</v>
      </c>
      <c r="BL71" s="7">
        <v>0.79</v>
      </c>
      <c r="BM71" s="9">
        <v>0.23</v>
      </c>
      <c r="BN71" s="8">
        <v>0.6</v>
      </c>
      <c r="BO71" s="9">
        <v>0.42</v>
      </c>
      <c r="BP71" s="9">
        <v>0.03</v>
      </c>
      <c r="BQ71" s="9">
        <v>0.87</v>
      </c>
      <c r="BR71" s="10">
        <v>0.39</v>
      </c>
      <c r="BS71" s="10">
        <v>0.38</v>
      </c>
      <c r="BT71" s="10"/>
      <c r="BU71" s="10"/>
      <c r="BV71" s="10"/>
      <c r="BW71" s="10">
        <v>84.5</v>
      </c>
      <c r="BX71" s="10"/>
      <c r="BY71" s="10"/>
    </row>
    <row r="72" spans="1:77" x14ac:dyDescent="0.25">
      <c r="A72" s="8">
        <v>4</v>
      </c>
      <c r="B72" s="8">
        <v>72.5</v>
      </c>
      <c r="C72" s="8">
        <v>42.5</v>
      </c>
      <c r="D72" s="8">
        <v>5</v>
      </c>
      <c r="E72" s="8">
        <v>5</v>
      </c>
      <c r="F72" s="8">
        <v>3</v>
      </c>
      <c r="G72" s="9">
        <v>3</v>
      </c>
      <c r="H72" s="9">
        <v>3</v>
      </c>
      <c r="I72" s="9">
        <v>3</v>
      </c>
      <c r="J72" s="9">
        <v>3</v>
      </c>
      <c r="K72" s="9">
        <v>3</v>
      </c>
      <c r="L72" s="9">
        <v>3</v>
      </c>
      <c r="M72" s="9">
        <v>3</v>
      </c>
      <c r="N72" s="9">
        <v>3</v>
      </c>
      <c r="O72" s="8">
        <v>26.7</v>
      </c>
      <c r="P72" s="7">
        <v>26.4</v>
      </c>
      <c r="Q72" s="9">
        <v>28.5</v>
      </c>
      <c r="R72" s="8">
        <v>28.1</v>
      </c>
      <c r="S72" s="9">
        <v>28.3</v>
      </c>
      <c r="T72" s="9">
        <v>28.8</v>
      </c>
      <c r="U72" s="9">
        <v>27.6</v>
      </c>
      <c r="V72" s="11">
        <v>28.1</v>
      </c>
      <c r="W72" s="9">
        <v>28.6</v>
      </c>
      <c r="X72" s="9">
        <v>27.7</v>
      </c>
      <c r="Y72" s="9">
        <v>27.5</v>
      </c>
      <c r="Z72" s="9"/>
      <c r="AA72" s="8">
        <v>6.36</v>
      </c>
      <c r="AB72" s="7">
        <v>6.51</v>
      </c>
      <c r="AC72" s="9">
        <v>8.8699999999999992</v>
      </c>
      <c r="AD72" s="8">
        <v>7.66</v>
      </c>
      <c r="AE72" s="9">
        <v>7.97</v>
      </c>
      <c r="AF72" s="9">
        <v>8.86</v>
      </c>
      <c r="AG72" s="9">
        <v>7.18</v>
      </c>
      <c r="AH72" s="9">
        <v>8.6300000000000008</v>
      </c>
      <c r="AI72" s="9">
        <v>8.7799999999999994</v>
      </c>
      <c r="AJ72" s="9">
        <v>8.41</v>
      </c>
      <c r="AK72" s="10">
        <v>7.58</v>
      </c>
      <c r="AL72" s="9"/>
      <c r="AM72" s="8">
        <v>0.34</v>
      </c>
      <c r="AN72" s="7">
        <v>4.2</v>
      </c>
      <c r="AO72" s="9">
        <v>7.88</v>
      </c>
      <c r="AP72" s="8">
        <v>3.2</v>
      </c>
      <c r="AQ72" s="9">
        <v>4.0199999999999996</v>
      </c>
      <c r="AR72" s="9">
        <v>6.74</v>
      </c>
      <c r="AS72" s="9">
        <v>2.0099999999999998</v>
      </c>
      <c r="AT72" s="10">
        <v>1.1200000000000001</v>
      </c>
      <c r="AU72" s="10">
        <v>6.26</v>
      </c>
      <c r="AV72" s="10">
        <v>5.21</v>
      </c>
      <c r="AW72" s="10">
        <v>3.13</v>
      </c>
      <c r="AX72" s="10"/>
      <c r="AY72" s="8">
        <v>165.9</v>
      </c>
      <c r="AZ72" s="7">
        <v>167.2</v>
      </c>
      <c r="BA72" s="9">
        <v>145.69999999999999</v>
      </c>
      <c r="BB72" s="8">
        <v>0.14599999999999999</v>
      </c>
      <c r="BC72" s="9">
        <v>144.69999999999999</v>
      </c>
      <c r="BD72" s="9">
        <v>143.9</v>
      </c>
      <c r="BE72" s="9">
        <v>142.19999999999999</v>
      </c>
      <c r="BF72" s="11">
        <v>140.4</v>
      </c>
      <c r="BG72" s="11">
        <v>141.9</v>
      </c>
      <c r="BI72" s="7">
        <v>136.80000000000001</v>
      </c>
      <c r="BK72" s="8">
        <v>1.28</v>
      </c>
      <c r="BL72" s="7">
        <v>1.58</v>
      </c>
      <c r="BM72" s="9">
        <v>0.3</v>
      </c>
      <c r="BN72" s="8">
        <v>0.76</v>
      </c>
      <c r="BO72" s="9">
        <v>0.62</v>
      </c>
      <c r="BP72" s="9">
        <v>0.28000000000000003</v>
      </c>
      <c r="BQ72" s="9">
        <v>0.87</v>
      </c>
      <c r="BR72" s="10">
        <v>0.38</v>
      </c>
      <c r="BS72" s="10">
        <v>0.37</v>
      </c>
      <c r="BT72" s="10"/>
      <c r="BU72" s="10"/>
      <c r="BV72" s="10"/>
      <c r="BW72" s="10">
        <v>85.15</v>
      </c>
      <c r="BX72" s="10"/>
      <c r="BY72" s="10"/>
    </row>
    <row r="73" spans="1:77" x14ac:dyDescent="0.25">
      <c r="A73" s="8">
        <v>5</v>
      </c>
      <c r="D73" s="8">
        <v>10</v>
      </c>
      <c r="E73" s="7">
        <v>10</v>
      </c>
      <c r="F73" s="8">
        <v>4</v>
      </c>
      <c r="G73" s="9">
        <v>4</v>
      </c>
      <c r="H73" s="9">
        <v>4</v>
      </c>
      <c r="I73" s="9">
        <v>4</v>
      </c>
      <c r="J73" s="9">
        <v>4</v>
      </c>
      <c r="K73" s="9">
        <v>4</v>
      </c>
      <c r="L73" s="9">
        <v>4</v>
      </c>
      <c r="M73" s="9">
        <v>4</v>
      </c>
      <c r="N73" s="9">
        <v>4</v>
      </c>
      <c r="Q73" s="9">
        <v>27.3</v>
      </c>
      <c r="R73" s="8">
        <v>28</v>
      </c>
      <c r="S73" s="9">
        <v>28</v>
      </c>
      <c r="T73" s="9">
        <v>28.8</v>
      </c>
      <c r="U73" s="9">
        <v>27.6</v>
      </c>
      <c r="V73" s="11">
        <v>28</v>
      </c>
      <c r="W73" s="9">
        <v>28</v>
      </c>
      <c r="X73" s="9">
        <v>27.7</v>
      </c>
      <c r="Y73" s="9">
        <v>27.5</v>
      </c>
      <c r="Z73" s="9"/>
      <c r="AC73" s="9">
        <v>7.34</v>
      </c>
      <c r="AD73" s="8">
        <v>7.41</v>
      </c>
      <c r="AE73" s="9">
        <v>7.67</v>
      </c>
      <c r="AF73" s="9">
        <v>8.83</v>
      </c>
      <c r="AG73" s="9">
        <v>7.16</v>
      </c>
      <c r="AH73" s="9">
        <v>8.5299999999999994</v>
      </c>
      <c r="AI73" s="9">
        <v>8.5399999999999991</v>
      </c>
      <c r="AJ73" s="9">
        <v>8.27</v>
      </c>
      <c r="AK73" s="10">
        <v>7.47</v>
      </c>
      <c r="AL73" s="9"/>
      <c r="AN73" s="7">
        <v>2.23</v>
      </c>
      <c r="AO73" s="9">
        <v>0.11</v>
      </c>
      <c r="AP73" s="8">
        <v>2.33</v>
      </c>
      <c r="AQ73" s="9">
        <v>2.63</v>
      </c>
      <c r="AR73" s="9">
        <v>6.25</v>
      </c>
      <c r="AS73" s="9">
        <v>1.97</v>
      </c>
      <c r="AT73" s="10">
        <v>1.07</v>
      </c>
      <c r="AU73" s="10">
        <v>4.49</v>
      </c>
      <c r="AV73" s="10">
        <v>4.6399999999999997</v>
      </c>
      <c r="AW73" s="10">
        <v>2.48</v>
      </c>
      <c r="AX73" s="10"/>
      <c r="BA73" s="9">
        <v>151.5</v>
      </c>
      <c r="BB73" s="8">
        <v>0.14699999999999999</v>
      </c>
      <c r="BC73" s="9">
        <v>144.19999999999999</v>
      </c>
      <c r="BD73" s="9">
        <v>143.69999999999999</v>
      </c>
      <c r="BE73" s="9">
        <v>142.30000000000001</v>
      </c>
      <c r="BF73" s="11">
        <v>140.1</v>
      </c>
      <c r="BG73" s="11">
        <v>142.30000000000001</v>
      </c>
      <c r="BI73" s="7">
        <v>137</v>
      </c>
      <c r="BM73" s="9">
        <v>1.19</v>
      </c>
      <c r="BN73" s="8">
        <v>0.94</v>
      </c>
      <c r="BO73" s="9">
        <v>0.73</v>
      </c>
      <c r="BP73" s="9">
        <v>0.28999999999999998</v>
      </c>
      <c r="BQ73" s="9">
        <v>0.87</v>
      </c>
      <c r="BR73" s="10">
        <v>0.38</v>
      </c>
      <c r="BS73" s="10">
        <v>0.39</v>
      </c>
      <c r="BT73" s="10"/>
      <c r="BU73" s="10"/>
      <c r="BV73" s="10"/>
      <c r="BW73" s="10">
        <v>85.15</v>
      </c>
      <c r="BX73" s="10"/>
      <c r="BY73" s="10"/>
    </row>
    <row r="74" spans="1:77" x14ac:dyDescent="0.25">
      <c r="A74" s="8">
        <v>6</v>
      </c>
      <c r="D74" s="8">
        <v>42.5</v>
      </c>
      <c r="E74" s="7">
        <v>56</v>
      </c>
      <c r="F74" s="8">
        <v>5</v>
      </c>
      <c r="G74" s="9">
        <v>5</v>
      </c>
      <c r="H74" s="9">
        <v>5</v>
      </c>
      <c r="I74" s="9">
        <v>5</v>
      </c>
      <c r="J74" s="9">
        <v>5</v>
      </c>
      <c r="K74" s="9">
        <v>5</v>
      </c>
      <c r="L74" s="9">
        <v>5</v>
      </c>
      <c r="M74" s="9">
        <v>5</v>
      </c>
      <c r="N74" s="9">
        <v>5</v>
      </c>
      <c r="Q74" s="9">
        <v>27.5</v>
      </c>
      <c r="R74" s="8">
        <v>28</v>
      </c>
      <c r="S74" s="9">
        <v>28</v>
      </c>
      <c r="T74" s="9">
        <v>28.7</v>
      </c>
      <c r="U74" s="9">
        <v>27.6</v>
      </c>
      <c r="V74" s="11">
        <v>28</v>
      </c>
      <c r="W74" s="9">
        <v>27.9</v>
      </c>
      <c r="X74" s="9">
        <v>27.7</v>
      </c>
      <c r="Y74" s="9">
        <v>27.4</v>
      </c>
      <c r="Z74" s="9"/>
      <c r="AC74" s="9">
        <v>6.74</v>
      </c>
      <c r="AD74" s="8">
        <v>7.28</v>
      </c>
      <c r="AE74" s="9">
        <v>7.45</v>
      </c>
      <c r="AF74" s="9">
        <v>8.77</v>
      </c>
      <c r="AG74" s="9">
        <v>7.16</v>
      </c>
      <c r="AH74" s="9">
        <v>8.4600000000000009</v>
      </c>
      <c r="AI74" s="9">
        <v>8.27</v>
      </c>
      <c r="AJ74" s="9">
        <v>8.23</v>
      </c>
      <c r="AK74" s="10">
        <v>7.38</v>
      </c>
      <c r="AL74" s="9"/>
      <c r="AN74" s="7">
        <v>0.14000000000000001</v>
      </c>
      <c r="AO74" s="9">
        <v>0.46</v>
      </c>
      <c r="AP74" s="8">
        <v>2.08</v>
      </c>
      <c r="AQ74" s="9">
        <v>2.11</v>
      </c>
      <c r="AR74" s="9">
        <v>5.86</v>
      </c>
      <c r="AS74" s="9">
        <v>1.94</v>
      </c>
      <c r="AT74" s="10">
        <v>1.05</v>
      </c>
      <c r="AU74" s="10">
        <v>4.12</v>
      </c>
      <c r="AV74" s="10">
        <v>4.67</v>
      </c>
      <c r="AW74" s="10">
        <v>2.44</v>
      </c>
      <c r="AX74" s="10"/>
      <c r="BA74" s="9">
        <v>170.6</v>
      </c>
      <c r="BB74" s="8">
        <v>0.14699999999999999</v>
      </c>
      <c r="BC74" s="9">
        <v>144.19999999999999</v>
      </c>
      <c r="BD74" s="9">
        <v>143.30000000000001</v>
      </c>
      <c r="BE74" s="9">
        <v>142.30000000000001</v>
      </c>
      <c r="BF74" s="11">
        <v>140</v>
      </c>
      <c r="BG74" s="11">
        <v>142.30000000000001</v>
      </c>
      <c r="BI74" s="8">
        <v>137.19999999999999</v>
      </c>
      <c r="BM74" s="9">
        <v>2.89</v>
      </c>
      <c r="BN74" s="8">
        <v>1.03</v>
      </c>
      <c r="BO74" s="9">
        <v>0.8</v>
      </c>
      <c r="BP74" s="9">
        <v>0.28000000000000003</v>
      </c>
      <c r="BQ74" s="9">
        <v>0.86</v>
      </c>
      <c r="BR74" s="10">
        <v>0.39</v>
      </c>
      <c r="BS74" s="10">
        <v>0.45</v>
      </c>
      <c r="BT74" s="10"/>
      <c r="BU74" s="10"/>
      <c r="BV74" s="10"/>
      <c r="BW74" s="10">
        <v>85.15</v>
      </c>
      <c r="BX74" s="10"/>
      <c r="BY74" s="10"/>
    </row>
    <row r="75" spans="1:77" x14ac:dyDescent="0.25">
      <c r="A75" s="8">
        <v>7</v>
      </c>
      <c r="F75" s="8">
        <v>6</v>
      </c>
      <c r="G75" s="9">
        <v>6</v>
      </c>
      <c r="H75" s="9">
        <v>6</v>
      </c>
      <c r="I75" s="9">
        <v>6</v>
      </c>
      <c r="J75" s="9">
        <v>6</v>
      </c>
      <c r="K75" s="9">
        <v>6</v>
      </c>
      <c r="L75" s="9">
        <v>6</v>
      </c>
      <c r="M75" s="9">
        <v>6</v>
      </c>
      <c r="N75" s="9">
        <v>6</v>
      </c>
      <c r="R75" s="8">
        <v>27.7</v>
      </c>
      <c r="S75" s="9">
        <v>28</v>
      </c>
      <c r="T75" s="9">
        <v>28.6</v>
      </c>
      <c r="U75" s="9">
        <v>27.6</v>
      </c>
      <c r="V75" s="11">
        <v>27.9</v>
      </c>
      <c r="W75" s="9">
        <v>27.8</v>
      </c>
      <c r="X75" s="9">
        <v>27.6</v>
      </c>
      <c r="Y75" s="9">
        <v>27.4</v>
      </c>
      <c r="Z75" s="9"/>
      <c r="AD75" s="8">
        <v>7.06</v>
      </c>
      <c r="AE75" s="9">
        <v>7.34</v>
      </c>
      <c r="AF75" s="9">
        <v>8.2899999999999991</v>
      </c>
      <c r="AG75" s="9">
        <v>7.15</v>
      </c>
      <c r="AH75" s="9">
        <v>8.41</v>
      </c>
      <c r="AI75" s="9">
        <v>7.81</v>
      </c>
      <c r="AJ75" s="9">
        <v>8.2100000000000009</v>
      </c>
      <c r="AK75" s="10">
        <v>7.32</v>
      </c>
      <c r="AL75" s="9"/>
      <c r="AP75" s="8">
        <v>0.11</v>
      </c>
      <c r="AQ75" s="9">
        <v>1.92</v>
      </c>
      <c r="AR75" s="9">
        <v>4.6399999999999997</v>
      </c>
      <c r="AS75" s="9">
        <v>1.93</v>
      </c>
      <c r="AT75" s="10">
        <v>1.04</v>
      </c>
      <c r="AU75" s="10">
        <v>1.51</v>
      </c>
      <c r="AV75" s="10">
        <v>4.42</v>
      </c>
      <c r="AW75" s="10">
        <v>2.48</v>
      </c>
      <c r="AX75" s="10"/>
      <c r="BB75" s="8">
        <v>0.15</v>
      </c>
      <c r="BC75" s="9">
        <v>144.4</v>
      </c>
      <c r="BD75" s="9">
        <v>142.80000000000001</v>
      </c>
      <c r="BE75" s="9">
        <v>142.19999999999999</v>
      </c>
      <c r="BF75" s="11">
        <v>140</v>
      </c>
      <c r="BG75" s="11">
        <v>142.30000000000001</v>
      </c>
      <c r="BI75" s="7">
        <v>136.9</v>
      </c>
      <c r="BN75" s="8">
        <v>1.58</v>
      </c>
      <c r="BO75" s="9">
        <v>0.84</v>
      </c>
      <c r="BP75" s="9">
        <v>0.31</v>
      </c>
      <c r="BQ75" s="9">
        <v>0.87</v>
      </c>
      <c r="BR75" s="10">
        <v>0.4</v>
      </c>
      <c r="BS75" s="10">
        <v>0.76</v>
      </c>
      <c r="BT75" s="10"/>
      <c r="BU75" s="10"/>
      <c r="BV75" s="10"/>
      <c r="BW75" s="10">
        <v>85.15</v>
      </c>
      <c r="BX75" s="10"/>
      <c r="BY75" s="10"/>
    </row>
    <row r="76" spans="1:77" x14ac:dyDescent="0.25">
      <c r="A76" s="8">
        <v>8</v>
      </c>
      <c r="F76" s="8">
        <v>7</v>
      </c>
      <c r="G76" s="9">
        <v>7</v>
      </c>
      <c r="H76" s="9">
        <v>7</v>
      </c>
      <c r="I76" s="9">
        <v>7</v>
      </c>
      <c r="J76" s="9">
        <v>7</v>
      </c>
      <c r="K76" s="9">
        <v>7</v>
      </c>
      <c r="L76" s="9">
        <v>7</v>
      </c>
      <c r="M76" s="9">
        <v>7</v>
      </c>
      <c r="N76" s="9">
        <v>7</v>
      </c>
      <c r="R76" s="8">
        <v>27.4</v>
      </c>
      <c r="S76" s="9">
        <v>27.9</v>
      </c>
      <c r="T76" s="9">
        <v>28.5</v>
      </c>
      <c r="U76" s="9">
        <v>27.6</v>
      </c>
      <c r="V76" s="11">
        <v>27.9</v>
      </c>
      <c r="W76" s="9">
        <v>27.6</v>
      </c>
      <c r="X76" s="9">
        <v>27.6</v>
      </c>
      <c r="Y76" s="9">
        <v>27.4</v>
      </c>
      <c r="Z76" s="9"/>
      <c r="AD76" s="8">
        <v>6.95</v>
      </c>
      <c r="AE76" s="9">
        <v>7.26</v>
      </c>
      <c r="AF76" s="9">
        <v>8.4</v>
      </c>
      <c r="AG76" s="9">
        <v>7.14</v>
      </c>
      <c r="AH76" s="9">
        <v>8.3699999999999992</v>
      </c>
      <c r="AI76" s="9">
        <v>7.48</v>
      </c>
      <c r="AJ76" s="9">
        <v>8.1199999999999992</v>
      </c>
      <c r="AK76" s="10">
        <v>7.34</v>
      </c>
      <c r="AL76" s="9"/>
      <c r="AP76" s="8">
        <v>0.05</v>
      </c>
      <c r="AQ76" s="9">
        <v>1.78</v>
      </c>
      <c r="AR76" s="9">
        <v>4.58</v>
      </c>
      <c r="AS76" s="9">
        <v>1.94</v>
      </c>
      <c r="AT76" s="10">
        <v>1</v>
      </c>
      <c r="AU76" s="10">
        <v>0.26</v>
      </c>
      <c r="AV76" s="10">
        <v>4.0199999999999996</v>
      </c>
      <c r="AW76" s="10">
        <v>3.03</v>
      </c>
      <c r="AX76" s="10"/>
      <c r="BB76" s="8">
        <v>0.15</v>
      </c>
      <c r="BC76" s="9">
        <v>144.4</v>
      </c>
      <c r="BD76" s="9">
        <v>14.3</v>
      </c>
      <c r="BE76" s="9">
        <v>142.4</v>
      </c>
      <c r="BF76" s="11">
        <v>140</v>
      </c>
      <c r="BG76" s="11">
        <v>142.30000000000001</v>
      </c>
      <c r="BI76" s="7">
        <v>136.1</v>
      </c>
      <c r="BN76" s="8">
        <v>1.7</v>
      </c>
      <c r="BO76" s="9">
        <v>0.89</v>
      </c>
      <c r="BP76" s="9">
        <v>0.32</v>
      </c>
      <c r="BQ76" s="9">
        <v>0.9</v>
      </c>
      <c r="BR76" s="10">
        <v>0.41</v>
      </c>
      <c r="BS76" s="10">
        <v>1.2</v>
      </c>
      <c r="BT76" s="10"/>
      <c r="BU76" s="10"/>
      <c r="BV76" s="10"/>
      <c r="BW76" s="10">
        <v>84.5</v>
      </c>
      <c r="BX76" s="10"/>
      <c r="BY76" s="10"/>
    </row>
    <row r="77" spans="1:77" x14ac:dyDescent="0.25">
      <c r="A77" s="8">
        <v>9</v>
      </c>
      <c r="F77" s="8">
        <v>8</v>
      </c>
      <c r="G77" s="9">
        <v>8</v>
      </c>
      <c r="H77" s="9">
        <v>8</v>
      </c>
      <c r="I77" s="9">
        <v>8</v>
      </c>
      <c r="J77" s="9">
        <v>8</v>
      </c>
      <c r="K77" s="9">
        <v>8</v>
      </c>
      <c r="L77" s="9">
        <v>8</v>
      </c>
      <c r="M77" s="9">
        <v>8</v>
      </c>
      <c r="N77" s="9">
        <v>8</v>
      </c>
      <c r="R77" s="8">
        <v>27.4</v>
      </c>
      <c r="S77" s="9">
        <v>27.9</v>
      </c>
      <c r="T77" s="9">
        <v>28.4</v>
      </c>
      <c r="U77" s="9">
        <v>27.6</v>
      </c>
      <c r="V77" s="11">
        <v>27.9</v>
      </c>
      <c r="W77" s="9">
        <v>27.5</v>
      </c>
      <c r="X77" s="9">
        <v>27.6</v>
      </c>
      <c r="Y77" s="9">
        <v>27.4</v>
      </c>
      <c r="Z77" s="9"/>
      <c r="AD77" s="8">
        <v>6.93</v>
      </c>
      <c r="AE77" s="9">
        <v>7.2</v>
      </c>
      <c r="AF77" s="9">
        <v>8.06</v>
      </c>
      <c r="AG77" s="9">
        <v>7.12</v>
      </c>
      <c r="AH77" s="9">
        <v>8.32</v>
      </c>
      <c r="AI77" s="9">
        <v>7.33</v>
      </c>
      <c r="AJ77" s="9">
        <v>8.0299999999999994</v>
      </c>
      <c r="AK77" s="10">
        <v>7.37</v>
      </c>
      <c r="AL77" s="9"/>
      <c r="AP77" s="8">
        <v>0.03</v>
      </c>
      <c r="AQ77" s="9">
        <v>1.85</v>
      </c>
      <c r="AR77" s="9">
        <v>1.48</v>
      </c>
      <c r="AS77" s="9">
        <v>1.9</v>
      </c>
      <c r="AT77" s="10">
        <v>0.97</v>
      </c>
      <c r="AU77" s="10">
        <v>0.03</v>
      </c>
      <c r="AV77" s="10">
        <v>3.66</v>
      </c>
      <c r="AW77" s="10">
        <v>3.09</v>
      </c>
      <c r="AX77" s="10"/>
      <c r="BB77" s="8">
        <v>0.14899999999999999</v>
      </c>
      <c r="BC77" s="9">
        <v>144.4</v>
      </c>
      <c r="BD77" s="9">
        <v>144.30000000000001</v>
      </c>
      <c r="BE77" s="9">
        <v>142.4</v>
      </c>
      <c r="BF77" s="11">
        <v>140.19999999999999</v>
      </c>
      <c r="BG77" s="11">
        <v>142.30000000000001</v>
      </c>
      <c r="BI77" s="7">
        <v>135.9</v>
      </c>
      <c r="BN77" s="8">
        <v>1.65</v>
      </c>
      <c r="BO77" s="9">
        <v>0.93</v>
      </c>
      <c r="BP77" s="9">
        <v>0.45</v>
      </c>
      <c r="BQ77" s="9">
        <v>0.93</v>
      </c>
      <c r="BR77" s="10">
        <v>0.44</v>
      </c>
      <c r="BS77" s="10">
        <v>1.35</v>
      </c>
      <c r="BT77" s="10"/>
      <c r="BU77" s="10"/>
      <c r="BV77" s="10"/>
      <c r="BW77" s="10">
        <v>84.5</v>
      </c>
      <c r="BX77" s="10"/>
      <c r="BY77" s="10"/>
    </row>
    <row r="78" spans="1:77" x14ac:dyDescent="0.25">
      <c r="A78" s="8">
        <v>10</v>
      </c>
      <c r="F78" s="8">
        <v>9</v>
      </c>
      <c r="G78" s="9">
        <v>9</v>
      </c>
      <c r="H78" s="9">
        <v>9</v>
      </c>
      <c r="I78" s="9">
        <v>9</v>
      </c>
      <c r="J78" s="9">
        <v>9</v>
      </c>
      <c r="K78" s="9">
        <v>9</v>
      </c>
      <c r="L78" s="9">
        <v>9</v>
      </c>
      <c r="M78" s="9">
        <v>9</v>
      </c>
      <c r="N78" s="9">
        <v>9</v>
      </c>
      <c r="R78" s="8">
        <v>27.3</v>
      </c>
      <c r="S78" s="9">
        <v>27.9</v>
      </c>
      <c r="T78" s="9">
        <v>28.8</v>
      </c>
      <c r="U78" s="9">
        <v>27.6</v>
      </c>
      <c r="V78" s="11">
        <v>27.9</v>
      </c>
      <c r="W78" s="9">
        <v>27.5</v>
      </c>
      <c r="X78" s="9">
        <v>27.6</v>
      </c>
      <c r="Y78" s="9">
        <v>27.4</v>
      </c>
      <c r="Z78" s="9"/>
      <c r="AD78" s="8">
        <v>6.9</v>
      </c>
      <c r="AE78" s="9">
        <v>7.18</v>
      </c>
      <c r="AF78" s="9">
        <v>7.28</v>
      </c>
      <c r="AG78" s="9">
        <v>7.11</v>
      </c>
      <c r="AH78" s="9">
        <v>8.2100000000000009</v>
      </c>
      <c r="AI78" s="9">
        <v>7.23</v>
      </c>
      <c r="AJ78" s="9">
        <v>7.92</v>
      </c>
      <c r="AK78" s="10">
        <v>7.38</v>
      </c>
      <c r="AL78" s="9"/>
      <c r="AP78" s="8">
        <v>0.03</v>
      </c>
      <c r="AQ78" s="9">
        <v>1.83</v>
      </c>
      <c r="AR78" s="9">
        <v>0.03</v>
      </c>
      <c r="AS78" s="9">
        <v>1.87</v>
      </c>
      <c r="AT78" s="10">
        <v>0.96</v>
      </c>
      <c r="AU78" s="10">
        <v>0.03</v>
      </c>
      <c r="AV78" s="10">
        <v>3.62</v>
      </c>
      <c r="AW78" s="10">
        <v>3.18</v>
      </c>
      <c r="AX78" s="10"/>
      <c r="BB78" s="8">
        <v>0.151</v>
      </c>
      <c r="BC78" s="9">
        <v>144.30000000000001</v>
      </c>
      <c r="BD78" s="9">
        <v>147.6</v>
      </c>
      <c r="BE78" s="9">
        <v>142.5</v>
      </c>
      <c r="BF78" s="11">
        <v>140.4</v>
      </c>
      <c r="BG78" s="11">
        <v>142.30000000000001</v>
      </c>
      <c r="BI78" s="7">
        <v>135.80000000000001</v>
      </c>
      <c r="BN78" s="8">
        <v>1.79</v>
      </c>
      <c r="BO78" s="9">
        <v>0.94</v>
      </c>
      <c r="BP78" s="9">
        <v>0.83</v>
      </c>
      <c r="BQ78" s="9">
        <v>0.94</v>
      </c>
      <c r="BR78" s="10">
        <v>0.5</v>
      </c>
      <c r="BS78" s="10">
        <v>1.47</v>
      </c>
      <c r="BT78" s="10"/>
      <c r="BU78" s="10"/>
      <c r="BV78" s="10"/>
      <c r="BW78" s="10">
        <v>84.5</v>
      </c>
      <c r="BX78" s="10"/>
      <c r="BY78" s="10"/>
    </row>
    <row r="79" spans="1:77" x14ac:dyDescent="0.25">
      <c r="A79" s="8">
        <v>11</v>
      </c>
      <c r="F79" s="8">
        <v>10</v>
      </c>
      <c r="G79" s="9">
        <v>10</v>
      </c>
      <c r="H79" s="9">
        <v>10</v>
      </c>
      <c r="I79" s="9">
        <v>10</v>
      </c>
      <c r="J79" s="9">
        <v>10</v>
      </c>
      <c r="K79" s="9">
        <v>10</v>
      </c>
      <c r="L79" s="9">
        <v>10</v>
      </c>
      <c r="M79" s="9">
        <v>10</v>
      </c>
      <c r="N79" s="9">
        <v>10</v>
      </c>
      <c r="R79" s="8">
        <v>27.3</v>
      </c>
      <c r="S79" s="9">
        <v>27.8</v>
      </c>
      <c r="T79" s="9">
        <v>27.9</v>
      </c>
      <c r="U79" s="9">
        <v>27.6</v>
      </c>
      <c r="V79" s="11">
        <v>27.8</v>
      </c>
      <c r="W79" s="9">
        <v>27.5</v>
      </c>
      <c r="X79" s="9">
        <v>27.6</v>
      </c>
      <c r="Y79" s="9">
        <v>27.4</v>
      </c>
      <c r="Z79" s="9"/>
      <c r="AD79" s="8">
        <v>6.87</v>
      </c>
      <c r="AE79" s="9">
        <v>7.08</v>
      </c>
      <c r="AF79" s="9">
        <v>7.12</v>
      </c>
      <c r="AG79" s="9">
        <v>7.1</v>
      </c>
      <c r="AH79" s="9">
        <v>8.09</v>
      </c>
      <c r="AI79" s="9">
        <v>7.18</v>
      </c>
      <c r="AJ79" s="9">
        <v>7.87</v>
      </c>
      <c r="AK79" s="10">
        <v>7.41</v>
      </c>
      <c r="AL79" s="9"/>
      <c r="AP79" s="8">
        <v>0.02</v>
      </c>
      <c r="AQ79" s="9">
        <v>0.73</v>
      </c>
      <c r="AR79" s="9">
        <v>0.02</v>
      </c>
      <c r="AS79" s="9">
        <v>1.85</v>
      </c>
      <c r="AT79" s="10">
        <v>0.94</v>
      </c>
      <c r="AU79" s="10">
        <v>0.02</v>
      </c>
      <c r="AV79" s="10">
        <v>3.35</v>
      </c>
      <c r="AW79" s="10">
        <v>3.38</v>
      </c>
      <c r="AX79" s="10"/>
      <c r="BB79" s="8">
        <v>0.151</v>
      </c>
      <c r="BC79" s="9">
        <v>145.6</v>
      </c>
      <c r="BD79" s="9">
        <v>149.80000000000001</v>
      </c>
      <c r="BE79" s="9">
        <v>142.6</v>
      </c>
      <c r="BF79" s="11">
        <v>140.6</v>
      </c>
      <c r="BG79" s="11">
        <v>142.6</v>
      </c>
      <c r="BI79" s="7">
        <v>135.69999999999999</v>
      </c>
      <c r="BN79" s="8">
        <v>1.75</v>
      </c>
      <c r="BO79" s="9">
        <v>1.2</v>
      </c>
      <c r="BP79" s="9">
        <v>1.23</v>
      </c>
      <c r="BQ79" s="9">
        <v>0.97</v>
      </c>
      <c r="BR79" s="10">
        <v>0.56000000000000005</v>
      </c>
      <c r="BS79" s="10">
        <v>1.51</v>
      </c>
      <c r="BT79" s="10"/>
      <c r="BU79" s="10"/>
      <c r="BV79" s="10"/>
      <c r="BW79" s="10">
        <v>84.5</v>
      </c>
      <c r="BX79" s="10"/>
      <c r="BY79" s="10"/>
    </row>
    <row r="80" spans="1:77" x14ac:dyDescent="0.25">
      <c r="A80" s="8">
        <v>12</v>
      </c>
      <c r="F80" s="8">
        <v>56</v>
      </c>
      <c r="G80" s="9">
        <v>45.3</v>
      </c>
      <c r="H80" s="9">
        <v>45.2</v>
      </c>
      <c r="I80" s="9">
        <v>42.7</v>
      </c>
      <c r="J80" s="9">
        <v>42.7</v>
      </c>
      <c r="K80" s="9">
        <v>42.7</v>
      </c>
      <c r="L80" s="9">
        <v>30.6</v>
      </c>
      <c r="M80" s="9">
        <v>41.6</v>
      </c>
      <c r="N80" s="9"/>
      <c r="R80" s="8">
        <v>26.9</v>
      </c>
      <c r="S80" s="9">
        <v>27.4</v>
      </c>
      <c r="T80" s="9">
        <v>27.5</v>
      </c>
      <c r="U80" s="9">
        <v>27.6</v>
      </c>
      <c r="V80" s="11">
        <v>28.1</v>
      </c>
      <c r="W80" s="9">
        <v>27.6</v>
      </c>
      <c r="X80" s="9">
        <v>27.5</v>
      </c>
      <c r="Y80" s="9">
        <v>26.8</v>
      </c>
      <c r="Z80" s="9"/>
      <c r="AD80" s="8">
        <v>6.78</v>
      </c>
      <c r="AE80" s="9">
        <v>6.8</v>
      </c>
      <c r="AF80" s="9">
        <v>6.99</v>
      </c>
      <c r="AG80" s="9">
        <v>7.11</v>
      </c>
      <c r="AH80" s="9">
        <v>7.06</v>
      </c>
      <c r="AI80" s="9">
        <v>6.95</v>
      </c>
      <c r="AJ80" s="9">
        <v>7.26</v>
      </c>
      <c r="AK80" s="10">
        <v>6.75</v>
      </c>
      <c r="AL80" s="9"/>
      <c r="AP80" s="8">
        <v>0</v>
      </c>
      <c r="AQ80" s="9">
        <v>0.41</v>
      </c>
      <c r="AR80" s="9">
        <v>0.27</v>
      </c>
      <c r="AS80" s="9">
        <v>1.77</v>
      </c>
      <c r="AT80" s="10">
        <v>0.91</v>
      </c>
      <c r="AU80" s="10">
        <v>0.26</v>
      </c>
      <c r="AV80" s="10">
        <v>0.62</v>
      </c>
      <c r="AW80" s="10">
        <v>0.52</v>
      </c>
      <c r="AX80" s="10"/>
      <c r="BB80" s="8">
        <v>0.16700000000000001</v>
      </c>
      <c r="BC80" s="9">
        <v>168.4</v>
      </c>
      <c r="BD80" s="9">
        <v>175.9</v>
      </c>
      <c r="BE80" s="9">
        <v>142.19999999999999</v>
      </c>
      <c r="BF80" s="11">
        <v>171.4</v>
      </c>
      <c r="BG80" s="11">
        <v>142.80000000000001</v>
      </c>
      <c r="BI80" s="7">
        <v>168.3</v>
      </c>
      <c r="BN80" s="8">
        <v>3.88</v>
      </c>
      <c r="BO80" s="9">
        <v>3.36</v>
      </c>
      <c r="BP80" s="9">
        <v>3.94</v>
      </c>
      <c r="BQ80" s="9">
        <v>1.06</v>
      </c>
      <c r="BR80" s="10">
        <v>4.53</v>
      </c>
      <c r="BS80" s="10">
        <v>4.47</v>
      </c>
      <c r="BT80" s="10"/>
      <c r="BU80" s="10"/>
      <c r="BV80" s="10"/>
      <c r="BW80" s="10">
        <v>105.95</v>
      </c>
      <c r="BX80" s="10"/>
      <c r="BY80" s="10"/>
    </row>
    <row r="81" spans="1:77" x14ac:dyDescent="0.25">
      <c r="C81" s="15"/>
    </row>
    <row r="82" spans="1:77" x14ac:dyDescent="0.25">
      <c r="A82" s="8" t="s">
        <v>54</v>
      </c>
    </row>
    <row r="83" spans="1:77" x14ac:dyDescent="0.25">
      <c r="A83" s="8" t="s">
        <v>34</v>
      </c>
      <c r="B83" s="79" t="s">
        <v>49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 t="s">
        <v>35</v>
      </c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 t="s">
        <v>46</v>
      </c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 t="s">
        <v>47</v>
      </c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 t="s">
        <v>48</v>
      </c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 t="s">
        <v>5</v>
      </c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30" t="s">
        <v>97</v>
      </c>
      <c r="BX83" s="30"/>
      <c r="BY83" s="30"/>
    </row>
    <row r="84" spans="1:77" x14ac:dyDescent="0.25">
      <c r="B84" s="15" t="s">
        <v>36</v>
      </c>
      <c r="C84" s="15" t="s">
        <v>37</v>
      </c>
      <c r="D84" s="21" t="s">
        <v>37</v>
      </c>
      <c r="E84" s="15" t="s">
        <v>38</v>
      </c>
      <c r="F84" s="15" t="s">
        <v>39</v>
      </c>
      <c r="G84" s="15" t="s">
        <v>40</v>
      </c>
      <c r="H84" s="15" t="s">
        <v>41</v>
      </c>
      <c r="I84" s="15" t="s">
        <v>42</v>
      </c>
      <c r="J84" s="15" t="s">
        <v>43</v>
      </c>
      <c r="K84" s="15" t="s">
        <v>44</v>
      </c>
      <c r="L84" s="7" t="s">
        <v>92</v>
      </c>
      <c r="M84" s="7" t="s">
        <v>93</v>
      </c>
      <c r="N84" s="7" t="s">
        <v>94</v>
      </c>
      <c r="O84" s="15" t="s">
        <v>36</v>
      </c>
      <c r="P84" s="15" t="s">
        <v>37</v>
      </c>
      <c r="Q84" s="15" t="s">
        <v>38</v>
      </c>
      <c r="R84" s="15" t="s">
        <v>39</v>
      </c>
      <c r="S84" s="15" t="s">
        <v>40</v>
      </c>
      <c r="T84" s="15" t="s">
        <v>41</v>
      </c>
      <c r="U84" s="15" t="s">
        <v>42</v>
      </c>
      <c r="V84" s="15" t="s">
        <v>43</v>
      </c>
      <c r="W84" s="15" t="s">
        <v>44</v>
      </c>
      <c r="X84" s="7" t="s">
        <v>92</v>
      </c>
      <c r="Y84" s="7" t="s">
        <v>93</v>
      </c>
      <c r="Z84" s="7" t="s">
        <v>94</v>
      </c>
      <c r="AA84" s="15" t="s">
        <v>36</v>
      </c>
      <c r="AB84" s="15" t="s">
        <v>37</v>
      </c>
      <c r="AC84" s="15" t="s">
        <v>38</v>
      </c>
      <c r="AD84" s="15" t="s">
        <v>39</v>
      </c>
      <c r="AE84" s="15" t="s">
        <v>40</v>
      </c>
      <c r="AF84" s="15" t="s">
        <v>41</v>
      </c>
      <c r="AG84" s="15" t="s">
        <v>42</v>
      </c>
      <c r="AH84" s="15" t="s">
        <v>43</v>
      </c>
      <c r="AI84" s="15" t="s">
        <v>44</v>
      </c>
      <c r="AJ84" s="7" t="s">
        <v>92</v>
      </c>
      <c r="AK84" s="7" t="s">
        <v>93</v>
      </c>
      <c r="AL84" s="7" t="s">
        <v>94</v>
      </c>
      <c r="AM84" s="15" t="s">
        <v>36</v>
      </c>
      <c r="AN84" s="15" t="s">
        <v>37</v>
      </c>
      <c r="AO84" s="15" t="s">
        <v>38</v>
      </c>
      <c r="AP84" s="15" t="s">
        <v>39</v>
      </c>
      <c r="AQ84" s="15" t="s">
        <v>40</v>
      </c>
      <c r="AR84" s="15" t="s">
        <v>41</v>
      </c>
      <c r="AS84" s="15" t="s">
        <v>42</v>
      </c>
      <c r="AT84" s="15" t="s">
        <v>43</v>
      </c>
      <c r="AU84" s="15" t="s">
        <v>44</v>
      </c>
      <c r="AV84" s="7" t="s">
        <v>92</v>
      </c>
      <c r="AW84" s="7" t="s">
        <v>93</v>
      </c>
      <c r="AX84" s="7" t="s">
        <v>94</v>
      </c>
      <c r="AY84" s="15" t="s">
        <v>36</v>
      </c>
      <c r="AZ84" s="15" t="s">
        <v>37</v>
      </c>
      <c r="BA84" s="15" t="s">
        <v>38</v>
      </c>
      <c r="BB84" s="15" t="s">
        <v>39</v>
      </c>
      <c r="BC84" s="15" t="s">
        <v>40</v>
      </c>
      <c r="BD84" s="15" t="s">
        <v>41</v>
      </c>
      <c r="BE84" s="15" t="s">
        <v>42</v>
      </c>
      <c r="BF84" s="15" t="s">
        <v>43</v>
      </c>
      <c r="BG84" s="15" t="s">
        <v>44</v>
      </c>
      <c r="BH84" s="7" t="s">
        <v>92</v>
      </c>
      <c r="BI84" s="7" t="s">
        <v>93</v>
      </c>
      <c r="BJ84" s="7" t="s">
        <v>94</v>
      </c>
      <c r="BK84" s="15" t="s">
        <v>36</v>
      </c>
      <c r="BL84" s="15" t="s">
        <v>37</v>
      </c>
      <c r="BM84" s="15" t="s">
        <v>38</v>
      </c>
      <c r="BN84" s="15" t="s">
        <v>39</v>
      </c>
      <c r="BO84" s="15" t="s">
        <v>40</v>
      </c>
      <c r="BP84" s="15" t="s">
        <v>41</v>
      </c>
      <c r="BQ84" s="15" t="s">
        <v>42</v>
      </c>
      <c r="BR84" s="15" t="s">
        <v>43</v>
      </c>
      <c r="BS84" s="15" t="s">
        <v>44</v>
      </c>
      <c r="BT84" s="7" t="s">
        <v>92</v>
      </c>
      <c r="BU84" s="7" t="s">
        <v>93</v>
      </c>
      <c r="BV84" s="7" t="s">
        <v>94</v>
      </c>
      <c r="BW84" s="7" t="s">
        <v>93</v>
      </c>
      <c r="BX84" s="7"/>
      <c r="BY84" s="7"/>
    </row>
    <row r="85" spans="1:77" x14ac:dyDescent="0.25">
      <c r="A85" s="8">
        <v>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8">
        <v>27.4</v>
      </c>
      <c r="P85" s="7">
        <v>27.7</v>
      </c>
      <c r="Q85" s="9">
        <v>31.4</v>
      </c>
      <c r="R85" s="8">
        <v>29.4</v>
      </c>
      <c r="S85" s="9">
        <v>31.4</v>
      </c>
      <c r="T85" s="9">
        <v>30.3</v>
      </c>
      <c r="U85" s="9">
        <v>29.2</v>
      </c>
      <c r="V85" s="16">
        <v>30.9</v>
      </c>
      <c r="W85" s="16">
        <v>29.4</v>
      </c>
      <c r="X85" s="16">
        <v>29.8</v>
      </c>
      <c r="Y85" s="16">
        <v>29.5</v>
      </c>
      <c r="Z85" s="16"/>
      <c r="AA85" s="8">
        <v>6.64</v>
      </c>
      <c r="AB85" s="7">
        <v>7.58</v>
      </c>
      <c r="AC85" s="9">
        <v>9.31</v>
      </c>
      <c r="AD85" s="8">
        <v>9.0299999999999994</v>
      </c>
      <c r="AE85" s="9">
        <v>8.8800000000000008</v>
      </c>
      <c r="AF85" s="9">
        <v>8.69</v>
      </c>
      <c r="AG85" s="9">
        <v>8.74</v>
      </c>
      <c r="AH85" s="17">
        <v>8.81</v>
      </c>
      <c r="AI85" s="17">
        <v>8.6</v>
      </c>
      <c r="AJ85" s="17">
        <v>8.8800000000000008</v>
      </c>
      <c r="AK85" s="17">
        <v>8.73</v>
      </c>
      <c r="AL85" s="17"/>
      <c r="AM85" s="8">
        <v>1.95</v>
      </c>
      <c r="AN85" s="7">
        <v>7.65</v>
      </c>
      <c r="AO85" s="9">
        <v>10.53</v>
      </c>
      <c r="AP85" s="8">
        <v>9.8699999999999992</v>
      </c>
      <c r="AQ85" s="9">
        <v>9.39</v>
      </c>
      <c r="AR85" s="9">
        <v>7.13</v>
      </c>
      <c r="AS85" s="9">
        <v>2.39</v>
      </c>
      <c r="AT85" s="9">
        <v>3.55</v>
      </c>
      <c r="AU85" s="9">
        <v>7.28</v>
      </c>
      <c r="AV85" s="9">
        <v>8.5500000000000007</v>
      </c>
      <c r="AW85" s="9">
        <v>8.15</v>
      </c>
      <c r="AX85" s="9"/>
      <c r="AY85" s="8">
        <v>153.19999999999999</v>
      </c>
      <c r="AZ85" s="7">
        <v>151.1</v>
      </c>
      <c r="BA85" s="9">
        <v>158.5</v>
      </c>
      <c r="BB85" s="8">
        <v>0.14799999999999999</v>
      </c>
      <c r="BC85" s="9">
        <v>151.4</v>
      </c>
      <c r="BD85" s="9">
        <v>148.1</v>
      </c>
      <c r="BE85" s="9">
        <v>145.30000000000001</v>
      </c>
      <c r="BF85" s="9">
        <v>150.1</v>
      </c>
      <c r="BG85" s="19">
        <v>141.30000000000001</v>
      </c>
      <c r="BI85" s="19">
        <v>141.5</v>
      </c>
      <c r="BK85" s="8">
        <v>1.34</v>
      </c>
      <c r="BL85" s="7">
        <v>0.61</v>
      </c>
      <c r="BM85" s="9">
        <v>0.32</v>
      </c>
      <c r="BN85" s="8">
        <v>0.3</v>
      </c>
      <c r="BO85" s="9">
        <v>0.33</v>
      </c>
      <c r="BP85" s="9">
        <v>0.32</v>
      </c>
      <c r="BQ85" s="9">
        <v>0.39</v>
      </c>
      <c r="BR85" s="9">
        <v>0.39</v>
      </c>
      <c r="BS85" s="9">
        <v>0.45</v>
      </c>
      <c r="BT85" s="9"/>
      <c r="BU85" s="9"/>
      <c r="BV85" s="9"/>
      <c r="BW85" s="9">
        <v>84.5</v>
      </c>
      <c r="BX85" s="9"/>
      <c r="BY85" s="9"/>
    </row>
    <row r="86" spans="1:77" x14ac:dyDescent="0.25">
      <c r="A86" s="8">
        <v>2</v>
      </c>
      <c r="B86" s="8">
        <v>0.8</v>
      </c>
      <c r="C86" s="8">
        <v>0.8</v>
      </c>
      <c r="D86" s="8">
        <v>0.8</v>
      </c>
      <c r="E86" s="8">
        <v>0.6</v>
      </c>
      <c r="F86" s="8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  <c r="L86" s="9">
        <v>1</v>
      </c>
      <c r="M86" s="9">
        <v>1</v>
      </c>
      <c r="N86" s="9">
        <v>1</v>
      </c>
      <c r="O86" s="8">
        <v>27.2</v>
      </c>
      <c r="P86" s="7">
        <v>27.5</v>
      </c>
      <c r="Q86" s="9">
        <v>29.7</v>
      </c>
      <c r="R86" s="8">
        <v>29.4</v>
      </c>
      <c r="S86" s="9">
        <v>29.4</v>
      </c>
      <c r="T86" s="9">
        <v>29.2</v>
      </c>
      <c r="U86" s="9">
        <v>28.8</v>
      </c>
      <c r="V86" s="16">
        <v>29</v>
      </c>
      <c r="W86" s="16">
        <v>28.7</v>
      </c>
      <c r="X86" s="16">
        <v>29.3</v>
      </c>
      <c r="Y86" s="16">
        <v>28.8</v>
      </c>
      <c r="Z86" s="16"/>
      <c r="AA86" s="8">
        <v>6.58</v>
      </c>
      <c r="AB86" s="7">
        <v>7.16</v>
      </c>
      <c r="AC86" s="9">
        <v>9.34</v>
      </c>
      <c r="AD86" s="8">
        <v>9.0299999999999994</v>
      </c>
      <c r="AE86" s="9">
        <v>9.0399999999999991</v>
      </c>
      <c r="AF86" s="9">
        <v>8.85</v>
      </c>
      <c r="AG86" s="9">
        <v>8.83</v>
      </c>
      <c r="AH86" s="17">
        <v>8.9600000000000009</v>
      </c>
      <c r="AI86" s="17">
        <v>8.92</v>
      </c>
      <c r="AJ86" s="17">
        <v>8.9600000000000009</v>
      </c>
      <c r="AK86" s="17">
        <v>8.94</v>
      </c>
      <c r="AL86" s="17"/>
      <c r="AM86" s="8">
        <v>0.79</v>
      </c>
      <c r="AN86" s="7">
        <v>5.2</v>
      </c>
      <c r="AO86" s="9">
        <v>11.89</v>
      </c>
      <c r="AP86" s="8">
        <v>9.92</v>
      </c>
      <c r="AQ86" s="9">
        <v>10.99</v>
      </c>
      <c r="AR86" s="9">
        <v>8.01</v>
      </c>
      <c r="AS86" s="9">
        <v>2.2799999999999998</v>
      </c>
      <c r="AT86" s="9">
        <v>4.24</v>
      </c>
      <c r="AU86" s="9">
        <v>7.54</v>
      </c>
      <c r="AV86" s="9">
        <v>8.32</v>
      </c>
      <c r="AW86" s="9">
        <v>8.59</v>
      </c>
      <c r="AX86" s="9"/>
      <c r="AY86" s="8">
        <v>152.9</v>
      </c>
      <c r="AZ86" s="5">
        <v>152</v>
      </c>
      <c r="BA86" s="9">
        <v>152.4</v>
      </c>
      <c r="BB86" s="8">
        <v>0.14799999999999999</v>
      </c>
      <c r="BC86" s="9">
        <v>145.5</v>
      </c>
      <c r="BD86" s="9">
        <v>145.1</v>
      </c>
      <c r="BE86" s="9">
        <v>144.4</v>
      </c>
      <c r="BF86" s="9">
        <v>144.69999999999999</v>
      </c>
      <c r="BG86" s="19">
        <v>141.30000000000001</v>
      </c>
      <c r="BI86" s="19">
        <v>140.19999999999999</v>
      </c>
      <c r="BK86" s="8">
        <v>1.25</v>
      </c>
      <c r="BL86" s="7">
        <v>0.67</v>
      </c>
      <c r="BM86" s="9">
        <v>0.23</v>
      </c>
      <c r="BN86" s="8">
        <v>0.28000000000000003</v>
      </c>
      <c r="BO86" s="9">
        <v>0.28000000000000003</v>
      </c>
      <c r="BP86" s="9">
        <v>0.3</v>
      </c>
      <c r="BQ86" s="9">
        <v>0.35</v>
      </c>
      <c r="BR86" s="9">
        <v>0.38</v>
      </c>
      <c r="BS86" s="9">
        <v>0.43</v>
      </c>
      <c r="BT86" s="9"/>
      <c r="BU86" s="9"/>
      <c r="BV86" s="9"/>
      <c r="BW86" s="9">
        <v>85.15</v>
      </c>
      <c r="BX86" s="9"/>
      <c r="BY86" s="9"/>
    </row>
    <row r="87" spans="1:77" x14ac:dyDescent="0.25">
      <c r="A87" s="8">
        <v>3</v>
      </c>
      <c r="B87" s="8">
        <f>B86*3</f>
        <v>2.4000000000000004</v>
      </c>
      <c r="C87" s="8">
        <f>C86*3</f>
        <v>2.4000000000000004</v>
      </c>
      <c r="D87" s="8">
        <f>D86*3</f>
        <v>2.4000000000000004</v>
      </c>
      <c r="E87" s="8">
        <f>E86*3</f>
        <v>1.7999999999999998</v>
      </c>
      <c r="F87" s="8">
        <v>2</v>
      </c>
      <c r="G87" s="9">
        <v>2</v>
      </c>
      <c r="H87" s="9">
        <v>2</v>
      </c>
      <c r="I87" s="9">
        <v>2</v>
      </c>
      <c r="J87" s="9">
        <v>2</v>
      </c>
      <c r="K87" s="9">
        <v>2</v>
      </c>
      <c r="L87" s="9">
        <v>2</v>
      </c>
      <c r="M87" s="9">
        <v>2</v>
      </c>
      <c r="N87" s="9">
        <v>2</v>
      </c>
      <c r="O87" s="8">
        <v>27.2</v>
      </c>
      <c r="P87" s="7">
        <v>27.5</v>
      </c>
      <c r="Q87" s="9">
        <v>28.2</v>
      </c>
      <c r="R87" s="8">
        <v>29.3</v>
      </c>
      <c r="S87" s="9">
        <v>28.6</v>
      </c>
      <c r="T87" s="9">
        <v>28.9</v>
      </c>
      <c r="U87" s="9">
        <v>28.6</v>
      </c>
      <c r="V87" s="16">
        <v>28.2</v>
      </c>
      <c r="W87" s="16">
        <v>28.5</v>
      </c>
      <c r="X87" s="16">
        <v>28.1</v>
      </c>
      <c r="Y87" s="16">
        <v>28.5</v>
      </c>
      <c r="Z87" s="16"/>
      <c r="AA87" s="8">
        <v>6.57</v>
      </c>
      <c r="AB87" s="7">
        <v>7.16</v>
      </c>
      <c r="AC87" s="9">
        <v>8.69</v>
      </c>
      <c r="AD87" s="8">
        <v>9</v>
      </c>
      <c r="AE87" s="9">
        <v>8.4700000000000006</v>
      </c>
      <c r="AF87" s="9">
        <v>8.89</v>
      </c>
      <c r="AG87" s="9">
        <v>8.81</v>
      </c>
      <c r="AH87" s="17">
        <v>8.89</v>
      </c>
      <c r="AI87" s="17">
        <v>8.69</v>
      </c>
      <c r="AJ87" s="17">
        <v>8.9700000000000006</v>
      </c>
      <c r="AK87" s="17">
        <v>8.8800000000000008</v>
      </c>
      <c r="AL87" s="17"/>
      <c r="AM87" s="8">
        <v>0.56000000000000005</v>
      </c>
      <c r="AN87" s="7">
        <v>5.2</v>
      </c>
      <c r="AO87" s="9">
        <v>5.95</v>
      </c>
      <c r="AP87" s="8">
        <v>9.85</v>
      </c>
      <c r="AQ87" s="9">
        <v>7.29</v>
      </c>
      <c r="AR87" s="9">
        <v>7.63</v>
      </c>
      <c r="AS87" s="9">
        <v>2.2200000000000002</v>
      </c>
      <c r="AT87" s="9">
        <v>4.1100000000000003</v>
      </c>
      <c r="AU87" s="9">
        <v>6.71</v>
      </c>
      <c r="AV87" s="9">
        <v>9.17</v>
      </c>
      <c r="AW87" s="9">
        <v>7.96</v>
      </c>
      <c r="AX87" s="9"/>
      <c r="AY87" s="8">
        <v>153</v>
      </c>
      <c r="AZ87" s="7">
        <v>152</v>
      </c>
      <c r="BA87" s="9">
        <v>145.4</v>
      </c>
      <c r="BB87" s="8">
        <v>0.14799999999999999</v>
      </c>
      <c r="BC87" s="9">
        <v>142.1</v>
      </c>
      <c r="BD87" s="9">
        <v>144.1</v>
      </c>
      <c r="BE87" s="9">
        <v>143.6</v>
      </c>
      <c r="BF87" s="9">
        <v>141.5</v>
      </c>
      <c r="BG87" s="19">
        <v>141.30000000000001</v>
      </c>
      <c r="BI87" s="19">
        <v>138.5</v>
      </c>
      <c r="BK87" s="8">
        <v>1.1100000000000001</v>
      </c>
      <c r="BL87" s="7">
        <v>0.67</v>
      </c>
      <c r="BM87" s="9">
        <v>0.38</v>
      </c>
      <c r="BN87" s="8">
        <v>0.28999999999999998</v>
      </c>
      <c r="BO87" s="9">
        <v>0.3</v>
      </c>
      <c r="BP87" s="9">
        <v>0.28000000000000003</v>
      </c>
      <c r="BQ87" s="9">
        <v>0.46</v>
      </c>
      <c r="BR87" s="9">
        <v>0.41</v>
      </c>
      <c r="BS87" s="9">
        <v>0.42</v>
      </c>
      <c r="BT87" s="9"/>
      <c r="BU87" s="9"/>
      <c r="BV87" s="9"/>
      <c r="BW87" s="9">
        <v>84.5</v>
      </c>
      <c r="BX87" s="9"/>
      <c r="BY87" s="9"/>
    </row>
    <row r="88" spans="1:77" x14ac:dyDescent="0.25">
      <c r="A88" s="8">
        <v>4</v>
      </c>
      <c r="B88" s="8">
        <v>163.80000000000001</v>
      </c>
      <c r="C88" s="7">
        <v>161.69999999999999</v>
      </c>
      <c r="D88" s="8">
        <v>5</v>
      </c>
      <c r="E88" s="8">
        <v>5</v>
      </c>
      <c r="F88" s="8">
        <v>3</v>
      </c>
      <c r="G88" s="9">
        <v>3</v>
      </c>
      <c r="H88" s="9">
        <v>3</v>
      </c>
      <c r="I88" s="9">
        <v>3</v>
      </c>
      <c r="J88" s="9">
        <v>3</v>
      </c>
      <c r="K88" s="9">
        <v>3</v>
      </c>
      <c r="L88" s="9">
        <v>3</v>
      </c>
      <c r="M88" s="9">
        <v>3</v>
      </c>
      <c r="N88" s="9">
        <v>3</v>
      </c>
      <c r="O88" s="8">
        <v>26.9</v>
      </c>
      <c r="P88" s="7">
        <v>26.2</v>
      </c>
      <c r="Q88" s="9">
        <v>28</v>
      </c>
      <c r="R88" s="8">
        <v>29.2</v>
      </c>
      <c r="S88" s="9">
        <v>28.4</v>
      </c>
      <c r="T88" s="9">
        <v>28.8</v>
      </c>
      <c r="U88" s="9">
        <v>28.5</v>
      </c>
      <c r="V88" s="16">
        <v>28</v>
      </c>
      <c r="W88" s="16">
        <v>28.3</v>
      </c>
      <c r="X88" s="16">
        <v>27.9</v>
      </c>
      <c r="Y88" s="16">
        <v>28.4</v>
      </c>
      <c r="Z88" s="16"/>
      <c r="AA88" s="8">
        <v>6.35</v>
      </c>
      <c r="AB88" s="7">
        <v>6.5</v>
      </c>
      <c r="AC88" s="9">
        <v>8.42</v>
      </c>
      <c r="AD88" s="8">
        <v>8.9600000000000009</v>
      </c>
      <c r="AE88" s="9">
        <v>8.4</v>
      </c>
      <c r="AF88" s="9">
        <v>8.93</v>
      </c>
      <c r="AG88" s="9">
        <v>8.77</v>
      </c>
      <c r="AH88" s="17">
        <v>8.8000000000000007</v>
      </c>
      <c r="AI88" s="17">
        <v>8.57</v>
      </c>
      <c r="AJ88" s="17">
        <v>8.92</v>
      </c>
      <c r="AK88" s="17">
        <v>8.85</v>
      </c>
      <c r="AL88" s="17"/>
      <c r="AM88" s="8">
        <v>0.23</v>
      </c>
      <c r="AN88" s="7">
        <v>1.34</v>
      </c>
      <c r="AO88" s="9">
        <v>6.08</v>
      </c>
      <c r="AP88" s="8">
        <v>9.7200000000000006</v>
      </c>
      <c r="AQ88" s="9">
        <v>5.54</v>
      </c>
      <c r="AR88" s="9">
        <v>7.88</v>
      </c>
      <c r="AS88" s="9">
        <v>2.1800000000000002</v>
      </c>
      <c r="AT88" s="9">
        <v>4.2699999999999996</v>
      </c>
      <c r="AU88" s="9">
        <v>6</v>
      </c>
      <c r="AV88" s="9">
        <v>7.41</v>
      </c>
      <c r="AW88" s="9">
        <v>7.36</v>
      </c>
      <c r="AX88" s="9"/>
      <c r="AY88" s="8">
        <v>155.69999999999999</v>
      </c>
      <c r="AZ88" s="7">
        <v>164.5</v>
      </c>
      <c r="BA88" s="9">
        <v>145.4</v>
      </c>
      <c r="BB88" s="8">
        <v>0.14699999999999999</v>
      </c>
      <c r="BC88" s="9">
        <v>141.1</v>
      </c>
      <c r="BD88" s="18">
        <v>144</v>
      </c>
      <c r="BE88" s="9">
        <v>143</v>
      </c>
      <c r="BF88" s="9">
        <v>142.6</v>
      </c>
      <c r="BG88" s="19">
        <v>141.5</v>
      </c>
      <c r="BI88" s="19">
        <v>137.4</v>
      </c>
      <c r="BK88" s="8">
        <v>1.92</v>
      </c>
      <c r="BL88" s="7">
        <v>1.53</v>
      </c>
      <c r="BM88" s="9">
        <v>0.5</v>
      </c>
      <c r="BN88" s="8">
        <v>0.28000000000000003</v>
      </c>
      <c r="BO88" s="9">
        <v>0.31</v>
      </c>
      <c r="BP88" s="9">
        <v>0.28000000000000003</v>
      </c>
      <c r="BQ88" s="9">
        <v>0.34</v>
      </c>
      <c r="BR88" s="9">
        <v>0.45</v>
      </c>
      <c r="BS88" s="9">
        <v>0.39</v>
      </c>
      <c r="BT88" s="9"/>
      <c r="BU88" s="9"/>
      <c r="BV88" s="9"/>
      <c r="BW88" s="9">
        <v>83.85</v>
      </c>
      <c r="BX88" s="9"/>
      <c r="BY88" s="9"/>
    </row>
    <row r="89" spans="1:77" x14ac:dyDescent="0.25">
      <c r="A89" s="8">
        <v>5</v>
      </c>
      <c r="C89" s="7"/>
      <c r="D89" s="7">
        <v>10</v>
      </c>
      <c r="E89" s="7">
        <v>10</v>
      </c>
      <c r="F89" s="8">
        <v>4</v>
      </c>
      <c r="G89" s="9">
        <v>4</v>
      </c>
      <c r="H89" s="9">
        <v>4</v>
      </c>
      <c r="I89" s="9">
        <v>4</v>
      </c>
      <c r="J89" s="9">
        <v>4</v>
      </c>
      <c r="K89" s="9">
        <v>4</v>
      </c>
      <c r="L89" s="9">
        <v>4</v>
      </c>
      <c r="M89" s="9">
        <v>4</v>
      </c>
      <c r="N89" s="9">
        <v>4</v>
      </c>
      <c r="Q89" s="9">
        <v>27.1</v>
      </c>
      <c r="R89" s="8">
        <v>29</v>
      </c>
      <c r="S89" s="9">
        <v>28.3</v>
      </c>
      <c r="T89" s="9">
        <v>28.7</v>
      </c>
      <c r="U89" s="9">
        <v>28.1</v>
      </c>
      <c r="V89" s="16">
        <v>27.9</v>
      </c>
      <c r="W89" s="16">
        <v>28.3</v>
      </c>
      <c r="X89" s="16">
        <v>27.8</v>
      </c>
      <c r="Y89" s="16">
        <v>28.2</v>
      </c>
      <c r="Z89" s="16"/>
      <c r="AC89" s="9">
        <v>7.16</v>
      </c>
      <c r="AD89" s="8">
        <v>8.89</v>
      </c>
      <c r="AE89" s="9">
        <v>8.16</v>
      </c>
      <c r="AF89" s="9">
        <v>8.89</v>
      </c>
      <c r="AG89" s="9">
        <v>8.3699999999999992</v>
      </c>
      <c r="AH89" s="17">
        <v>8.66</v>
      </c>
      <c r="AI89" s="17">
        <v>8.4499999999999993</v>
      </c>
      <c r="AJ89" s="17">
        <v>8.86</v>
      </c>
      <c r="AK89" s="17">
        <v>8.7799999999999994</v>
      </c>
      <c r="AL89" s="17"/>
      <c r="AN89" s="7">
        <v>0.03</v>
      </c>
      <c r="AO89" s="9">
        <v>0.06</v>
      </c>
      <c r="AP89" s="8">
        <v>9.3800000000000008</v>
      </c>
      <c r="AQ89" s="9">
        <v>4.78</v>
      </c>
      <c r="AR89" s="9">
        <v>7.15</v>
      </c>
      <c r="AS89" s="9">
        <v>2.11</v>
      </c>
      <c r="AT89" s="9">
        <v>3.79</v>
      </c>
      <c r="AU89" s="9">
        <v>5.5</v>
      </c>
      <c r="AV89" s="9">
        <v>6.34</v>
      </c>
      <c r="AW89" s="9">
        <v>6.57</v>
      </c>
      <c r="AX89" s="9"/>
      <c r="BA89" s="9">
        <v>156.4</v>
      </c>
      <c r="BB89" s="8">
        <v>0.14599999999999999</v>
      </c>
      <c r="BC89" s="9">
        <v>141.30000000000001</v>
      </c>
      <c r="BD89" s="18">
        <v>143.5</v>
      </c>
      <c r="BE89" s="9">
        <v>141.80000000000001</v>
      </c>
      <c r="BF89" s="9">
        <v>140.1</v>
      </c>
      <c r="BG89" s="19">
        <v>141.5</v>
      </c>
      <c r="BI89" s="19">
        <v>136.9</v>
      </c>
      <c r="BM89" s="9">
        <v>1.77</v>
      </c>
      <c r="BN89" s="8">
        <v>0.28000000000000003</v>
      </c>
      <c r="BO89" s="9">
        <v>0.4</v>
      </c>
      <c r="BP89" s="9">
        <v>0.28000000000000003</v>
      </c>
      <c r="BQ89" s="9">
        <v>0.42</v>
      </c>
      <c r="BR89" s="9">
        <v>0.51</v>
      </c>
      <c r="BS89" s="9">
        <v>0.43</v>
      </c>
      <c r="BT89" s="9"/>
      <c r="BU89" s="9"/>
      <c r="BV89" s="9"/>
      <c r="BW89" s="9">
        <v>83.85</v>
      </c>
      <c r="BX89" s="9"/>
      <c r="BY89" s="9"/>
    </row>
    <row r="90" spans="1:77" x14ac:dyDescent="0.25">
      <c r="A90" s="8">
        <v>6</v>
      </c>
      <c r="D90" s="7">
        <v>161.69999999999999</v>
      </c>
      <c r="E90" s="7">
        <v>169.1</v>
      </c>
      <c r="F90" s="8">
        <v>5</v>
      </c>
      <c r="G90" s="9">
        <v>5</v>
      </c>
      <c r="H90" s="9">
        <v>5</v>
      </c>
      <c r="I90" s="9">
        <v>5</v>
      </c>
      <c r="J90" s="9">
        <v>5</v>
      </c>
      <c r="K90" s="9">
        <v>5</v>
      </c>
      <c r="L90" s="9">
        <v>5</v>
      </c>
      <c r="M90" s="9">
        <v>5</v>
      </c>
      <c r="N90" s="9">
        <v>5</v>
      </c>
      <c r="Q90" s="9">
        <v>27.6</v>
      </c>
      <c r="R90" s="8">
        <v>28.4</v>
      </c>
      <c r="S90" s="9">
        <v>28.2</v>
      </c>
      <c r="T90" s="9">
        <v>28.6</v>
      </c>
      <c r="U90" s="9">
        <v>28.1</v>
      </c>
      <c r="V90" s="16">
        <v>27.8</v>
      </c>
      <c r="W90" s="16">
        <v>28.1</v>
      </c>
      <c r="X90" s="16">
        <v>27.8</v>
      </c>
      <c r="Y90" s="16">
        <v>27.7</v>
      </c>
      <c r="Z90" s="16"/>
      <c r="AC90" s="9">
        <v>6.92</v>
      </c>
      <c r="AD90" s="8">
        <v>8.59</v>
      </c>
      <c r="AE90" s="9">
        <v>8.06</v>
      </c>
      <c r="AF90" s="9">
        <v>8.7100000000000009</v>
      </c>
      <c r="AG90" s="9">
        <v>7.98</v>
      </c>
      <c r="AH90" s="17">
        <v>8.5</v>
      </c>
      <c r="AI90" s="17">
        <v>8.24</v>
      </c>
      <c r="AJ90" s="17">
        <v>8.74</v>
      </c>
      <c r="AK90" s="17">
        <v>8.35</v>
      </c>
      <c r="AL90" s="17"/>
      <c r="AN90" s="7">
        <v>0.21</v>
      </c>
      <c r="AO90" s="9">
        <v>0.3</v>
      </c>
      <c r="AP90" s="8">
        <v>7.75</v>
      </c>
      <c r="AQ90" s="9">
        <v>4.59</v>
      </c>
      <c r="AR90" s="9">
        <v>5.56</v>
      </c>
      <c r="AS90" s="9">
        <v>1.89</v>
      </c>
      <c r="AT90" s="9">
        <v>3.44</v>
      </c>
      <c r="AU90" s="9">
        <v>4.21</v>
      </c>
      <c r="AV90" s="9">
        <v>6.09</v>
      </c>
      <c r="AW90" s="9">
        <v>4.03</v>
      </c>
      <c r="AX90" s="9"/>
      <c r="BA90" s="9">
        <v>170</v>
      </c>
      <c r="BB90" s="8">
        <v>0.14399999999999999</v>
      </c>
      <c r="BC90" s="9">
        <v>141.5</v>
      </c>
      <c r="BD90" s="9">
        <v>142.9</v>
      </c>
      <c r="BE90" s="9">
        <v>141.80000000000001</v>
      </c>
      <c r="BF90" s="9">
        <v>139.69999999999999</v>
      </c>
      <c r="BG90" s="19">
        <v>141.5</v>
      </c>
      <c r="BI90" s="19">
        <v>135.6</v>
      </c>
      <c r="BM90" s="9">
        <v>2.52</v>
      </c>
      <c r="BN90" s="8">
        <v>0.33</v>
      </c>
      <c r="BO90" s="9">
        <v>0.42</v>
      </c>
      <c r="BP90" s="9">
        <v>0.28999999999999998</v>
      </c>
      <c r="BQ90" s="9">
        <v>0.49</v>
      </c>
      <c r="BR90" s="9">
        <v>0.51</v>
      </c>
      <c r="BS90" s="9">
        <v>0.52</v>
      </c>
      <c r="BT90" s="9"/>
      <c r="BU90" s="9"/>
      <c r="BV90" s="9"/>
      <c r="BW90" s="9">
        <v>83.85</v>
      </c>
      <c r="BX90" s="9"/>
      <c r="BY90" s="9"/>
    </row>
    <row r="91" spans="1:77" x14ac:dyDescent="0.25">
      <c r="A91" s="8">
        <v>7</v>
      </c>
      <c r="F91" s="8">
        <v>6</v>
      </c>
      <c r="G91" s="9">
        <v>6</v>
      </c>
      <c r="H91" s="9">
        <v>6</v>
      </c>
      <c r="I91" s="9">
        <v>6</v>
      </c>
      <c r="J91" s="9">
        <v>6</v>
      </c>
      <c r="K91" s="9">
        <v>6</v>
      </c>
      <c r="L91" s="9">
        <v>6</v>
      </c>
      <c r="M91" s="9">
        <v>6</v>
      </c>
      <c r="N91" s="9">
        <v>6</v>
      </c>
      <c r="R91" s="8">
        <v>28.4</v>
      </c>
      <c r="S91" s="9">
        <v>28.2</v>
      </c>
      <c r="T91" s="9">
        <v>28.4</v>
      </c>
      <c r="U91" s="9">
        <v>28.1</v>
      </c>
      <c r="V91" s="16">
        <v>27.8</v>
      </c>
      <c r="W91" s="16">
        <v>27.9</v>
      </c>
      <c r="X91" s="16">
        <v>27.7</v>
      </c>
      <c r="Y91" s="16">
        <v>27.6</v>
      </c>
      <c r="Z91" s="16"/>
      <c r="AD91" s="8">
        <v>8.49</v>
      </c>
      <c r="AE91" s="9">
        <v>8.08</v>
      </c>
      <c r="AF91" s="9">
        <v>8.33</v>
      </c>
      <c r="AG91" s="9">
        <v>7.87</v>
      </c>
      <c r="AH91" s="17">
        <v>8.41</v>
      </c>
      <c r="AI91" s="17">
        <v>8.0399999999999991</v>
      </c>
      <c r="AJ91" s="17">
        <v>8.73</v>
      </c>
      <c r="AK91" s="17">
        <v>8.1</v>
      </c>
      <c r="AL91" s="17"/>
      <c r="AP91" s="8">
        <v>7.02</v>
      </c>
      <c r="AQ91" s="9">
        <v>4.8</v>
      </c>
      <c r="AR91" s="9">
        <v>3.29</v>
      </c>
      <c r="AS91" s="9">
        <v>1.79</v>
      </c>
      <c r="AT91" s="9">
        <v>3.33</v>
      </c>
      <c r="AU91" s="9">
        <v>3.85</v>
      </c>
      <c r="AV91" s="9">
        <v>6.85</v>
      </c>
      <c r="AW91" s="9">
        <v>3.63</v>
      </c>
      <c r="AX91" s="9"/>
      <c r="BB91" s="8">
        <v>0.14399999999999999</v>
      </c>
      <c r="BC91" s="9">
        <v>141.4</v>
      </c>
      <c r="BD91" s="9">
        <v>143.30000000000001</v>
      </c>
      <c r="BE91" s="9">
        <v>141.80000000000001</v>
      </c>
      <c r="BF91" s="9">
        <v>139.6</v>
      </c>
      <c r="BG91" s="19">
        <v>141.5</v>
      </c>
      <c r="BI91" s="19">
        <v>135.80000000000001</v>
      </c>
      <c r="BN91" s="8">
        <v>0.38</v>
      </c>
      <c r="BO91" s="9">
        <v>0.4</v>
      </c>
      <c r="BP91" s="9">
        <v>0.34</v>
      </c>
      <c r="BQ91" s="9">
        <v>0.48</v>
      </c>
      <c r="BR91" s="9">
        <v>0.52</v>
      </c>
      <c r="BS91" s="9">
        <v>0.56999999999999995</v>
      </c>
      <c r="BT91" s="9"/>
      <c r="BU91" s="9"/>
      <c r="BV91" s="9"/>
      <c r="BW91" s="9">
        <v>83.85</v>
      </c>
      <c r="BX91" s="9"/>
      <c r="BY91" s="9"/>
    </row>
    <row r="92" spans="1:77" x14ac:dyDescent="0.25">
      <c r="A92" s="8">
        <v>8</v>
      </c>
      <c r="F92" s="8">
        <v>7</v>
      </c>
      <c r="G92" s="9">
        <v>7</v>
      </c>
      <c r="H92" s="9">
        <v>7</v>
      </c>
      <c r="I92" s="9">
        <v>7</v>
      </c>
      <c r="J92" s="9">
        <v>7</v>
      </c>
      <c r="K92" s="9">
        <v>7</v>
      </c>
      <c r="L92" s="9">
        <v>7</v>
      </c>
      <c r="M92" s="9">
        <v>7</v>
      </c>
      <c r="N92" s="9">
        <v>7</v>
      </c>
      <c r="R92" s="8">
        <v>28.2</v>
      </c>
      <c r="S92" s="19">
        <v>28.1</v>
      </c>
      <c r="T92" s="19">
        <v>28.3</v>
      </c>
      <c r="U92" s="19">
        <v>28</v>
      </c>
      <c r="V92" s="16">
        <v>27.8</v>
      </c>
      <c r="W92" s="16">
        <v>27.8</v>
      </c>
      <c r="X92" s="16">
        <v>27.7</v>
      </c>
      <c r="Y92" s="16">
        <v>27.6</v>
      </c>
      <c r="Z92" s="16"/>
      <c r="AD92" s="8">
        <v>8.4</v>
      </c>
      <c r="AE92" s="9">
        <v>8.0299999999999994</v>
      </c>
      <c r="AF92" s="9">
        <v>7.87</v>
      </c>
      <c r="AG92" s="9">
        <v>7.77</v>
      </c>
      <c r="AH92" s="17">
        <v>8.34</v>
      </c>
      <c r="AI92" s="17">
        <v>7.86</v>
      </c>
      <c r="AJ92" s="17">
        <v>8.76</v>
      </c>
      <c r="AK92" s="17">
        <v>7.96</v>
      </c>
      <c r="AL92" s="17"/>
      <c r="AP92" s="8">
        <v>5.58</v>
      </c>
      <c r="AQ92" s="9">
        <v>4.6100000000000003</v>
      </c>
      <c r="AR92" s="9">
        <v>2.5299999999999998</v>
      </c>
      <c r="AS92" s="9">
        <v>1.77</v>
      </c>
      <c r="AT92" s="9">
        <v>3.24</v>
      </c>
      <c r="AU92" s="9">
        <v>2.59</v>
      </c>
      <c r="AV92" s="9">
        <v>6.69</v>
      </c>
      <c r="AW92" s="9">
        <v>3.71</v>
      </c>
      <c r="AX92" s="9"/>
      <c r="BB92" s="8">
        <v>0.14399999999999999</v>
      </c>
      <c r="BC92" s="9">
        <v>141.6</v>
      </c>
      <c r="BD92" s="9">
        <v>143.4</v>
      </c>
      <c r="BE92" s="9">
        <v>141.80000000000001</v>
      </c>
      <c r="BF92" s="9">
        <v>139.69999999999999</v>
      </c>
      <c r="BG92" s="19">
        <v>141.4</v>
      </c>
      <c r="BI92" s="19">
        <v>135.69999999999999</v>
      </c>
      <c r="BN92" s="8">
        <v>0.42</v>
      </c>
      <c r="BO92" s="9">
        <v>0.41</v>
      </c>
      <c r="BP92" s="9">
        <v>0.39</v>
      </c>
      <c r="BQ92" s="9">
        <v>0.5</v>
      </c>
      <c r="BR92" s="9">
        <v>0.53</v>
      </c>
      <c r="BS92" s="9">
        <v>0.7</v>
      </c>
      <c r="BT92" s="9"/>
      <c r="BU92" s="9"/>
      <c r="BV92" s="9"/>
      <c r="BW92" s="9">
        <v>83.85</v>
      </c>
      <c r="BX92" s="9"/>
      <c r="BY92" s="9"/>
    </row>
    <row r="93" spans="1:77" x14ac:dyDescent="0.25">
      <c r="A93" s="8">
        <v>9</v>
      </c>
      <c r="F93" s="8">
        <v>8</v>
      </c>
      <c r="G93" s="9">
        <v>8</v>
      </c>
      <c r="H93" s="9">
        <v>8</v>
      </c>
      <c r="I93" s="9">
        <v>8</v>
      </c>
      <c r="J93" s="9">
        <v>8</v>
      </c>
      <c r="K93" s="9">
        <v>8</v>
      </c>
      <c r="L93" s="9">
        <v>8</v>
      </c>
      <c r="M93" s="9">
        <v>8</v>
      </c>
      <c r="N93" s="9">
        <v>8</v>
      </c>
      <c r="R93" s="8">
        <v>28</v>
      </c>
      <c r="S93" s="19">
        <v>28.1</v>
      </c>
      <c r="T93" s="19">
        <v>28.3</v>
      </c>
      <c r="U93" s="19">
        <v>27.8</v>
      </c>
      <c r="V93" s="16">
        <v>27.8</v>
      </c>
      <c r="W93" s="16">
        <v>27.8</v>
      </c>
      <c r="X93" s="16">
        <v>27.7</v>
      </c>
      <c r="Y93" s="16">
        <v>27.5</v>
      </c>
      <c r="Z93" s="16"/>
      <c r="AD93" s="8">
        <v>7.69</v>
      </c>
      <c r="AE93" s="9">
        <v>7.78</v>
      </c>
      <c r="AF93" s="9">
        <v>7.75</v>
      </c>
      <c r="AG93" s="9">
        <v>7.61</v>
      </c>
      <c r="AH93" s="17">
        <v>8.2899999999999991</v>
      </c>
      <c r="AI93" s="17">
        <v>7.61</v>
      </c>
      <c r="AJ93" s="17">
        <v>8.6999999999999993</v>
      </c>
      <c r="AK93" s="17">
        <v>7.87</v>
      </c>
      <c r="AL93" s="17"/>
      <c r="AP93" s="8">
        <v>4.1399999999999997</v>
      </c>
      <c r="AQ93" s="9">
        <v>3.55</v>
      </c>
      <c r="AR93" s="9">
        <v>2.4300000000000002</v>
      </c>
      <c r="AS93" s="9">
        <v>1.43</v>
      </c>
      <c r="AT93" s="9">
        <v>3.28</v>
      </c>
      <c r="AU93" s="9">
        <v>2.54</v>
      </c>
      <c r="AV93" s="9">
        <v>5.46</v>
      </c>
      <c r="AW93" s="9">
        <v>3.45</v>
      </c>
      <c r="AX93" s="9"/>
      <c r="BB93" s="8">
        <v>0.14599999999999999</v>
      </c>
      <c r="BC93" s="9">
        <v>143.1</v>
      </c>
      <c r="BD93" s="9">
        <v>143.1</v>
      </c>
      <c r="BE93" s="9">
        <v>142.6</v>
      </c>
      <c r="BF93" s="9">
        <v>139.69999999999999</v>
      </c>
      <c r="BG93" s="19">
        <v>141.4</v>
      </c>
      <c r="BI93" s="19">
        <v>135.30000000000001</v>
      </c>
      <c r="BN93" s="8">
        <v>0.79</v>
      </c>
      <c r="BO93" s="9">
        <v>0.6</v>
      </c>
      <c r="BP93" s="9">
        <v>0.43</v>
      </c>
      <c r="BQ93" s="9">
        <v>0.73</v>
      </c>
      <c r="BR93" s="9">
        <v>0.53</v>
      </c>
      <c r="BS93" s="9">
        <v>0.81</v>
      </c>
      <c r="BT93" s="9"/>
      <c r="BU93" s="9"/>
      <c r="BV93" s="9"/>
      <c r="BW93" s="9">
        <v>83.85</v>
      </c>
      <c r="BX93" s="9"/>
      <c r="BY93" s="9"/>
    </row>
    <row r="94" spans="1:77" x14ac:dyDescent="0.25">
      <c r="A94" s="8">
        <v>10</v>
      </c>
      <c r="F94" s="8">
        <v>9</v>
      </c>
      <c r="G94" s="9">
        <v>9</v>
      </c>
      <c r="H94" s="9">
        <v>9</v>
      </c>
      <c r="I94" s="9">
        <v>9</v>
      </c>
      <c r="J94" s="9">
        <v>9</v>
      </c>
      <c r="K94" s="9">
        <v>9</v>
      </c>
      <c r="L94" s="9">
        <v>9</v>
      </c>
      <c r="M94" s="9">
        <v>9</v>
      </c>
      <c r="N94" s="9">
        <v>9</v>
      </c>
      <c r="R94" s="8">
        <v>27.9</v>
      </c>
      <c r="S94" s="9">
        <v>28.1</v>
      </c>
      <c r="T94" s="9">
        <v>28.2</v>
      </c>
      <c r="U94" s="9">
        <v>27.8</v>
      </c>
      <c r="V94" s="16">
        <v>27.8</v>
      </c>
      <c r="W94" s="16">
        <v>27.7</v>
      </c>
      <c r="X94" s="16">
        <v>27.7</v>
      </c>
      <c r="Y94" s="16">
        <v>27.5</v>
      </c>
      <c r="Z94" s="16"/>
      <c r="AD94" s="8">
        <v>7.47</v>
      </c>
      <c r="AE94" s="9">
        <v>7.52</v>
      </c>
      <c r="AF94" s="9">
        <v>7.53</v>
      </c>
      <c r="AG94" s="9">
        <v>7.41</v>
      </c>
      <c r="AH94" s="17">
        <v>8.2200000000000006</v>
      </c>
      <c r="AI94" s="17">
        <v>7.49</v>
      </c>
      <c r="AJ94" s="17">
        <v>8.33</v>
      </c>
      <c r="AK94" s="17">
        <v>7.82</v>
      </c>
      <c r="AL94" s="17"/>
      <c r="AP94" s="8">
        <v>3.19</v>
      </c>
      <c r="AQ94" s="9">
        <v>2.35</v>
      </c>
      <c r="AR94" s="9">
        <v>0.36</v>
      </c>
      <c r="AS94" s="9">
        <v>1.39</v>
      </c>
      <c r="AT94" s="9">
        <v>3.07</v>
      </c>
      <c r="AU94" s="9">
        <v>1.76</v>
      </c>
      <c r="AV94" s="9">
        <v>2.85</v>
      </c>
      <c r="AW94" s="9">
        <v>3.47</v>
      </c>
      <c r="AX94" s="9"/>
      <c r="BB94" s="8">
        <v>0.14599999999999999</v>
      </c>
      <c r="BC94" s="9">
        <v>144</v>
      </c>
      <c r="BD94" s="9">
        <v>144.69999999999999</v>
      </c>
      <c r="BE94" s="9">
        <v>143</v>
      </c>
      <c r="BF94" s="9">
        <v>139.80000000000001</v>
      </c>
      <c r="BG94" s="19">
        <v>141.4</v>
      </c>
      <c r="BI94" s="19">
        <v>135.30000000000001</v>
      </c>
      <c r="BN94" s="8">
        <v>0.83</v>
      </c>
      <c r="BO94" s="9">
        <v>0.74</v>
      </c>
      <c r="BP94" s="9">
        <v>0.6</v>
      </c>
      <c r="BQ94" s="9">
        <v>0.84</v>
      </c>
      <c r="BR94" s="9">
        <v>0.56000000000000005</v>
      </c>
      <c r="BS94" s="9">
        <v>0.88</v>
      </c>
      <c r="BT94" s="9"/>
      <c r="BU94" s="9"/>
      <c r="BV94" s="9"/>
      <c r="BW94" s="9">
        <v>83.85</v>
      </c>
      <c r="BX94" s="9"/>
      <c r="BY94" s="9"/>
    </row>
    <row r="95" spans="1:77" x14ac:dyDescent="0.25">
      <c r="A95" s="8">
        <v>11</v>
      </c>
      <c r="F95" s="8">
        <v>10</v>
      </c>
      <c r="G95" s="9">
        <v>10</v>
      </c>
      <c r="H95" s="9">
        <v>10</v>
      </c>
      <c r="I95" s="9">
        <v>10</v>
      </c>
      <c r="J95" s="9">
        <v>10</v>
      </c>
      <c r="K95" s="9">
        <v>10</v>
      </c>
      <c r="L95" s="9">
        <v>10</v>
      </c>
      <c r="M95" s="9">
        <v>10</v>
      </c>
      <c r="N95" s="9">
        <v>10</v>
      </c>
      <c r="R95" s="8">
        <v>27.6</v>
      </c>
      <c r="S95" s="9">
        <v>28</v>
      </c>
      <c r="T95" s="9">
        <v>28</v>
      </c>
      <c r="U95" s="9">
        <v>27.7</v>
      </c>
      <c r="V95" s="16">
        <v>27.8</v>
      </c>
      <c r="W95" s="16">
        <v>27.6</v>
      </c>
      <c r="X95" s="16">
        <v>27.6</v>
      </c>
      <c r="Y95" s="16">
        <v>27.5</v>
      </c>
      <c r="Z95" s="16"/>
      <c r="AD95" s="8">
        <v>7.15</v>
      </c>
      <c r="AE95" s="9">
        <v>7.35</v>
      </c>
      <c r="AF95" s="9">
        <v>7.31</v>
      </c>
      <c r="AG95" s="9">
        <v>7.28</v>
      </c>
      <c r="AH95" s="17">
        <v>8.15</v>
      </c>
      <c r="AI95" s="17">
        <v>7.42</v>
      </c>
      <c r="AJ95" s="17">
        <v>8.11</v>
      </c>
      <c r="AK95" s="17">
        <v>7.73</v>
      </c>
      <c r="AL95" s="17"/>
      <c r="AP95" s="8">
        <v>0.19</v>
      </c>
      <c r="AQ95" s="9">
        <v>1.37</v>
      </c>
      <c r="AR95" s="9">
        <v>0.03</v>
      </c>
      <c r="AS95" s="9">
        <v>1.32</v>
      </c>
      <c r="AT95" s="9">
        <v>2.92</v>
      </c>
      <c r="AU95" s="9">
        <v>1.66</v>
      </c>
      <c r="AV95" s="9">
        <v>2.4900000000000002</v>
      </c>
      <c r="AW95" s="9">
        <v>2.92</v>
      </c>
      <c r="AX95" s="9"/>
      <c r="BB95" s="8">
        <v>0.14699999999999999</v>
      </c>
      <c r="BC95" s="9">
        <v>145</v>
      </c>
      <c r="BD95" s="9">
        <v>148</v>
      </c>
      <c r="BE95" s="9">
        <v>143.30000000000001</v>
      </c>
      <c r="BF95" s="9">
        <v>139.9</v>
      </c>
      <c r="BG95" s="19">
        <v>141.4</v>
      </c>
      <c r="BI95" s="19">
        <v>136.1</v>
      </c>
      <c r="BN95" s="8">
        <v>1.21</v>
      </c>
      <c r="BO95" s="9">
        <v>0.89</v>
      </c>
      <c r="BP95" s="9">
        <v>1.1000000000000001</v>
      </c>
      <c r="BQ95" s="9">
        <v>0.99</v>
      </c>
      <c r="BR95" s="9">
        <v>0.66</v>
      </c>
      <c r="BS95" s="9">
        <v>0.91</v>
      </c>
      <c r="BT95" s="9"/>
      <c r="BU95" s="9"/>
      <c r="BV95" s="9"/>
      <c r="BW95" s="9">
        <v>84.5</v>
      </c>
      <c r="BX95" s="9"/>
      <c r="BY95" s="9"/>
    </row>
    <row r="96" spans="1:77" x14ac:dyDescent="0.25">
      <c r="A96" s="8">
        <v>12</v>
      </c>
      <c r="F96" s="8">
        <v>175.2</v>
      </c>
      <c r="G96" s="9">
        <v>176</v>
      </c>
      <c r="H96" s="9">
        <v>160.19999999999999</v>
      </c>
      <c r="I96" s="9">
        <v>165</v>
      </c>
      <c r="J96" s="9">
        <v>158</v>
      </c>
      <c r="K96" s="9">
        <v>160.69999999999999</v>
      </c>
      <c r="L96" s="9">
        <v>167</v>
      </c>
      <c r="M96" s="9">
        <v>165.5</v>
      </c>
      <c r="N96" s="9"/>
      <c r="R96" s="8">
        <v>26.8</v>
      </c>
      <c r="S96" s="9">
        <v>27.1</v>
      </c>
      <c r="T96" s="9">
        <v>27.2</v>
      </c>
      <c r="U96" s="9">
        <v>27.5</v>
      </c>
      <c r="V96" s="16">
        <v>27.2</v>
      </c>
      <c r="W96" s="16">
        <v>27.1</v>
      </c>
      <c r="X96" s="16">
        <v>27.9</v>
      </c>
      <c r="Y96" s="16">
        <v>27.2</v>
      </c>
      <c r="Z96" s="16"/>
      <c r="AD96" s="8">
        <v>6.94</v>
      </c>
      <c r="AE96" s="9">
        <v>6.78</v>
      </c>
      <c r="AF96" s="9">
        <v>6.89</v>
      </c>
      <c r="AG96" s="9">
        <v>6.91</v>
      </c>
      <c r="AH96" s="17">
        <v>6.9</v>
      </c>
      <c r="AI96" s="17">
        <v>6.83</v>
      </c>
      <c r="AJ96" s="17">
        <v>7.32</v>
      </c>
      <c r="AK96" s="17">
        <v>7.24</v>
      </c>
      <c r="AL96" s="17"/>
      <c r="AP96" s="8">
        <v>0</v>
      </c>
      <c r="AQ96" s="9">
        <v>0.25</v>
      </c>
      <c r="AR96" s="9">
        <v>0.28999999999999998</v>
      </c>
      <c r="AS96" s="9">
        <v>1.64</v>
      </c>
      <c r="AT96" s="9">
        <v>0.64</v>
      </c>
      <c r="AU96" s="9">
        <v>0.44</v>
      </c>
      <c r="AV96" s="9">
        <v>0.56999999999999995</v>
      </c>
      <c r="AW96" s="9">
        <v>0.45</v>
      </c>
      <c r="AX96" s="9"/>
      <c r="BB96" s="8">
        <v>0.16300000000000001</v>
      </c>
      <c r="BC96" s="9">
        <v>171.5</v>
      </c>
      <c r="BD96" s="9">
        <v>171.7</v>
      </c>
      <c r="BE96" s="9">
        <v>160.80000000000001</v>
      </c>
      <c r="BF96" s="9">
        <v>174.1</v>
      </c>
      <c r="BG96" s="19">
        <v>141.80000000000001</v>
      </c>
      <c r="BI96" s="19">
        <v>172.8</v>
      </c>
      <c r="BN96" s="8">
        <v>2.9</v>
      </c>
      <c r="BO96" s="9">
        <v>3.96</v>
      </c>
      <c r="BP96" s="9">
        <v>4.75</v>
      </c>
      <c r="BQ96" s="9">
        <v>2.82</v>
      </c>
      <c r="BR96" s="9">
        <v>4.38</v>
      </c>
      <c r="BS96" s="9">
        <v>4.71</v>
      </c>
      <c r="BT96" s="9"/>
      <c r="BU96" s="9"/>
      <c r="BV96" s="9"/>
      <c r="BW96" s="9">
        <v>107.9</v>
      </c>
      <c r="BX96" s="9"/>
      <c r="BY96" s="9"/>
    </row>
    <row r="97" spans="1:77" x14ac:dyDescent="0.25">
      <c r="C97" s="15"/>
    </row>
    <row r="98" spans="1:77" x14ac:dyDescent="0.25">
      <c r="A98" s="8" t="s">
        <v>55</v>
      </c>
    </row>
    <row r="99" spans="1:77" x14ac:dyDescent="0.25">
      <c r="A99" s="8" t="s">
        <v>34</v>
      </c>
      <c r="B99" s="79" t="s">
        <v>49</v>
      </c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 t="s">
        <v>35</v>
      </c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 t="s">
        <v>46</v>
      </c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 t="s">
        <v>47</v>
      </c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 t="s">
        <v>48</v>
      </c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 t="s">
        <v>5</v>
      </c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30" t="s">
        <v>97</v>
      </c>
      <c r="BX99" s="30"/>
      <c r="BY99" s="30"/>
    </row>
    <row r="100" spans="1:77" x14ac:dyDescent="0.25">
      <c r="B100" s="15" t="s">
        <v>36</v>
      </c>
      <c r="C100" s="15" t="s">
        <v>37</v>
      </c>
      <c r="D100" s="21" t="s">
        <v>37</v>
      </c>
      <c r="E100" s="15" t="s">
        <v>38</v>
      </c>
      <c r="F100" s="15" t="s">
        <v>39</v>
      </c>
      <c r="G100" s="15" t="s">
        <v>40</v>
      </c>
      <c r="H100" s="15" t="s">
        <v>41</v>
      </c>
      <c r="I100" s="15" t="s">
        <v>42</v>
      </c>
      <c r="J100" s="15" t="s">
        <v>43</v>
      </c>
      <c r="K100" s="15" t="s">
        <v>44</v>
      </c>
      <c r="L100" s="7" t="s">
        <v>92</v>
      </c>
      <c r="M100" s="7" t="s">
        <v>93</v>
      </c>
      <c r="N100" s="7" t="s">
        <v>94</v>
      </c>
      <c r="O100" s="15" t="s">
        <v>36</v>
      </c>
      <c r="P100" s="15" t="s">
        <v>37</v>
      </c>
      <c r="Q100" s="15" t="s">
        <v>38</v>
      </c>
      <c r="R100" s="15" t="s">
        <v>39</v>
      </c>
      <c r="S100" s="15" t="s">
        <v>40</v>
      </c>
      <c r="T100" s="15" t="s">
        <v>41</v>
      </c>
      <c r="U100" s="15" t="s">
        <v>42</v>
      </c>
      <c r="V100" s="15" t="s">
        <v>43</v>
      </c>
      <c r="W100" s="15" t="s">
        <v>44</v>
      </c>
      <c r="X100" s="7" t="s">
        <v>92</v>
      </c>
      <c r="Y100" s="7" t="s">
        <v>93</v>
      </c>
      <c r="Z100" s="7" t="s">
        <v>94</v>
      </c>
      <c r="AA100" s="15" t="s">
        <v>36</v>
      </c>
      <c r="AB100" s="15" t="s">
        <v>37</v>
      </c>
      <c r="AC100" s="15" t="s">
        <v>38</v>
      </c>
      <c r="AD100" s="15" t="s">
        <v>39</v>
      </c>
      <c r="AE100" s="15" t="s">
        <v>40</v>
      </c>
      <c r="AF100" s="15" t="s">
        <v>41</v>
      </c>
      <c r="AG100" s="15" t="s">
        <v>42</v>
      </c>
      <c r="AH100" s="15" t="s">
        <v>43</v>
      </c>
      <c r="AI100" s="15" t="s">
        <v>44</v>
      </c>
      <c r="AJ100" s="7" t="s">
        <v>92</v>
      </c>
      <c r="AK100" s="7" t="s">
        <v>93</v>
      </c>
      <c r="AL100" s="7" t="s">
        <v>94</v>
      </c>
      <c r="AM100" s="15" t="s">
        <v>36</v>
      </c>
      <c r="AN100" s="15" t="s">
        <v>37</v>
      </c>
      <c r="AO100" s="15" t="s">
        <v>38</v>
      </c>
      <c r="AP100" s="15" t="s">
        <v>39</v>
      </c>
      <c r="AQ100" s="15" t="s">
        <v>40</v>
      </c>
      <c r="AR100" s="15" t="s">
        <v>41</v>
      </c>
      <c r="AS100" s="15" t="s">
        <v>42</v>
      </c>
      <c r="AT100" s="15" t="s">
        <v>43</v>
      </c>
      <c r="AU100" s="15" t="s">
        <v>44</v>
      </c>
      <c r="AV100" s="7" t="s">
        <v>92</v>
      </c>
      <c r="AW100" s="7" t="s">
        <v>93</v>
      </c>
      <c r="AX100" s="7" t="s">
        <v>94</v>
      </c>
      <c r="AY100" s="15" t="s">
        <v>36</v>
      </c>
      <c r="AZ100" s="15" t="s">
        <v>37</v>
      </c>
      <c r="BA100" s="15" t="s">
        <v>38</v>
      </c>
      <c r="BB100" s="15" t="s">
        <v>39</v>
      </c>
      <c r="BC100" s="15" t="s">
        <v>40</v>
      </c>
      <c r="BD100" s="15" t="s">
        <v>41</v>
      </c>
      <c r="BE100" s="15" t="s">
        <v>42</v>
      </c>
      <c r="BF100" s="15" t="s">
        <v>43</v>
      </c>
      <c r="BG100" s="15" t="s">
        <v>44</v>
      </c>
      <c r="BH100" s="7" t="s">
        <v>92</v>
      </c>
      <c r="BI100" s="7" t="s">
        <v>93</v>
      </c>
      <c r="BJ100" s="7" t="s">
        <v>94</v>
      </c>
      <c r="BK100" s="15" t="s">
        <v>36</v>
      </c>
      <c r="BL100" s="15" t="s">
        <v>37</v>
      </c>
      <c r="BM100" s="15" t="s">
        <v>38</v>
      </c>
      <c r="BN100" s="15" t="s">
        <v>39</v>
      </c>
      <c r="BO100" s="15" t="s">
        <v>40</v>
      </c>
      <c r="BP100" s="15" t="s">
        <v>41</v>
      </c>
      <c r="BQ100" s="15" t="s">
        <v>42</v>
      </c>
      <c r="BR100" s="15" t="s">
        <v>43</v>
      </c>
      <c r="BS100" s="15" t="s">
        <v>44</v>
      </c>
      <c r="BT100" s="7" t="s">
        <v>92</v>
      </c>
      <c r="BU100" s="7" t="s">
        <v>93</v>
      </c>
      <c r="BV100" s="7" t="s">
        <v>94</v>
      </c>
      <c r="BW100" s="7" t="s">
        <v>93</v>
      </c>
      <c r="BX100" s="7"/>
      <c r="BY100" s="7"/>
    </row>
    <row r="101" spans="1:77" x14ac:dyDescent="0.25">
      <c r="A101" s="8">
        <v>1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8">
        <v>28.3</v>
      </c>
      <c r="P101" s="7">
        <v>27.6</v>
      </c>
      <c r="Q101" s="9">
        <v>32</v>
      </c>
      <c r="R101" s="8">
        <v>31</v>
      </c>
      <c r="S101" s="9">
        <v>31.1</v>
      </c>
      <c r="T101" s="9">
        <v>30.1</v>
      </c>
      <c r="U101" s="9">
        <v>29.6</v>
      </c>
      <c r="V101" s="9">
        <v>30.2</v>
      </c>
      <c r="W101" s="9">
        <v>29.8</v>
      </c>
      <c r="X101" s="9">
        <v>30.9</v>
      </c>
      <c r="Y101" s="9">
        <v>29.4</v>
      </c>
      <c r="Z101" s="9"/>
      <c r="AA101" s="8">
        <v>6.74</v>
      </c>
      <c r="AB101" s="7">
        <v>7.21</v>
      </c>
      <c r="AC101" s="9">
        <v>9.3000000000000007</v>
      </c>
      <c r="AD101" s="8">
        <v>9.01</v>
      </c>
      <c r="AE101" s="9">
        <v>8.84</v>
      </c>
      <c r="AF101" s="9">
        <v>8.49</v>
      </c>
      <c r="AG101" s="9">
        <v>8.7100000000000009</v>
      </c>
      <c r="AH101" s="10">
        <v>8.41</v>
      </c>
      <c r="AI101" s="10">
        <v>8.2799999999999994</v>
      </c>
      <c r="AJ101" s="10">
        <v>8.76</v>
      </c>
      <c r="AK101" s="10">
        <v>8.4</v>
      </c>
      <c r="AL101" s="10"/>
      <c r="AM101" s="8">
        <v>3.21</v>
      </c>
      <c r="AN101" s="7">
        <v>6.67</v>
      </c>
      <c r="AO101" s="9">
        <v>11.27</v>
      </c>
      <c r="AP101" s="8">
        <v>10.050000000000001</v>
      </c>
      <c r="AQ101" s="9">
        <v>9.34</v>
      </c>
      <c r="AR101" s="9">
        <v>5.99</v>
      </c>
      <c r="AS101" s="9">
        <v>2.33</v>
      </c>
      <c r="AT101" s="9">
        <v>6.71</v>
      </c>
      <c r="AU101" s="9">
        <v>7.53</v>
      </c>
      <c r="AV101" s="9">
        <v>7.71</v>
      </c>
      <c r="AW101" s="9">
        <v>8.0399999999999991</v>
      </c>
      <c r="AX101" s="9"/>
      <c r="AY101" s="8">
        <v>155.4</v>
      </c>
      <c r="AZ101" s="7">
        <v>152.1</v>
      </c>
      <c r="BA101" s="9">
        <v>159.1</v>
      </c>
      <c r="BB101" s="8">
        <v>0.153</v>
      </c>
      <c r="BC101" s="9">
        <v>150.30000000000001</v>
      </c>
      <c r="BD101" s="9">
        <v>147.1</v>
      </c>
      <c r="BE101" s="9">
        <v>146.6</v>
      </c>
      <c r="BF101" s="9">
        <v>146.6</v>
      </c>
      <c r="BG101" s="19">
        <v>141.5</v>
      </c>
      <c r="BI101" s="19">
        <v>140.4</v>
      </c>
      <c r="BK101" s="8">
        <v>0.91</v>
      </c>
      <c r="BL101" s="7">
        <v>0.68</v>
      </c>
      <c r="BM101" s="9">
        <v>0.23</v>
      </c>
      <c r="BN101" s="8">
        <v>0.28999999999999998</v>
      </c>
      <c r="BO101" s="9">
        <v>0.33</v>
      </c>
      <c r="BP101" s="9">
        <v>0.32</v>
      </c>
      <c r="BQ101" s="9">
        <v>0.36</v>
      </c>
      <c r="BR101" s="9">
        <v>0.39</v>
      </c>
      <c r="BS101" s="9">
        <v>0.5</v>
      </c>
      <c r="BT101" s="9"/>
      <c r="BU101" s="9"/>
      <c r="BV101" s="9"/>
      <c r="BW101" s="9">
        <v>83.59</v>
      </c>
      <c r="BX101" s="9"/>
      <c r="BY101" s="9"/>
    </row>
    <row r="102" spans="1:77" x14ac:dyDescent="0.25">
      <c r="A102" s="8">
        <v>2</v>
      </c>
      <c r="B102" s="8">
        <v>0.6</v>
      </c>
      <c r="C102" s="8">
        <v>0.75</v>
      </c>
      <c r="D102" s="8">
        <v>0.75</v>
      </c>
      <c r="E102" s="8">
        <v>0.6</v>
      </c>
      <c r="F102" s="8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9">
        <v>1</v>
      </c>
      <c r="N102" s="9">
        <v>1</v>
      </c>
      <c r="O102" s="8">
        <v>27.2</v>
      </c>
      <c r="P102" s="7">
        <v>27.6</v>
      </c>
      <c r="Q102" s="9">
        <v>31.7</v>
      </c>
      <c r="R102" s="8">
        <v>30.4</v>
      </c>
      <c r="S102" s="9">
        <v>30.2</v>
      </c>
      <c r="T102" s="9">
        <v>29.3</v>
      </c>
      <c r="U102" s="9">
        <v>29.2</v>
      </c>
      <c r="V102" s="9">
        <v>28.7</v>
      </c>
      <c r="W102" s="9">
        <v>29.5</v>
      </c>
      <c r="X102" s="9">
        <v>29</v>
      </c>
      <c r="Y102" s="9">
        <v>28.5</v>
      </c>
      <c r="Z102" s="9"/>
      <c r="AA102" s="8">
        <v>6.54</v>
      </c>
      <c r="AB102" s="7">
        <v>7.18</v>
      </c>
      <c r="AC102" s="9">
        <v>9.23</v>
      </c>
      <c r="AD102" s="8">
        <v>9.0500000000000007</v>
      </c>
      <c r="AE102" s="9">
        <v>8.89</v>
      </c>
      <c r="AF102" s="9">
        <v>8.6199999999999992</v>
      </c>
      <c r="AG102" s="9">
        <v>8.86</v>
      </c>
      <c r="AH102" s="10">
        <v>8.61</v>
      </c>
      <c r="AI102" s="10">
        <v>8.77</v>
      </c>
      <c r="AJ102" s="10">
        <v>8.9499999999999993</v>
      </c>
      <c r="AK102" s="10">
        <v>8.86</v>
      </c>
      <c r="AL102" s="10"/>
      <c r="AM102" s="8">
        <v>1.63</v>
      </c>
      <c r="AN102" s="7">
        <v>4.13</v>
      </c>
      <c r="AO102" s="9">
        <v>11.06</v>
      </c>
      <c r="AP102" s="8">
        <v>10.09</v>
      </c>
      <c r="AQ102" s="9">
        <v>9.44</v>
      </c>
      <c r="AR102" s="9">
        <v>6.18</v>
      </c>
      <c r="AS102" s="9">
        <v>2.1800000000000002</v>
      </c>
      <c r="AT102" s="9">
        <v>7.16</v>
      </c>
      <c r="AU102" s="9">
        <v>8.2100000000000009</v>
      </c>
      <c r="AV102" s="9">
        <v>8.7899999999999991</v>
      </c>
      <c r="AW102" s="9">
        <v>8.51</v>
      </c>
      <c r="AX102" s="9"/>
      <c r="AY102" s="8">
        <v>153.1</v>
      </c>
      <c r="AZ102" s="7">
        <v>152.5</v>
      </c>
      <c r="BA102" s="9">
        <v>158.4</v>
      </c>
      <c r="BB102" s="8">
        <v>0.151</v>
      </c>
      <c r="BC102" s="9">
        <v>147.6</v>
      </c>
      <c r="BD102" s="9">
        <v>144.80000000000001</v>
      </c>
      <c r="BE102" s="9">
        <v>145.69999999999999</v>
      </c>
      <c r="BF102" s="9">
        <v>142.6</v>
      </c>
      <c r="BG102" s="19">
        <v>141.5</v>
      </c>
      <c r="BI102" s="19">
        <v>138.5</v>
      </c>
      <c r="BK102" s="8">
        <v>0.97</v>
      </c>
      <c r="BL102" s="7">
        <v>0.68</v>
      </c>
      <c r="BM102" s="9">
        <v>0.22</v>
      </c>
      <c r="BN102" s="8">
        <v>0.27</v>
      </c>
      <c r="BO102" s="9">
        <v>0.3</v>
      </c>
      <c r="BP102" s="9">
        <v>0.32</v>
      </c>
      <c r="BQ102" s="9">
        <v>0.35</v>
      </c>
      <c r="BR102" s="9">
        <v>0.38</v>
      </c>
      <c r="BS102" s="9">
        <v>0.46</v>
      </c>
      <c r="BT102" s="9"/>
      <c r="BU102" s="9"/>
      <c r="BV102" s="9"/>
      <c r="BW102" s="9">
        <v>84.5</v>
      </c>
      <c r="BX102" s="9"/>
      <c r="BY102" s="9"/>
    </row>
    <row r="103" spans="1:77" x14ac:dyDescent="0.25">
      <c r="A103" s="8">
        <v>3</v>
      </c>
      <c r="B103" s="8">
        <f>B102*3</f>
        <v>1.7999999999999998</v>
      </c>
      <c r="C103" s="8">
        <v>2.25</v>
      </c>
      <c r="D103" s="8">
        <v>2.25</v>
      </c>
      <c r="E103" s="8">
        <v>1.8</v>
      </c>
      <c r="F103" s="8">
        <v>2</v>
      </c>
      <c r="G103" s="9">
        <v>2</v>
      </c>
      <c r="H103" s="9">
        <v>2</v>
      </c>
      <c r="I103" s="9">
        <v>2</v>
      </c>
      <c r="J103" s="9">
        <v>2</v>
      </c>
      <c r="K103" s="9">
        <v>2</v>
      </c>
      <c r="L103" s="9">
        <v>2</v>
      </c>
      <c r="M103" s="9">
        <v>2</v>
      </c>
      <c r="N103" s="9">
        <v>2</v>
      </c>
      <c r="O103" s="8">
        <v>27.2</v>
      </c>
      <c r="P103" s="7">
        <v>27.2</v>
      </c>
      <c r="Q103" s="9">
        <v>29</v>
      </c>
      <c r="R103" s="8">
        <v>29.7</v>
      </c>
      <c r="S103" s="9">
        <v>28.6</v>
      </c>
      <c r="T103" s="9">
        <v>29</v>
      </c>
      <c r="U103" s="9">
        <v>28.8</v>
      </c>
      <c r="V103" s="9">
        <v>28.4</v>
      </c>
      <c r="W103" s="9">
        <v>28.7</v>
      </c>
      <c r="X103" s="9">
        <v>28.2</v>
      </c>
      <c r="Y103" s="9">
        <v>28.3</v>
      </c>
      <c r="Z103" s="9"/>
      <c r="AA103" s="8">
        <v>6.53</v>
      </c>
      <c r="AB103" s="7">
        <v>6.79</v>
      </c>
      <c r="AC103" s="9">
        <v>9.14</v>
      </c>
      <c r="AD103" s="8">
        <v>9.01</v>
      </c>
      <c r="AE103" s="9">
        <v>8.9</v>
      </c>
      <c r="AF103" s="9">
        <v>8.68</v>
      </c>
      <c r="AG103" s="9">
        <v>8.86</v>
      </c>
      <c r="AH103" s="10">
        <v>8.61</v>
      </c>
      <c r="AI103" s="10">
        <v>8.84</v>
      </c>
      <c r="AJ103" s="10">
        <v>9.0299999999999994</v>
      </c>
      <c r="AK103" s="10">
        <v>8.8000000000000007</v>
      </c>
      <c r="AL103" s="10"/>
      <c r="AM103" s="8">
        <v>1.49</v>
      </c>
      <c r="AN103" s="7">
        <v>2.21</v>
      </c>
      <c r="AO103" s="9">
        <v>10.75</v>
      </c>
      <c r="AP103" s="8">
        <v>9.64</v>
      </c>
      <c r="AQ103" s="9">
        <v>9.11</v>
      </c>
      <c r="AR103" s="9">
        <v>6.3</v>
      </c>
      <c r="AS103" s="9">
        <v>2.06</v>
      </c>
      <c r="AT103" s="9">
        <v>6.61</v>
      </c>
      <c r="AU103" s="9">
        <v>8.0299999999999994</v>
      </c>
      <c r="AV103" s="9" t="s">
        <v>95</v>
      </c>
      <c r="AW103" s="9">
        <v>7.06</v>
      </c>
      <c r="AX103" s="9"/>
      <c r="AY103" s="8">
        <v>153</v>
      </c>
      <c r="AZ103" s="7">
        <v>153.6</v>
      </c>
      <c r="BA103" s="9">
        <v>147.69999999999999</v>
      </c>
      <c r="BB103" s="8">
        <v>0.14899999999999999</v>
      </c>
      <c r="BC103" s="9">
        <v>142.5</v>
      </c>
      <c r="BD103" s="9">
        <v>143.5</v>
      </c>
      <c r="BE103" s="9">
        <v>144.6</v>
      </c>
      <c r="BF103" s="9">
        <v>142.19999999999999</v>
      </c>
      <c r="BG103" s="19">
        <v>141.5</v>
      </c>
      <c r="BI103" s="19">
        <v>137.4</v>
      </c>
      <c r="BK103" s="8">
        <v>0.97</v>
      </c>
      <c r="BL103" s="7">
        <v>0.74</v>
      </c>
      <c r="BM103" s="9">
        <v>0.23</v>
      </c>
      <c r="BN103" s="8">
        <v>0.27</v>
      </c>
      <c r="BO103" s="9">
        <v>0.3</v>
      </c>
      <c r="BP103" s="9">
        <v>0.28999999999999998</v>
      </c>
      <c r="BQ103" s="9">
        <v>0.34</v>
      </c>
      <c r="BR103" s="9">
        <v>0.41</v>
      </c>
      <c r="BS103" s="9">
        <v>0.43</v>
      </c>
      <c r="BT103" s="9"/>
      <c r="BU103" s="9"/>
      <c r="BV103" s="9"/>
      <c r="BW103" s="9">
        <v>83.85</v>
      </c>
      <c r="BX103" s="9"/>
      <c r="BY103" s="9"/>
    </row>
    <row r="104" spans="1:77" x14ac:dyDescent="0.25">
      <c r="A104" s="8">
        <v>4</v>
      </c>
      <c r="B104" s="8">
        <v>69.7</v>
      </c>
      <c r="C104" s="7">
        <v>63.7</v>
      </c>
      <c r="D104" s="7">
        <v>5</v>
      </c>
      <c r="E104" s="7">
        <v>5</v>
      </c>
      <c r="F104" s="8">
        <v>3</v>
      </c>
      <c r="G104" s="9">
        <v>3</v>
      </c>
      <c r="H104" s="9">
        <v>3</v>
      </c>
      <c r="I104" s="9">
        <v>3</v>
      </c>
      <c r="J104" s="9">
        <v>3</v>
      </c>
      <c r="K104" s="9">
        <v>3</v>
      </c>
      <c r="L104" s="9">
        <v>3</v>
      </c>
      <c r="M104" s="9">
        <v>3</v>
      </c>
      <c r="N104" s="9">
        <v>3</v>
      </c>
      <c r="O104" s="8">
        <v>27.1</v>
      </c>
      <c r="P104" s="7">
        <v>26.6</v>
      </c>
      <c r="Q104" s="9">
        <v>28.1</v>
      </c>
      <c r="R104" s="8">
        <v>29.6</v>
      </c>
      <c r="S104" s="9">
        <v>28.4</v>
      </c>
      <c r="T104" s="9">
        <v>28.5</v>
      </c>
      <c r="U104" s="9">
        <v>28.6</v>
      </c>
      <c r="V104" s="9">
        <v>27.9</v>
      </c>
      <c r="W104" s="9">
        <v>28.3</v>
      </c>
      <c r="X104" s="9">
        <v>28.1</v>
      </c>
      <c r="Y104" s="9">
        <v>28.1</v>
      </c>
      <c r="Z104" s="9"/>
      <c r="AA104" s="8">
        <v>6.44</v>
      </c>
      <c r="AB104" s="7">
        <v>6.48</v>
      </c>
      <c r="AC104" s="9">
        <v>8.41</v>
      </c>
      <c r="AD104" s="8">
        <v>8.9600000000000009</v>
      </c>
      <c r="AE104" s="9">
        <v>8.64</v>
      </c>
      <c r="AF104" s="9">
        <v>8.68</v>
      </c>
      <c r="AG104" s="9">
        <v>8.6999999999999993</v>
      </c>
      <c r="AH104" s="10">
        <v>8.4499999999999993</v>
      </c>
      <c r="AI104" s="10">
        <v>8.73</v>
      </c>
      <c r="AJ104" s="10">
        <v>8.93</v>
      </c>
      <c r="AK104" s="10">
        <v>8.6999999999999993</v>
      </c>
      <c r="AL104" s="10"/>
      <c r="AM104" s="8">
        <v>0.39</v>
      </c>
      <c r="AN104" s="7">
        <v>0.03</v>
      </c>
      <c r="AO104" s="9">
        <v>6.11</v>
      </c>
      <c r="AP104" s="8">
        <v>9.1199999999999992</v>
      </c>
      <c r="AQ104" s="9">
        <v>6.92</v>
      </c>
      <c r="AR104" s="9">
        <v>6.26</v>
      </c>
      <c r="AS104" s="9">
        <v>1.96</v>
      </c>
      <c r="AT104" s="9">
        <v>5.15</v>
      </c>
      <c r="AU104" s="9">
        <v>6.53</v>
      </c>
      <c r="AV104" s="9">
        <v>7.41</v>
      </c>
      <c r="AW104" s="9">
        <v>6.22</v>
      </c>
      <c r="AX104" s="9"/>
      <c r="AY104" s="8">
        <v>154.19999999999999</v>
      </c>
      <c r="AZ104" s="7">
        <v>166.3</v>
      </c>
      <c r="BA104" s="9">
        <v>146.19999999999999</v>
      </c>
      <c r="BB104" s="8">
        <v>0.14799999999999999</v>
      </c>
      <c r="BC104" s="9">
        <v>141.4</v>
      </c>
      <c r="BD104" s="9">
        <v>143</v>
      </c>
      <c r="BE104" s="9">
        <v>143.19999999999999</v>
      </c>
      <c r="BF104" s="9">
        <v>139.80000000000001</v>
      </c>
      <c r="BG104" s="19">
        <v>141.69999999999999</v>
      </c>
      <c r="BI104" s="19">
        <v>136.4</v>
      </c>
      <c r="BK104" s="8">
        <v>0.2</v>
      </c>
      <c r="BL104" s="7">
        <v>1.5</v>
      </c>
      <c r="BM104" s="9">
        <v>0.49</v>
      </c>
      <c r="BN104" s="8">
        <v>0.28000000000000003</v>
      </c>
      <c r="BO104" s="9">
        <v>0.32</v>
      </c>
      <c r="BP104" s="9">
        <v>0.3</v>
      </c>
      <c r="BQ104" s="9">
        <v>0.34</v>
      </c>
      <c r="BR104" s="9">
        <v>0.45</v>
      </c>
      <c r="BS104" s="9">
        <v>0.44</v>
      </c>
      <c r="BT104" s="9"/>
      <c r="BU104" s="9"/>
      <c r="BV104" s="9"/>
      <c r="BW104" s="9">
        <v>83.85</v>
      </c>
      <c r="BX104" s="9"/>
      <c r="BY104" s="9"/>
    </row>
    <row r="105" spans="1:77" x14ac:dyDescent="0.25">
      <c r="A105" s="8">
        <v>5</v>
      </c>
      <c r="C105" s="7"/>
      <c r="D105" s="7">
        <v>10</v>
      </c>
      <c r="E105" s="7">
        <v>10</v>
      </c>
      <c r="F105" s="8">
        <v>4</v>
      </c>
      <c r="G105" s="9">
        <v>4</v>
      </c>
      <c r="H105" s="9">
        <v>4</v>
      </c>
      <c r="I105" s="9">
        <v>4</v>
      </c>
      <c r="J105" s="9">
        <v>4</v>
      </c>
      <c r="K105" s="9">
        <v>4</v>
      </c>
      <c r="L105" s="9">
        <v>4</v>
      </c>
      <c r="M105" s="9">
        <v>4</v>
      </c>
      <c r="N105" s="9">
        <v>4</v>
      </c>
      <c r="Q105" s="9">
        <v>27.4</v>
      </c>
      <c r="R105" s="8">
        <v>29.4</v>
      </c>
      <c r="S105" s="9">
        <v>28.3</v>
      </c>
      <c r="T105" s="9">
        <v>28.5</v>
      </c>
      <c r="U105" s="9">
        <v>28.4</v>
      </c>
      <c r="V105" s="9">
        <v>27.8</v>
      </c>
      <c r="W105" s="9">
        <v>28.2</v>
      </c>
      <c r="X105" s="9">
        <v>27.9</v>
      </c>
      <c r="Y105" s="9">
        <v>28.1</v>
      </c>
      <c r="Z105" s="9"/>
      <c r="AC105" s="9">
        <v>7.27</v>
      </c>
      <c r="AD105" s="8">
        <v>8.8800000000000008</v>
      </c>
      <c r="AE105" s="9">
        <v>8.41</v>
      </c>
      <c r="AF105" s="9">
        <v>8.33</v>
      </c>
      <c r="AG105" s="9">
        <v>8.42</v>
      </c>
      <c r="AH105" s="10">
        <v>8.23</v>
      </c>
      <c r="AI105" s="10">
        <v>8.6999999999999993</v>
      </c>
      <c r="AJ105" s="10">
        <v>8.8699999999999992</v>
      </c>
      <c r="AK105" s="10">
        <v>8.66</v>
      </c>
      <c r="AL105" s="10"/>
      <c r="AN105" s="7">
        <v>0.01</v>
      </c>
      <c r="AO105" s="9">
        <v>0.66</v>
      </c>
      <c r="AP105" s="8">
        <v>8.5399999999999991</v>
      </c>
      <c r="AQ105" s="9">
        <v>5.63</v>
      </c>
      <c r="AR105" s="9">
        <v>3.2</v>
      </c>
      <c r="AS105" s="9">
        <v>1.86</v>
      </c>
      <c r="AT105" s="9">
        <v>4.7</v>
      </c>
      <c r="AU105" s="9">
        <v>6.3</v>
      </c>
      <c r="AV105" s="9">
        <v>6.96</v>
      </c>
      <c r="AW105" s="9">
        <v>6.83</v>
      </c>
      <c r="AX105" s="9"/>
      <c r="BA105" s="9">
        <v>150.1</v>
      </c>
      <c r="BB105" s="8">
        <v>0.14699999999999999</v>
      </c>
      <c r="BC105" s="9">
        <v>141.1</v>
      </c>
      <c r="BD105" s="9">
        <v>142.80000000000001</v>
      </c>
      <c r="BE105" s="9">
        <v>142.30000000000001</v>
      </c>
      <c r="BF105" s="9">
        <v>139.9</v>
      </c>
      <c r="BG105" s="19">
        <v>141.69999999999999</v>
      </c>
      <c r="BI105" s="19">
        <v>136.19999999999999</v>
      </c>
      <c r="BM105" s="9">
        <v>1.29</v>
      </c>
      <c r="BN105" s="8">
        <v>0.3</v>
      </c>
      <c r="BO105" s="9">
        <v>0.32</v>
      </c>
      <c r="BP105" s="9">
        <v>0.38</v>
      </c>
      <c r="BQ105" s="9">
        <v>0.37</v>
      </c>
      <c r="BR105" s="9">
        <v>0.51</v>
      </c>
      <c r="BS105" s="9">
        <v>0.43</v>
      </c>
      <c r="BT105" s="9"/>
      <c r="BU105" s="9"/>
      <c r="BV105" s="9"/>
      <c r="BW105" s="9">
        <v>83.85</v>
      </c>
      <c r="BX105" s="9"/>
      <c r="BY105" s="9"/>
    </row>
    <row r="106" spans="1:77" x14ac:dyDescent="0.25">
      <c r="A106" s="8">
        <v>6</v>
      </c>
      <c r="D106" s="7">
        <v>63.7</v>
      </c>
      <c r="E106" s="7">
        <v>63.9</v>
      </c>
      <c r="F106" s="8">
        <v>5</v>
      </c>
      <c r="G106" s="9">
        <v>5</v>
      </c>
      <c r="H106" s="9">
        <v>5</v>
      </c>
      <c r="I106" s="9">
        <v>5</v>
      </c>
      <c r="J106" s="9">
        <v>5</v>
      </c>
      <c r="K106" s="9">
        <v>5</v>
      </c>
      <c r="L106" s="9">
        <v>5</v>
      </c>
      <c r="M106" s="9">
        <v>5</v>
      </c>
      <c r="N106" s="9">
        <v>5</v>
      </c>
      <c r="Q106" s="9">
        <v>27.7</v>
      </c>
      <c r="R106" s="8">
        <v>28.6</v>
      </c>
      <c r="S106" s="9">
        <v>28.2</v>
      </c>
      <c r="T106" s="9">
        <v>28.4</v>
      </c>
      <c r="U106" s="9">
        <v>28.2</v>
      </c>
      <c r="V106" s="9">
        <v>27.8</v>
      </c>
      <c r="W106" s="9">
        <v>28.1</v>
      </c>
      <c r="X106" s="9">
        <v>27.8</v>
      </c>
      <c r="Y106" s="9">
        <v>28</v>
      </c>
      <c r="Z106" s="9"/>
      <c r="AC106" s="9">
        <v>6.75</v>
      </c>
      <c r="AD106" s="8">
        <v>8.2100000000000009</v>
      </c>
      <c r="AE106" s="9">
        <v>8.16</v>
      </c>
      <c r="AF106" s="9">
        <v>7.93</v>
      </c>
      <c r="AG106" s="9">
        <v>8.15</v>
      </c>
      <c r="AH106" s="10">
        <v>8.14</v>
      </c>
      <c r="AI106" s="10">
        <v>8.68</v>
      </c>
      <c r="AJ106" s="10">
        <v>8.6199999999999992</v>
      </c>
      <c r="AK106" s="10">
        <v>8.67</v>
      </c>
      <c r="AL106" s="10"/>
      <c r="AN106" s="7">
        <v>0.17</v>
      </c>
      <c r="AO106" s="9">
        <v>0.19</v>
      </c>
      <c r="AP106" s="8">
        <v>5.0599999999999996</v>
      </c>
      <c r="AQ106" s="9">
        <v>4.46</v>
      </c>
      <c r="AR106" s="9">
        <v>3.17</v>
      </c>
      <c r="AS106" s="9">
        <v>1.79</v>
      </c>
      <c r="AT106" s="9">
        <v>4.66</v>
      </c>
      <c r="AU106" s="9">
        <v>6.23</v>
      </c>
      <c r="AV106" s="9">
        <v>5.08</v>
      </c>
      <c r="AW106" s="9">
        <v>6.43</v>
      </c>
      <c r="AX106" s="9"/>
      <c r="BA106" s="9">
        <v>171.1</v>
      </c>
      <c r="BB106" s="8">
        <v>0.14599999999999999</v>
      </c>
      <c r="BC106" s="9">
        <v>141.5</v>
      </c>
      <c r="BD106" s="9">
        <v>143</v>
      </c>
      <c r="BE106" s="9">
        <v>142.4</v>
      </c>
      <c r="BF106" s="9">
        <v>139.80000000000001</v>
      </c>
      <c r="BG106" s="19">
        <v>141.69999999999999</v>
      </c>
      <c r="BI106" s="19">
        <v>136</v>
      </c>
      <c r="BM106" s="9">
        <v>3.01</v>
      </c>
      <c r="BN106" s="8">
        <v>0.5</v>
      </c>
      <c r="BO106" s="9">
        <v>0.36</v>
      </c>
      <c r="BP106" s="9">
        <v>0.43</v>
      </c>
      <c r="BQ106" s="9">
        <v>0.45</v>
      </c>
      <c r="BR106" s="9">
        <v>0.51</v>
      </c>
      <c r="BS106" s="9">
        <v>0.42</v>
      </c>
      <c r="BT106" s="9"/>
      <c r="BU106" s="9"/>
      <c r="BV106" s="9"/>
      <c r="BW106" s="9">
        <v>83.85</v>
      </c>
      <c r="BX106" s="9"/>
      <c r="BY106" s="9"/>
    </row>
    <row r="107" spans="1:77" x14ac:dyDescent="0.25">
      <c r="A107" s="8">
        <v>7</v>
      </c>
      <c r="F107" s="8">
        <v>6</v>
      </c>
      <c r="G107" s="9">
        <v>6</v>
      </c>
      <c r="H107" s="9">
        <v>6</v>
      </c>
      <c r="I107" s="9">
        <v>6</v>
      </c>
      <c r="J107" s="9">
        <v>6</v>
      </c>
      <c r="K107" s="9">
        <v>6</v>
      </c>
      <c r="L107" s="9">
        <v>6</v>
      </c>
      <c r="M107" s="9">
        <v>6</v>
      </c>
      <c r="N107" s="9">
        <v>6</v>
      </c>
      <c r="R107" s="8">
        <v>28.4</v>
      </c>
      <c r="S107" s="9">
        <v>28.1</v>
      </c>
      <c r="T107" s="9">
        <v>28.4</v>
      </c>
      <c r="U107" s="9">
        <v>28</v>
      </c>
      <c r="V107" s="9">
        <v>27.8</v>
      </c>
      <c r="W107" s="9">
        <v>28.1</v>
      </c>
      <c r="X107" s="9">
        <v>27.7</v>
      </c>
      <c r="Y107" s="9">
        <v>27.8</v>
      </c>
      <c r="Z107" s="9"/>
      <c r="AD107" s="8">
        <v>7.76</v>
      </c>
      <c r="AE107" s="9">
        <v>7.74</v>
      </c>
      <c r="AF107" s="9">
        <v>7.83</v>
      </c>
      <c r="AG107" s="9">
        <v>7.7</v>
      </c>
      <c r="AH107" s="10">
        <v>8.09</v>
      </c>
      <c r="AI107" s="10">
        <v>8.58</v>
      </c>
      <c r="AJ107" s="10">
        <v>8.3000000000000007</v>
      </c>
      <c r="AK107" s="10">
        <v>8.4</v>
      </c>
      <c r="AL107" s="10"/>
      <c r="AP107" s="8">
        <v>3.44</v>
      </c>
      <c r="AQ107" s="9">
        <v>1.74</v>
      </c>
      <c r="AR107" s="9">
        <v>3.17</v>
      </c>
      <c r="AS107" s="9">
        <v>1.56</v>
      </c>
      <c r="AT107" s="9">
        <v>4.6100000000000003</v>
      </c>
      <c r="AU107" s="9">
        <v>5.49</v>
      </c>
      <c r="AV107" s="9">
        <v>2.89</v>
      </c>
      <c r="AW107" s="9">
        <v>4.12</v>
      </c>
      <c r="AX107" s="9"/>
      <c r="BB107" s="8">
        <v>0.14599999999999999</v>
      </c>
      <c r="BC107" s="9">
        <v>143.5</v>
      </c>
      <c r="BD107" s="9">
        <v>142.69999999999999</v>
      </c>
      <c r="BE107" s="9">
        <v>142.80000000000001</v>
      </c>
      <c r="BF107" s="9">
        <v>139.80000000000001</v>
      </c>
      <c r="BG107" s="19">
        <v>141.69999999999999</v>
      </c>
      <c r="BI107" s="19">
        <v>136.1</v>
      </c>
      <c r="BN107" s="8">
        <v>0.72</v>
      </c>
      <c r="BO107" s="9">
        <v>0.57999999999999996</v>
      </c>
      <c r="BP107" s="9">
        <v>0.43</v>
      </c>
      <c r="BQ107" s="9">
        <v>0.65</v>
      </c>
      <c r="BR107" s="9">
        <v>0.52</v>
      </c>
      <c r="BS107" s="9">
        <v>0.43</v>
      </c>
      <c r="BT107" s="9"/>
      <c r="BU107" s="9"/>
      <c r="BV107" s="9"/>
      <c r="BW107" s="9">
        <v>83.85</v>
      </c>
      <c r="BX107" s="9"/>
      <c r="BY107" s="9"/>
    </row>
    <row r="108" spans="1:77" x14ac:dyDescent="0.25">
      <c r="A108" s="8">
        <v>8</v>
      </c>
      <c r="F108" s="8">
        <v>7</v>
      </c>
      <c r="G108" s="9">
        <v>7</v>
      </c>
      <c r="H108" s="9">
        <v>7</v>
      </c>
      <c r="I108" s="9">
        <v>7</v>
      </c>
      <c r="J108" s="9">
        <v>7</v>
      </c>
      <c r="K108" s="9">
        <v>7</v>
      </c>
      <c r="L108" s="9">
        <v>7</v>
      </c>
      <c r="M108" s="9">
        <v>7</v>
      </c>
      <c r="N108" s="9">
        <v>7</v>
      </c>
      <c r="R108" s="8">
        <v>28.2</v>
      </c>
      <c r="S108" s="19">
        <v>28</v>
      </c>
      <c r="T108" s="19">
        <v>28.4</v>
      </c>
      <c r="U108" s="19">
        <v>27.8</v>
      </c>
      <c r="V108" s="19">
        <v>27.7</v>
      </c>
      <c r="W108" s="19">
        <v>27.9</v>
      </c>
      <c r="X108" s="19">
        <v>27.6</v>
      </c>
      <c r="Y108" s="19">
        <v>27.6</v>
      </c>
      <c r="Z108" s="19"/>
      <c r="AD108" s="8">
        <v>7.5</v>
      </c>
      <c r="AE108" s="9">
        <v>7.33</v>
      </c>
      <c r="AF108" s="9">
        <v>7.8</v>
      </c>
      <c r="AG108" s="9">
        <v>7.45</v>
      </c>
      <c r="AH108" s="10">
        <v>8.0500000000000007</v>
      </c>
      <c r="AI108" s="10">
        <v>8.31</v>
      </c>
      <c r="AJ108" s="10">
        <v>8.09</v>
      </c>
      <c r="AK108" s="10">
        <v>8.16</v>
      </c>
      <c r="AL108" s="10"/>
      <c r="AP108" s="8">
        <v>2.41</v>
      </c>
      <c r="AQ108" s="9">
        <v>0.06</v>
      </c>
      <c r="AR108" s="9">
        <v>2.93</v>
      </c>
      <c r="AS108" s="9">
        <v>1.37</v>
      </c>
      <c r="AT108" s="9">
        <v>4.49</v>
      </c>
      <c r="AU108" s="9">
        <v>3.52</v>
      </c>
      <c r="AV108" s="9">
        <v>2.76</v>
      </c>
      <c r="AW108" s="9">
        <v>3.66</v>
      </c>
      <c r="AX108" s="9"/>
      <c r="BB108" s="8">
        <v>0.14699999999999999</v>
      </c>
      <c r="BC108" s="9">
        <v>148.9</v>
      </c>
      <c r="BD108" s="9">
        <v>142.6</v>
      </c>
      <c r="BE108" s="9">
        <v>143.1</v>
      </c>
      <c r="BF108" s="9">
        <v>139.80000000000001</v>
      </c>
      <c r="BG108" s="19">
        <v>141.69999999999999</v>
      </c>
      <c r="BI108" s="19">
        <v>135.5</v>
      </c>
      <c r="BN108" s="8">
        <v>0.8</v>
      </c>
      <c r="BO108" s="9">
        <v>0.19</v>
      </c>
      <c r="BP108" s="9">
        <v>0.43</v>
      </c>
      <c r="BQ108" s="9">
        <v>0.81</v>
      </c>
      <c r="BR108" s="9">
        <v>0.53</v>
      </c>
      <c r="BS108" s="9">
        <v>0.56999999999999995</v>
      </c>
      <c r="BT108" s="9"/>
      <c r="BU108" s="9"/>
      <c r="BV108" s="9"/>
      <c r="BW108" s="9">
        <v>83.85</v>
      </c>
      <c r="BX108" s="9"/>
      <c r="BY108" s="9"/>
    </row>
    <row r="109" spans="1:77" x14ac:dyDescent="0.25">
      <c r="A109" s="8">
        <v>9</v>
      </c>
      <c r="F109" s="8">
        <v>8</v>
      </c>
      <c r="G109" s="9">
        <v>8</v>
      </c>
      <c r="H109" s="9">
        <v>8</v>
      </c>
      <c r="I109" s="9">
        <v>8</v>
      </c>
      <c r="J109" s="9">
        <v>8</v>
      </c>
      <c r="K109" s="9">
        <v>8</v>
      </c>
      <c r="L109" s="9">
        <v>8</v>
      </c>
      <c r="M109" s="9">
        <v>8</v>
      </c>
      <c r="N109" s="9">
        <v>8</v>
      </c>
      <c r="R109" s="8">
        <v>28.1</v>
      </c>
      <c r="S109" s="19">
        <v>27.9</v>
      </c>
      <c r="T109" s="19">
        <v>28.3</v>
      </c>
      <c r="U109" s="19">
        <v>27.7</v>
      </c>
      <c r="V109" s="19">
        <v>27.7</v>
      </c>
      <c r="W109" s="19">
        <v>27.8</v>
      </c>
      <c r="X109" s="19">
        <v>27.6</v>
      </c>
      <c r="Y109" s="19">
        <v>27.6</v>
      </c>
      <c r="Z109" s="19"/>
      <c r="AD109" s="8">
        <v>7.33</v>
      </c>
      <c r="AE109" s="9">
        <v>7.16</v>
      </c>
      <c r="AF109" s="9">
        <v>7.71</v>
      </c>
      <c r="AG109" s="9">
        <v>7.22</v>
      </c>
      <c r="AH109" s="10">
        <v>8.0299999999999994</v>
      </c>
      <c r="AI109" s="10">
        <v>8.09</v>
      </c>
      <c r="AJ109" s="10">
        <v>7.95</v>
      </c>
      <c r="AK109" s="10">
        <v>7.97</v>
      </c>
      <c r="AL109" s="10"/>
      <c r="AP109" s="8">
        <v>1.46</v>
      </c>
      <c r="AQ109" s="9">
        <v>0.04</v>
      </c>
      <c r="AR109" s="9">
        <v>2.39</v>
      </c>
      <c r="AS109" s="9">
        <v>1.29</v>
      </c>
      <c r="AT109" s="9">
        <v>4.5999999999999996</v>
      </c>
      <c r="AU109" s="9">
        <v>2.21</v>
      </c>
      <c r="AV109" s="9">
        <v>2.61</v>
      </c>
      <c r="AW109" s="9">
        <v>2.5499999999999998</v>
      </c>
      <c r="AX109" s="9"/>
      <c r="BB109" s="8">
        <v>0.14699999999999999</v>
      </c>
      <c r="BC109" s="9">
        <v>148.69999999999999</v>
      </c>
      <c r="BD109" s="9">
        <v>142.80000000000001</v>
      </c>
      <c r="BE109" s="9">
        <v>143.4</v>
      </c>
      <c r="BF109" s="9">
        <v>139.69999999999999</v>
      </c>
      <c r="BG109" s="19">
        <v>142.1</v>
      </c>
      <c r="BI109" s="19">
        <v>136.5</v>
      </c>
      <c r="BN109" s="8">
        <v>1.01</v>
      </c>
      <c r="BO109" s="9">
        <v>1.28</v>
      </c>
      <c r="BP109" s="9">
        <v>0.47</v>
      </c>
      <c r="BQ109" s="9">
        <v>0.94</v>
      </c>
      <c r="BR109" s="9">
        <v>0.53</v>
      </c>
      <c r="BS109" s="9">
        <v>0.74</v>
      </c>
      <c r="BT109" s="9"/>
      <c r="BU109" s="9"/>
      <c r="BV109" s="9"/>
      <c r="BW109" s="9">
        <v>84.5</v>
      </c>
      <c r="BX109" s="9"/>
      <c r="BY109" s="9"/>
    </row>
    <row r="110" spans="1:77" x14ac:dyDescent="0.25">
      <c r="A110" s="8">
        <v>10</v>
      </c>
      <c r="F110" s="8">
        <v>9</v>
      </c>
      <c r="G110" s="9">
        <v>9</v>
      </c>
      <c r="H110" s="9">
        <v>9</v>
      </c>
      <c r="I110" s="9">
        <v>9</v>
      </c>
      <c r="J110" s="9">
        <v>9</v>
      </c>
      <c r="K110" s="9">
        <v>9</v>
      </c>
      <c r="L110" s="9">
        <v>9</v>
      </c>
      <c r="M110" s="9">
        <v>9</v>
      </c>
      <c r="N110" s="9">
        <v>9</v>
      </c>
      <c r="R110" s="8">
        <v>27.9</v>
      </c>
      <c r="S110" s="9">
        <v>27.9</v>
      </c>
      <c r="T110" s="9">
        <v>28.1</v>
      </c>
      <c r="U110" s="9">
        <v>27.7</v>
      </c>
      <c r="V110" s="19">
        <v>27.7</v>
      </c>
      <c r="W110" s="19">
        <v>27.7</v>
      </c>
      <c r="X110" s="19">
        <v>27.6</v>
      </c>
      <c r="Y110" s="19">
        <v>27.5</v>
      </c>
      <c r="Z110" s="19"/>
      <c r="AD110" s="8">
        <v>7.15</v>
      </c>
      <c r="AE110" s="9">
        <v>7.07</v>
      </c>
      <c r="AF110" s="9">
        <v>7.41</v>
      </c>
      <c r="AG110" s="9">
        <v>7.12</v>
      </c>
      <c r="AH110" s="10">
        <v>8</v>
      </c>
      <c r="AI110" s="10">
        <v>7.85</v>
      </c>
      <c r="AJ110" s="10">
        <v>7.86</v>
      </c>
      <c r="AK110" s="10">
        <v>7.81</v>
      </c>
      <c r="AL110" s="10"/>
      <c r="AP110" s="8">
        <v>0.31</v>
      </c>
      <c r="AQ110" s="9">
        <v>0.03</v>
      </c>
      <c r="AR110" s="9">
        <v>0.06</v>
      </c>
      <c r="AS110" s="9">
        <v>1.24</v>
      </c>
      <c r="AT110" s="9">
        <v>4.1500000000000004</v>
      </c>
      <c r="AU110" s="9">
        <v>1.94</v>
      </c>
      <c r="AV110" s="9">
        <v>2.69</v>
      </c>
      <c r="AW110" s="9">
        <v>2.61</v>
      </c>
      <c r="AX110" s="9"/>
      <c r="BB110" s="8">
        <v>0.14799999999999999</v>
      </c>
      <c r="BC110" s="9">
        <v>149</v>
      </c>
      <c r="BD110" s="9">
        <v>146.19999999999999</v>
      </c>
      <c r="BE110" s="9">
        <v>143.19999999999999</v>
      </c>
      <c r="BF110" s="9">
        <v>139.80000000000001</v>
      </c>
      <c r="BG110" s="19">
        <v>142.1</v>
      </c>
      <c r="BI110" s="19">
        <v>136.6</v>
      </c>
      <c r="BN110" s="8">
        <v>1.2</v>
      </c>
      <c r="BO110" s="9">
        <v>1.32</v>
      </c>
      <c r="BP110" s="9">
        <v>0.8</v>
      </c>
      <c r="BQ110" s="9">
        <v>1.05</v>
      </c>
      <c r="BR110" s="9">
        <v>0.56000000000000005</v>
      </c>
      <c r="BS110" s="9">
        <v>0.82</v>
      </c>
      <c r="BT110" s="9"/>
      <c r="BU110" s="9"/>
      <c r="BV110" s="9"/>
      <c r="BW110" s="9">
        <v>84.5</v>
      </c>
      <c r="BX110" s="9"/>
      <c r="BY110" s="9"/>
    </row>
    <row r="111" spans="1:77" x14ac:dyDescent="0.25">
      <c r="A111" s="8">
        <v>11</v>
      </c>
      <c r="F111" s="8">
        <v>10</v>
      </c>
      <c r="G111" s="9">
        <v>10</v>
      </c>
      <c r="H111" s="9">
        <v>10</v>
      </c>
      <c r="I111" s="9">
        <v>10</v>
      </c>
      <c r="J111" s="9">
        <v>10</v>
      </c>
      <c r="K111" s="9">
        <v>10</v>
      </c>
      <c r="L111" s="9">
        <v>10</v>
      </c>
      <c r="M111" s="9">
        <v>10</v>
      </c>
      <c r="N111" s="9">
        <v>10</v>
      </c>
      <c r="R111" s="8">
        <v>27.7</v>
      </c>
      <c r="S111" s="9">
        <v>27.7</v>
      </c>
      <c r="T111" s="9">
        <v>28.1</v>
      </c>
      <c r="U111" s="9">
        <v>27.7</v>
      </c>
      <c r="V111" s="19">
        <v>27.7</v>
      </c>
      <c r="W111" s="19">
        <v>27.7</v>
      </c>
      <c r="X111" s="19">
        <v>27.6</v>
      </c>
      <c r="Y111" s="19">
        <v>27.5</v>
      </c>
      <c r="Z111" s="19"/>
      <c r="AD111" s="8">
        <v>7.03</v>
      </c>
      <c r="AE111" s="9">
        <v>6.99</v>
      </c>
      <c r="AF111" s="9">
        <v>7.25</v>
      </c>
      <c r="AG111" s="9">
        <v>7.09</v>
      </c>
      <c r="AH111" s="10">
        <v>7.9</v>
      </c>
      <c r="AI111" s="10">
        <v>7.7</v>
      </c>
      <c r="AJ111" s="10">
        <v>7.86</v>
      </c>
      <c r="AK111" s="10">
        <v>7.71</v>
      </c>
      <c r="AL111" s="10"/>
      <c r="AP111" s="8">
        <v>0.06</v>
      </c>
      <c r="AQ111" s="9">
        <v>0.03</v>
      </c>
      <c r="AR111" s="9">
        <v>0.02</v>
      </c>
      <c r="AS111" s="9">
        <v>1.17</v>
      </c>
      <c r="AT111" s="9">
        <v>3.72</v>
      </c>
      <c r="AU111" s="9">
        <v>1.01</v>
      </c>
      <c r="AV111" s="9">
        <v>2.63</v>
      </c>
      <c r="AW111" s="9">
        <v>2.73</v>
      </c>
      <c r="AX111" s="9"/>
      <c r="BB111" s="8">
        <v>0.14899999999999999</v>
      </c>
      <c r="BC111" s="9">
        <v>151.4</v>
      </c>
      <c r="BD111" s="9">
        <v>147.19999999999999</v>
      </c>
      <c r="BE111" s="9">
        <v>143.9</v>
      </c>
      <c r="BF111" s="9">
        <v>140.1</v>
      </c>
      <c r="BG111" s="19">
        <v>142.4</v>
      </c>
      <c r="BI111" s="19">
        <v>136.6</v>
      </c>
      <c r="BN111" s="8">
        <v>1.49</v>
      </c>
      <c r="BO111" s="9">
        <v>1.61</v>
      </c>
      <c r="BP111" s="9">
        <v>0.98</v>
      </c>
      <c r="BQ111" s="9">
        <v>1.1399999999999999</v>
      </c>
      <c r="BR111" s="9">
        <v>0.66</v>
      </c>
      <c r="BS111" s="9">
        <v>0.96</v>
      </c>
      <c r="BT111" s="9"/>
      <c r="BU111" s="9"/>
      <c r="BV111" s="9"/>
      <c r="BW111" s="9">
        <v>84.5</v>
      </c>
      <c r="BX111" s="9"/>
      <c r="BY111" s="9"/>
    </row>
    <row r="112" spans="1:77" x14ac:dyDescent="0.25">
      <c r="A112" s="8">
        <v>12</v>
      </c>
      <c r="F112" s="8">
        <v>62.6</v>
      </c>
      <c r="G112" s="9">
        <v>65.7</v>
      </c>
      <c r="H112" s="9">
        <v>65</v>
      </c>
      <c r="I112" s="9">
        <v>65.599999999999994</v>
      </c>
      <c r="J112" s="9">
        <v>60.2</v>
      </c>
      <c r="K112" s="9">
        <v>68.400000000000006</v>
      </c>
      <c r="L112" s="9">
        <v>62.6</v>
      </c>
      <c r="M112" s="9">
        <v>63.5</v>
      </c>
      <c r="N112" s="9"/>
      <c r="R112" s="8">
        <v>29.1</v>
      </c>
      <c r="S112" s="9">
        <v>27.6</v>
      </c>
      <c r="T112" s="9">
        <v>27.3</v>
      </c>
      <c r="U112" s="9">
        <v>27.2</v>
      </c>
      <c r="V112" s="9">
        <v>27.8</v>
      </c>
      <c r="W112" s="9">
        <v>27.6</v>
      </c>
      <c r="X112" s="9">
        <v>28.1</v>
      </c>
      <c r="Y112" s="9">
        <v>27.3</v>
      </c>
      <c r="Z112" s="9"/>
      <c r="AD112" s="8">
        <v>7.84</v>
      </c>
      <c r="AE112" s="9">
        <v>6.93</v>
      </c>
      <c r="AF112" s="9">
        <v>7.2</v>
      </c>
      <c r="AG112" s="9">
        <v>6.81</v>
      </c>
      <c r="AH112" s="10">
        <v>7.9</v>
      </c>
      <c r="AI112" s="10">
        <v>7.2</v>
      </c>
      <c r="AJ112" s="10">
        <v>7.36</v>
      </c>
      <c r="AK112" s="10">
        <v>7.37</v>
      </c>
      <c r="AL112" s="10"/>
      <c r="AP112" s="8">
        <v>0.39</v>
      </c>
      <c r="AQ112" s="9">
        <v>0.32</v>
      </c>
      <c r="AR112" s="9">
        <v>0.8</v>
      </c>
      <c r="AS112" s="9">
        <v>0.97</v>
      </c>
      <c r="AT112" s="9">
        <v>0.55000000000000004</v>
      </c>
      <c r="AU112" s="9">
        <v>1.26</v>
      </c>
      <c r="AV112" s="9">
        <v>0.28000000000000003</v>
      </c>
      <c r="AW112" s="9">
        <v>0.61</v>
      </c>
      <c r="AX112" s="9"/>
      <c r="BB112" s="8">
        <v>0.154</v>
      </c>
      <c r="BC112" s="9">
        <v>170.7</v>
      </c>
      <c r="BD112" s="9">
        <v>169.8</v>
      </c>
      <c r="BE112" s="9">
        <v>168.5</v>
      </c>
      <c r="BF112" s="9">
        <v>172.8</v>
      </c>
      <c r="BG112" s="19">
        <v>142.44999999999999</v>
      </c>
      <c r="BI112" s="19">
        <v>171.1</v>
      </c>
      <c r="BN112" s="8">
        <v>0.15</v>
      </c>
      <c r="BO112" s="9">
        <v>3.49</v>
      </c>
      <c r="BP112" s="9">
        <v>3.13</v>
      </c>
      <c r="BQ112" s="9">
        <v>4.04</v>
      </c>
      <c r="BR112" s="9">
        <v>4.38</v>
      </c>
      <c r="BS112" s="20">
        <v>3.98</v>
      </c>
      <c r="BT112" s="20"/>
      <c r="BU112" s="20"/>
      <c r="BV112" s="20"/>
      <c r="BW112" s="20">
        <v>106.6</v>
      </c>
      <c r="BX112" s="20"/>
      <c r="BY112" s="20"/>
    </row>
    <row r="113" spans="1:77" x14ac:dyDescent="0.25">
      <c r="C113" s="15"/>
    </row>
    <row r="114" spans="1:77" x14ac:dyDescent="0.25">
      <c r="A114" s="8" t="s">
        <v>56</v>
      </c>
    </row>
    <row r="115" spans="1:77" x14ac:dyDescent="0.25">
      <c r="A115" s="8" t="s">
        <v>34</v>
      </c>
      <c r="B115" s="79" t="s">
        <v>49</v>
      </c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 t="s">
        <v>35</v>
      </c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 t="s">
        <v>46</v>
      </c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 t="s">
        <v>47</v>
      </c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 t="s">
        <v>48</v>
      </c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 t="s">
        <v>5</v>
      </c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30" t="s">
        <v>97</v>
      </c>
      <c r="BX115" s="30"/>
      <c r="BY115" s="30"/>
    </row>
    <row r="116" spans="1:77" x14ac:dyDescent="0.25">
      <c r="B116" s="15" t="s">
        <v>36</v>
      </c>
      <c r="C116" s="15" t="s">
        <v>37</v>
      </c>
      <c r="D116" s="21" t="s">
        <v>37</v>
      </c>
      <c r="E116" s="15" t="s">
        <v>38</v>
      </c>
      <c r="F116" s="15" t="s">
        <v>39</v>
      </c>
      <c r="G116" s="15" t="s">
        <v>40</v>
      </c>
      <c r="H116" s="15" t="s">
        <v>41</v>
      </c>
      <c r="I116" s="15" t="s">
        <v>42</v>
      </c>
      <c r="J116" s="15" t="s">
        <v>43</v>
      </c>
      <c r="K116" s="15" t="s">
        <v>44</v>
      </c>
      <c r="L116" s="7" t="s">
        <v>92</v>
      </c>
      <c r="M116" s="7" t="s">
        <v>93</v>
      </c>
      <c r="N116" s="7" t="s">
        <v>94</v>
      </c>
      <c r="O116" s="15" t="s">
        <v>36</v>
      </c>
      <c r="P116" s="15" t="s">
        <v>37</v>
      </c>
      <c r="Q116" s="15" t="s">
        <v>38</v>
      </c>
      <c r="R116" s="15" t="s">
        <v>39</v>
      </c>
      <c r="S116" s="15" t="s">
        <v>40</v>
      </c>
      <c r="T116" s="15" t="s">
        <v>41</v>
      </c>
      <c r="U116" s="15" t="s">
        <v>42</v>
      </c>
      <c r="V116" s="15" t="s">
        <v>43</v>
      </c>
      <c r="W116" s="15" t="s">
        <v>44</v>
      </c>
      <c r="X116" s="7" t="s">
        <v>92</v>
      </c>
      <c r="Y116" s="7" t="s">
        <v>93</v>
      </c>
      <c r="Z116" s="7" t="s">
        <v>94</v>
      </c>
      <c r="AA116" s="15" t="s">
        <v>36</v>
      </c>
      <c r="AB116" s="15" t="s">
        <v>37</v>
      </c>
      <c r="AC116" s="15" t="s">
        <v>38</v>
      </c>
      <c r="AD116" s="15" t="s">
        <v>39</v>
      </c>
      <c r="AE116" s="15" t="s">
        <v>40</v>
      </c>
      <c r="AF116" s="15" t="s">
        <v>41</v>
      </c>
      <c r="AG116" s="15" t="s">
        <v>42</v>
      </c>
      <c r="AH116" s="15" t="s">
        <v>43</v>
      </c>
      <c r="AI116" s="15" t="s">
        <v>44</v>
      </c>
      <c r="AJ116" s="7" t="s">
        <v>92</v>
      </c>
      <c r="AK116" s="7" t="s">
        <v>93</v>
      </c>
      <c r="AL116" s="7" t="s">
        <v>94</v>
      </c>
      <c r="AM116" s="15" t="s">
        <v>36</v>
      </c>
      <c r="AN116" s="15" t="s">
        <v>37</v>
      </c>
      <c r="AO116" s="15" t="s">
        <v>38</v>
      </c>
      <c r="AP116" s="15" t="s">
        <v>39</v>
      </c>
      <c r="AQ116" s="15" t="s">
        <v>40</v>
      </c>
      <c r="AR116" s="15" t="s">
        <v>41</v>
      </c>
      <c r="AS116" s="15" t="s">
        <v>42</v>
      </c>
      <c r="AT116" s="15" t="s">
        <v>43</v>
      </c>
      <c r="AU116" s="15" t="s">
        <v>44</v>
      </c>
      <c r="AV116" s="7" t="s">
        <v>92</v>
      </c>
      <c r="AW116" s="7" t="s">
        <v>93</v>
      </c>
      <c r="AX116" s="7" t="s">
        <v>94</v>
      </c>
      <c r="AY116" s="15" t="s">
        <v>36</v>
      </c>
      <c r="AZ116" s="15" t="s">
        <v>37</v>
      </c>
      <c r="BA116" s="15" t="s">
        <v>38</v>
      </c>
      <c r="BB116" s="15" t="s">
        <v>39</v>
      </c>
      <c r="BC116" s="15" t="s">
        <v>40</v>
      </c>
      <c r="BD116" s="15" t="s">
        <v>41</v>
      </c>
      <c r="BE116" s="15" t="s">
        <v>42</v>
      </c>
      <c r="BF116" s="15" t="s">
        <v>43</v>
      </c>
      <c r="BG116" s="15" t="s">
        <v>44</v>
      </c>
      <c r="BH116" s="7" t="s">
        <v>92</v>
      </c>
      <c r="BI116" s="7" t="s">
        <v>93</v>
      </c>
      <c r="BJ116" s="7" t="s">
        <v>94</v>
      </c>
      <c r="BK116" s="15" t="s">
        <v>36</v>
      </c>
      <c r="BL116" s="15" t="s">
        <v>37</v>
      </c>
      <c r="BM116" s="15" t="s">
        <v>38</v>
      </c>
      <c r="BN116" s="15" t="s">
        <v>39</v>
      </c>
      <c r="BO116" s="15" t="s">
        <v>40</v>
      </c>
      <c r="BP116" s="15" t="s">
        <v>41</v>
      </c>
      <c r="BQ116" s="15" t="s">
        <v>42</v>
      </c>
      <c r="BR116" s="15" t="s">
        <v>43</v>
      </c>
      <c r="BS116" s="15" t="s">
        <v>44</v>
      </c>
      <c r="BT116" s="7" t="s">
        <v>92</v>
      </c>
      <c r="BU116" s="7" t="s">
        <v>93</v>
      </c>
      <c r="BV116" s="7" t="s">
        <v>94</v>
      </c>
      <c r="BW116" s="7" t="s">
        <v>93</v>
      </c>
      <c r="BX116" s="7"/>
      <c r="BY116" s="7"/>
    </row>
    <row r="117" spans="1:77" x14ac:dyDescent="0.25">
      <c r="A117" s="8">
        <v>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8">
        <v>29.6</v>
      </c>
      <c r="P117" s="7">
        <v>27.4</v>
      </c>
      <c r="Q117" s="9">
        <v>31.7</v>
      </c>
      <c r="R117" s="8">
        <v>30.6</v>
      </c>
      <c r="S117" s="9">
        <v>30.3</v>
      </c>
      <c r="T117" s="9">
        <v>29.9</v>
      </c>
      <c r="U117" s="9">
        <v>29.9</v>
      </c>
      <c r="V117" s="9">
        <v>30.2</v>
      </c>
      <c r="W117" s="9">
        <v>29.7</v>
      </c>
      <c r="X117" s="9">
        <v>30</v>
      </c>
      <c r="Y117" s="9">
        <v>29.1</v>
      </c>
      <c r="Z117" s="9"/>
      <c r="AA117" s="8">
        <v>6.8</v>
      </c>
      <c r="AB117" s="7">
        <v>6.86</v>
      </c>
      <c r="AC117" s="9">
        <v>9.33</v>
      </c>
      <c r="AD117" s="8">
        <v>8.93</v>
      </c>
      <c r="AE117" s="9">
        <v>8.59</v>
      </c>
      <c r="AF117" s="9">
        <v>8.4</v>
      </c>
      <c r="AG117" s="9">
        <v>8.86</v>
      </c>
      <c r="AH117" s="9">
        <v>7.35</v>
      </c>
      <c r="AI117" s="9">
        <v>8.4600000000000009</v>
      </c>
      <c r="AJ117" s="9">
        <v>8.26</v>
      </c>
      <c r="AK117" s="9">
        <v>8.58</v>
      </c>
      <c r="AL117" s="9"/>
      <c r="AM117" s="8">
        <v>4.49</v>
      </c>
      <c r="AN117" s="7">
        <v>3.76</v>
      </c>
      <c r="AO117" s="9">
        <v>12.13</v>
      </c>
      <c r="AP117" s="8">
        <v>11.42</v>
      </c>
      <c r="AQ117" s="9">
        <v>8.01</v>
      </c>
      <c r="AR117" s="9">
        <v>5.85</v>
      </c>
      <c r="AS117" s="9">
        <v>2.02</v>
      </c>
      <c r="AT117" s="9">
        <v>3.37</v>
      </c>
      <c r="AU117" s="9">
        <v>7.36</v>
      </c>
      <c r="AV117" s="9">
        <v>6.24</v>
      </c>
      <c r="AW117" s="9">
        <v>7.53</v>
      </c>
      <c r="AX117" s="9"/>
      <c r="AY117" s="8">
        <v>161.19999999999999</v>
      </c>
      <c r="AZ117" s="7">
        <v>153.9</v>
      </c>
      <c r="BA117" s="9">
        <v>160</v>
      </c>
      <c r="BB117" s="8">
        <v>0.151</v>
      </c>
      <c r="BC117" s="9">
        <v>148.9</v>
      </c>
      <c r="BD117" s="9">
        <v>147.9</v>
      </c>
      <c r="BE117" s="9">
        <v>148.30000000000001</v>
      </c>
      <c r="BF117" s="11">
        <v>149.30000000000001</v>
      </c>
      <c r="BG117" s="19">
        <v>142.30000000000001</v>
      </c>
      <c r="BI117" s="8">
        <v>140</v>
      </c>
      <c r="BK117" s="8">
        <v>0.84</v>
      </c>
      <c r="BL117" s="7">
        <v>0.79</v>
      </c>
      <c r="BM117" s="9">
        <v>0.25</v>
      </c>
      <c r="BN117" s="8">
        <v>0.28999999999999998</v>
      </c>
      <c r="BO117" s="9">
        <v>0.42</v>
      </c>
      <c r="BP117" s="9">
        <v>0.4</v>
      </c>
      <c r="BQ117" s="9">
        <v>0.36</v>
      </c>
      <c r="BR117" s="9">
        <v>0.9</v>
      </c>
      <c r="BS117" s="9">
        <v>0.48</v>
      </c>
      <c r="BT117" s="9"/>
      <c r="BU117" s="9"/>
      <c r="BV117" s="9"/>
      <c r="BW117" s="9">
        <v>84.5</v>
      </c>
      <c r="BX117" s="9"/>
      <c r="BY117" s="9"/>
    </row>
    <row r="118" spans="1:77" x14ac:dyDescent="0.25">
      <c r="A118" s="8">
        <v>2</v>
      </c>
      <c r="B118" s="8">
        <v>0.62</v>
      </c>
      <c r="C118" s="8">
        <v>0.75</v>
      </c>
      <c r="D118" s="8">
        <v>0.75</v>
      </c>
      <c r="E118" s="8">
        <v>0.5</v>
      </c>
      <c r="F118" s="8">
        <v>1</v>
      </c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8">
        <v>28.7</v>
      </c>
      <c r="P118" s="7">
        <v>27.5</v>
      </c>
      <c r="Q118" s="9">
        <v>30.1</v>
      </c>
      <c r="R118" s="8">
        <v>30.6</v>
      </c>
      <c r="S118" s="9">
        <v>28.9</v>
      </c>
      <c r="T118" s="9">
        <v>29.3</v>
      </c>
      <c r="U118" s="9">
        <v>29.4</v>
      </c>
      <c r="V118" s="9">
        <v>29.9</v>
      </c>
      <c r="W118" s="9">
        <v>29.6</v>
      </c>
      <c r="X118" s="9">
        <v>29.6</v>
      </c>
      <c r="Y118" s="9">
        <v>28.3</v>
      </c>
      <c r="Z118" s="9"/>
      <c r="AA118" s="8">
        <v>6.72</v>
      </c>
      <c r="AB118" s="7">
        <v>6.85</v>
      </c>
      <c r="AC118" s="9">
        <v>9.35</v>
      </c>
      <c r="AD118" s="8">
        <v>8.9499999999999993</v>
      </c>
      <c r="AE118" s="9">
        <v>8.7100000000000009</v>
      </c>
      <c r="AF118" s="9">
        <v>8.49</v>
      </c>
      <c r="AG118" s="9">
        <v>8.92</v>
      </c>
      <c r="AH118" s="9">
        <v>7.33</v>
      </c>
      <c r="AI118" s="9">
        <v>8.65</v>
      </c>
      <c r="AJ118" s="9">
        <v>8.35</v>
      </c>
      <c r="AK118" s="9">
        <v>8.65</v>
      </c>
      <c r="AL118" s="9"/>
      <c r="AM118" s="8">
        <v>4.6900000000000004</v>
      </c>
      <c r="AN118" s="7">
        <v>3.92</v>
      </c>
      <c r="AO118" s="9">
        <v>12.88</v>
      </c>
      <c r="AP118" s="8">
        <v>10.36</v>
      </c>
      <c r="AQ118" s="9">
        <v>8.6199999999999992</v>
      </c>
      <c r="AR118" s="9">
        <v>5.89</v>
      </c>
      <c r="AS118" s="9">
        <v>1.93</v>
      </c>
      <c r="AT118" s="9">
        <v>3.74</v>
      </c>
      <c r="AU118" s="9">
        <v>7.95</v>
      </c>
      <c r="AV118" s="9">
        <v>5.92</v>
      </c>
      <c r="AW118" s="9">
        <v>7.08</v>
      </c>
      <c r="AX118" s="9"/>
      <c r="AY118" s="8">
        <v>158.6</v>
      </c>
      <c r="AZ118" s="7">
        <v>153.9</v>
      </c>
      <c r="BA118" s="9">
        <v>154.4</v>
      </c>
      <c r="BB118" s="8">
        <v>0.151</v>
      </c>
      <c r="BC118" s="9">
        <v>143.80000000000001</v>
      </c>
      <c r="BD118" s="9">
        <v>146.30000000000001</v>
      </c>
      <c r="BE118" s="9">
        <v>146.19999999999999</v>
      </c>
      <c r="BF118" s="11">
        <v>145.69999999999999</v>
      </c>
      <c r="BG118" s="19">
        <v>142.30000000000001</v>
      </c>
      <c r="BI118" s="8">
        <v>136.9</v>
      </c>
      <c r="BK118" s="8">
        <v>0.92</v>
      </c>
      <c r="BL118" s="7">
        <v>0.79</v>
      </c>
      <c r="BM118" s="9">
        <v>0.23</v>
      </c>
      <c r="BN118" s="8">
        <v>0.28000000000000003</v>
      </c>
      <c r="BO118" s="9">
        <v>0.33</v>
      </c>
      <c r="BP118" s="9">
        <v>0.4</v>
      </c>
      <c r="BQ118" s="9">
        <v>0.33</v>
      </c>
      <c r="BR118" s="9">
        <v>1.04</v>
      </c>
      <c r="BS118" s="9">
        <v>0.44</v>
      </c>
      <c r="BT118" s="9"/>
      <c r="BU118" s="9"/>
      <c r="BV118" s="9"/>
      <c r="BW118" s="9">
        <v>83.85</v>
      </c>
      <c r="BX118" s="9"/>
      <c r="BY118" s="9"/>
    </row>
    <row r="119" spans="1:77" x14ac:dyDescent="0.25">
      <c r="A119" s="8">
        <v>3</v>
      </c>
      <c r="B119" s="8">
        <f>B118*3</f>
        <v>1.8599999999999999</v>
      </c>
      <c r="C119" s="8">
        <f>C118*3</f>
        <v>2.25</v>
      </c>
      <c r="D119" s="8">
        <f>D118*3</f>
        <v>2.25</v>
      </c>
      <c r="E119" s="8">
        <v>1.5</v>
      </c>
      <c r="F119" s="8">
        <v>2</v>
      </c>
      <c r="G119" s="9">
        <v>2</v>
      </c>
      <c r="H119" s="9">
        <v>2</v>
      </c>
      <c r="I119" s="9">
        <v>2</v>
      </c>
      <c r="J119" s="9">
        <v>2</v>
      </c>
      <c r="K119" s="9">
        <v>2</v>
      </c>
      <c r="L119" s="9">
        <v>2</v>
      </c>
      <c r="M119" s="9">
        <v>2</v>
      </c>
      <c r="N119" s="9">
        <v>2</v>
      </c>
      <c r="O119" s="8">
        <v>27.1</v>
      </c>
      <c r="P119" s="7">
        <v>27.4</v>
      </c>
      <c r="Q119" s="9">
        <v>28.9</v>
      </c>
      <c r="R119" s="8">
        <v>30.3</v>
      </c>
      <c r="S119" s="9">
        <v>28.4</v>
      </c>
      <c r="T119" s="9">
        <v>28.7</v>
      </c>
      <c r="U119" s="9">
        <v>29</v>
      </c>
      <c r="V119" s="9">
        <v>28.3</v>
      </c>
      <c r="W119" s="9">
        <v>29.3</v>
      </c>
      <c r="X119" s="9">
        <v>28.3</v>
      </c>
      <c r="Y119" s="9">
        <v>28</v>
      </c>
      <c r="Z119" s="9"/>
      <c r="AA119" s="8">
        <v>6.51</v>
      </c>
      <c r="AB119" s="7">
        <v>6.82</v>
      </c>
      <c r="AC119" s="9">
        <v>8.8000000000000007</v>
      </c>
      <c r="AD119" s="8">
        <v>8.9700000000000006</v>
      </c>
      <c r="AE119" s="9">
        <v>8.2100000000000009</v>
      </c>
      <c r="AF119" s="9">
        <v>8.51</v>
      </c>
      <c r="AG119" s="9">
        <v>8.83</v>
      </c>
      <c r="AH119" s="9">
        <v>7.32</v>
      </c>
      <c r="AI119" s="9">
        <v>8.6999999999999993</v>
      </c>
      <c r="AJ119" s="9">
        <v>8.3699999999999992</v>
      </c>
      <c r="AK119" s="9">
        <v>8.58</v>
      </c>
      <c r="AL119" s="9"/>
      <c r="AM119" s="8">
        <v>0.74</v>
      </c>
      <c r="AN119" s="7">
        <v>3.41</v>
      </c>
      <c r="AO119" s="9">
        <v>8.58</v>
      </c>
      <c r="AP119" s="8">
        <v>10.23</v>
      </c>
      <c r="AQ119" s="9">
        <v>5.04</v>
      </c>
      <c r="AR119" s="9">
        <v>6.08</v>
      </c>
      <c r="AS119" s="9">
        <v>1.86</v>
      </c>
      <c r="AT119" s="9">
        <v>3.18</v>
      </c>
      <c r="AU119" s="9">
        <v>7.85</v>
      </c>
      <c r="AV119" s="9">
        <v>6.19</v>
      </c>
      <c r="AW119" s="9">
        <v>6.08</v>
      </c>
      <c r="AX119" s="9"/>
      <c r="AY119" s="8">
        <v>155.19999999999999</v>
      </c>
      <c r="AZ119" s="7">
        <v>153.9</v>
      </c>
      <c r="BA119" s="9">
        <v>147.5</v>
      </c>
      <c r="BB119" s="8">
        <v>0.151</v>
      </c>
      <c r="BC119" s="9">
        <v>143.19999999999999</v>
      </c>
      <c r="BD119" s="9">
        <v>144</v>
      </c>
      <c r="BE119" s="9">
        <v>144.69999999999999</v>
      </c>
      <c r="BF119" s="11">
        <v>144.19999999999999</v>
      </c>
      <c r="BG119" s="19">
        <v>142.19999999999999</v>
      </c>
      <c r="BI119" s="8">
        <v>136.1</v>
      </c>
      <c r="BK119" s="8">
        <v>1.05</v>
      </c>
      <c r="BL119" s="7">
        <v>0.79</v>
      </c>
      <c r="BM119" s="9">
        <v>0.38</v>
      </c>
      <c r="BN119" s="8">
        <v>0.27</v>
      </c>
      <c r="BO119" s="9">
        <v>0.43</v>
      </c>
      <c r="BP119" s="9">
        <v>0.35</v>
      </c>
      <c r="BQ119" s="9">
        <v>0.33</v>
      </c>
      <c r="BR119" s="9">
        <v>1.1299999999999999</v>
      </c>
      <c r="BS119" s="9">
        <v>0.45</v>
      </c>
      <c r="BT119" s="9"/>
      <c r="BU119" s="9"/>
      <c r="BV119" s="9"/>
      <c r="BW119" s="9">
        <v>83.85</v>
      </c>
      <c r="BX119" s="9"/>
      <c r="BY119" s="9"/>
    </row>
    <row r="120" spans="1:77" x14ac:dyDescent="0.25">
      <c r="A120" s="8">
        <v>4</v>
      </c>
      <c r="B120" s="8">
        <v>50</v>
      </c>
      <c r="C120" s="7">
        <v>31.1</v>
      </c>
      <c r="D120" s="8">
        <v>5</v>
      </c>
      <c r="E120" s="7">
        <v>5</v>
      </c>
      <c r="F120" s="8">
        <v>3</v>
      </c>
      <c r="G120" s="9">
        <v>3</v>
      </c>
      <c r="H120" s="9">
        <v>3</v>
      </c>
      <c r="I120" s="9">
        <v>3</v>
      </c>
      <c r="J120" s="9">
        <v>3</v>
      </c>
      <c r="K120" s="9">
        <v>3</v>
      </c>
      <c r="L120" s="9">
        <v>3</v>
      </c>
      <c r="M120" s="9">
        <v>3</v>
      </c>
      <c r="N120" s="9">
        <v>3</v>
      </c>
      <c r="O120" s="8">
        <v>27</v>
      </c>
      <c r="P120" s="7">
        <v>26.2</v>
      </c>
      <c r="Q120" s="9">
        <v>28.1</v>
      </c>
      <c r="R120" s="8">
        <v>29.4</v>
      </c>
      <c r="S120" s="9">
        <v>28.3</v>
      </c>
      <c r="T120" s="9">
        <v>28.5</v>
      </c>
      <c r="U120" s="9">
        <v>28.9</v>
      </c>
      <c r="V120" s="9">
        <v>28</v>
      </c>
      <c r="W120" s="9">
        <v>28.7</v>
      </c>
      <c r="X120" s="9">
        <v>28</v>
      </c>
      <c r="Y120" s="9">
        <v>27.9</v>
      </c>
      <c r="Z120" s="9"/>
      <c r="AA120" s="8">
        <v>6.4</v>
      </c>
      <c r="AB120" s="7">
        <v>6.44</v>
      </c>
      <c r="AC120" s="9">
        <v>8.25</v>
      </c>
      <c r="AD120" s="8">
        <v>8.8699999999999992</v>
      </c>
      <c r="AE120" s="9">
        <v>7.91</v>
      </c>
      <c r="AF120" s="9">
        <v>8.42</v>
      </c>
      <c r="AG120" s="9">
        <v>8.8000000000000007</v>
      </c>
      <c r="AH120" s="9">
        <v>7.29</v>
      </c>
      <c r="AI120" s="9">
        <v>8.6300000000000008</v>
      </c>
      <c r="AJ120" s="9">
        <v>8.39</v>
      </c>
      <c r="AK120" s="9">
        <v>8.52</v>
      </c>
      <c r="AL120" s="9"/>
      <c r="AM120" s="8">
        <v>0.44</v>
      </c>
      <c r="AN120" s="7">
        <v>1.62</v>
      </c>
      <c r="AO120" s="9">
        <v>5.99</v>
      </c>
      <c r="AP120" s="8">
        <v>9.7100000000000009</v>
      </c>
      <c r="AQ120" s="9">
        <v>4.62</v>
      </c>
      <c r="AR120" s="9">
        <v>5.55</v>
      </c>
      <c r="AS120" s="9">
        <v>1.82</v>
      </c>
      <c r="AT120" s="9">
        <v>3.36</v>
      </c>
      <c r="AU120" s="9">
        <v>6.75</v>
      </c>
      <c r="AV120" s="9">
        <v>5.93</v>
      </c>
      <c r="AW120" s="9">
        <v>5.99</v>
      </c>
      <c r="AX120" s="9"/>
      <c r="AY120" s="8">
        <v>167</v>
      </c>
      <c r="AZ120" s="7">
        <v>162.80000000000001</v>
      </c>
      <c r="BA120" s="9">
        <v>146.5</v>
      </c>
      <c r="BB120" s="8">
        <v>0.14699999999999999</v>
      </c>
      <c r="BC120" s="9">
        <v>143.4</v>
      </c>
      <c r="BD120" s="9">
        <v>143.6</v>
      </c>
      <c r="BE120" s="9">
        <v>144.30000000000001</v>
      </c>
      <c r="BF120" s="11">
        <v>143.1</v>
      </c>
      <c r="BG120" s="19">
        <v>142.30000000000001</v>
      </c>
      <c r="BI120" s="7">
        <v>135.4</v>
      </c>
      <c r="BK120" s="8">
        <v>1.73</v>
      </c>
      <c r="BL120" s="7">
        <v>1.48</v>
      </c>
      <c r="BM120" s="9">
        <v>0.59</v>
      </c>
      <c r="BN120" s="8">
        <v>0.28999999999999998</v>
      </c>
      <c r="BO120" s="9">
        <v>0.49</v>
      </c>
      <c r="BP120" s="9">
        <v>0.38</v>
      </c>
      <c r="BQ120" s="9">
        <v>0.33</v>
      </c>
      <c r="BR120" s="9">
        <v>1.0900000000000001</v>
      </c>
      <c r="BS120" s="9">
        <v>0.45</v>
      </c>
      <c r="BT120" s="9"/>
      <c r="BU120" s="9"/>
      <c r="BV120" s="9"/>
      <c r="BW120" s="9">
        <v>83.2</v>
      </c>
      <c r="BX120" s="9"/>
      <c r="BY120" s="9"/>
    </row>
    <row r="121" spans="1:77" x14ac:dyDescent="0.25">
      <c r="A121" s="8">
        <v>5</v>
      </c>
      <c r="C121" s="7"/>
      <c r="D121" s="7">
        <v>10</v>
      </c>
      <c r="E121" s="7">
        <v>10</v>
      </c>
      <c r="F121" s="8">
        <v>4</v>
      </c>
      <c r="G121" s="9">
        <v>4</v>
      </c>
      <c r="H121" s="9">
        <v>4</v>
      </c>
      <c r="I121" s="9">
        <v>4</v>
      </c>
      <c r="J121" s="9">
        <v>4</v>
      </c>
      <c r="K121" s="9">
        <v>4</v>
      </c>
      <c r="L121" s="9">
        <v>4</v>
      </c>
      <c r="M121" s="9">
        <v>4</v>
      </c>
      <c r="N121" s="9">
        <v>4</v>
      </c>
      <c r="Q121" s="9">
        <v>27.7</v>
      </c>
      <c r="R121" s="8">
        <v>29.1</v>
      </c>
      <c r="S121" s="9">
        <v>28.2</v>
      </c>
      <c r="T121" s="9">
        <v>28.4</v>
      </c>
      <c r="U121" s="9">
        <v>28.8</v>
      </c>
      <c r="V121" s="9">
        <v>27.9</v>
      </c>
      <c r="W121" s="9">
        <v>28.1</v>
      </c>
      <c r="X121" s="9">
        <v>27.9</v>
      </c>
      <c r="Y121" s="9">
        <v>27.8</v>
      </c>
      <c r="Z121" s="9"/>
      <c r="AC121" s="9">
        <v>7.31</v>
      </c>
      <c r="AD121" s="8">
        <v>8.61</v>
      </c>
      <c r="AE121" s="9">
        <v>7.74</v>
      </c>
      <c r="AF121" s="9">
        <v>8.27</v>
      </c>
      <c r="AG121" s="9">
        <v>8.73</v>
      </c>
      <c r="AH121" s="9">
        <v>7.28</v>
      </c>
      <c r="AI121" s="9">
        <v>8.6199999999999992</v>
      </c>
      <c r="AJ121" s="9">
        <v>8.32</v>
      </c>
      <c r="AK121" s="9">
        <v>8.4600000000000009</v>
      </c>
      <c r="AL121" s="9"/>
      <c r="AN121" s="7">
        <v>0.03</v>
      </c>
      <c r="AO121" s="9">
        <v>3.12</v>
      </c>
      <c r="AP121" s="8">
        <v>7.53</v>
      </c>
      <c r="AQ121" s="9">
        <v>3.98</v>
      </c>
      <c r="AR121" s="9">
        <v>4.91</v>
      </c>
      <c r="AS121" s="9">
        <v>1.79</v>
      </c>
      <c r="AT121" s="9">
        <v>3.17</v>
      </c>
      <c r="AU121" s="9">
        <v>6.22</v>
      </c>
      <c r="AV121" s="9">
        <v>5.62</v>
      </c>
      <c r="AW121" s="9">
        <v>5.52</v>
      </c>
      <c r="AX121" s="9"/>
      <c r="BA121" s="9">
        <v>151.30000000000001</v>
      </c>
      <c r="BB121" s="8">
        <v>0.14499999999999999</v>
      </c>
      <c r="BC121" s="9">
        <v>143.69999999999999</v>
      </c>
      <c r="BD121" s="9">
        <v>143.69999999999999</v>
      </c>
      <c r="BE121" s="9">
        <v>143.9</v>
      </c>
      <c r="BF121" s="11">
        <v>142.80000000000001</v>
      </c>
      <c r="BG121" s="19">
        <v>142.30000000000001</v>
      </c>
      <c r="BI121" s="7">
        <v>135.19999999999999</v>
      </c>
      <c r="BM121" s="9">
        <v>1.28</v>
      </c>
      <c r="BN121" s="8">
        <v>0.35</v>
      </c>
      <c r="BO121" s="9">
        <v>0.59</v>
      </c>
      <c r="BP121" s="9">
        <v>0.44</v>
      </c>
      <c r="BQ121" s="9">
        <v>0.33</v>
      </c>
      <c r="BR121" s="9">
        <v>1.07</v>
      </c>
      <c r="BS121" s="9">
        <v>0.39</v>
      </c>
      <c r="BT121" s="9"/>
      <c r="BU121" s="9"/>
      <c r="BV121" s="9"/>
      <c r="BW121" s="9">
        <v>83.2</v>
      </c>
      <c r="BX121" s="9"/>
      <c r="BY121" s="9"/>
    </row>
    <row r="122" spans="1:77" x14ac:dyDescent="0.25">
      <c r="A122" s="8">
        <v>6</v>
      </c>
      <c r="D122" s="7">
        <v>31.1</v>
      </c>
      <c r="E122" s="7">
        <v>27.5</v>
      </c>
      <c r="F122" s="8">
        <v>5</v>
      </c>
      <c r="G122" s="9">
        <v>5</v>
      </c>
      <c r="H122" s="9">
        <v>5</v>
      </c>
      <c r="I122" s="9">
        <v>5</v>
      </c>
      <c r="J122" s="9">
        <v>5</v>
      </c>
      <c r="K122" s="9">
        <v>5</v>
      </c>
      <c r="L122" s="9">
        <v>5</v>
      </c>
      <c r="M122" s="9">
        <v>5</v>
      </c>
      <c r="N122" s="9">
        <v>5</v>
      </c>
      <c r="Q122" s="9">
        <v>28.3</v>
      </c>
      <c r="R122" s="8">
        <v>28.6</v>
      </c>
      <c r="S122" s="9">
        <v>28.2</v>
      </c>
      <c r="T122" s="9">
        <v>28.4</v>
      </c>
      <c r="U122" s="9">
        <v>28.7</v>
      </c>
      <c r="V122" s="9">
        <v>27.8</v>
      </c>
      <c r="W122" s="9">
        <v>28.1</v>
      </c>
      <c r="X122" s="9">
        <v>27.8</v>
      </c>
      <c r="Y122" s="9">
        <v>27.8</v>
      </c>
      <c r="Z122" s="9"/>
      <c r="AC122" s="9">
        <v>6.67</v>
      </c>
      <c r="AD122" s="8">
        <v>8.51</v>
      </c>
      <c r="AE122" s="9">
        <v>7.58</v>
      </c>
      <c r="AF122" s="9">
        <v>8.02</v>
      </c>
      <c r="AG122" s="9">
        <v>8.01</v>
      </c>
      <c r="AH122" s="9">
        <v>7.27</v>
      </c>
      <c r="AI122" s="9">
        <v>8.56</v>
      </c>
      <c r="AJ122" s="9">
        <v>8.27</v>
      </c>
      <c r="AK122" s="9">
        <v>8.33</v>
      </c>
      <c r="AL122" s="9"/>
      <c r="AN122" s="7">
        <v>0.24</v>
      </c>
      <c r="AO122" s="9">
        <v>0.28999999999999998</v>
      </c>
      <c r="AP122" s="8">
        <v>7.13</v>
      </c>
      <c r="AQ122" s="9">
        <v>3.39</v>
      </c>
      <c r="AR122" s="9">
        <v>1.93</v>
      </c>
      <c r="AS122" s="9">
        <v>1.74</v>
      </c>
      <c r="AT122" s="9">
        <v>2.9</v>
      </c>
      <c r="AU122" s="9">
        <v>6.04</v>
      </c>
      <c r="AV122" s="9">
        <v>5.33</v>
      </c>
      <c r="AW122" s="9">
        <v>4.9800000000000004</v>
      </c>
      <c r="AX122" s="9"/>
      <c r="BA122" s="9">
        <v>176</v>
      </c>
      <c r="BB122" s="8">
        <v>0.14499999999999999</v>
      </c>
      <c r="BC122" s="9">
        <v>144.1</v>
      </c>
      <c r="BD122" s="9">
        <v>144.4</v>
      </c>
      <c r="BE122" s="9">
        <v>143.4</v>
      </c>
      <c r="BF122" s="11">
        <v>142.5</v>
      </c>
      <c r="BG122" s="19">
        <v>142.30000000000001</v>
      </c>
      <c r="BI122" s="7">
        <v>135.6</v>
      </c>
      <c r="BM122" s="9">
        <v>2.59</v>
      </c>
      <c r="BN122" s="8">
        <v>0.39</v>
      </c>
      <c r="BO122" s="9">
        <v>0.67</v>
      </c>
      <c r="BP122" s="9">
        <v>0.5</v>
      </c>
      <c r="BQ122" s="9">
        <v>0.32</v>
      </c>
      <c r="BR122" s="9">
        <v>1.1299999999999999</v>
      </c>
      <c r="BS122" s="9">
        <v>0.41</v>
      </c>
      <c r="BT122" s="9"/>
      <c r="BU122" s="9"/>
      <c r="BV122" s="9"/>
      <c r="BW122" s="9">
        <v>83.85</v>
      </c>
      <c r="BX122" s="9"/>
      <c r="BY122" s="9"/>
    </row>
    <row r="123" spans="1:77" x14ac:dyDescent="0.25">
      <c r="A123" s="8">
        <v>7</v>
      </c>
      <c r="F123" s="8">
        <v>6</v>
      </c>
      <c r="G123" s="9">
        <v>6</v>
      </c>
      <c r="H123" s="9">
        <v>6</v>
      </c>
      <c r="I123" s="9">
        <v>6</v>
      </c>
      <c r="J123" s="9">
        <v>6</v>
      </c>
      <c r="K123" s="9">
        <v>6</v>
      </c>
      <c r="L123" s="9">
        <v>6</v>
      </c>
      <c r="M123" s="9">
        <v>6</v>
      </c>
      <c r="N123" s="9">
        <v>6</v>
      </c>
      <c r="R123" s="8">
        <v>28.5</v>
      </c>
      <c r="S123" s="9">
        <v>28.1</v>
      </c>
      <c r="T123" s="9">
        <v>28.3</v>
      </c>
      <c r="U123" s="9">
        <v>28.5</v>
      </c>
      <c r="V123" s="9">
        <v>27.8</v>
      </c>
      <c r="W123" s="19">
        <v>28.1</v>
      </c>
      <c r="X123" s="19">
        <v>27.6</v>
      </c>
      <c r="Y123" s="19">
        <v>27.8</v>
      </c>
      <c r="Z123" s="19"/>
      <c r="AD123" s="8">
        <v>8.44</v>
      </c>
      <c r="AE123" s="9">
        <v>7.44</v>
      </c>
      <c r="AF123" s="9">
        <v>7.48</v>
      </c>
      <c r="AG123" s="9">
        <v>8.51</v>
      </c>
      <c r="AH123" s="9">
        <v>7.23</v>
      </c>
      <c r="AI123" s="9">
        <v>8.48</v>
      </c>
      <c r="AJ123" s="9">
        <v>7.98</v>
      </c>
      <c r="AK123" s="9">
        <v>8.2100000000000009</v>
      </c>
      <c r="AL123" s="9"/>
      <c r="AP123" s="8">
        <v>6.87</v>
      </c>
      <c r="AQ123" s="9">
        <v>3.21</v>
      </c>
      <c r="AR123" s="9">
        <v>0.81</v>
      </c>
      <c r="AS123" s="9">
        <v>1.71</v>
      </c>
      <c r="AT123" s="9">
        <v>2.58</v>
      </c>
      <c r="AU123" s="9">
        <v>5.5</v>
      </c>
      <c r="AV123" s="9">
        <v>3.76</v>
      </c>
      <c r="AW123" s="9">
        <v>4.59</v>
      </c>
      <c r="AX123" s="9"/>
      <c r="BB123" s="8">
        <v>0.14499999999999999</v>
      </c>
      <c r="BC123" s="9">
        <v>144.19999999999999</v>
      </c>
      <c r="BD123" s="9">
        <v>146</v>
      </c>
      <c r="BE123" s="9">
        <v>142.5</v>
      </c>
      <c r="BF123" s="11">
        <v>142.69999999999999</v>
      </c>
      <c r="BG123" s="19">
        <v>142.30000000000001</v>
      </c>
      <c r="BI123" s="7">
        <v>135.9</v>
      </c>
      <c r="BN123" s="8">
        <v>0.42</v>
      </c>
      <c r="BO123" s="9">
        <v>0.75</v>
      </c>
      <c r="BP123" s="9">
        <v>0.83</v>
      </c>
      <c r="BQ123" s="9">
        <v>0.34</v>
      </c>
      <c r="BR123" s="9">
        <v>1.1399999999999999</v>
      </c>
      <c r="BS123" s="9">
        <v>0.41</v>
      </c>
      <c r="BT123" s="9"/>
      <c r="BU123" s="9"/>
      <c r="BV123" s="9"/>
      <c r="BW123" s="9">
        <v>83.85</v>
      </c>
      <c r="BX123" s="9"/>
      <c r="BY123" s="9"/>
    </row>
    <row r="124" spans="1:77" x14ac:dyDescent="0.25">
      <c r="A124" s="8">
        <v>8</v>
      </c>
      <c r="F124" s="8">
        <v>7</v>
      </c>
      <c r="G124" s="9">
        <v>7</v>
      </c>
      <c r="H124" s="9">
        <v>7</v>
      </c>
      <c r="I124" s="9">
        <v>7</v>
      </c>
      <c r="J124" s="9">
        <v>7</v>
      </c>
      <c r="K124" s="9">
        <v>7</v>
      </c>
      <c r="L124" s="9">
        <v>7</v>
      </c>
      <c r="M124" s="9">
        <v>7</v>
      </c>
      <c r="N124" s="9">
        <v>7</v>
      </c>
      <c r="R124" s="8">
        <v>28.4</v>
      </c>
      <c r="S124" s="9">
        <v>28</v>
      </c>
      <c r="T124" s="9">
        <v>28.2</v>
      </c>
      <c r="U124" s="9">
        <v>28.2</v>
      </c>
      <c r="V124" s="9">
        <v>27.7</v>
      </c>
      <c r="W124" s="9">
        <v>27.9</v>
      </c>
      <c r="X124" s="9">
        <v>27.6</v>
      </c>
      <c r="Y124" s="9">
        <v>27.8</v>
      </c>
      <c r="Z124" s="9"/>
      <c r="AD124" s="8">
        <v>8.23</v>
      </c>
      <c r="AE124" s="9">
        <v>7.32</v>
      </c>
      <c r="AF124" s="9">
        <v>7.3</v>
      </c>
      <c r="AG124" s="9">
        <v>8.2899999999999991</v>
      </c>
      <c r="AH124" s="9">
        <v>7.2</v>
      </c>
      <c r="AI124" s="9">
        <v>7.84</v>
      </c>
      <c r="AJ124" s="9">
        <v>7.88</v>
      </c>
      <c r="AK124" s="9">
        <v>8.09</v>
      </c>
      <c r="AL124" s="9"/>
      <c r="AP124" s="8">
        <v>5.94</v>
      </c>
      <c r="AQ124" s="9">
        <v>2.15</v>
      </c>
      <c r="AR124" s="9">
        <v>0.44</v>
      </c>
      <c r="AS124" s="9">
        <v>1.59</v>
      </c>
      <c r="AT124" s="9">
        <v>2.0099999999999998</v>
      </c>
      <c r="AU124" s="9">
        <v>3.32</v>
      </c>
      <c r="AV124" s="9">
        <v>3.44</v>
      </c>
      <c r="AW124" s="9">
        <v>4.42</v>
      </c>
      <c r="AX124" s="9"/>
      <c r="BB124" s="8">
        <v>0.14499999999999999</v>
      </c>
      <c r="BC124" s="9">
        <v>145</v>
      </c>
      <c r="BD124" s="9">
        <v>146.30000000000001</v>
      </c>
      <c r="BE124" s="9">
        <v>142.1</v>
      </c>
      <c r="BF124" s="11">
        <v>142.69999999999999</v>
      </c>
      <c r="BG124" s="19">
        <v>142.6</v>
      </c>
      <c r="BI124" s="7">
        <v>136</v>
      </c>
      <c r="BN124" s="8">
        <v>0.48</v>
      </c>
      <c r="BO124" s="9">
        <v>0.9</v>
      </c>
      <c r="BP124" s="9">
        <v>0.9</v>
      </c>
      <c r="BQ124" s="9">
        <v>0.39</v>
      </c>
      <c r="BR124" s="9">
        <v>1.17</v>
      </c>
      <c r="BS124" s="9">
        <v>0.72</v>
      </c>
      <c r="BT124" s="9"/>
      <c r="BU124" s="9"/>
      <c r="BV124" s="9"/>
      <c r="BW124" s="9">
        <v>83.85</v>
      </c>
      <c r="BX124" s="9"/>
      <c r="BY124" s="9"/>
    </row>
    <row r="125" spans="1:77" x14ac:dyDescent="0.25">
      <c r="A125" s="8">
        <v>9</v>
      </c>
      <c r="F125" s="8">
        <v>8</v>
      </c>
      <c r="G125" s="9">
        <v>8</v>
      </c>
      <c r="H125" s="9">
        <v>8</v>
      </c>
      <c r="I125" s="9">
        <v>8</v>
      </c>
      <c r="J125" s="9">
        <v>8</v>
      </c>
      <c r="K125" s="9">
        <v>8</v>
      </c>
      <c r="L125" s="9">
        <v>8</v>
      </c>
      <c r="M125" s="9">
        <v>8</v>
      </c>
      <c r="N125" s="9">
        <v>8</v>
      </c>
      <c r="R125" s="8">
        <v>28.3</v>
      </c>
      <c r="S125" s="9">
        <v>28</v>
      </c>
      <c r="T125" s="9">
        <v>28.1</v>
      </c>
      <c r="U125" s="9">
        <v>27.9</v>
      </c>
      <c r="V125" s="9">
        <v>27.7</v>
      </c>
      <c r="W125" s="9">
        <v>27.9</v>
      </c>
      <c r="X125" s="9">
        <v>27.6</v>
      </c>
      <c r="Y125" s="9">
        <v>27.8</v>
      </c>
      <c r="Z125" s="9"/>
      <c r="AD125" s="8">
        <v>7.93</v>
      </c>
      <c r="AE125" s="9">
        <v>7.2</v>
      </c>
      <c r="AF125" s="9">
        <v>7.2</v>
      </c>
      <c r="AG125" s="9">
        <v>7.9</v>
      </c>
      <c r="AH125" s="9">
        <v>7.16</v>
      </c>
      <c r="AI125" s="9">
        <v>7.56</v>
      </c>
      <c r="AJ125" s="9">
        <v>7.8</v>
      </c>
      <c r="AK125" s="9">
        <v>7.94</v>
      </c>
      <c r="AL125" s="9"/>
      <c r="AP125" s="8">
        <v>4.45</v>
      </c>
      <c r="AQ125" s="9">
        <v>1.5</v>
      </c>
      <c r="AR125" s="9">
        <v>0.04</v>
      </c>
      <c r="AS125" s="9">
        <v>1.21</v>
      </c>
      <c r="AT125" s="9">
        <v>1.73</v>
      </c>
      <c r="AU125" s="9">
        <v>2.96</v>
      </c>
      <c r="AV125" s="9">
        <v>3.13</v>
      </c>
      <c r="AW125" s="9">
        <v>3.11</v>
      </c>
      <c r="AX125" s="9"/>
      <c r="BB125" s="8">
        <v>0.14599999999999999</v>
      </c>
      <c r="BC125" s="9">
        <v>145.5</v>
      </c>
      <c r="BD125" s="9">
        <v>146.69999999999999</v>
      </c>
      <c r="BE125" s="9">
        <v>143.69999999999999</v>
      </c>
      <c r="BF125" s="11">
        <v>143</v>
      </c>
      <c r="BG125" s="19">
        <v>142.6</v>
      </c>
      <c r="BI125" s="7">
        <v>136.80000000000001</v>
      </c>
      <c r="BN125" s="8">
        <v>0.57999999999999996</v>
      </c>
      <c r="BO125" s="9">
        <v>1.02</v>
      </c>
      <c r="BP125" s="9">
        <v>0.99</v>
      </c>
      <c r="BQ125" s="9">
        <v>0.71</v>
      </c>
      <c r="BR125" s="9">
        <v>1.22</v>
      </c>
      <c r="BS125" s="9">
        <v>0.84</v>
      </c>
      <c r="BT125" s="9"/>
      <c r="BU125" s="9"/>
      <c r="BV125" s="9"/>
      <c r="BW125" s="9">
        <v>84.5</v>
      </c>
      <c r="BX125" s="9"/>
      <c r="BY125" s="9"/>
    </row>
    <row r="126" spans="1:77" x14ac:dyDescent="0.25">
      <c r="A126" s="8">
        <v>10</v>
      </c>
      <c r="F126" s="8">
        <v>9</v>
      </c>
      <c r="G126" s="9">
        <v>9</v>
      </c>
      <c r="H126" s="9">
        <v>9</v>
      </c>
      <c r="I126" s="9">
        <v>9</v>
      </c>
      <c r="J126" s="9">
        <v>9</v>
      </c>
      <c r="K126" s="9">
        <v>9</v>
      </c>
      <c r="L126" s="9">
        <v>9</v>
      </c>
      <c r="M126" s="9">
        <v>9</v>
      </c>
      <c r="N126" s="9">
        <v>9</v>
      </c>
      <c r="R126" s="8">
        <v>28.2</v>
      </c>
      <c r="S126" s="9">
        <v>27.9</v>
      </c>
      <c r="T126" s="9">
        <v>28</v>
      </c>
      <c r="U126" s="9">
        <v>27.7</v>
      </c>
      <c r="V126" s="9">
        <v>27.6</v>
      </c>
      <c r="W126" s="9">
        <v>27.7</v>
      </c>
      <c r="X126" s="9">
        <v>27.6</v>
      </c>
      <c r="Y126" s="9">
        <v>27.6</v>
      </c>
      <c r="Z126" s="9"/>
      <c r="AD126" s="8">
        <v>7.49</v>
      </c>
      <c r="AE126" s="9">
        <v>7.09</v>
      </c>
      <c r="AF126" s="9">
        <v>7.13</v>
      </c>
      <c r="AG126" s="9">
        <v>7.49</v>
      </c>
      <c r="AH126" s="9">
        <v>7.12</v>
      </c>
      <c r="AI126" s="9">
        <v>7.47</v>
      </c>
      <c r="AJ126" s="9">
        <v>7.7</v>
      </c>
      <c r="AK126" s="9">
        <v>7.69</v>
      </c>
      <c r="AL126" s="9"/>
      <c r="AP126" s="8">
        <v>2.44</v>
      </c>
      <c r="AQ126" s="9">
        <v>0.56999999999999995</v>
      </c>
      <c r="AR126" s="9">
        <v>0.03</v>
      </c>
      <c r="AS126" s="9">
        <v>1.1000000000000001</v>
      </c>
      <c r="AT126" s="9">
        <v>1.62</v>
      </c>
      <c r="AU126" s="9">
        <v>1.25</v>
      </c>
      <c r="AV126" s="9">
        <v>2.89</v>
      </c>
      <c r="AW126" s="9">
        <v>2.92</v>
      </c>
      <c r="AX126" s="9"/>
      <c r="BB126" s="8">
        <v>0.14599999999999999</v>
      </c>
      <c r="BC126" s="9">
        <v>146.69999999999999</v>
      </c>
      <c r="BD126" s="9">
        <v>147.9</v>
      </c>
      <c r="BE126" s="9">
        <v>144</v>
      </c>
      <c r="BF126" s="11">
        <v>142.9</v>
      </c>
      <c r="BG126" s="19">
        <v>142.6</v>
      </c>
      <c r="BI126" s="7">
        <v>137</v>
      </c>
      <c r="BN126" s="8">
        <v>0.88</v>
      </c>
      <c r="BO126" s="9">
        <v>1.24</v>
      </c>
      <c r="BP126" s="9">
        <v>1.0900000000000001</v>
      </c>
      <c r="BQ126" s="9">
        <v>1.02</v>
      </c>
      <c r="BR126" s="9">
        <v>1.23</v>
      </c>
      <c r="BS126" s="9">
        <v>1.03</v>
      </c>
      <c r="BT126" s="9"/>
      <c r="BU126" s="9"/>
      <c r="BV126" s="9"/>
      <c r="BW126" s="9">
        <v>85.15</v>
      </c>
      <c r="BX126" s="9"/>
      <c r="BY126" s="9"/>
    </row>
    <row r="127" spans="1:77" x14ac:dyDescent="0.25">
      <c r="A127" s="8">
        <v>11</v>
      </c>
      <c r="F127" s="8">
        <v>10</v>
      </c>
      <c r="G127" s="9">
        <v>10</v>
      </c>
      <c r="H127" s="9">
        <v>10</v>
      </c>
      <c r="I127" s="9">
        <v>10</v>
      </c>
      <c r="J127" s="9">
        <v>10</v>
      </c>
      <c r="K127" s="9">
        <v>10</v>
      </c>
      <c r="L127" s="9">
        <v>10</v>
      </c>
      <c r="M127" s="9">
        <v>10</v>
      </c>
      <c r="N127" s="9">
        <v>10</v>
      </c>
      <c r="R127" s="8">
        <v>27</v>
      </c>
      <c r="S127" s="9">
        <v>27.9</v>
      </c>
      <c r="T127" s="9">
        <v>28</v>
      </c>
      <c r="U127" s="9">
        <v>27.7</v>
      </c>
      <c r="V127" s="9">
        <v>27.6</v>
      </c>
      <c r="W127" s="9">
        <v>27.6</v>
      </c>
      <c r="X127" s="9">
        <v>27.5</v>
      </c>
      <c r="Y127" s="9">
        <v>27.5</v>
      </c>
      <c r="Z127" s="9"/>
      <c r="AD127" s="8">
        <v>7.2</v>
      </c>
      <c r="AE127" s="9">
        <v>7.01</v>
      </c>
      <c r="AF127" s="9">
        <v>7.07</v>
      </c>
      <c r="AG127" s="9">
        <v>7.37</v>
      </c>
      <c r="AH127" s="9">
        <v>7.1</v>
      </c>
      <c r="AI127" s="9">
        <v>7.38</v>
      </c>
      <c r="AJ127" s="9">
        <v>7.62</v>
      </c>
      <c r="AK127" s="9">
        <v>7.55</v>
      </c>
      <c r="AL127" s="9"/>
      <c r="AP127" s="8">
        <v>0.83</v>
      </c>
      <c r="AQ127" s="9">
        <v>0.38</v>
      </c>
      <c r="AR127" s="9">
        <v>0.02</v>
      </c>
      <c r="AS127" s="9">
        <v>1.05</v>
      </c>
      <c r="AT127" s="9">
        <v>1.58</v>
      </c>
      <c r="AU127" s="9">
        <v>1.06</v>
      </c>
      <c r="AV127" s="9">
        <v>2.6</v>
      </c>
      <c r="AW127" s="9">
        <v>1.79</v>
      </c>
      <c r="AX127" s="9"/>
      <c r="BB127" s="8">
        <v>0.14699999999999999</v>
      </c>
      <c r="BC127" s="9">
        <v>147.1</v>
      </c>
      <c r="BD127" s="9">
        <v>147.1</v>
      </c>
      <c r="BE127" s="9">
        <v>144.30000000000001</v>
      </c>
      <c r="BF127" s="11">
        <v>143</v>
      </c>
      <c r="BG127" s="19">
        <v>142.6</v>
      </c>
      <c r="BI127" s="7">
        <v>137.80000000000001</v>
      </c>
      <c r="BN127" s="8">
        <v>1.1599999999999999</v>
      </c>
      <c r="BO127" s="9">
        <v>1.35</v>
      </c>
      <c r="BP127" s="9">
        <v>1.07</v>
      </c>
      <c r="BQ127" s="9">
        <v>1.1200000000000001</v>
      </c>
      <c r="BR127" s="9">
        <v>1.26</v>
      </c>
      <c r="BS127" s="9">
        <v>1.1200000000000001</v>
      </c>
      <c r="BT127" s="9"/>
      <c r="BU127" s="9"/>
      <c r="BV127" s="9"/>
      <c r="BW127" s="9">
        <v>85.8</v>
      </c>
      <c r="BX127" s="9"/>
      <c r="BY127" s="9"/>
    </row>
    <row r="128" spans="1:77" x14ac:dyDescent="0.25">
      <c r="A128" s="8">
        <v>12</v>
      </c>
      <c r="F128" s="8">
        <v>72.400000000000006</v>
      </c>
      <c r="G128" s="9">
        <v>56.6</v>
      </c>
      <c r="H128" s="9">
        <v>63.3</v>
      </c>
      <c r="I128" s="9">
        <v>70.099999999999994</v>
      </c>
      <c r="J128" s="9">
        <v>35.5</v>
      </c>
      <c r="K128" s="9">
        <v>60.8</v>
      </c>
      <c r="L128" s="9">
        <v>46.2</v>
      </c>
      <c r="M128" s="9">
        <v>73.7</v>
      </c>
      <c r="N128" s="9"/>
      <c r="R128" s="8">
        <v>26.6</v>
      </c>
      <c r="S128" s="9">
        <v>27.6</v>
      </c>
      <c r="T128" s="9">
        <v>27.6</v>
      </c>
      <c r="U128" s="9">
        <v>27.3</v>
      </c>
      <c r="V128" s="9">
        <v>28</v>
      </c>
      <c r="W128" s="9">
        <v>27.7</v>
      </c>
      <c r="X128" s="9">
        <v>27.8</v>
      </c>
      <c r="Y128" s="9">
        <v>27.3</v>
      </c>
      <c r="Z128" s="9"/>
      <c r="AD128" s="8">
        <v>6.78</v>
      </c>
      <c r="AE128" s="9">
        <v>6.96</v>
      </c>
      <c r="AF128" s="9">
        <v>7.05</v>
      </c>
      <c r="AG128" s="9">
        <v>7.36</v>
      </c>
      <c r="AH128" s="9">
        <v>6.25</v>
      </c>
      <c r="AI128" s="9">
        <v>7.08</v>
      </c>
      <c r="AJ128" s="9">
        <v>7.03</v>
      </c>
      <c r="AK128" s="9">
        <v>7.31</v>
      </c>
      <c r="AL128" s="9"/>
      <c r="AP128" s="8">
        <v>0.21</v>
      </c>
      <c r="AQ128" s="9">
        <v>0.36</v>
      </c>
      <c r="AR128" s="9">
        <v>0.35</v>
      </c>
      <c r="AS128" s="9">
        <v>0.86</v>
      </c>
      <c r="AT128" s="9">
        <v>0.39</v>
      </c>
      <c r="AU128" s="9">
        <v>0.45</v>
      </c>
      <c r="AV128" s="9">
        <v>0.45</v>
      </c>
      <c r="AW128" s="9">
        <v>0.57999999999999996</v>
      </c>
      <c r="AX128" s="9"/>
      <c r="BB128" s="8">
        <v>0.14799999999999999</v>
      </c>
      <c r="BC128" s="9">
        <v>170.7</v>
      </c>
      <c r="BD128" s="9">
        <v>167.6</v>
      </c>
      <c r="BE128" s="9">
        <v>171.1</v>
      </c>
      <c r="BF128" s="11">
        <v>172.9</v>
      </c>
      <c r="BG128" s="19">
        <v>142.6</v>
      </c>
      <c r="BI128" s="7">
        <v>173.1</v>
      </c>
      <c r="BN128" s="8">
        <v>3.76</v>
      </c>
      <c r="BO128" s="9">
        <v>3.57</v>
      </c>
      <c r="BP128" s="9">
        <v>3.18</v>
      </c>
      <c r="BQ128" s="9">
        <v>4.26</v>
      </c>
      <c r="BR128" s="9">
        <v>5.09</v>
      </c>
      <c r="BS128" s="9">
        <v>4.43</v>
      </c>
      <c r="BT128" s="9"/>
      <c r="BU128" s="9"/>
      <c r="BV128" s="9"/>
      <c r="BW128" s="9">
        <v>107.9</v>
      </c>
      <c r="BX128" s="9"/>
      <c r="BY128" s="9"/>
    </row>
    <row r="130" spans="1:73" x14ac:dyDescent="0.25">
      <c r="A130" s="8" t="s">
        <v>57</v>
      </c>
      <c r="O130" s="8">
        <f>MIN(O5:O7,O21:O23,O37:O39,O53:O55,O69:O71,O85:O87,O101:O103,O117:O119)</f>
        <v>26.7</v>
      </c>
      <c r="P130" s="8">
        <f t="shared" ref="P130:Y130" si="0">MIN(P5:P7,P21:P23,P37:P39,P53:P55,P69:P71,P85:P87,P101:P103,P117:P119)</f>
        <v>27.2</v>
      </c>
      <c r="Q130" s="8">
        <f t="shared" si="0"/>
        <v>27.4</v>
      </c>
      <c r="R130" s="8">
        <f t="shared" si="0"/>
        <v>27.6</v>
      </c>
      <c r="S130" s="8">
        <f t="shared" si="0"/>
        <v>28.1</v>
      </c>
      <c r="T130" s="8">
        <f t="shared" si="0"/>
        <v>28.1</v>
      </c>
      <c r="U130" s="8">
        <f t="shared" si="0"/>
        <v>27.6</v>
      </c>
      <c r="V130" s="8">
        <f t="shared" si="0"/>
        <v>27.7</v>
      </c>
      <c r="W130" s="8">
        <f t="shared" si="0"/>
        <v>27.7</v>
      </c>
      <c r="X130" s="8">
        <f t="shared" si="0"/>
        <v>27.6</v>
      </c>
      <c r="Y130" s="8">
        <f t="shared" si="0"/>
        <v>27.4</v>
      </c>
      <c r="AA130" s="8">
        <f>MIN(AA5:AA7,AA21:AA23,AA37:AA39,AA53:AA55,AA69:AA71,AA85:AA87,AA101:AA103,AA117:AA119)</f>
        <v>6.37</v>
      </c>
      <c r="AB130" s="8">
        <f t="shared" ref="AB130:AK130" si="1">MIN(AB5:AB7,AB21:AB23,AB37:AB39,AB53:AB55,AB69:AB71,AB85:AB87,AB101:AB103,AB117:AB119)</f>
        <v>6.63</v>
      </c>
      <c r="AC130" s="8">
        <f t="shared" si="1"/>
        <v>7.23</v>
      </c>
      <c r="AD130" s="8">
        <f t="shared" si="1"/>
        <v>7.02</v>
      </c>
      <c r="AE130" s="8">
        <f t="shared" si="1"/>
        <v>7.9</v>
      </c>
      <c r="AF130" s="8">
        <f t="shared" si="1"/>
        <v>7.87</v>
      </c>
      <c r="AG130" s="8">
        <f t="shared" si="1"/>
        <v>7.19</v>
      </c>
      <c r="AH130" s="8">
        <f t="shared" si="1"/>
        <v>7.32</v>
      </c>
      <c r="AI130" s="8">
        <f t="shared" si="1"/>
        <v>6.63</v>
      </c>
      <c r="AJ130" s="8">
        <f t="shared" si="1"/>
        <v>7.39</v>
      </c>
      <c r="AK130" s="8">
        <f t="shared" si="1"/>
        <v>6.97</v>
      </c>
      <c r="AM130" s="8">
        <f>MIN(AM5:AM7,AM21:AM23,AM37:AM39,AM53:AM55,AM69:AM71,AM85:AM87,AM101:AM103,AM117:AM119)</f>
        <v>0.02</v>
      </c>
      <c r="AN130" s="8">
        <f t="shared" ref="AN130:AW130" si="2">MIN(AN5:AN7,AN21:AN23,AN37:AN39,AN53:AN55,AN69:AN71,AN85:AN87,AN101:AN103,AN117:AN119)</f>
        <v>2.21</v>
      </c>
      <c r="AO130" s="8">
        <f t="shared" si="2"/>
        <v>2.6</v>
      </c>
      <c r="AP130" s="8">
        <f t="shared" si="2"/>
        <v>1.72</v>
      </c>
      <c r="AQ130" s="8">
        <f t="shared" si="2"/>
        <v>4.46</v>
      </c>
      <c r="AR130" s="8">
        <f t="shared" si="2"/>
        <v>1.72</v>
      </c>
      <c r="AS130" s="8">
        <f t="shared" si="2"/>
        <v>1.86</v>
      </c>
      <c r="AT130" s="8">
        <f t="shared" si="2"/>
        <v>1.08</v>
      </c>
      <c r="AU130" s="8">
        <f t="shared" si="2"/>
        <v>4.99</v>
      </c>
      <c r="AV130" s="8">
        <f t="shared" si="2"/>
        <v>3.31</v>
      </c>
      <c r="AW130" s="8">
        <f t="shared" si="2"/>
        <v>2.63</v>
      </c>
      <c r="AX130" s="17"/>
      <c r="AY130" s="8">
        <f>MIN(AY5:AY7,AY21:AY23,AY37:AY39,AY53:AY55,AY69:AY71,AY85:AY87,AY101:AY103,AY117:AY119)</f>
        <v>148.80000000000001</v>
      </c>
      <c r="AZ130" s="8">
        <f t="shared" ref="AZ130:BI130" si="3">MIN(AZ5:AZ7,AZ21:AZ23,AZ37:AZ39,AZ53:AZ55,AZ69:AZ71,AZ85:AZ87,AZ101:AZ103,AZ117:AZ119)</f>
        <v>151.1</v>
      </c>
      <c r="BA130" s="8">
        <f t="shared" si="3"/>
        <v>145.4</v>
      </c>
      <c r="BB130" s="8">
        <f t="shared" si="3"/>
        <v>0.14499999999999999</v>
      </c>
      <c r="BC130" s="8">
        <f t="shared" si="3"/>
        <v>140</v>
      </c>
      <c r="BD130" s="8">
        <f t="shared" si="3"/>
        <v>143.5</v>
      </c>
      <c r="BE130" s="8">
        <f t="shared" si="3"/>
        <v>142.19999999999999</v>
      </c>
      <c r="BF130" s="8">
        <f t="shared" si="3"/>
        <v>140.6</v>
      </c>
      <c r="BG130" s="8">
        <f t="shared" si="3"/>
        <v>141.19999999999999</v>
      </c>
      <c r="BH130" s="8">
        <f t="shared" si="3"/>
        <v>0</v>
      </c>
      <c r="BI130" s="8">
        <f t="shared" si="3"/>
        <v>135.9</v>
      </c>
      <c r="BK130" s="8">
        <f>MIN(BK5:BK7,BK21:BK23,BK37:BK39,BK53:BK55,BK69:BK71,BK85:BK87,BK101:BK103,BK117:BK119)</f>
        <v>0.4</v>
      </c>
      <c r="BL130" s="8">
        <f t="shared" ref="BL130:BU130" si="4">MIN(BL5:BL7,BL21:BL23,BL37:BL39,BL53:BL55,BL69:BL71,BL85:BL87,BL101:BL103,BL117:BL119)</f>
        <v>0.61</v>
      </c>
      <c r="BM130" s="8">
        <f t="shared" si="4"/>
        <v>0.18</v>
      </c>
      <c r="BN130" s="8">
        <f t="shared" si="4"/>
        <v>0.27</v>
      </c>
      <c r="BO130" s="8">
        <f t="shared" si="4"/>
        <v>0.28000000000000003</v>
      </c>
      <c r="BP130" s="8">
        <f t="shared" si="4"/>
        <v>0.03</v>
      </c>
      <c r="BQ130" s="8">
        <f t="shared" si="4"/>
        <v>0.32</v>
      </c>
      <c r="BR130" s="8">
        <f t="shared" si="4"/>
        <v>0.38</v>
      </c>
      <c r="BS130" s="8">
        <f t="shared" si="4"/>
        <v>0.37</v>
      </c>
      <c r="BT130" s="8">
        <f t="shared" si="4"/>
        <v>0</v>
      </c>
      <c r="BU130" s="8">
        <f t="shared" si="4"/>
        <v>0</v>
      </c>
    </row>
    <row r="131" spans="1:73" x14ac:dyDescent="0.25">
      <c r="A131" s="8" t="s">
        <v>58</v>
      </c>
      <c r="O131" s="8">
        <f>MAX(O5:O7,O21:O23,O37:O39,O53:O55,O69:O71,O85:O87,O101:O103,O117:O119)</f>
        <v>29.6</v>
      </c>
      <c r="P131" s="8">
        <f t="shared" ref="P131:Y131" si="5">MAX(P5:P7,P21:P23,P37:P39,P53:P55,P69:P71,P85:P87,P101:P103,P117:P119)</f>
        <v>27.8</v>
      </c>
      <c r="Q131" s="8">
        <f t="shared" si="5"/>
        <v>32</v>
      </c>
      <c r="R131" s="8">
        <f t="shared" si="5"/>
        <v>31</v>
      </c>
      <c r="S131" s="8">
        <f t="shared" si="5"/>
        <v>31.4</v>
      </c>
      <c r="T131" s="8">
        <f t="shared" si="5"/>
        <v>30.3</v>
      </c>
      <c r="U131" s="8">
        <f t="shared" si="5"/>
        <v>29.9</v>
      </c>
      <c r="V131" s="8">
        <f t="shared" si="5"/>
        <v>30.9</v>
      </c>
      <c r="W131" s="8">
        <f t="shared" si="5"/>
        <v>29.9</v>
      </c>
      <c r="X131" s="8">
        <f t="shared" si="5"/>
        <v>30.9</v>
      </c>
      <c r="Y131" s="8">
        <f t="shared" si="5"/>
        <v>29.5</v>
      </c>
      <c r="AA131" s="8">
        <f>MAX(AA5:AA7,AA21:AA23,AA37:AA39,AA53:AA55,AA69:AA71,AA85:AA87,AA101:AA103,AA117:AA119)</f>
        <v>7.11</v>
      </c>
      <c r="AB131" s="8">
        <f t="shared" ref="AB131:AK131" si="6">MAX(AB5:AB7,AB21:AB23,AB37:AB39,AB53:AB55,AB69:AB71,AB85:AB87,AB101:AB103,AB117:AB119)</f>
        <v>7.58</v>
      </c>
      <c r="AC131" s="8">
        <f t="shared" si="6"/>
        <v>9.41</v>
      </c>
      <c r="AD131" s="8">
        <f t="shared" si="6"/>
        <v>9.0500000000000007</v>
      </c>
      <c r="AE131" s="8">
        <f t="shared" si="6"/>
        <v>9.0399999999999991</v>
      </c>
      <c r="AF131" s="8">
        <f t="shared" si="6"/>
        <v>8.89</v>
      </c>
      <c r="AG131" s="8">
        <f t="shared" si="6"/>
        <v>8.92</v>
      </c>
      <c r="AH131" s="8">
        <f t="shared" si="6"/>
        <v>8.9600000000000009</v>
      </c>
      <c r="AI131" s="8">
        <f t="shared" si="6"/>
        <v>8.92</v>
      </c>
      <c r="AJ131" s="8">
        <f t="shared" si="6"/>
        <v>9.0299999999999994</v>
      </c>
      <c r="AK131" s="8">
        <f t="shared" si="6"/>
        <v>8.94</v>
      </c>
      <c r="AM131" s="8">
        <f>MAX(AM5:AM7,AM21:AM23,AM37:AM39,AM53:AM55,AM69:AM71,AM85:AM87,AM101:AM103,AM117:AM119)</f>
        <v>7</v>
      </c>
      <c r="AN131" s="8">
        <f t="shared" ref="AN131:AW131" si="7">MAX(AN5:AN7,AN21:AN23,AN37:AN39,AN53:AN55,AN69:AN71,AN85:AN87,AN101:AN103,AN117:AN119)</f>
        <v>7.65</v>
      </c>
      <c r="AO131" s="8">
        <f t="shared" si="7"/>
        <v>12.88</v>
      </c>
      <c r="AP131" s="8">
        <f t="shared" si="7"/>
        <v>11.42</v>
      </c>
      <c r="AQ131" s="8">
        <f t="shared" si="7"/>
        <v>10.99</v>
      </c>
      <c r="AR131" s="8">
        <f t="shared" si="7"/>
        <v>8.01</v>
      </c>
      <c r="AS131" s="8">
        <f t="shared" si="7"/>
        <v>6.13</v>
      </c>
      <c r="AT131" s="8">
        <f t="shared" si="7"/>
        <v>7.16</v>
      </c>
      <c r="AU131" s="8">
        <f t="shared" si="7"/>
        <v>8.2100000000000009</v>
      </c>
      <c r="AV131" s="8">
        <f t="shared" si="7"/>
        <v>9.17</v>
      </c>
      <c r="AW131" s="8">
        <f t="shared" si="7"/>
        <v>8.59</v>
      </c>
      <c r="AX131" s="16"/>
      <c r="AY131" s="8">
        <f>MAX(AY5:AY7,AY21:AY23,AY37:AY39,AY53:AY55,AY69:AY71,AY85:AY87,AY101:AY103,AY117:AY119)</f>
        <v>161.4</v>
      </c>
      <c r="AZ131" s="8">
        <f t="shared" ref="AZ131:BI131" si="8">MAX(AZ5:AZ7,AZ21:AZ23,AZ37:AZ39,AZ53:AZ55,AZ69:AZ71,AZ85:AZ87,AZ101:AZ103,AZ117:AZ119)</f>
        <v>163.4</v>
      </c>
      <c r="BA131" s="8">
        <f t="shared" si="8"/>
        <v>160</v>
      </c>
      <c r="BB131" s="8">
        <f t="shared" si="8"/>
        <v>146</v>
      </c>
      <c r="BC131" s="8">
        <f t="shared" si="8"/>
        <v>151.4</v>
      </c>
      <c r="BD131" s="8">
        <f t="shared" si="8"/>
        <v>148.1</v>
      </c>
      <c r="BE131" s="8">
        <f t="shared" si="8"/>
        <v>148.30000000000001</v>
      </c>
      <c r="BF131" s="8">
        <f t="shared" si="8"/>
        <v>150.1</v>
      </c>
      <c r="BG131" s="8">
        <f t="shared" si="8"/>
        <v>142.4</v>
      </c>
      <c r="BH131" s="8">
        <f t="shared" si="8"/>
        <v>0</v>
      </c>
      <c r="BI131" s="8">
        <f t="shared" si="8"/>
        <v>141.5</v>
      </c>
      <c r="BK131" s="8">
        <f>MAX(BK5:BK7,BK21:BK23,BK37:BK39,BK53:BK55,BK69:BK71,BK85:BK87,BK101:BK103,BK117:BK119)</f>
        <v>1.34</v>
      </c>
      <c r="BL131" s="8">
        <f t="shared" ref="BL131:BU131" si="9">MAX(BL5:BL7,BL21:BL23,BL37:BL39,BL53:BL55,BL69:BL71,BL85:BL87,BL101:BL103,BL117:BL119)</f>
        <v>0.86</v>
      </c>
      <c r="BM131" s="8">
        <f t="shared" si="9"/>
        <v>0.98</v>
      </c>
      <c r="BN131" s="8">
        <f t="shared" si="9"/>
        <v>1.38</v>
      </c>
      <c r="BO131" s="8">
        <f t="shared" si="9"/>
        <v>1.03</v>
      </c>
      <c r="BP131" s="8">
        <f t="shared" si="9"/>
        <v>0.55000000000000004</v>
      </c>
      <c r="BQ131" s="8">
        <f t="shared" si="9"/>
        <v>0.87</v>
      </c>
      <c r="BR131" s="8">
        <f t="shared" si="9"/>
        <v>1.1299999999999999</v>
      </c>
      <c r="BS131" s="8">
        <f t="shared" si="9"/>
        <v>0.63</v>
      </c>
      <c r="BT131" s="8">
        <f t="shared" si="9"/>
        <v>0</v>
      </c>
      <c r="BU131" s="8">
        <f t="shared" si="9"/>
        <v>0</v>
      </c>
    </row>
    <row r="132" spans="1:73" x14ac:dyDescent="0.25">
      <c r="A132" s="8" t="s">
        <v>59</v>
      </c>
      <c r="O132" s="8">
        <f>AVERAGE(O5:O7,O21:O23,O37:O39,O53:O55,O69:O71,O85:O87,O101:O103,O117:O119)</f>
        <v>27.608333333333338</v>
      </c>
      <c r="P132" s="8">
        <f t="shared" ref="P132:Y132" si="10">AVERAGE(P5:P7,P21:P23,P37:P39,P53:P55,P69:P71,P85:P87,P101:P103,P117:P119)</f>
        <v>27.541666666666661</v>
      </c>
      <c r="Q132" s="8">
        <f t="shared" si="10"/>
        <v>29.491666666666664</v>
      </c>
      <c r="R132" s="8">
        <f t="shared" si="10"/>
        <v>29.241666666666664</v>
      </c>
      <c r="S132" s="8">
        <f t="shared" si="10"/>
        <v>29.333333333333332</v>
      </c>
      <c r="T132" s="8">
        <f t="shared" si="10"/>
        <v>29.058333333333326</v>
      </c>
      <c r="U132" s="8">
        <f t="shared" si="10"/>
        <v>28.600000000000005</v>
      </c>
      <c r="V132" s="8">
        <f t="shared" si="10"/>
        <v>28.745833333333337</v>
      </c>
      <c r="W132" s="8">
        <f t="shared" si="10"/>
        <v>28.791666666666668</v>
      </c>
      <c r="X132" s="8">
        <f t="shared" si="10"/>
        <v>28.562500000000004</v>
      </c>
      <c r="Y132" s="8">
        <f t="shared" si="10"/>
        <v>28.262499999999999</v>
      </c>
      <c r="AA132" s="8">
        <f>AVERAGE(AA5:AA7,AA21:AA23,AA37:AA39,AA53:AA55,AA69:AA71,AA85:AA87,AA101:AA103,AA117:AA119)</f>
        <v>6.6654166666666681</v>
      </c>
      <c r="AB132" s="8">
        <f t="shared" ref="AB132:AK132" si="11">AVERAGE(AB5:AB7,AB21:AB23,AB37:AB39,AB53:AB55,AB69:AB71,AB85:AB87,AB101:AB103,AB117:AB119)</f>
        <v>7.1081250000000002</v>
      </c>
      <c r="AC132" s="8">
        <f t="shared" si="11"/>
        <v>8.6970833333333335</v>
      </c>
      <c r="AD132" s="8">
        <f t="shared" si="11"/>
        <v>8.4999999999999982</v>
      </c>
      <c r="AE132" s="8">
        <f t="shared" si="11"/>
        <v>8.5862500000000015</v>
      </c>
      <c r="AF132" s="8">
        <f t="shared" si="11"/>
        <v>8.6016666666666683</v>
      </c>
      <c r="AG132" s="8">
        <f t="shared" si="11"/>
        <v>8.3420833333333348</v>
      </c>
      <c r="AH132" s="8">
        <f t="shared" si="11"/>
        <v>8.2133333333333329</v>
      </c>
      <c r="AI132" s="8">
        <f t="shared" si="11"/>
        <v>8.4212500000000006</v>
      </c>
      <c r="AJ132" s="8">
        <f t="shared" si="11"/>
        <v>8.4383333333333326</v>
      </c>
      <c r="AK132" s="8">
        <f t="shared" si="11"/>
        <v>8.2341666666666686</v>
      </c>
      <c r="AM132" s="8">
        <f>AVERAGE(AM5:AM7,AM21:AM23,AM37:AM39,AM53:AM55,AM69:AM71,AM85:AM87,AM101:AM103,AM117:AM119)</f>
        <v>2.5125000000000006</v>
      </c>
      <c r="AN132" s="8">
        <f t="shared" ref="AN132:AW132" si="12">AVERAGE(AN5:AN7,AN21:AN23,AN37:AN39,AN53:AN55,AN69:AN71,AN85:AN87,AN101:AN103,AN117:AN119)</f>
        <v>5.2511979166666674</v>
      </c>
      <c r="AO132" s="8">
        <f t="shared" si="12"/>
        <v>8.4991666666666674</v>
      </c>
      <c r="AP132" s="8">
        <f t="shared" si="12"/>
        <v>7.6204166666666646</v>
      </c>
      <c r="AQ132" s="8">
        <f t="shared" si="12"/>
        <v>7.9420833333333327</v>
      </c>
      <c r="AR132" s="8">
        <f t="shared" si="12"/>
        <v>6.2195833333333326</v>
      </c>
      <c r="AS132" s="8">
        <f t="shared" si="12"/>
        <v>2.8808333333333338</v>
      </c>
      <c r="AT132" s="8">
        <f t="shared" si="12"/>
        <v>2.6358333333333333</v>
      </c>
      <c r="AU132" s="8">
        <f t="shared" si="12"/>
        <v>6.7391666666666667</v>
      </c>
      <c r="AV132" s="8">
        <f t="shared" si="12"/>
        <v>6.5130434782608688</v>
      </c>
      <c r="AW132" s="8">
        <f t="shared" si="12"/>
        <v>6.0845833333333337</v>
      </c>
      <c r="AX132" s="16"/>
      <c r="AY132" s="8">
        <f>AVERAGE(AY5:AY7,AY21:AY23,AY37:AY39,AY53:AY55,AY69:AY71,AY85:AY87,AY101:AY103,AY117:AY119)</f>
        <v>155.05416666666665</v>
      </c>
      <c r="AZ132" s="8">
        <f t="shared" ref="AZ132:BI132" si="13">AVERAGE(AZ5:AZ7,AZ21:AZ23,AZ37:AZ39,AZ53:AZ55,AZ69:AZ71,AZ85:AZ87,AZ101:AZ103,AZ117:AZ119)</f>
        <v>153.18437499999999</v>
      </c>
      <c r="BA132" s="8">
        <f t="shared" si="13"/>
        <v>151.57499999999999</v>
      </c>
      <c r="BB132" s="8">
        <f t="shared" si="13"/>
        <v>18.254750000000008</v>
      </c>
      <c r="BC132" s="8">
        <f t="shared" si="13"/>
        <v>145.65416666666667</v>
      </c>
      <c r="BD132" s="8">
        <f t="shared" si="13"/>
        <v>144.93750000000003</v>
      </c>
      <c r="BE132" s="8">
        <f t="shared" si="13"/>
        <v>143.9375</v>
      </c>
      <c r="BF132" s="8">
        <f t="shared" si="13"/>
        <v>143.36666666666662</v>
      </c>
      <c r="BG132" s="8">
        <f t="shared" si="13"/>
        <v>141.75416666666672</v>
      </c>
      <c r="BH132" s="8" t="e">
        <f t="shared" si="13"/>
        <v>#DIV/0!</v>
      </c>
      <c r="BI132" s="8">
        <f t="shared" si="13"/>
        <v>137.94583333333333</v>
      </c>
      <c r="BK132" s="8">
        <f>AVERAGE(BK5:BK7,BK21:BK23,BK37:BK39,BK53:BK55,BK69:BK71,BK85:BK87,BK101:BK103,BK117:BK119)</f>
        <v>0.85083333333333344</v>
      </c>
      <c r="BL132" s="8">
        <f t="shared" ref="BL132:BU132" si="14">AVERAGE(BL5:BL7,BL21:BL23,BL37:BL39,BL53:BL55,BL69:BL71,BL85:BL87,BL101:BL103,BL117:BL119)</f>
        <v>0.74023437499999989</v>
      </c>
      <c r="BM132" s="8">
        <f t="shared" si="14"/>
        <v>0.37500000000000006</v>
      </c>
      <c r="BN132" s="8">
        <f t="shared" si="14"/>
        <v>0.4970833333333331</v>
      </c>
      <c r="BO132" s="8">
        <f t="shared" si="14"/>
        <v>0.38208333333333333</v>
      </c>
      <c r="BP132" s="8">
        <f t="shared" si="14"/>
        <v>0.32791666666666675</v>
      </c>
      <c r="BQ132" s="8">
        <f t="shared" si="14"/>
        <v>0.49166666666666664</v>
      </c>
      <c r="BR132" s="8">
        <f t="shared" si="14"/>
        <v>0.54625000000000012</v>
      </c>
      <c r="BS132" s="8">
        <f t="shared" si="14"/>
        <v>0.45083333333333336</v>
      </c>
      <c r="BT132" s="8" t="e">
        <f t="shared" si="14"/>
        <v>#DIV/0!</v>
      </c>
      <c r="BU132" s="8" t="e">
        <f t="shared" si="14"/>
        <v>#DIV/0!</v>
      </c>
    </row>
    <row r="133" spans="1:73" x14ac:dyDescent="0.25">
      <c r="AX133" s="16"/>
    </row>
    <row r="134" spans="1:73" x14ac:dyDescent="0.25">
      <c r="A134" s="7" t="s">
        <v>241</v>
      </c>
      <c r="C134" s="8" t="s">
        <v>47</v>
      </c>
      <c r="AM134" s="8">
        <f>MIN(AM132:AW132)</f>
        <v>2.5125000000000006</v>
      </c>
      <c r="AN134" s="8">
        <f>MIN(AM119:AN121,AO120:AO121,AP121:AW127)</f>
        <v>0.02</v>
      </c>
      <c r="AX134" s="16"/>
    </row>
    <row r="135" spans="1:73" x14ac:dyDescent="0.25">
      <c r="A135" s="7" t="s">
        <v>57</v>
      </c>
      <c r="C135" s="8">
        <f>MIN(AM117:AW119,AN120:AW121,AP122:AW127)</f>
        <v>0.02</v>
      </c>
      <c r="D135" s="8">
        <f>MIN(O117:Y119,Q120:Y121,R122:Y127)</f>
        <v>27</v>
      </c>
      <c r="AM135" s="8">
        <f>MAX(AM132:AW132)</f>
        <v>8.4991666666666674</v>
      </c>
      <c r="AN135" s="8">
        <f>MAX(AM119:AM120,AN119:AN121,AO121,AP124:AP127,AQ120:AQ127,AR121:AR127,AS119:AS127,AT119:AT127,AU124:AU127,AV122:AV127,AW122:AW127)</f>
        <v>5.94</v>
      </c>
      <c r="AX135" s="16"/>
    </row>
    <row r="136" spans="1:73" x14ac:dyDescent="0.25">
      <c r="A136" s="7" t="s">
        <v>58</v>
      </c>
      <c r="C136" s="8">
        <f>MAX(AM117:AW119,AN120:AW121,AP122:AW127)</f>
        <v>12.88</v>
      </c>
      <c r="D136" s="8">
        <f>MAX(O117:Y119,Q120:Y121,R122:Y127)</f>
        <v>31.7</v>
      </c>
      <c r="AM136" s="8">
        <f>AVERAGE(AM132:AW132)</f>
        <v>5.7180370965085636</v>
      </c>
      <c r="AN136" s="8">
        <f>AVERAGE(AN134:AN135)</f>
        <v>2.98</v>
      </c>
      <c r="AX136" s="16"/>
    </row>
    <row r="137" spans="1:73" x14ac:dyDescent="0.25">
      <c r="A137" s="7" t="s">
        <v>61</v>
      </c>
      <c r="C137" s="8">
        <f>AVERAGE(C135:C136,AM117:AW119,AN120:AW121,AP122:AW127)</f>
        <v>4.2385436893203883</v>
      </c>
      <c r="D137" s="8">
        <f>AVERAGE(O117:Y119,Q120:Y121,R122:Y127)</f>
        <v>28.424242424242415</v>
      </c>
      <c r="AX137" s="16"/>
    </row>
    <row r="138" spans="1:73" x14ac:dyDescent="0.25">
      <c r="AX138" s="16"/>
    </row>
    <row r="139" spans="1:73" x14ac:dyDescent="0.25">
      <c r="S139" s="8">
        <f>(4/165)</f>
        <v>2.4242424242424242E-2</v>
      </c>
      <c r="T139" s="8">
        <f>S139*100</f>
        <v>2.4242424242424243</v>
      </c>
      <c r="AX139" s="16"/>
    </row>
    <row r="140" spans="1:73" x14ac:dyDescent="0.25">
      <c r="T140" s="8">
        <f>100-T139</f>
        <v>97.575757575757578</v>
      </c>
    </row>
    <row r="141" spans="1:73" x14ac:dyDescent="0.25">
      <c r="B141" s="8" t="s">
        <v>237</v>
      </c>
    </row>
    <row r="142" spans="1:73" x14ac:dyDescent="0.25">
      <c r="B142" s="8" t="s">
        <v>49</v>
      </c>
    </row>
    <row r="143" spans="1:73" x14ac:dyDescent="0.25">
      <c r="B143" s="8" t="s">
        <v>36</v>
      </c>
      <c r="C143" s="8" t="s">
        <v>37</v>
      </c>
      <c r="D143" s="8" t="s">
        <v>38</v>
      </c>
      <c r="E143" s="8" t="s">
        <v>39</v>
      </c>
      <c r="F143" s="8" t="s">
        <v>40</v>
      </c>
      <c r="G143" s="8" t="s">
        <v>41</v>
      </c>
      <c r="H143" s="8" t="s">
        <v>42</v>
      </c>
      <c r="I143" s="8" t="s">
        <v>43</v>
      </c>
      <c r="J143" s="8" t="s">
        <v>44</v>
      </c>
      <c r="K143" s="7" t="s">
        <v>92</v>
      </c>
      <c r="L143" s="7" t="s">
        <v>93</v>
      </c>
      <c r="M143" s="7" t="s">
        <v>94</v>
      </c>
      <c r="N143" s="8" t="s">
        <v>36</v>
      </c>
      <c r="O143" s="8" t="s">
        <v>37</v>
      </c>
      <c r="P143" s="8" t="s">
        <v>38</v>
      </c>
      <c r="Q143" s="8" t="s">
        <v>39</v>
      </c>
      <c r="R143" s="8" t="s">
        <v>40</v>
      </c>
      <c r="S143" s="8" t="s">
        <v>41</v>
      </c>
      <c r="T143" s="8" t="s">
        <v>42</v>
      </c>
      <c r="U143" s="8" t="s">
        <v>43</v>
      </c>
      <c r="V143" s="8" t="s">
        <v>44</v>
      </c>
      <c r="W143" s="7" t="s">
        <v>92</v>
      </c>
      <c r="X143" s="7" t="s">
        <v>93</v>
      </c>
      <c r="Y143" s="7" t="s">
        <v>94</v>
      </c>
    </row>
    <row r="144" spans="1:73" x14ac:dyDescent="0.25">
      <c r="B144" s="7">
        <f>AVERAGE(B5,B21,B37,B53,B69,B85,B101,B117)</f>
        <v>0</v>
      </c>
      <c r="C144" s="7">
        <f t="shared" ref="C144:M144" si="15">AVERAGE(D5,D21,D37,D53,D69,D85,D101,D117)</f>
        <v>0</v>
      </c>
      <c r="D144" s="7">
        <f t="shared" si="15"/>
        <v>0</v>
      </c>
      <c r="E144" s="7">
        <f t="shared" si="15"/>
        <v>0</v>
      </c>
      <c r="F144" s="7">
        <f t="shared" si="15"/>
        <v>0</v>
      </c>
      <c r="G144" s="7">
        <f t="shared" si="15"/>
        <v>0</v>
      </c>
      <c r="H144" s="7">
        <f t="shared" si="15"/>
        <v>0</v>
      </c>
      <c r="I144" s="7">
        <f t="shared" si="15"/>
        <v>0</v>
      </c>
      <c r="J144" s="7">
        <f t="shared" si="15"/>
        <v>0</v>
      </c>
      <c r="K144" s="7">
        <f t="shared" si="15"/>
        <v>0</v>
      </c>
      <c r="L144" s="7">
        <f t="shared" si="15"/>
        <v>0</v>
      </c>
      <c r="M144" s="7">
        <f t="shared" si="15"/>
        <v>0</v>
      </c>
      <c r="N144" s="6">
        <f t="shared" ref="N144:X147" si="16">AVERAGE(AM5,AM21,AM37,AM53,AM69,AM85,AM101,AM117)</f>
        <v>3.625</v>
      </c>
      <c r="O144" s="6">
        <f t="shared" si="16"/>
        <v>6.0556250000000009</v>
      </c>
      <c r="P144" s="6">
        <f t="shared" si="16"/>
        <v>9.1962499999999991</v>
      </c>
      <c r="Q144" s="6">
        <f t="shared" si="16"/>
        <v>8.2375000000000007</v>
      </c>
      <c r="R144" s="6">
        <f t="shared" si="16"/>
        <v>8.3275000000000006</v>
      </c>
      <c r="S144" s="6">
        <f t="shared" si="16"/>
        <v>6.2650000000000006</v>
      </c>
      <c r="T144" s="6">
        <f t="shared" si="16"/>
        <v>3.0850000000000004</v>
      </c>
      <c r="U144" s="6">
        <f t="shared" si="16"/>
        <v>2.6325000000000003</v>
      </c>
      <c r="V144" s="6">
        <f t="shared" si="16"/>
        <v>6.66</v>
      </c>
      <c r="W144" s="6">
        <f t="shared" si="16"/>
        <v>6.6262500000000006</v>
      </c>
      <c r="X144" s="6">
        <f t="shared" si="16"/>
        <v>6.54</v>
      </c>
    </row>
    <row r="145" spans="2:49" x14ac:dyDescent="0.25">
      <c r="B145" s="5">
        <f t="shared" ref="B145" si="17">AVERAGE(B6,B22,B38,B54,B70,B86,B102,B118)</f>
        <v>0.68374999999999997</v>
      </c>
      <c r="C145" s="5">
        <f t="shared" ref="C145:M145" si="18">AVERAGE(D6,D22,D38,D54,D70,D86,D102,D118)</f>
        <v>0.80625000000000002</v>
      </c>
      <c r="D145" s="5">
        <f t="shared" si="18"/>
        <v>0.61250000000000004</v>
      </c>
      <c r="E145" s="7">
        <f t="shared" si="18"/>
        <v>1</v>
      </c>
      <c r="F145" s="7">
        <f t="shared" si="18"/>
        <v>1</v>
      </c>
      <c r="G145" s="7">
        <f t="shared" si="18"/>
        <v>1</v>
      </c>
      <c r="H145" s="7">
        <f t="shared" si="18"/>
        <v>1</v>
      </c>
      <c r="I145" s="7">
        <f t="shared" si="18"/>
        <v>1</v>
      </c>
      <c r="J145" s="7">
        <f t="shared" si="18"/>
        <v>1</v>
      </c>
      <c r="K145" s="7">
        <f t="shared" si="18"/>
        <v>1</v>
      </c>
      <c r="L145" s="7">
        <f t="shared" si="18"/>
        <v>1</v>
      </c>
      <c r="M145" s="7">
        <f t="shared" si="18"/>
        <v>1</v>
      </c>
      <c r="N145" s="6">
        <f t="shared" si="16"/>
        <v>2.7424999999999997</v>
      </c>
      <c r="O145" s="6">
        <f t="shared" si="16"/>
        <v>5.2635937500000001</v>
      </c>
      <c r="P145" s="6">
        <f t="shared" si="16"/>
        <v>9.375</v>
      </c>
      <c r="Q145" s="6">
        <f t="shared" si="16"/>
        <v>7.7899999999999991</v>
      </c>
      <c r="R145" s="6">
        <f t="shared" si="16"/>
        <v>8.6237500000000011</v>
      </c>
      <c r="S145" s="6">
        <f t="shared" si="16"/>
        <v>6.3537499999999998</v>
      </c>
      <c r="T145" s="6">
        <f t="shared" si="16"/>
        <v>2.83</v>
      </c>
      <c r="U145" s="6">
        <f t="shared" si="16"/>
        <v>2.7450000000000001</v>
      </c>
      <c r="V145" s="6">
        <f t="shared" si="16"/>
        <v>6.9137500000000003</v>
      </c>
      <c r="W145" s="6">
        <f t="shared" si="16"/>
        <v>6.6812500000000004</v>
      </c>
      <c r="X145" s="6">
        <f t="shared" si="16"/>
        <v>6.2137500000000001</v>
      </c>
    </row>
    <row r="146" spans="2:49" x14ac:dyDescent="0.25">
      <c r="B146" s="5">
        <f t="shared" ref="B146" si="19">AVERAGE(B7,B23,B39,B55,B71,B87,B103,B119)</f>
        <v>2.05125</v>
      </c>
      <c r="C146" s="5">
        <f t="shared" ref="C146:M146" si="20">AVERAGE(D7,D23,D39,D55,D71,D87,D103,D119)</f>
        <v>2.4312500000000004</v>
      </c>
      <c r="D146" s="5">
        <f t="shared" si="20"/>
        <v>1.8375000000000004</v>
      </c>
      <c r="E146" s="7">
        <f t="shared" si="20"/>
        <v>2</v>
      </c>
      <c r="F146" s="7">
        <f t="shared" si="20"/>
        <v>2</v>
      </c>
      <c r="G146" s="7">
        <f t="shared" si="20"/>
        <v>2</v>
      </c>
      <c r="H146" s="7">
        <f t="shared" si="20"/>
        <v>2</v>
      </c>
      <c r="I146" s="7">
        <f t="shared" si="20"/>
        <v>2</v>
      </c>
      <c r="J146" s="7">
        <f t="shared" si="20"/>
        <v>2</v>
      </c>
      <c r="K146" s="7">
        <f t="shared" si="20"/>
        <v>2</v>
      </c>
      <c r="L146" s="7">
        <f t="shared" si="20"/>
        <v>2</v>
      </c>
      <c r="M146" s="7">
        <f t="shared" si="20"/>
        <v>2</v>
      </c>
      <c r="N146" s="6">
        <f t="shared" si="16"/>
        <v>1.1700000000000002</v>
      </c>
      <c r="O146" s="6">
        <f t="shared" si="16"/>
        <v>4.4343749999999993</v>
      </c>
      <c r="P146" s="6">
        <f t="shared" si="16"/>
        <v>6.9262499999999996</v>
      </c>
      <c r="Q146" s="6">
        <f t="shared" si="16"/>
        <v>6.8337500000000002</v>
      </c>
      <c r="R146" s="6">
        <f t="shared" si="16"/>
        <v>6.875</v>
      </c>
      <c r="S146" s="6">
        <f t="shared" si="16"/>
        <v>6.0399999999999991</v>
      </c>
      <c r="T146" s="6">
        <f t="shared" si="16"/>
        <v>2.7275</v>
      </c>
      <c r="U146" s="6">
        <f t="shared" si="16"/>
        <v>2.5299999999999998</v>
      </c>
      <c r="V146" s="6">
        <f t="shared" si="16"/>
        <v>6.6437500000000007</v>
      </c>
      <c r="W146" s="6">
        <f t="shared" si="16"/>
        <v>6.1914285714285713</v>
      </c>
      <c r="X146" s="6">
        <f t="shared" si="16"/>
        <v>5.5</v>
      </c>
    </row>
    <row r="147" spans="2:49" x14ac:dyDescent="0.25">
      <c r="B147" s="7">
        <f t="shared" ref="B147" si="21">AVERAGE(B8,B24,B40,B56,B72,B88,B104,B120)</f>
        <v>70.5</v>
      </c>
      <c r="C147" s="7">
        <f t="shared" ref="C147:M147" si="22">AVERAGE(D8,D24,D40,D56,D72,D88,D104,D120)</f>
        <v>5</v>
      </c>
      <c r="D147" s="7">
        <f t="shared" si="22"/>
        <v>5</v>
      </c>
      <c r="E147" s="7">
        <f t="shared" si="22"/>
        <v>3</v>
      </c>
      <c r="F147" s="7">
        <f t="shared" si="22"/>
        <v>3</v>
      </c>
      <c r="G147" s="7">
        <f t="shared" si="22"/>
        <v>3</v>
      </c>
      <c r="H147" s="7">
        <f t="shared" si="22"/>
        <v>3</v>
      </c>
      <c r="I147" s="7">
        <f t="shared" si="22"/>
        <v>3</v>
      </c>
      <c r="J147" s="7">
        <f t="shared" si="22"/>
        <v>3</v>
      </c>
      <c r="K147" s="7">
        <f t="shared" si="22"/>
        <v>3</v>
      </c>
      <c r="L147" s="7">
        <f t="shared" si="22"/>
        <v>3</v>
      </c>
      <c r="M147" s="7">
        <f t="shared" si="22"/>
        <v>3</v>
      </c>
      <c r="N147" s="6">
        <f t="shared" si="16"/>
        <v>0.34250000000000003</v>
      </c>
      <c r="O147" s="6">
        <f t="shared" si="16"/>
        <v>1.855</v>
      </c>
      <c r="P147" s="6">
        <f t="shared" si="16"/>
        <v>4.2975000000000003</v>
      </c>
      <c r="Q147" s="6">
        <f t="shared" si="16"/>
        <v>6.1137499999999996</v>
      </c>
      <c r="R147" s="6">
        <f t="shared" si="16"/>
        <v>5.1587499999999995</v>
      </c>
      <c r="S147" s="6">
        <f t="shared" si="16"/>
        <v>5.9474999999999998</v>
      </c>
      <c r="T147" s="6">
        <f t="shared" si="16"/>
        <v>2.6512500000000001</v>
      </c>
      <c r="U147" s="6">
        <f t="shared" si="16"/>
        <v>2.33</v>
      </c>
      <c r="V147" s="6">
        <f t="shared" si="16"/>
        <v>5.9975000000000005</v>
      </c>
      <c r="W147" s="6">
        <f t="shared" si="16"/>
        <v>5.8299999999999992</v>
      </c>
      <c r="X147" s="6">
        <f t="shared" si="16"/>
        <v>5.1850000000000005</v>
      </c>
    </row>
    <row r="148" spans="2:49" x14ac:dyDescent="0.25">
      <c r="B148" s="7"/>
      <c r="C148" s="7">
        <f t="shared" ref="C148:M148" si="23">AVERAGE(D9,D25,D41,D57,D73,D89,D105,D121)</f>
        <v>10</v>
      </c>
      <c r="D148" s="7">
        <f t="shared" si="23"/>
        <v>10</v>
      </c>
      <c r="E148" s="7">
        <f t="shared" si="23"/>
        <v>4</v>
      </c>
      <c r="F148" s="7">
        <f t="shared" si="23"/>
        <v>4</v>
      </c>
      <c r="G148" s="7">
        <f t="shared" si="23"/>
        <v>4</v>
      </c>
      <c r="H148" s="7">
        <f t="shared" si="23"/>
        <v>4</v>
      </c>
      <c r="I148" s="7">
        <f t="shared" si="23"/>
        <v>4</v>
      </c>
      <c r="J148" s="7">
        <f t="shared" si="23"/>
        <v>4</v>
      </c>
      <c r="K148" s="7">
        <f t="shared" si="23"/>
        <v>4</v>
      </c>
      <c r="L148" s="7">
        <f t="shared" si="23"/>
        <v>4</v>
      </c>
      <c r="M148" s="7">
        <f t="shared" si="23"/>
        <v>4</v>
      </c>
      <c r="N148" s="6"/>
      <c r="O148" s="6">
        <f t="shared" ref="O148:X149" si="24">AVERAGE(AN9,AN25,AN41,AN57,AN73,AN89,AN105,AN121)</f>
        <v>0.66874999999999996</v>
      </c>
      <c r="P148" s="6">
        <f t="shared" si="24"/>
        <v>0.90875000000000006</v>
      </c>
      <c r="Q148" s="6">
        <f t="shared" si="24"/>
        <v>5.5387500000000003</v>
      </c>
      <c r="R148" s="6">
        <f t="shared" si="24"/>
        <v>4.2837499999999995</v>
      </c>
      <c r="S148" s="6">
        <f t="shared" si="24"/>
        <v>5.1925000000000008</v>
      </c>
      <c r="T148" s="6">
        <f t="shared" si="24"/>
        <v>2.4937499999999999</v>
      </c>
      <c r="U148" s="6">
        <f t="shared" si="24"/>
        <v>2.1512500000000001</v>
      </c>
      <c r="V148" s="6">
        <f t="shared" si="24"/>
        <v>5.2474999999999996</v>
      </c>
      <c r="W148" s="6">
        <f t="shared" si="24"/>
        <v>4.9187499999999993</v>
      </c>
      <c r="X148" s="6">
        <f t="shared" si="24"/>
        <v>4.7850000000000001</v>
      </c>
    </row>
    <row r="149" spans="2:49" x14ac:dyDescent="0.25">
      <c r="B149" s="7"/>
      <c r="C149" s="5">
        <f t="shared" ref="C149:M149" si="25">AVERAGE(D10,D26,D42,D58,D74,D90,D106,D122)</f>
        <v>63.837499999999999</v>
      </c>
      <c r="D149" s="5">
        <f t="shared" si="25"/>
        <v>64.787499999999994</v>
      </c>
      <c r="E149" s="7">
        <f t="shared" si="25"/>
        <v>5</v>
      </c>
      <c r="F149" s="7">
        <f t="shared" si="25"/>
        <v>5</v>
      </c>
      <c r="G149" s="7">
        <f t="shared" si="25"/>
        <v>5</v>
      </c>
      <c r="H149" s="7">
        <f t="shared" si="25"/>
        <v>5</v>
      </c>
      <c r="I149" s="7">
        <f t="shared" si="25"/>
        <v>5</v>
      </c>
      <c r="J149" s="7">
        <f t="shared" si="25"/>
        <v>5</v>
      </c>
      <c r="K149" s="7">
        <f t="shared" si="25"/>
        <v>5</v>
      </c>
      <c r="L149" s="7">
        <f t="shared" si="25"/>
        <v>5</v>
      </c>
      <c r="M149" s="7">
        <f t="shared" si="25"/>
        <v>5</v>
      </c>
      <c r="N149" s="6"/>
      <c r="O149" s="6">
        <f t="shared" si="24"/>
        <v>0.30374999999999996</v>
      </c>
      <c r="P149" s="6">
        <f t="shared" si="24"/>
        <v>0.28375</v>
      </c>
      <c r="Q149" s="6">
        <f t="shared" si="24"/>
        <v>4.3262499999999999</v>
      </c>
      <c r="R149" s="6">
        <f t="shared" si="24"/>
        <v>3.6937500000000001</v>
      </c>
      <c r="S149" s="6">
        <f t="shared" si="24"/>
        <v>4.3999999999999995</v>
      </c>
      <c r="T149" s="6">
        <f t="shared" si="24"/>
        <v>2.3874999999999997</v>
      </c>
      <c r="U149" s="6">
        <f t="shared" si="24"/>
        <v>2.0350000000000001</v>
      </c>
      <c r="V149" s="6">
        <f t="shared" si="24"/>
        <v>4.8737500000000002</v>
      </c>
      <c r="W149" s="6">
        <f t="shared" si="24"/>
        <v>4.3274999999999997</v>
      </c>
      <c r="X149" s="6">
        <f t="shared" si="24"/>
        <v>4.1500000000000004</v>
      </c>
    </row>
    <row r="150" spans="2:49" x14ac:dyDescent="0.25">
      <c r="B150" s="7"/>
      <c r="C150" s="7"/>
      <c r="D150" s="7"/>
      <c r="E150" s="7">
        <f t="shared" ref="E150:M150" si="26">AVERAGE(F11,F27,F43,F59,F75,F91,F107,F123)</f>
        <v>6</v>
      </c>
      <c r="F150" s="7">
        <f t="shared" si="26"/>
        <v>6</v>
      </c>
      <c r="G150" s="7">
        <f t="shared" si="26"/>
        <v>6</v>
      </c>
      <c r="H150" s="7">
        <f t="shared" si="26"/>
        <v>6</v>
      </c>
      <c r="I150" s="7">
        <f t="shared" si="26"/>
        <v>6</v>
      </c>
      <c r="J150" s="7">
        <f t="shared" si="26"/>
        <v>6</v>
      </c>
      <c r="K150" s="7">
        <f t="shared" si="26"/>
        <v>6</v>
      </c>
      <c r="L150" s="7">
        <f t="shared" si="26"/>
        <v>6</v>
      </c>
      <c r="M150" s="7">
        <f t="shared" si="26"/>
        <v>6</v>
      </c>
      <c r="N150" s="6"/>
      <c r="O150" s="6"/>
      <c r="P150" s="6"/>
      <c r="Q150" s="6">
        <f t="shared" ref="Q150:X155" si="27">AVERAGE(AP11,AP27,AP43,AP59,AP75,AP91,AP107,AP123)</f>
        <v>3.4937500000000004</v>
      </c>
      <c r="R150" s="6">
        <f t="shared" si="27"/>
        <v>2.8174999999999999</v>
      </c>
      <c r="S150" s="6">
        <f t="shared" si="27"/>
        <v>2.9037500000000001</v>
      </c>
      <c r="T150" s="6">
        <f t="shared" si="27"/>
        <v>2.3062499999999999</v>
      </c>
      <c r="U150" s="6">
        <f t="shared" si="27"/>
        <v>1.9412499999999999</v>
      </c>
      <c r="V150" s="6">
        <f t="shared" si="27"/>
        <v>4.1975000000000007</v>
      </c>
      <c r="W150" s="6">
        <f t="shared" si="27"/>
        <v>3.5</v>
      </c>
      <c r="X150" s="6">
        <f t="shared" si="27"/>
        <v>3.6187499999999999</v>
      </c>
    </row>
    <row r="151" spans="2:49" x14ac:dyDescent="0.25">
      <c r="B151" s="7"/>
      <c r="C151" s="7"/>
      <c r="D151" s="7"/>
      <c r="E151" s="7">
        <f t="shared" ref="E151:M151" si="28">AVERAGE(F12,F28,F44,F60,F76,F92,F108,F124)</f>
        <v>7</v>
      </c>
      <c r="F151" s="7">
        <f t="shared" si="28"/>
        <v>7</v>
      </c>
      <c r="G151" s="7">
        <f t="shared" si="28"/>
        <v>7</v>
      </c>
      <c r="H151" s="7">
        <f t="shared" si="28"/>
        <v>7</v>
      </c>
      <c r="I151" s="7">
        <f t="shared" si="28"/>
        <v>7</v>
      </c>
      <c r="J151" s="7">
        <f t="shared" si="28"/>
        <v>7</v>
      </c>
      <c r="K151" s="7">
        <f t="shared" si="28"/>
        <v>7</v>
      </c>
      <c r="L151" s="7">
        <f t="shared" si="28"/>
        <v>7</v>
      </c>
      <c r="M151" s="7">
        <f t="shared" si="28"/>
        <v>7</v>
      </c>
      <c r="N151" s="6"/>
      <c r="O151" s="6"/>
      <c r="P151" s="6"/>
      <c r="Q151" s="6">
        <f t="shared" si="27"/>
        <v>2.4587500000000002</v>
      </c>
      <c r="R151" s="6">
        <f t="shared" si="27"/>
        <v>2.4162499999999993</v>
      </c>
      <c r="S151" s="6">
        <f t="shared" si="27"/>
        <v>2.1550000000000002</v>
      </c>
      <c r="T151" s="6">
        <f t="shared" si="27"/>
        <v>2.2312499999999997</v>
      </c>
      <c r="U151" s="6">
        <f t="shared" si="27"/>
        <v>1.8087500000000001</v>
      </c>
      <c r="V151" s="6">
        <f t="shared" si="27"/>
        <v>3.1062499999999997</v>
      </c>
      <c r="W151" s="6">
        <f t="shared" si="27"/>
        <v>3.2087499999999998</v>
      </c>
      <c r="X151" s="6">
        <f t="shared" si="27"/>
        <v>3.6225000000000005</v>
      </c>
    </row>
    <row r="152" spans="2:49" x14ac:dyDescent="0.25">
      <c r="B152" s="7"/>
      <c r="C152" s="7"/>
      <c r="D152" s="7"/>
      <c r="E152" s="7">
        <f t="shared" ref="E152:M152" si="29">AVERAGE(F13,F29,F45,F61,F77,F93,F109,F125)</f>
        <v>8</v>
      </c>
      <c r="F152" s="7">
        <f t="shared" si="29"/>
        <v>8</v>
      </c>
      <c r="G152" s="7">
        <f t="shared" si="29"/>
        <v>8</v>
      </c>
      <c r="H152" s="7">
        <f t="shared" si="29"/>
        <v>8</v>
      </c>
      <c r="I152" s="7">
        <f t="shared" si="29"/>
        <v>8</v>
      </c>
      <c r="J152" s="7">
        <f t="shared" si="29"/>
        <v>8</v>
      </c>
      <c r="K152" s="7">
        <f t="shared" si="29"/>
        <v>8</v>
      </c>
      <c r="L152" s="7">
        <f t="shared" si="29"/>
        <v>8</v>
      </c>
      <c r="M152" s="7">
        <f t="shared" si="29"/>
        <v>8</v>
      </c>
      <c r="N152" s="6"/>
      <c r="O152" s="6"/>
      <c r="P152" s="6"/>
      <c r="Q152" s="6">
        <f t="shared" si="27"/>
        <v>1.9</v>
      </c>
      <c r="R152" s="6">
        <f t="shared" si="27"/>
        <v>1.9874999999999998</v>
      </c>
      <c r="S152" s="6">
        <f t="shared" si="27"/>
        <v>1.57375</v>
      </c>
      <c r="T152" s="6">
        <f t="shared" si="27"/>
        <v>2.0012500000000002</v>
      </c>
      <c r="U152" s="6">
        <f t="shared" si="27"/>
        <v>1.76</v>
      </c>
      <c r="V152" s="6">
        <f t="shared" si="27"/>
        <v>2.77</v>
      </c>
      <c r="W152" s="6">
        <f t="shared" si="27"/>
        <v>2.855</v>
      </c>
      <c r="X152" s="6">
        <f t="shared" si="27"/>
        <v>3.13</v>
      </c>
    </row>
    <row r="153" spans="2:49" x14ac:dyDescent="0.25">
      <c r="B153" s="7"/>
      <c r="C153" s="7"/>
      <c r="D153" s="7"/>
      <c r="E153" s="7">
        <f t="shared" ref="E153:M153" si="30">AVERAGE(F14,F30,F46,F62,F78,F94,F110,F126)</f>
        <v>9</v>
      </c>
      <c r="F153" s="7">
        <f t="shared" si="30"/>
        <v>9</v>
      </c>
      <c r="G153" s="7">
        <f t="shared" si="30"/>
        <v>9</v>
      </c>
      <c r="H153" s="7">
        <f t="shared" si="30"/>
        <v>9</v>
      </c>
      <c r="I153" s="7">
        <f t="shared" si="30"/>
        <v>9</v>
      </c>
      <c r="J153" s="7">
        <f t="shared" si="30"/>
        <v>9</v>
      </c>
      <c r="K153" s="7">
        <f t="shared" si="30"/>
        <v>9</v>
      </c>
      <c r="L153" s="7">
        <f t="shared" si="30"/>
        <v>9</v>
      </c>
      <c r="M153" s="7">
        <f t="shared" si="30"/>
        <v>9</v>
      </c>
      <c r="N153" s="6"/>
      <c r="O153" s="6"/>
      <c r="P153" s="6"/>
      <c r="Q153" s="6">
        <f t="shared" si="27"/>
        <v>1.4137500000000001</v>
      </c>
      <c r="R153" s="6">
        <f t="shared" si="27"/>
        <v>1.5274999999999999</v>
      </c>
      <c r="S153" s="6">
        <f t="shared" si="27"/>
        <v>0.18124999999999999</v>
      </c>
      <c r="T153" s="6">
        <f t="shared" si="27"/>
        <v>1.7212500000000004</v>
      </c>
      <c r="U153" s="6">
        <f t="shared" si="27"/>
        <v>1.63375</v>
      </c>
      <c r="V153" s="6">
        <f t="shared" si="27"/>
        <v>2.2524999999999999</v>
      </c>
      <c r="W153" s="6">
        <f t="shared" si="27"/>
        <v>2.4224999999999999</v>
      </c>
      <c r="X153" s="6">
        <f t="shared" si="27"/>
        <v>3.0212500000000002</v>
      </c>
    </row>
    <row r="154" spans="2:49" x14ac:dyDescent="0.25">
      <c r="B154" s="7"/>
      <c r="C154" s="7"/>
      <c r="D154" s="7"/>
      <c r="E154" s="7">
        <f t="shared" ref="E154:M154" si="31">AVERAGE(F15,F31,F47,F63,F79,F95,F111,F127)</f>
        <v>10</v>
      </c>
      <c r="F154" s="7">
        <f t="shared" si="31"/>
        <v>10</v>
      </c>
      <c r="G154" s="7">
        <f t="shared" si="31"/>
        <v>10</v>
      </c>
      <c r="H154" s="7">
        <f t="shared" si="31"/>
        <v>10</v>
      </c>
      <c r="I154" s="7">
        <f t="shared" si="31"/>
        <v>10</v>
      </c>
      <c r="J154" s="7">
        <f t="shared" si="31"/>
        <v>10</v>
      </c>
      <c r="K154" s="7">
        <f t="shared" si="31"/>
        <v>10</v>
      </c>
      <c r="L154" s="7">
        <f t="shared" si="31"/>
        <v>10</v>
      </c>
      <c r="M154" s="7">
        <f t="shared" si="31"/>
        <v>10</v>
      </c>
      <c r="N154" s="6"/>
      <c r="O154" s="6"/>
      <c r="P154" s="6"/>
      <c r="Q154" s="6">
        <f t="shared" si="27"/>
        <v>0.62250000000000005</v>
      </c>
      <c r="R154" s="6">
        <f t="shared" si="27"/>
        <v>0.94000000000000006</v>
      </c>
      <c r="S154" s="6">
        <f t="shared" si="27"/>
        <v>4.8750000000000002E-2</v>
      </c>
      <c r="T154" s="6">
        <f t="shared" si="27"/>
        <v>1.42625</v>
      </c>
      <c r="U154" s="6">
        <f t="shared" si="27"/>
        <v>1.4862500000000001</v>
      </c>
      <c r="V154" s="6">
        <f t="shared" si="27"/>
        <v>2.0299999999999998</v>
      </c>
      <c r="W154" s="6">
        <f t="shared" si="27"/>
        <v>2.2787500000000001</v>
      </c>
      <c r="X154" s="6">
        <f t="shared" si="27"/>
        <v>2.8562499999999997</v>
      </c>
    </row>
    <row r="155" spans="2:49" x14ac:dyDescent="0.25">
      <c r="B155" s="7"/>
      <c r="C155" s="7"/>
      <c r="D155" s="7"/>
      <c r="E155" s="7">
        <f t="shared" ref="E155:L155" si="32">AVERAGE(F16,F32,F48,F64,F80,F96,F112,F128)</f>
        <v>71</v>
      </c>
      <c r="F155" s="5">
        <f t="shared" si="32"/>
        <v>73.125</v>
      </c>
      <c r="G155" s="5">
        <f t="shared" si="32"/>
        <v>67.112499999999997</v>
      </c>
      <c r="H155" s="5">
        <f t="shared" si="32"/>
        <v>68.387500000000003</v>
      </c>
      <c r="I155" s="5">
        <f t="shared" si="32"/>
        <v>62.887499999999996</v>
      </c>
      <c r="J155" s="5">
        <f t="shared" si="32"/>
        <v>68.087499999999991</v>
      </c>
      <c r="K155" s="5">
        <f t="shared" si="32"/>
        <v>64.1875</v>
      </c>
      <c r="L155" s="7">
        <f t="shared" si="32"/>
        <v>70.900000000000006</v>
      </c>
      <c r="M155" s="7"/>
      <c r="N155" s="6"/>
      <c r="O155" s="6"/>
      <c r="P155" s="6"/>
      <c r="Q155" s="6">
        <f t="shared" si="27"/>
        <v>0.18125000000000002</v>
      </c>
      <c r="R155" s="6">
        <f t="shared" si="27"/>
        <v>0.32874999999999999</v>
      </c>
      <c r="S155" s="6">
        <f t="shared" si="27"/>
        <v>0.38750000000000001</v>
      </c>
      <c r="T155" s="6">
        <f t="shared" si="27"/>
        <v>1.08375</v>
      </c>
      <c r="U155" s="6">
        <f t="shared" si="27"/>
        <v>0.65124999999999988</v>
      </c>
      <c r="V155" s="6">
        <f t="shared" si="27"/>
        <v>0.79500000000000004</v>
      </c>
      <c r="W155" s="6">
        <v>0.31</v>
      </c>
      <c r="X155" s="6">
        <f t="shared" si="27"/>
        <v>0.82750000000000012</v>
      </c>
    </row>
    <row r="156" spans="2:49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</row>
    <row r="157" spans="2:49" x14ac:dyDescent="0.25">
      <c r="B157" s="8" t="s">
        <v>240</v>
      </c>
      <c r="N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</row>
    <row r="158" spans="2:49" x14ac:dyDescent="0.25">
      <c r="B158" s="8" t="s">
        <v>49</v>
      </c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</row>
    <row r="159" spans="2:49" x14ac:dyDescent="0.25">
      <c r="B159" s="8" t="s">
        <v>36</v>
      </c>
      <c r="C159" s="8" t="s">
        <v>37</v>
      </c>
      <c r="D159" s="8" t="s">
        <v>38</v>
      </c>
      <c r="E159" s="8" t="s">
        <v>39</v>
      </c>
      <c r="F159" s="8" t="s">
        <v>40</v>
      </c>
      <c r="G159" s="8" t="s">
        <v>41</v>
      </c>
      <c r="H159" s="8" t="s">
        <v>42</v>
      </c>
      <c r="I159" s="8" t="s">
        <v>43</v>
      </c>
      <c r="J159" s="8" t="s">
        <v>44</v>
      </c>
      <c r="K159" s="7" t="s">
        <v>92</v>
      </c>
      <c r="L159" s="7" t="s">
        <v>93</v>
      </c>
      <c r="M159" s="7" t="s">
        <v>94</v>
      </c>
      <c r="N159" s="8" t="s">
        <v>36</v>
      </c>
      <c r="O159" s="8" t="s">
        <v>37</v>
      </c>
      <c r="P159" s="8" t="s">
        <v>38</v>
      </c>
      <c r="Q159" s="8" t="s">
        <v>39</v>
      </c>
      <c r="R159" s="8" t="s">
        <v>40</v>
      </c>
      <c r="S159" s="8" t="s">
        <v>41</v>
      </c>
      <c r="T159" s="8" t="s">
        <v>42</v>
      </c>
      <c r="U159" s="8" t="s">
        <v>43</v>
      </c>
      <c r="V159" s="8" t="s">
        <v>44</v>
      </c>
      <c r="W159" s="7" t="s">
        <v>92</v>
      </c>
      <c r="X159" s="7" t="s">
        <v>93</v>
      </c>
      <c r="Y159" s="7" t="s">
        <v>94</v>
      </c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2:49" x14ac:dyDescent="0.25">
      <c r="B160" s="7">
        <v>0</v>
      </c>
      <c r="C160" s="7">
        <f>AVERAGE(C5,C21,C37,C53,C69,C85,C101,C117)</f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5">
        <f>AVERAGE(O5,O21,O37,O53,O69,O85,O101,O117)</f>
        <v>28</v>
      </c>
      <c r="O160" s="16">
        <f>AVERAGE(P5,P21,P37,P53,P69,P85,P101,P117)</f>
        <v>27.587499999999999</v>
      </c>
      <c r="P160" s="16">
        <f>AVERAGE(Q5,Q21,Q37,Q53,Q69,Q85,Q101,Q117)</f>
        <v>30.212499999999999</v>
      </c>
      <c r="Q160" s="16">
        <f>AVERAGE(R5,R21,R37,R53,R69,R85,R101,R117)</f>
        <v>29.662500000000001</v>
      </c>
      <c r="R160" s="16">
        <f t="shared" ref="R160:Y160" si="33">AVERAGE(S5,S21,S37,S53,S69,S85,S101,S117)</f>
        <v>30.162500000000001</v>
      </c>
      <c r="S160" s="16">
        <f t="shared" si="33"/>
        <v>29.412500000000001</v>
      </c>
      <c r="T160" s="16">
        <f t="shared" si="33"/>
        <v>28.799999999999997</v>
      </c>
      <c r="U160" s="16">
        <f t="shared" si="33"/>
        <v>29.449999999999996</v>
      </c>
      <c r="V160" s="16">
        <f t="shared" si="33"/>
        <v>29.074999999999999</v>
      </c>
      <c r="W160" s="16">
        <f t="shared" si="33"/>
        <v>29.062500000000004</v>
      </c>
      <c r="X160" s="16">
        <f t="shared" si="33"/>
        <v>28.6</v>
      </c>
      <c r="Y160" s="8" t="e">
        <f t="shared" si="33"/>
        <v>#DIV/0!</v>
      </c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</row>
    <row r="161" spans="2:49" x14ac:dyDescent="0.25">
      <c r="B161" s="5">
        <v>0.68374999999999997</v>
      </c>
      <c r="C161" s="7">
        <f t="shared" ref="C161:C163" si="34">AVERAGE(C6,C22,C38,C54,C70,C86,C102,C118)</f>
        <v>0.80625000000000002</v>
      </c>
      <c r="D161" s="5">
        <v>0.61250000000000004</v>
      </c>
      <c r="E161" s="7">
        <v>1</v>
      </c>
      <c r="F161" s="7">
        <v>1</v>
      </c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5">
        <f t="shared" ref="N161:P163" si="35">AVERAGE(O6,O22,O38,O54,O70,O86,O102,O118)</f>
        <v>27.587499999999995</v>
      </c>
      <c r="O161" s="16">
        <f t="shared" si="35"/>
        <v>27.574999999999999</v>
      </c>
      <c r="P161" s="16">
        <f t="shared" si="35"/>
        <v>29.65</v>
      </c>
      <c r="Q161" s="16">
        <f t="shared" ref="Q161:Y161" si="36">AVERAGE(R6,R22,R38,R54,R70,R86,R102,R118)</f>
        <v>29.237500000000001</v>
      </c>
      <c r="R161" s="16">
        <f t="shared" si="36"/>
        <v>29.137500000000003</v>
      </c>
      <c r="S161" s="16">
        <f t="shared" si="36"/>
        <v>29.037500000000001</v>
      </c>
      <c r="T161" s="16">
        <f t="shared" si="36"/>
        <v>28.587499999999999</v>
      </c>
      <c r="U161" s="16">
        <f t="shared" si="36"/>
        <v>28.65</v>
      </c>
      <c r="V161" s="16">
        <f t="shared" si="36"/>
        <v>28.812499999999996</v>
      </c>
      <c r="W161" s="16">
        <f t="shared" si="36"/>
        <v>28.575000000000003</v>
      </c>
      <c r="X161" s="16">
        <f t="shared" si="36"/>
        <v>28.187500000000004</v>
      </c>
      <c r="Y161" s="8" t="e">
        <f t="shared" si="36"/>
        <v>#DIV/0!</v>
      </c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</row>
    <row r="162" spans="2:49" x14ac:dyDescent="0.25">
      <c r="B162" s="5">
        <v>2.05125</v>
      </c>
      <c r="C162" s="7">
        <f t="shared" si="34"/>
        <v>2.4312500000000004</v>
      </c>
      <c r="D162" s="5">
        <v>1.8375000000000004</v>
      </c>
      <c r="E162" s="7">
        <v>2</v>
      </c>
      <c r="F162" s="7">
        <v>2</v>
      </c>
      <c r="G162" s="7">
        <v>2</v>
      </c>
      <c r="H162" s="7">
        <v>2</v>
      </c>
      <c r="I162" s="7">
        <v>2</v>
      </c>
      <c r="J162" s="7">
        <v>2</v>
      </c>
      <c r="K162" s="7">
        <v>2</v>
      </c>
      <c r="L162" s="7">
        <v>2</v>
      </c>
      <c r="M162" s="7">
        <v>2</v>
      </c>
      <c r="N162" s="5">
        <f t="shared" si="35"/>
        <v>27.237499999999997</v>
      </c>
      <c r="O162" s="16">
        <f t="shared" si="35"/>
        <v>27.462499999999999</v>
      </c>
      <c r="P162" s="16">
        <f t="shared" si="35"/>
        <v>28.612500000000001</v>
      </c>
      <c r="Q162" s="16">
        <f t="shared" ref="Q162:Y162" si="37">AVERAGE(R7,R23,R39,R55,R71,R87,R103,R119)</f>
        <v>28.824999999999999</v>
      </c>
      <c r="R162" s="16">
        <f t="shared" si="37"/>
        <v>28.7</v>
      </c>
      <c r="S162" s="16">
        <f t="shared" si="37"/>
        <v>28.725000000000001</v>
      </c>
      <c r="T162" s="16">
        <f t="shared" si="37"/>
        <v>28.412499999999998</v>
      </c>
      <c r="U162" s="16">
        <f t="shared" si="37"/>
        <v>28.137499999999999</v>
      </c>
      <c r="V162" s="16">
        <f t="shared" si="37"/>
        <v>28.487500000000001</v>
      </c>
      <c r="W162" s="16">
        <f t="shared" si="37"/>
        <v>28.05</v>
      </c>
      <c r="X162" s="16">
        <f t="shared" si="37"/>
        <v>28</v>
      </c>
      <c r="Y162" s="8" t="e">
        <f t="shared" si="37"/>
        <v>#DIV/0!</v>
      </c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2:49" x14ac:dyDescent="0.25">
      <c r="B163" s="7">
        <v>70.5</v>
      </c>
      <c r="C163" s="7">
        <f t="shared" si="34"/>
        <v>63.837499999999999</v>
      </c>
      <c r="D163" s="7">
        <v>5</v>
      </c>
      <c r="E163" s="7">
        <v>3</v>
      </c>
      <c r="F163" s="7">
        <v>3</v>
      </c>
      <c r="G163" s="7">
        <v>3</v>
      </c>
      <c r="H163" s="7">
        <v>3</v>
      </c>
      <c r="I163" s="7">
        <v>3</v>
      </c>
      <c r="J163" s="7">
        <v>3</v>
      </c>
      <c r="K163" s="7">
        <v>3</v>
      </c>
      <c r="L163" s="7">
        <v>3</v>
      </c>
      <c r="M163" s="7">
        <v>3</v>
      </c>
      <c r="N163" s="5">
        <f t="shared" si="35"/>
        <v>26.774999999999999</v>
      </c>
      <c r="O163" s="16">
        <f t="shared" si="35"/>
        <v>26.459374999999994</v>
      </c>
      <c r="P163" s="16">
        <f t="shared" si="35"/>
        <v>27.949999999999996</v>
      </c>
      <c r="Q163" s="16">
        <f t="shared" ref="Q163:Y163" si="38">AVERAGE(R8,R24,R40,R56,R72,R88,R104,R120)</f>
        <v>28.612499999999997</v>
      </c>
      <c r="R163" s="16">
        <f t="shared" si="38"/>
        <v>28.387500000000003</v>
      </c>
      <c r="S163" s="16">
        <f t="shared" si="38"/>
        <v>28.612500000000004</v>
      </c>
      <c r="T163" s="16">
        <f t="shared" si="38"/>
        <v>28.362499999999997</v>
      </c>
      <c r="U163" s="16">
        <f t="shared" si="38"/>
        <v>27.900000000000002</v>
      </c>
      <c r="V163" s="16">
        <f t="shared" si="38"/>
        <v>28.275000000000002</v>
      </c>
      <c r="W163" s="16">
        <f t="shared" si="38"/>
        <v>27.85</v>
      </c>
      <c r="X163" s="16">
        <f t="shared" si="38"/>
        <v>27.900000000000002</v>
      </c>
      <c r="Y163" s="8" t="e">
        <f t="shared" si="38"/>
        <v>#DIV/0!</v>
      </c>
    </row>
    <row r="164" spans="2:49" x14ac:dyDescent="0.25">
      <c r="B164" s="7"/>
      <c r="C164" s="7"/>
      <c r="D164" s="7">
        <v>10</v>
      </c>
      <c r="E164" s="7">
        <v>4</v>
      </c>
      <c r="F164" s="7">
        <v>4</v>
      </c>
      <c r="G164" s="7">
        <v>4</v>
      </c>
      <c r="H164" s="7">
        <v>4</v>
      </c>
      <c r="I164" s="7">
        <v>4</v>
      </c>
      <c r="J164" s="7">
        <v>4</v>
      </c>
      <c r="K164" s="7">
        <v>4</v>
      </c>
      <c r="L164" s="7">
        <v>4</v>
      </c>
      <c r="M164" s="7">
        <v>4</v>
      </c>
      <c r="N164" s="16"/>
      <c r="O164" s="16"/>
      <c r="P164" s="16">
        <f t="shared" ref="P164:Q170" si="39">AVERAGE(Q9,Q25,Q41,Q57,Q73,Q89,Q105,Q121)</f>
        <v>27.387499999999999</v>
      </c>
      <c r="Q164" s="16">
        <f t="shared" si="39"/>
        <v>28.412500000000001</v>
      </c>
      <c r="R164" s="16">
        <f t="shared" ref="R164:Y164" si="40">AVERAGE(S9,S25,S41,S57,S73,S89,S105,S121)</f>
        <v>28.275000000000002</v>
      </c>
      <c r="S164" s="16">
        <f t="shared" si="40"/>
        <v>28.5625</v>
      </c>
      <c r="T164" s="16">
        <f t="shared" si="40"/>
        <v>28.162500000000001</v>
      </c>
      <c r="U164" s="16">
        <f t="shared" si="40"/>
        <v>27.8125</v>
      </c>
      <c r="V164" s="16">
        <f t="shared" si="40"/>
        <v>28.037499999999998</v>
      </c>
      <c r="W164" s="16">
        <f t="shared" si="40"/>
        <v>27.775000000000002</v>
      </c>
      <c r="X164" s="16">
        <f t="shared" si="40"/>
        <v>27.837499999999999</v>
      </c>
      <c r="Y164" s="8" t="e">
        <f t="shared" si="40"/>
        <v>#DIV/0!</v>
      </c>
    </row>
    <row r="165" spans="2:49" x14ac:dyDescent="0.25">
      <c r="B165" s="7"/>
      <c r="C165" s="5"/>
      <c r="D165" s="5">
        <v>64.787499999999994</v>
      </c>
      <c r="E165" s="7">
        <v>5</v>
      </c>
      <c r="F165" s="7">
        <v>5</v>
      </c>
      <c r="G165" s="7">
        <v>5</v>
      </c>
      <c r="H165" s="7">
        <v>5</v>
      </c>
      <c r="I165" s="7">
        <v>5</v>
      </c>
      <c r="J165" s="7">
        <v>5</v>
      </c>
      <c r="K165" s="7">
        <v>5</v>
      </c>
      <c r="L165" s="7">
        <v>5</v>
      </c>
      <c r="M165" s="7">
        <v>5</v>
      </c>
      <c r="N165" s="16"/>
      <c r="O165" s="16"/>
      <c r="P165" s="16">
        <f t="shared" si="39"/>
        <v>27.487500000000001</v>
      </c>
      <c r="Q165" s="16">
        <f t="shared" si="39"/>
        <v>28.125</v>
      </c>
      <c r="R165" s="16">
        <f t="shared" ref="R165:Y165" si="41">AVERAGE(S10,S26,S42,S58,S74,S90,S106,S122)</f>
        <v>28.112499999999997</v>
      </c>
      <c r="S165" s="16">
        <f t="shared" si="41"/>
        <v>28.512499999999999</v>
      </c>
      <c r="T165" s="16">
        <f t="shared" si="41"/>
        <v>28.124999999999996</v>
      </c>
      <c r="U165" s="16">
        <f t="shared" si="41"/>
        <v>27.700000000000003</v>
      </c>
      <c r="V165" s="16">
        <f t="shared" si="41"/>
        <v>27.95</v>
      </c>
      <c r="W165" s="16">
        <f t="shared" si="41"/>
        <v>27.725000000000005</v>
      </c>
      <c r="X165" s="16">
        <f t="shared" si="41"/>
        <v>27.7</v>
      </c>
      <c r="Y165" s="8" t="e">
        <f t="shared" si="41"/>
        <v>#DIV/0!</v>
      </c>
    </row>
    <row r="166" spans="2:49" x14ac:dyDescent="0.25">
      <c r="B166" s="7"/>
      <c r="C166" s="7"/>
      <c r="D166" s="7"/>
      <c r="E166" s="7">
        <v>6</v>
      </c>
      <c r="F166" s="7">
        <v>6</v>
      </c>
      <c r="G166" s="7">
        <v>6</v>
      </c>
      <c r="H166" s="7">
        <v>6</v>
      </c>
      <c r="I166" s="7">
        <v>6</v>
      </c>
      <c r="J166" s="7">
        <v>6</v>
      </c>
      <c r="K166" s="7">
        <v>6</v>
      </c>
      <c r="L166" s="7">
        <v>6</v>
      </c>
      <c r="M166" s="7">
        <v>6</v>
      </c>
      <c r="N166" s="16"/>
      <c r="O166" s="16"/>
      <c r="P166" s="16"/>
      <c r="Q166" s="16">
        <f t="shared" si="39"/>
        <v>28.012499999999999</v>
      </c>
      <c r="R166" s="16">
        <f t="shared" ref="R166:Y166" si="42">AVERAGE(S11,S27,S43,S59,S75,S91,S107,S123)</f>
        <v>28.087499999999999</v>
      </c>
      <c r="S166" s="16">
        <f t="shared" si="42"/>
        <v>28.400000000000002</v>
      </c>
      <c r="T166" s="16">
        <f t="shared" si="42"/>
        <v>28.074999999999999</v>
      </c>
      <c r="U166" s="16">
        <f t="shared" si="42"/>
        <v>27.725000000000005</v>
      </c>
      <c r="V166" s="16">
        <f t="shared" si="42"/>
        <v>27.887500000000003</v>
      </c>
      <c r="W166" s="16">
        <f t="shared" si="42"/>
        <v>27.637499999999996</v>
      </c>
      <c r="X166" s="16">
        <f t="shared" si="42"/>
        <v>27.637500000000003</v>
      </c>
      <c r="Y166" s="8" t="e">
        <f t="shared" si="42"/>
        <v>#DIV/0!</v>
      </c>
    </row>
    <row r="167" spans="2:49" x14ac:dyDescent="0.25">
      <c r="B167" s="7"/>
      <c r="C167" s="7"/>
      <c r="D167" s="7"/>
      <c r="E167" s="7">
        <v>7</v>
      </c>
      <c r="F167" s="7">
        <v>7</v>
      </c>
      <c r="G167" s="7">
        <v>7</v>
      </c>
      <c r="H167" s="7">
        <v>7</v>
      </c>
      <c r="I167" s="7">
        <v>7</v>
      </c>
      <c r="J167" s="7">
        <v>7</v>
      </c>
      <c r="K167" s="7">
        <v>7</v>
      </c>
      <c r="L167" s="7">
        <v>7</v>
      </c>
      <c r="M167" s="7">
        <v>7</v>
      </c>
      <c r="N167" s="16"/>
      <c r="O167" s="16"/>
      <c r="P167" s="16"/>
      <c r="Q167" s="16">
        <f t="shared" si="39"/>
        <v>27.849999999999998</v>
      </c>
      <c r="R167" s="16">
        <f t="shared" ref="R167:Y167" si="43">AVERAGE(S12,S28,S44,S60,S76,S92,S108,S124)</f>
        <v>28.024999999999999</v>
      </c>
      <c r="S167" s="16">
        <f t="shared" si="43"/>
        <v>28.3</v>
      </c>
      <c r="T167" s="16">
        <f t="shared" si="43"/>
        <v>27.962499999999999</v>
      </c>
      <c r="U167" s="16">
        <f t="shared" si="43"/>
        <v>27.7</v>
      </c>
      <c r="V167" s="16">
        <f t="shared" si="43"/>
        <v>27.762500000000003</v>
      </c>
      <c r="W167" s="16">
        <f t="shared" si="43"/>
        <v>27.612499999999997</v>
      </c>
      <c r="X167" s="16">
        <f t="shared" si="43"/>
        <v>27.587499999999999</v>
      </c>
      <c r="Y167" s="8" t="e">
        <f t="shared" si="43"/>
        <v>#DIV/0!</v>
      </c>
    </row>
    <row r="168" spans="2:49" x14ac:dyDescent="0.25">
      <c r="B168" s="7"/>
      <c r="C168" s="7"/>
      <c r="D168" s="7"/>
      <c r="E168" s="7">
        <v>8</v>
      </c>
      <c r="F168" s="7">
        <v>8</v>
      </c>
      <c r="G168" s="7">
        <v>8</v>
      </c>
      <c r="H168" s="7">
        <v>8</v>
      </c>
      <c r="I168" s="7">
        <v>8</v>
      </c>
      <c r="J168" s="7">
        <v>8</v>
      </c>
      <c r="K168" s="7">
        <v>8</v>
      </c>
      <c r="L168" s="7">
        <v>8</v>
      </c>
      <c r="M168" s="7">
        <v>8</v>
      </c>
      <c r="N168" s="16"/>
      <c r="O168" s="16"/>
      <c r="P168" s="16"/>
      <c r="Q168" s="16">
        <f t="shared" si="39"/>
        <v>27.787499999999998</v>
      </c>
      <c r="R168" s="16">
        <f t="shared" ref="R168:Y168" si="44">AVERAGE(S13,S29,S45,S61,S77,S93,S109,S125)</f>
        <v>28</v>
      </c>
      <c r="S168" s="16">
        <f t="shared" si="44"/>
        <v>28.212500000000002</v>
      </c>
      <c r="T168" s="16">
        <f t="shared" si="44"/>
        <v>27.85</v>
      </c>
      <c r="U168" s="16">
        <f t="shared" si="44"/>
        <v>27.7</v>
      </c>
      <c r="V168" s="16">
        <f t="shared" si="44"/>
        <v>27.725000000000005</v>
      </c>
      <c r="W168" s="16">
        <f t="shared" si="44"/>
        <v>27.599999999999998</v>
      </c>
      <c r="X168" s="16">
        <f t="shared" si="44"/>
        <v>27.5625</v>
      </c>
      <c r="Y168" s="8" t="e">
        <f t="shared" si="44"/>
        <v>#DIV/0!</v>
      </c>
    </row>
    <row r="169" spans="2:49" x14ac:dyDescent="0.25">
      <c r="B169" s="7"/>
      <c r="C169" s="7"/>
      <c r="D169" s="7"/>
      <c r="E169" s="7">
        <v>9</v>
      </c>
      <c r="F169" s="7">
        <v>9</v>
      </c>
      <c r="G169" s="7">
        <v>9</v>
      </c>
      <c r="H169" s="7">
        <v>9</v>
      </c>
      <c r="I169" s="7">
        <v>9</v>
      </c>
      <c r="J169" s="7">
        <v>9</v>
      </c>
      <c r="K169" s="7">
        <v>9</v>
      </c>
      <c r="L169" s="7">
        <v>9</v>
      </c>
      <c r="M169" s="7">
        <v>9</v>
      </c>
      <c r="N169" s="16"/>
      <c r="O169" s="16"/>
      <c r="P169" s="16"/>
      <c r="Q169" s="16">
        <f t="shared" si="39"/>
        <v>27.724999999999998</v>
      </c>
      <c r="R169" s="16">
        <f t="shared" ref="R169:Y169" si="45">AVERAGE(S14,S30,S46,S62,S78,S94,S110,S126)</f>
        <v>27.975000000000001</v>
      </c>
      <c r="S169" s="16">
        <f t="shared" si="45"/>
        <v>28.112499999999997</v>
      </c>
      <c r="T169" s="16">
        <f t="shared" si="45"/>
        <v>27.749999999999996</v>
      </c>
      <c r="U169" s="16">
        <f t="shared" si="45"/>
        <v>27.675000000000001</v>
      </c>
      <c r="V169" s="16">
        <f t="shared" si="45"/>
        <v>27.674999999999997</v>
      </c>
      <c r="W169" s="16">
        <f t="shared" si="45"/>
        <v>27.574999999999996</v>
      </c>
      <c r="X169" s="16">
        <f t="shared" si="45"/>
        <v>27.512499999999999</v>
      </c>
      <c r="Y169" s="8" t="e">
        <f t="shared" si="45"/>
        <v>#DIV/0!</v>
      </c>
    </row>
    <row r="170" spans="2:49" x14ac:dyDescent="0.25">
      <c r="B170" s="7"/>
      <c r="C170" s="7"/>
      <c r="D170" s="7"/>
      <c r="E170" s="7">
        <v>10</v>
      </c>
      <c r="F170" s="7">
        <v>10</v>
      </c>
      <c r="G170" s="7">
        <v>10</v>
      </c>
      <c r="H170" s="7">
        <v>10</v>
      </c>
      <c r="I170" s="7">
        <v>10</v>
      </c>
      <c r="J170" s="7">
        <v>10</v>
      </c>
      <c r="K170" s="7">
        <v>10</v>
      </c>
      <c r="L170" s="7">
        <v>10</v>
      </c>
      <c r="M170" s="7">
        <v>10</v>
      </c>
      <c r="N170" s="16"/>
      <c r="O170" s="16"/>
      <c r="P170" s="16"/>
      <c r="Q170" s="16">
        <f t="shared" si="39"/>
        <v>27.499999999999996</v>
      </c>
      <c r="R170" s="16">
        <f t="shared" ref="R170:Y170" si="46">AVERAGE(S15,S31,S47,S63,S79,S95,S111,S127)</f>
        <v>27.887499999999999</v>
      </c>
      <c r="S170" s="16">
        <f t="shared" si="46"/>
        <v>27.9375</v>
      </c>
      <c r="T170" s="16">
        <f t="shared" si="46"/>
        <v>27.699999999999996</v>
      </c>
      <c r="U170" s="16">
        <f t="shared" si="46"/>
        <v>27.662500000000001</v>
      </c>
      <c r="V170" s="16">
        <f t="shared" si="46"/>
        <v>27.637499999999996</v>
      </c>
      <c r="W170" s="16">
        <f t="shared" si="46"/>
        <v>27.549999999999997</v>
      </c>
      <c r="X170" s="16">
        <f t="shared" si="46"/>
        <v>27.5</v>
      </c>
      <c r="Y170" s="8" t="e">
        <f t="shared" si="46"/>
        <v>#DIV/0!</v>
      </c>
    </row>
    <row r="171" spans="2:49" x14ac:dyDescent="0.25">
      <c r="B171" s="7"/>
      <c r="C171" s="7"/>
      <c r="D171" s="7"/>
      <c r="E171" s="7">
        <v>71</v>
      </c>
      <c r="F171" s="5">
        <v>73.125</v>
      </c>
      <c r="G171" s="5">
        <v>67.112499999999997</v>
      </c>
      <c r="H171" s="5">
        <v>68.387500000000003</v>
      </c>
      <c r="I171" s="5">
        <v>62.887499999999996</v>
      </c>
      <c r="J171" s="5">
        <v>68.087499999999991</v>
      </c>
      <c r="K171" s="5">
        <v>64.1875</v>
      </c>
      <c r="L171" s="7">
        <v>70.900000000000006</v>
      </c>
      <c r="M171" s="7"/>
      <c r="N171" s="16"/>
      <c r="O171" s="16"/>
      <c r="P171" s="16"/>
      <c r="Q171" s="16">
        <f>AVERAGE(R16,R32,R48,R64,R80,R96,R112,R128)</f>
        <v>27.362500000000001</v>
      </c>
      <c r="R171" s="16">
        <f t="shared" ref="R171:Y171" si="47">AVERAGE(S16,S32,S48,S64,S80,S96,S112,S128)</f>
        <v>27.437499999999996</v>
      </c>
      <c r="S171" s="16">
        <f t="shared" si="47"/>
        <v>27.55</v>
      </c>
      <c r="T171" s="16">
        <f t="shared" si="47"/>
        <v>27.274999999999999</v>
      </c>
      <c r="U171" s="16">
        <f t="shared" si="47"/>
        <v>27.599999999999998</v>
      </c>
      <c r="V171" s="16">
        <f t="shared" si="47"/>
        <v>27.512499999999999</v>
      </c>
      <c r="W171" s="16">
        <f t="shared" si="47"/>
        <v>27.537500000000001</v>
      </c>
      <c r="X171" s="16">
        <f t="shared" si="47"/>
        <v>27.237500000000004</v>
      </c>
      <c r="Y171" s="8" t="e">
        <f t="shared" si="47"/>
        <v>#DIV/0!</v>
      </c>
    </row>
  </sheetData>
  <mergeCells count="48">
    <mergeCell ref="B115:N115"/>
    <mergeCell ref="O115:Z115"/>
    <mergeCell ref="AA115:AL115"/>
    <mergeCell ref="AM115:AX115"/>
    <mergeCell ref="AY115:BJ115"/>
    <mergeCell ref="B99:N99"/>
    <mergeCell ref="O99:Z99"/>
    <mergeCell ref="AA99:AL99"/>
    <mergeCell ref="AM99:AX99"/>
    <mergeCell ref="AY99:BJ99"/>
    <mergeCell ref="B83:N83"/>
    <mergeCell ref="O83:Z83"/>
    <mergeCell ref="AA83:AL83"/>
    <mergeCell ref="AM83:AX83"/>
    <mergeCell ref="AY83:BJ83"/>
    <mergeCell ref="B67:N67"/>
    <mergeCell ref="O67:Z67"/>
    <mergeCell ref="AA67:AL67"/>
    <mergeCell ref="AM67:AX67"/>
    <mergeCell ref="AY67:BJ67"/>
    <mergeCell ref="B51:N51"/>
    <mergeCell ref="O51:Z51"/>
    <mergeCell ref="AA51:AL51"/>
    <mergeCell ref="AM51:AX51"/>
    <mergeCell ref="AY51:BJ51"/>
    <mergeCell ref="AA19:AL19"/>
    <mergeCell ref="AM19:AX19"/>
    <mergeCell ref="AY19:BJ19"/>
    <mergeCell ref="BK19:BV19"/>
    <mergeCell ref="B35:N35"/>
    <mergeCell ref="O35:Z35"/>
    <mergeCell ref="AA35:AL35"/>
    <mergeCell ref="AM35:AX35"/>
    <mergeCell ref="AY35:BJ35"/>
    <mergeCell ref="BK35:BV35"/>
    <mergeCell ref="B19:N19"/>
    <mergeCell ref="O19:Z19"/>
    <mergeCell ref="B3:N3"/>
    <mergeCell ref="O3:Z3"/>
    <mergeCell ref="AA3:AL3"/>
    <mergeCell ref="AM3:AX3"/>
    <mergeCell ref="AY3:BJ3"/>
    <mergeCell ref="BK115:BV115"/>
    <mergeCell ref="BK3:BV3"/>
    <mergeCell ref="BK51:BV51"/>
    <mergeCell ref="BK67:BV67"/>
    <mergeCell ref="BK83:BV83"/>
    <mergeCell ref="BK99:BV9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1" workbookViewId="0">
      <selection activeCell="A25" sqref="A25:G30"/>
    </sheetView>
  </sheetViews>
  <sheetFormatPr defaultRowHeight="15" x14ac:dyDescent="0.25"/>
  <sheetData>
    <row r="1" spans="1:5" x14ac:dyDescent="0.25">
      <c r="A1" t="s">
        <v>261</v>
      </c>
    </row>
    <row r="2" spans="1:5" ht="15.75" thickBot="1" x14ac:dyDescent="0.3"/>
    <row r="3" spans="1:5" x14ac:dyDescent="0.25">
      <c r="A3" s="72" t="s">
        <v>262</v>
      </c>
      <c r="B3" s="72" t="s">
        <v>263</v>
      </c>
      <c r="C3" s="72" t="s">
        <v>264</v>
      </c>
      <c r="D3" s="72" t="s">
        <v>265</v>
      </c>
      <c r="E3" s="72" t="s">
        <v>266</v>
      </c>
    </row>
    <row r="4" spans="1:5" x14ac:dyDescent="0.25">
      <c r="A4" s="70" t="s">
        <v>267</v>
      </c>
      <c r="B4" s="70">
        <v>9</v>
      </c>
      <c r="C4" s="70">
        <v>409.27813146613772</v>
      </c>
      <c r="D4" s="70">
        <v>45.475347940681971</v>
      </c>
      <c r="E4" s="70">
        <v>684.16709707297832</v>
      </c>
    </row>
    <row r="5" spans="1:5" x14ac:dyDescent="0.25">
      <c r="A5" s="70" t="s">
        <v>268</v>
      </c>
      <c r="B5" s="70">
        <v>9</v>
      </c>
      <c r="C5" s="70">
        <v>559.60641025649784</v>
      </c>
      <c r="D5" s="70">
        <v>62.178490028499759</v>
      </c>
      <c r="E5" s="70">
        <v>38.882165223982241</v>
      </c>
    </row>
    <row r="6" spans="1:5" x14ac:dyDescent="0.25">
      <c r="A6" s="70" t="s">
        <v>269</v>
      </c>
      <c r="B6" s="70">
        <v>9</v>
      </c>
      <c r="C6" s="70">
        <v>425.66863447238029</v>
      </c>
      <c r="D6" s="70">
        <v>47.296514941375591</v>
      </c>
      <c r="E6" s="70">
        <v>729.91652734189529</v>
      </c>
    </row>
    <row r="7" spans="1:5" x14ac:dyDescent="0.25">
      <c r="A7" s="70" t="s">
        <v>270</v>
      </c>
      <c r="B7" s="70">
        <v>9</v>
      </c>
      <c r="C7" s="70">
        <v>562.76260003185462</v>
      </c>
      <c r="D7" s="70">
        <v>62.529177781317181</v>
      </c>
      <c r="E7" s="70">
        <v>38.792576503435654</v>
      </c>
    </row>
    <row r="8" spans="1:5" x14ac:dyDescent="0.25">
      <c r="A8" s="70" t="s">
        <v>271</v>
      </c>
      <c r="B8" s="70">
        <v>9</v>
      </c>
      <c r="C8" s="70">
        <v>501.3113707612772</v>
      </c>
      <c r="D8" s="70">
        <v>55.701263417919691</v>
      </c>
      <c r="E8" s="70">
        <v>491.60948783536605</v>
      </c>
    </row>
    <row r="9" spans="1:5" x14ac:dyDescent="0.25">
      <c r="A9" s="70" t="s">
        <v>272</v>
      </c>
      <c r="B9" s="70">
        <v>9</v>
      </c>
      <c r="C9" s="70">
        <v>426.51908973860395</v>
      </c>
      <c r="D9" s="70">
        <v>47.391009970955992</v>
      </c>
      <c r="E9" s="70">
        <v>743.65066459430636</v>
      </c>
    </row>
    <row r="10" spans="1:5" x14ac:dyDescent="0.25">
      <c r="A10" s="70" t="s">
        <v>273</v>
      </c>
      <c r="B10" s="70">
        <v>9</v>
      </c>
      <c r="C10" s="70">
        <v>580.05229190070111</v>
      </c>
      <c r="D10" s="70">
        <v>64.450254655633458</v>
      </c>
      <c r="E10" s="70">
        <v>48.089001426578761</v>
      </c>
    </row>
    <row r="11" spans="1:5" x14ac:dyDescent="0.25">
      <c r="A11" s="70" t="s">
        <v>274</v>
      </c>
      <c r="B11" s="70">
        <v>9</v>
      </c>
      <c r="C11" s="70">
        <v>367.3069101203576</v>
      </c>
      <c r="D11" s="70">
        <v>40.811878902261952</v>
      </c>
      <c r="E11" s="70">
        <v>957.02815538567575</v>
      </c>
    </row>
    <row r="12" spans="1:5" x14ac:dyDescent="0.25">
      <c r="A12" s="70"/>
      <c r="B12" s="70"/>
      <c r="C12" s="70"/>
      <c r="D12" s="70"/>
      <c r="E12" s="70"/>
    </row>
    <row r="13" spans="1:5" x14ac:dyDescent="0.25">
      <c r="A13" s="70" t="s">
        <v>275</v>
      </c>
      <c r="B13" s="70">
        <v>8</v>
      </c>
      <c r="C13" s="70">
        <v>268.62799999999993</v>
      </c>
      <c r="D13" s="70">
        <v>33.578499999999991</v>
      </c>
      <c r="E13" s="70">
        <v>1291.4731762857143</v>
      </c>
    </row>
    <row r="14" spans="1:5" x14ac:dyDescent="0.25">
      <c r="A14" s="70" t="s">
        <v>276</v>
      </c>
      <c r="B14" s="70">
        <v>8</v>
      </c>
      <c r="C14" s="70">
        <v>524.77</v>
      </c>
      <c r="D14" s="70">
        <v>65.596249999999998</v>
      </c>
      <c r="E14" s="70">
        <v>3.4920813571428519</v>
      </c>
    </row>
    <row r="15" spans="1:5" x14ac:dyDescent="0.25">
      <c r="A15" s="70" t="s">
        <v>277</v>
      </c>
      <c r="B15" s="70">
        <v>8</v>
      </c>
      <c r="C15" s="70">
        <v>293.80599999999998</v>
      </c>
      <c r="D15" s="70">
        <v>36.725749999999998</v>
      </c>
      <c r="E15" s="70">
        <v>1544.9475425000001</v>
      </c>
    </row>
    <row r="16" spans="1:5" x14ac:dyDescent="0.25">
      <c r="A16" s="70" t="s">
        <v>278</v>
      </c>
      <c r="B16" s="70">
        <v>8</v>
      </c>
      <c r="C16" s="70">
        <v>501.64199999999994</v>
      </c>
      <c r="D16" s="70">
        <v>62.705249999999992</v>
      </c>
      <c r="E16" s="70">
        <v>1.2192747857142834</v>
      </c>
    </row>
    <row r="17" spans="1:7" x14ac:dyDescent="0.25">
      <c r="A17" s="70" t="s">
        <v>279</v>
      </c>
      <c r="B17" s="70">
        <v>8</v>
      </c>
      <c r="C17" s="70">
        <v>541.56299999999999</v>
      </c>
      <c r="D17" s="70">
        <v>67.695374999999999</v>
      </c>
      <c r="E17" s="70">
        <v>5.3122922678571394</v>
      </c>
    </row>
    <row r="18" spans="1:7" x14ac:dyDescent="0.25">
      <c r="A18" s="70" t="s">
        <v>280</v>
      </c>
      <c r="B18" s="70">
        <v>8</v>
      </c>
      <c r="C18" s="70">
        <v>473.02300000000002</v>
      </c>
      <c r="D18" s="70">
        <v>59.127875000000003</v>
      </c>
      <c r="E18" s="70">
        <v>10.572658696428576</v>
      </c>
    </row>
    <row r="19" spans="1:7" x14ac:dyDescent="0.25">
      <c r="A19" s="70" t="s">
        <v>281</v>
      </c>
      <c r="B19" s="70">
        <v>8</v>
      </c>
      <c r="C19" s="70">
        <v>383.23981602645165</v>
      </c>
      <c r="D19" s="70">
        <v>47.904977003306456</v>
      </c>
      <c r="E19" s="70">
        <v>378.59275350869211</v>
      </c>
    </row>
    <row r="20" spans="1:7" x14ac:dyDescent="0.25">
      <c r="A20" s="70" t="s">
        <v>282</v>
      </c>
      <c r="B20" s="70">
        <v>8</v>
      </c>
      <c r="C20" s="70">
        <v>400.12036518590008</v>
      </c>
      <c r="D20" s="70">
        <v>50.015045648237511</v>
      </c>
      <c r="E20" s="70">
        <v>411.82224759609016</v>
      </c>
    </row>
    <row r="21" spans="1:7" ht="15.75" thickBot="1" x14ac:dyDescent="0.3">
      <c r="A21" s="71" t="s">
        <v>283</v>
      </c>
      <c r="B21" s="71">
        <v>8</v>
      </c>
      <c r="C21" s="71">
        <v>445.71325753545858</v>
      </c>
      <c r="D21" s="71">
        <v>55.714157191932323</v>
      </c>
      <c r="E21" s="71">
        <v>6.2079055710481219</v>
      </c>
    </row>
    <row r="24" spans="1:7" x14ac:dyDescent="0.25">
      <c r="A24" t="s">
        <v>284</v>
      </c>
    </row>
    <row r="25" spans="1:7" x14ac:dyDescent="0.25">
      <c r="A25" t="s">
        <v>285</v>
      </c>
      <c r="B25" t="s">
        <v>286</v>
      </c>
      <c r="C25" t="s">
        <v>287</v>
      </c>
      <c r="D25" t="s">
        <v>288</v>
      </c>
      <c r="E25" t="s">
        <v>289</v>
      </c>
      <c r="F25" t="s">
        <v>290</v>
      </c>
      <c r="G25" t="s">
        <v>291</v>
      </c>
    </row>
    <row r="26" spans="1:7" x14ac:dyDescent="0.25">
      <c r="A26" t="s">
        <v>292</v>
      </c>
      <c r="B26">
        <v>5239.7625931384864</v>
      </c>
      <c r="C26">
        <v>7</v>
      </c>
      <c r="D26">
        <v>748.53751330549801</v>
      </c>
      <c r="E26">
        <v>2.061304299200156</v>
      </c>
      <c r="F26">
        <v>6.3089573504848784E-2</v>
      </c>
      <c r="G26">
        <v>2.1781555554812853</v>
      </c>
    </row>
    <row r="27" spans="1:7" x14ac:dyDescent="0.25">
      <c r="A27" t="s">
        <v>293</v>
      </c>
      <c r="B27">
        <v>9521.3684682314342</v>
      </c>
      <c r="C27">
        <v>8</v>
      </c>
      <c r="D27">
        <v>1190.1710585289293</v>
      </c>
      <c r="E27">
        <v>3.2774639562092647</v>
      </c>
      <c r="F27">
        <v>3.9094818456989616E-3</v>
      </c>
      <c r="G27">
        <v>2.1086884836098081</v>
      </c>
    </row>
    <row r="28" spans="1:7" x14ac:dyDescent="0.25">
      <c r="A28" t="s">
        <v>294</v>
      </c>
      <c r="B28">
        <v>20335.716934842316</v>
      </c>
      <c r="C28">
        <v>56</v>
      </c>
      <c r="D28">
        <v>363.1378024078985</v>
      </c>
    </row>
    <row r="30" spans="1:7" x14ac:dyDescent="0.25">
      <c r="A30" t="s">
        <v>62</v>
      </c>
      <c r="B30">
        <v>35096.847996212236</v>
      </c>
      <c r="C30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2"/>
  <sheetViews>
    <sheetView tabSelected="1" workbookViewId="0">
      <selection activeCell="AN4" sqref="AN4"/>
    </sheetView>
  </sheetViews>
  <sheetFormatPr defaultRowHeight="15" x14ac:dyDescent="0.25"/>
  <cols>
    <col min="1" max="1" width="16.28515625" customWidth="1"/>
    <col min="66" max="66" width="13.42578125" bestFit="1" customWidth="1"/>
  </cols>
  <sheetData>
    <row r="1" spans="1:76" x14ac:dyDescent="0.25">
      <c r="A1" t="s">
        <v>65</v>
      </c>
    </row>
    <row r="2" spans="1:76" x14ac:dyDescent="0.25">
      <c r="B2" s="80">
        <v>42736</v>
      </c>
      <c r="C2" s="78"/>
      <c r="D2" s="78"/>
      <c r="E2" s="78"/>
      <c r="F2" s="78"/>
      <c r="G2" s="80">
        <v>42767</v>
      </c>
      <c r="H2" s="78"/>
      <c r="I2" s="78"/>
      <c r="J2" s="78"/>
      <c r="K2" s="78"/>
      <c r="L2" s="80">
        <v>42795</v>
      </c>
      <c r="M2" s="78"/>
      <c r="N2" s="78"/>
      <c r="O2" s="78"/>
      <c r="P2" s="78"/>
      <c r="Q2" s="80">
        <v>42826</v>
      </c>
      <c r="R2" s="78"/>
      <c r="S2" s="78"/>
      <c r="T2" s="78"/>
      <c r="U2" s="78"/>
      <c r="V2" s="80">
        <v>42856</v>
      </c>
      <c r="W2" s="78"/>
      <c r="X2" s="78"/>
      <c r="Y2" s="78"/>
      <c r="Z2" s="78"/>
      <c r="AA2" s="80">
        <v>42887</v>
      </c>
      <c r="AB2" s="78"/>
      <c r="AC2" s="78"/>
      <c r="AD2" s="78"/>
      <c r="AE2" s="78"/>
      <c r="AF2" s="80">
        <v>42917</v>
      </c>
      <c r="AG2" s="78"/>
      <c r="AH2" s="78"/>
      <c r="AI2" s="78"/>
      <c r="AJ2" s="78"/>
      <c r="AK2" s="80">
        <v>42948</v>
      </c>
      <c r="AL2" s="78"/>
      <c r="AM2" s="78"/>
      <c r="AN2" s="78"/>
      <c r="AO2" s="78"/>
      <c r="AP2" s="80">
        <v>42979</v>
      </c>
      <c r="AQ2" s="78"/>
      <c r="AR2" s="78"/>
      <c r="AS2" s="78"/>
      <c r="AT2" s="78"/>
      <c r="AU2" s="80">
        <v>43009</v>
      </c>
      <c r="AV2" s="78"/>
      <c r="AW2" s="78"/>
      <c r="AX2" s="78"/>
      <c r="AY2" s="78"/>
      <c r="AZ2" s="80">
        <v>43040</v>
      </c>
      <c r="BA2" s="78"/>
      <c r="BB2" s="78"/>
      <c r="BC2" s="78"/>
      <c r="BD2" s="78"/>
      <c r="BE2" s="80">
        <v>43070</v>
      </c>
      <c r="BF2" s="78"/>
      <c r="BG2" s="78"/>
      <c r="BH2" s="78"/>
      <c r="BI2" s="78"/>
    </row>
    <row r="3" spans="1:76" x14ac:dyDescent="0.25">
      <c r="A3" t="s">
        <v>2</v>
      </c>
      <c r="B3" t="s">
        <v>74</v>
      </c>
      <c r="C3" t="s">
        <v>8</v>
      </c>
      <c r="D3" t="s">
        <v>75</v>
      </c>
      <c r="E3" t="s">
        <v>76</v>
      </c>
      <c r="F3" t="s">
        <v>77</v>
      </c>
      <c r="G3" t="s">
        <v>74</v>
      </c>
      <c r="H3" t="s">
        <v>8</v>
      </c>
      <c r="I3" t="s">
        <v>75</v>
      </c>
      <c r="J3" t="s">
        <v>76</v>
      </c>
      <c r="K3" t="s">
        <v>77</v>
      </c>
      <c r="L3" t="s">
        <v>74</v>
      </c>
      <c r="M3" t="s">
        <v>8</v>
      </c>
      <c r="N3" t="s">
        <v>75</v>
      </c>
      <c r="O3" t="s">
        <v>76</v>
      </c>
      <c r="P3" t="s">
        <v>77</v>
      </c>
      <c r="Q3" t="s">
        <v>74</v>
      </c>
      <c r="R3" t="s">
        <v>8</v>
      </c>
      <c r="S3" t="s">
        <v>75</v>
      </c>
      <c r="T3" t="s">
        <v>76</v>
      </c>
      <c r="U3" t="s">
        <v>77</v>
      </c>
      <c r="V3" t="s">
        <v>74</v>
      </c>
      <c r="W3" t="s">
        <v>8</v>
      </c>
      <c r="X3" t="s">
        <v>75</v>
      </c>
      <c r="Y3" t="s">
        <v>76</v>
      </c>
      <c r="Z3" t="s">
        <v>77</v>
      </c>
      <c r="AA3" t="s">
        <v>74</v>
      </c>
      <c r="AB3" t="s">
        <v>8</v>
      </c>
      <c r="AC3" t="s">
        <v>75</v>
      </c>
      <c r="AD3" t="s">
        <v>76</v>
      </c>
      <c r="AE3" t="s">
        <v>77</v>
      </c>
      <c r="AF3" t="s">
        <v>74</v>
      </c>
      <c r="AG3" t="s">
        <v>8</v>
      </c>
      <c r="AH3" t="s">
        <v>75</v>
      </c>
      <c r="AI3" t="s">
        <v>76</v>
      </c>
      <c r="AJ3" t="s">
        <v>77</v>
      </c>
      <c r="AK3" t="s">
        <v>74</v>
      </c>
      <c r="AL3" t="s">
        <v>8</v>
      </c>
      <c r="AM3" t="s">
        <v>75</v>
      </c>
      <c r="AN3" t="s">
        <v>76</v>
      </c>
      <c r="AO3" t="s">
        <v>77</v>
      </c>
      <c r="AP3" t="s">
        <v>74</v>
      </c>
      <c r="AQ3" t="s">
        <v>8</v>
      </c>
      <c r="AR3" t="s">
        <v>75</v>
      </c>
      <c r="AS3" t="s">
        <v>76</v>
      </c>
      <c r="AT3" t="s">
        <v>77</v>
      </c>
      <c r="AU3" t="s">
        <v>74</v>
      </c>
      <c r="AV3" t="s">
        <v>8</v>
      </c>
      <c r="AW3" t="s">
        <v>75</v>
      </c>
      <c r="AX3" t="s">
        <v>76</v>
      </c>
      <c r="AY3" t="s">
        <v>77</v>
      </c>
      <c r="AZ3" t="s">
        <v>74</v>
      </c>
      <c r="BA3" t="s">
        <v>8</v>
      </c>
      <c r="BB3" t="s">
        <v>75</v>
      </c>
      <c r="BC3" t="s">
        <v>76</v>
      </c>
      <c r="BD3" t="s">
        <v>77</v>
      </c>
      <c r="BE3" t="s">
        <v>74</v>
      </c>
      <c r="BF3" t="s">
        <v>8</v>
      </c>
      <c r="BG3" t="s">
        <v>75</v>
      </c>
      <c r="BH3" t="s">
        <v>76</v>
      </c>
      <c r="BI3" t="s">
        <v>77</v>
      </c>
      <c r="BJ3" t="s">
        <v>57</v>
      </c>
      <c r="BK3" t="s">
        <v>60</v>
      </c>
      <c r="BL3" t="s">
        <v>61</v>
      </c>
      <c r="BN3" t="s">
        <v>2</v>
      </c>
      <c r="BO3" t="s">
        <v>76</v>
      </c>
      <c r="BP3" t="s">
        <v>76</v>
      </c>
      <c r="BQ3" t="s">
        <v>76</v>
      </c>
      <c r="BR3" t="s">
        <v>76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61</v>
      </c>
    </row>
    <row r="4" spans="1:76" x14ac:dyDescent="0.25">
      <c r="A4" t="s">
        <v>66</v>
      </c>
      <c r="B4">
        <v>0.77</v>
      </c>
      <c r="C4">
        <v>0.19600000000000001</v>
      </c>
      <c r="G4">
        <v>0.9</v>
      </c>
      <c r="H4">
        <v>0.14899999999999999</v>
      </c>
      <c r="I4">
        <v>10.065</v>
      </c>
      <c r="J4">
        <v>63.692</v>
      </c>
      <c r="L4">
        <v>0.8</v>
      </c>
      <c r="M4">
        <v>0.11700000000000001</v>
      </c>
      <c r="Q4">
        <v>1.1499999999999999</v>
      </c>
      <c r="R4">
        <v>5.5E-2</v>
      </c>
      <c r="S4">
        <v>37.817</v>
      </c>
      <c r="T4">
        <v>62.052999999999997</v>
      </c>
      <c r="V4">
        <v>0.9</v>
      </c>
      <c r="W4">
        <v>0.128</v>
      </c>
      <c r="X4">
        <v>17.402999999999999</v>
      </c>
      <c r="Y4">
        <v>64.753</v>
      </c>
      <c r="AA4">
        <v>1.9</v>
      </c>
      <c r="AB4">
        <v>0.13500000000000001</v>
      </c>
      <c r="AC4">
        <v>6.8369999999999997</v>
      </c>
      <c r="AD4">
        <v>58.363999999999997</v>
      </c>
      <c r="AF4">
        <v>2</v>
      </c>
      <c r="AG4">
        <v>6.4000000000000001E-2</v>
      </c>
      <c r="AH4">
        <v>6.3109999999999999</v>
      </c>
      <c r="AI4">
        <f>((14.42*LN(AG4*1000)+4.15)+(30.6+9.81*LN(AH4))+(60-14.41*LN(AF4)))/3</f>
        <v>54.268582909701422</v>
      </c>
      <c r="AK4">
        <v>1.1000000000000001</v>
      </c>
      <c r="AL4">
        <v>6.6000000000000003E-2</v>
      </c>
      <c r="AM4">
        <v>1.8740000000000001</v>
      </c>
      <c r="AN4">
        <f>((14.42*LN(AL4*1000)+4.15)+(30.6+9.81*LN(AM4))+(60-14.41*LN(AK4)))/3</f>
        <v>53.317606414092658</v>
      </c>
      <c r="AP4">
        <v>1.87</v>
      </c>
      <c r="AQ4">
        <v>7.2999999999999995E-2</v>
      </c>
      <c r="AR4">
        <v>3.0350000000000001</v>
      </c>
      <c r="AS4">
        <f>((14.42*LN(AQ4*1000)+4.15)+(30.6+9.81*LN(AR4))+(60-14.41*LN(AP4)))/3</f>
        <v>52.82994214234369</v>
      </c>
      <c r="AU4">
        <v>1.78</v>
      </c>
      <c r="AX4" t="e">
        <f>((14.42*LN(AV4*1000)+4.15)+(30.6+9.81*LN(AW4))+(60-14.41*LN(AU4)))/3</f>
        <v>#NUM!</v>
      </c>
      <c r="AZ4">
        <v>0.85</v>
      </c>
      <c r="BC4" t="e">
        <f>((14.42*LN(BA4*1000)+4.15)+(30.6+9.81*LN(BB4))+(60-14.41*LN(AZ4)))/3</f>
        <v>#NUM!</v>
      </c>
      <c r="BH4" t="e">
        <f>((14.42*LN(BF4*1000)+4.15)+(30.6+9.81*LN(BG4))+(60-14.41*LN(BE4)))/3</f>
        <v>#NUM!</v>
      </c>
      <c r="BJ4">
        <f>MIN(E4,J4,O4,T4,Y4,AD4,AI4,AN4,AS4)</f>
        <v>52.82994214234369</v>
      </c>
      <c r="BK4">
        <f>MAX(E4,J4,O4,T4,Y4,AD4,AI4,AN4,AS4)</f>
        <v>64.753</v>
      </c>
      <c r="BL4">
        <f>AVERAGE(BJ4:BK4)</f>
        <v>58.791471071171841</v>
      </c>
      <c r="BN4" t="s">
        <v>66</v>
      </c>
      <c r="BO4" t="s">
        <v>238</v>
      </c>
      <c r="BP4">
        <v>63.692</v>
      </c>
      <c r="BQ4" t="s">
        <v>238</v>
      </c>
      <c r="BR4">
        <v>62.052999999999997</v>
      </c>
      <c r="BS4">
        <v>64.753</v>
      </c>
      <c r="BT4">
        <v>58.363999999999997</v>
      </c>
      <c r="BU4" s="34">
        <v>54.268582909701422</v>
      </c>
      <c r="BV4" s="34">
        <v>53.317606414092658</v>
      </c>
      <c r="BW4" s="34">
        <v>52.82994214234369</v>
      </c>
      <c r="BX4">
        <f>AVERAGE(BO4:BW4)</f>
        <v>58.468304495162535</v>
      </c>
    </row>
    <row r="5" spans="1:76" x14ac:dyDescent="0.25">
      <c r="A5" t="s">
        <v>67</v>
      </c>
      <c r="B5">
        <v>0.64</v>
      </c>
      <c r="C5">
        <v>0.187</v>
      </c>
      <c r="D5">
        <v>14.544384444444447</v>
      </c>
      <c r="E5">
        <v>66.736999999999995</v>
      </c>
      <c r="G5">
        <v>0.8</v>
      </c>
      <c r="H5">
        <v>0.16700000000000001</v>
      </c>
      <c r="I5">
        <v>7.85</v>
      </c>
      <c r="J5">
        <v>63.994</v>
      </c>
      <c r="L5">
        <v>0.6</v>
      </c>
      <c r="M5">
        <v>0.12</v>
      </c>
      <c r="N5">
        <v>86.367000000000004</v>
      </c>
      <c r="O5">
        <v>71.629000000000005</v>
      </c>
      <c r="Q5">
        <v>0.85</v>
      </c>
      <c r="R5">
        <v>0.06</v>
      </c>
      <c r="S5">
        <v>32.073999999999998</v>
      </c>
      <c r="T5">
        <v>63.475000000000001</v>
      </c>
      <c r="V5">
        <v>0.75</v>
      </c>
      <c r="W5">
        <v>0.153</v>
      </c>
      <c r="X5">
        <v>26.530999999999999</v>
      </c>
      <c r="Y5">
        <v>67.864999999999995</v>
      </c>
      <c r="AA5">
        <v>1.45</v>
      </c>
      <c r="AB5">
        <v>0.13</v>
      </c>
      <c r="AC5">
        <v>7.4020000000000001</v>
      </c>
      <c r="AD5">
        <v>59.741</v>
      </c>
      <c r="AF5">
        <v>1.2</v>
      </c>
      <c r="AG5">
        <v>7.0000000000000007E-2</v>
      </c>
      <c r="AH5">
        <v>1.2270000000000001</v>
      </c>
      <c r="AI5">
        <f t="shared" ref="AI5:AI11" si="0">((14.42*LN(AG5*1000)+4.15)+(30.6+9.81*LN(AH5))+(60-14.41*LN(AF5)))/3</f>
        <v>51.797633567583382</v>
      </c>
      <c r="AK5">
        <v>1.2</v>
      </c>
      <c r="AL5">
        <v>8.1000000000000003E-2</v>
      </c>
      <c r="AM5">
        <v>5.4109999999999996</v>
      </c>
      <c r="AN5">
        <f t="shared" ref="AN5:AN10" si="1">((14.42*LN(AL5*1000)+4.15)+(30.6+9.81*LN(AM5))+(60-14.41*LN(AK5)))/3</f>
        <v>57.351413306345385</v>
      </c>
      <c r="AP5">
        <v>1.2</v>
      </c>
      <c r="AQ5">
        <v>7.3999999999999996E-2</v>
      </c>
      <c r="AR5">
        <v>5.5780000000000003</v>
      </c>
      <c r="AS5">
        <f t="shared" ref="AS5:AS11" si="2">((14.42*LN(AQ5*1000)+4.15)+(30.6+9.81*LN(AR5))+(60-14.41*LN(AP5)))/3</f>
        <v>57.016363382569068</v>
      </c>
      <c r="AU5">
        <v>1.0900000000000001</v>
      </c>
      <c r="AX5" t="e">
        <f t="shared" ref="AX5:AX11" si="3">((14.42*LN(AV5*1000)+4.15)+(30.6+9.81*LN(AW5))+(60-14.41*LN(AU5)))/3</f>
        <v>#NUM!</v>
      </c>
      <c r="AZ5">
        <v>1</v>
      </c>
      <c r="BC5" t="e">
        <f t="shared" ref="BC5:BC11" si="4">((14.42*LN(BA5*1000)+4.15)+(30.6+9.81*LN(BB5))+(60-14.41*LN(AZ5)))/3</f>
        <v>#NUM!</v>
      </c>
      <c r="BH5" t="e">
        <f t="shared" ref="BH5:BH11" si="5">((14.42*LN(BF5*1000)+4.15)+(30.6+9.81*LN(BG5))+(60-14.41*LN(BE5)))/3</f>
        <v>#NUM!</v>
      </c>
      <c r="BJ5">
        <f t="shared" ref="BJ5:BJ12" si="6">MIN(E5,J5,O5,T5,Y5,AD5,AI5,AN5,AS5)</f>
        <v>51.797633567583382</v>
      </c>
      <c r="BK5">
        <f t="shared" ref="BK5:BK12" si="7">MAX(E5,J5,O5,T5,Y5,AD5,AI5,AN5,AS5)</f>
        <v>71.629000000000005</v>
      </c>
      <c r="BL5">
        <f t="shared" ref="BL5:BL12" si="8">AVERAGE(BJ5:BK5)</f>
        <v>61.713316783791697</v>
      </c>
      <c r="BN5" t="s">
        <v>67</v>
      </c>
      <c r="BO5">
        <v>66.736999999999995</v>
      </c>
      <c r="BP5">
        <v>63.994</v>
      </c>
      <c r="BQ5">
        <v>71.629000000000005</v>
      </c>
      <c r="BR5">
        <v>63.475000000000001</v>
      </c>
      <c r="BS5">
        <v>67.864999999999995</v>
      </c>
      <c r="BT5">
        <v>59.741</v>
      </c>
      <c r="BU5" s="34">
        <v>51.797633567583382</v>
      </c>
      <c r="BV5" s="34">
        <v>57.351413306345385</v>
      </c>
      <c r="BW5" s="34">
        <v>57.016363382569068</v>
      </c>
      <c r="BX5">
        <f t="shared" ref="BX5:BX11" si="9">AVERAGE(BO5:BW5)</f>
        <v>62.178490028499759</v>
      </c>
    </row>
    <row r="6" spans="1:76" x14ac:dyDescent="0.25">
      <c r="A6" t="s">
        <v>68</v>
      </c>
      <c r="B6">
        <v>0.65</v>
      </c>
      <c r="C6">
        <v>0.17299999999999999</v>
      </c>
      <c r="G6">
        <v>0.8</v>
      </c>
      <c r="H6">
        <v>0.159</v>
      </c>
      <c r="I6">
        <v>7.4379999999999997</v>
      </c>
      <c r="J6">
        <v>63.581000000000003</v>
      </c>
      <c r="L6">
        <v>0.65</v>
      </c>
      <c r="M6">
        <v>0.14299999999999999</v>
      </c>
      <c r="Q6">
        <v>0.85</v>
      </c>
      <c r="R6">
        <v>4.3999999999999997E-2</v>
      </c>
      <c r="S6">
        <v>35.113</v>
      </c>
      <c r="T6">
        <v>62.189</v>
      </c>
      <c r="V6">
        <v>0.75</v>
      </c>
      <c r="W6">
        <v>0.17</v>
      </c>
      <c r="X6">
        <v>20.257000000000001</v>
      </c>
      <c r="Y6">
        <v>67.489000000000004</v>
      </c>
      <c r="AA6">
        <v>1.8</v>
      </c>
      <c r="AB6">
        <v>0.154</v>
      </c>
      <c r="AC6">
        <v>7.6669999999999998</v>
      </c>
      <c r="AD6">
        <v>59.631999999999998</v>
      </c>
      <c r="AF6">
        <v>1.1000000000000001</v>
      </c>
      <c r="AG6">
        <v>7.1999999999999995E-2</v>
      </c>
      <c r="AH6">
        <v>6.9770000000000003</v>
      </c>
      <c r="AI6">
        <f t="shared" si="0"/>
        <v>58.034399460020119</v>
      </c>
      <c r="AK6">
        <v>1.1000000000000001</v>
      </c>
      <c r="AL6">
        <v>6.6000000000000003E-2</v>
      </c>
      <c r="AM6">
        <v>7.17</v>
      </c>
      <c r="AN6">
        <f t="shared" si="1"/>
        <v>57.705392053593279</v>
      </c>
      <c r="AP6">
        <v>1.5</v>
      </c>
      <c r="AQ6">
        <v>0.10100000000000001</v>
      </c>
      <c r="AR6">
        <v>4.9329999999999998</v>
      </c>
      <c r="AS6">
        <f t="shared" si="2"/>
        <v>57.037842958766845</v>
      </c>
      <c r="AU6">
        <v>1.32</v>
      </c>
      <c r="AX6" t="e">
        <f t="shared" si="3"/>
        <v>#NUM!</v>
      </c>
      <c r="AZ6">
        <v>0.85</v>
      </c>
      <c r="BC6" t="e">
        <f t="shared" si="4"/>
        <v>#NUM!</v>
      </c>
      <c r="BH6" t="e">
        <f t="shared" si="5"/>
        <v>#NUM!</v>
      </c>
      <c r="BJ6">
        <f t="shared" si="6"/>
        <v>57.037842958766845</v>
      </c>
      <c r="BK6">
        <f t="shared" si="7"/>
        <v>67.489000000000004</v>
      </c>
      <c r="BL6">
        <f t="shared" si="8"/>
        <v>62.263421479383425</v>
      </c>
      <c r="BN6" t="s">
        <v>68</v>
      </c>
      <c r="BO6" t="s">
        <v>238</v>
      </c>
      <c r="BP6">
        <v>63.581000000000003</v>
      </c>
      <c r="BQ6" t="s">
        <v>238</v>
      </c>
      <c r="BR6">
        <v>62.189</v>
      </c>
      <c r="BS6">
        <v>67.489000000000004</v>
      </c>
      <c r="BT6">
        <v>59.631999999999998</v>
      </c>
      <c r="BU6" s="34">
        <v>58.034399460020119</v>
      </c>
      <c r="BV6" s="34">
        <v>57.705392053593279</v>
      </c>
      <c r="BW6" s="34">
        <v>57.037842958766845</v>
      </c>
      <c r="BX6">
        <f t="shared" si="9"/>
        <v>60.809804924625759</v>
      </c>
    </row>
    <row r="7" spans="1:76" x14ac:dyDescent="0.25">
      <c r="A7" t="s">
        <v>73</v>
      </c>
      <c r="B7">
        <v>0.78</v>
      </c>
      <c r="C7">
        <v>0.24</v>
      </c>
      <c r="D7">
        <v>5.3479999999999999</v>
      </c>
      <c r="E7">
        <v>64.602999999999994</v>
      </c>
      <c r="G7">
        <v>0.85</v>
      </c>
      <c r="H7">
        <v>0.46300000000000002</v>
      </c>
      <c r="I7">
        <v>5.117</v>
      </c>
      <c r="J7">
        <v>67.203999999999994</v>
      </c>
      <c r="L7">
        <v>0.5</v>
      </c>
      <c r="M7">
        <v>0.16800000000000001</v>
      </c>
      <c r="N7">
        <v>33.857999999999997</v>
      </c>
      <c r="O7">
        <v>71.058999999999997</v>
      </c>
      <c r="Q7">
        <v>0.75</v>
      </c>
      <c r="R7">
        <v>8.8999999999999996E-2</v>
      </c>
      <c r="S7">
        <v>16.276</v>
      </c>
      <c r="T7">
        <v>63.662999999999997</v>
      </c>
      <c r="V7">
        <v>0.9</v>
      </c>
      <c r="W7">
        <v>0.20599999999999999</v>
      </c>
      <c r="X7">
        <v>25.966999999999999</v>
      </c>
      <c r="Y7">
        <v>68.349000000000004</v>
      </c>
      <c r="AA7">
        <v>1.4</v>
      </c>
      <c r="AB7">
        <v>0.14799999999999999</v>
      </c>
      <c r="AC7">
        <v>9.2799999999999994</v>
      </c>
      <c r="AD7">
        <v>61.271999999999998</v>
      </c>
      <c r="AF7">
        <v>1.1000000000000001</v>
      </c>
      <c r="AG7">
        <v>8.4000000000000005E-2</v>
      </c>
      <c r="AH7">
        <v>1.2270000000000001</v>
      </c>
      <c r="AI7">
        <f t="shared" si="0"/>
        <v>53.09193716471318</v>
      </c>
      <c r="AK7">
        <v>1</v>
      </c>
      <c r="AL7">
        <v>7.9000000000000001E-2</v>
      </c>
      <c r="AM7">
        <v>9.2159999999999993</v>
      </c>
      <c r="AN7">
        <f t="shared" si="1"/>
        <v>59.848290087452881</v>
      </c>
      <c r="AP7">
        <v>1.4</v>
      </c>
      <c r="AQ7">
        <v>5.8999999999999997E-2</v>
      </c>
      <c r="AR7">
        <v>3.51</v>
      </c>
      <c r="AS7">
        <f t="shared" si="2"/>
        <v>53.672372779688594</v>
      </c>
      <c r="AU7">
        <v>1.35</v>
      </c>
      <c r="AX7" t="e">
        <f t="shared" si="3"/>
        <v>#NUM!</v>
      </c>
      <c r="AZ7">
        <v>1.65</v>
      </c>
      <c r="BC7" t="e">
        <f t="shared" si="4"/>
        <v>#NUM!</v>
      </c>
      <c r="BH7" t="e">
        <f t="shared" si="5"/>
        <v>#NUM!</v>
      </c>
      <c r="BJ7">
        <f t="shared" si="6"/>
        <v>53.09193716471318</v>
      </c>
      <c r="BK7">
        <f t="shared" si="7"/>
        <v>71.058999999999997</v>
      </c>
      <c r="BL7">
        <f t="shared" si="8"/>
        <v>62.075468582356592</v>
      </c>
      <c r="BN7" t="s">
        <v>73</v>
      </c>
      <c r="BO7">
        <v>64.602999999999994</v>
      </c>
      <c r="BP7">
        <v>67.203999999999994</v>
      </c>
      <c r="BQ7">
        <v>71.058999999999997</v>
      </c>
      <c r="BR7">
        <v>63.662999999999997</v>
      </c>
      <c r="BS7">
        <v>68.349000000000004</v>
      </c>
      <c r="BT7">
        <v>61.271999999999998</v>
      </c>
      <c r="BU7" s="34">
        <v>53.09193716471318</v>
      </c>
      <c r="BV7" s="34">
        <v>59.848290087452881</v>
      </c>
      <c r="BW7" s="34">
        <v>53.672372779688594</v>
      </c>
      <c r="BX7">
        <f t="shared" si="9"/>
        <v>62.529177781317181</v>
      </c>
    </row>
    <row r="8" spans="1:76" x14ac:dyDescent="0.25">
      <c r="A8" t="s">
        <v>69</v>
      </c>
      <c r="B8">
        <v>0.61</v>
      </c>
      <c r="C8">
        <v>0.16200000000000001</v>
      </c>
      <c r="D8">
        <v>11.919600000000001</v>
      </c>
      <c r="E8">
        <v>66.515000000000001</v>
      </c>
      <c r="G8">
        <v>0.8</v>
      </c>
      <c r="H8">
        <v>0.13400000000000001</v>
      </c>
      <c r="I8">
        <v>11.417999999999999</v>
      </c>
      <c r="J8">
        <v>64.16</v>
      </c>
      <c r="L8">
        <v>0.6</v>
      </c>
      <c r="M8">
        <v>0.49199999999999999</v>
      </c>
      <c r="N8">
        <v>62.555</v>
      </c>
      <c r="O8">
        <v>77.355999999999995</v>
      </c>
      <c r="Q8">
        <v>0.75</v>
      </c>
      <c r="R8">
        <v>4.8000000000000001E-2</v>
      </c>
      <c r="S8">
        <v>31.783000000000001</v>
      </c>
      <c r="T8">
        <v>62.883000000000003</v>
      </c>
      <c r="V8">
        <v>0.7</v>
      </c>
      <c r="W8">
        <v>0.14099999999999999</v>
      </c>
      <c r="X8">
        <v>14.509</v>
      </c>
      <c r="Y8">
        <v>65.83</v>
      </c>
      <c r="AA8">
        <v>1.1499999999999999</v>
      </c>
      <c r="AB8">
        <v>0.10100000000000001</v>
      </c>
      <c r="AC8">
        <v>0.624</v>
      </c>
      <c r="AD8">
        <v>51.552999999999997</v>
      </c>
      <c r="AF8">
        <v>1.2</v>
      </c>
      <c r="AG8">
        <v>6.0999999999999999E-2</v>
      </c>
      <c r="AH8" t="s">
        <v>238</v>
      </c>
      <c r="AK8">
        <v>1.2</v>
      </c>
      <c r="AL8">
        <v>7.1999999999999995E-2</v>
      </c>
      <c r="AM8">
        <v>5.4109999999999996</v>
      </c>
      <c r="AN8">
        <f t="shared" si="1"/>
        <v>56.785269514957037</v>
      </c>
      <c r="AP8">
        <v>1.25</v>
      </c>
      <c r="AQ8">
        <v>9.9000000000000005E-2</v>
      </c>
      <c r="AR8">
        <v>3.0350000000000001</v>
      </c>
      <c r="AS8">
        <f t="shared" si="2"/>
        <v>56.229101246320162</v>
      </c>
      <c r="AU8">
        <v>1.25</v>
      </c>
      <c r="AX8" t="e">
        <f t="shared" si="3"/>
        <v>#NUM!</v>
      </c>
      <c r="AZ8">
        <v>1.45</v>
      </c>
      <c r="BC8" t="e">
        <f t="shared" si="4"/>
        <v>#NUM!</v>
      </c>
      <c r="BH8" t="e">
        <f t="shared" si="5"/>
        <v>#NUM!</v>
      </c>
      <c r="BJ8">
        <f t="shared" si="6"/>
        <v>51.552999999999997</v>
      </c>
      <c r="BK8">
        <f t="shared" si="7"/>
        <v>77.355999999999995</v>
      </c>
      <c r="BL8">
        <f t="shared" si="8"/>
        <v>64.454499999999996</v>
      </c>
      <c r="BN8" t="s">
        <v>69</v>
      </c>
      <c r="BO8">
        <v>66.515000000000001</v>
      </c>
      <c r="BP8">
        <v>64.16</v>
      </c>
      <c r="BQ8">
        <v>77.355999999999995</v>
      </c>
      <c r="BR8">
        <v>62.883000000000003</v>
      </c>
      <c r="BS8">
        <v>65.83</v>
      </c>
      <c r="BT8">
        <v>51.552999999999997</v>
      </c>
      <c r="BU8" s="34" t="s">
        <v>238</v>
      </c>
      <c r="BV8" s="34">
        <v>56.785269514957037</v>
      </c>
      <c r="BW8" s="34">
        <v>56.229101246320162</v>
      </c>
      <c r="BX8">
        <f t="shared" si="9"/>
        <v>62.66392134515965</v>
      </c>
    </row>
    <row r="9" spans="1:76" x14ac:dyDescent="0.25">
      <c r="A9" t="s">
        <v>70</v>
      </c>
      <c r="B9">
        <v>0.8</v>
      </c>
      <c r="C9">
        <v>0.17899999999999999</v>
      </c>
      <c r="G9">
        <v>0.75</v>
      </c>
      <c r="H9">
        <v>0.14399999999999999</v>
      </c>
      <c r="I9">
        <v>25.140999999999998</v>
      </c>
      <c r="J9">
        <v>67.397999999999996</v>
      </c>
      <c r="L9">
        <v>0.6</v>
      </c>
      <c r="M9">
        <v>9.6000000000000002E-2</v>
      </c>
      <c r="Q9">
        <v>0.75</v>
      </c>
      <c r="R9">
        <v>5.0999999999999997E-2</v>
      </c>
      <c r="S9">
        <v>42.287999999999997</v>
      </c>
      <c r="T9">
        <v>64.108999999999995</v>
      </c>
      <c r="V9">
        <v>0.8</v>
      </c>
      <c r="W9">
        <v>0.191</v>
      </c>
      <c r="X9">
        <v>13.356999999999999</v>
      </c>
      <c r="Y9">
        <v>66.376999999999995</v>
      </c>
      <c r="AA9">
        <v>1.4</v>
      </c>
      <c r="AB9">
        <v>0.129</v>
      </c>
      <c r="AC9">
        <v>14.085000000000001</v>
      </c>
      <c r="AD9">
        <v>61.975999999999999</v>
      </c>
      <c r="AF9">
        <v>1.1000000000000001</v>
      </c>
      <c r="AG9">
        <v>7.0999999999999994E-2</v>
      </c>
      <c r="AH9">
        <v>3.7930000000000001</v>
      </c>
      <c r="AI9">
        <f t="shared" si="0"/>
        <v>55.974232294369592</v>
      </c>
      <c r="AK9">
        <v>1.1000000000000001</v>
      </c>
      <c r="AL9">
        <v>8.2000000000000003E-2</v>
      </c>
      <c r="AM9">
        <v>3.9630000000000001</v>
      </c>
      <c r="AN9">
        <f t="shared" si="1"/>
        <v>56.809951582317872</v>
      </c>
      <c r="AP9">
        <v>1.5</v>
      </c>
      <c r="AQ9">
        <v>6.2E-2</v>
      </c>
      <c r="AR9">
        <v>3.8420000000000001</v>
      </c>
      <c r="AS9">
        <f t="shared" si="2"/>
        <v>53.874905861916467</v>
      </c>
      <c r="AU9">
        <v>1.23</v>
      </c>
      <c r="AX9" t="e">
        <f t="shared" si="3"/>
        <v>#NUM!</v>
      </c>
      <c r="AZ9">
        <v>0.85</v>
      </c>
      <c r="BC9" t="e">
        <f t="shared" si="4"/>
        <v>#NUM!</v>
      </c>
      <c r="BH9" t="e">
        <f t="shared" si="5"/>
        <v>#NUM!</v>
      </c>
      <c r="BJ9">
        <f t="shared" si="6"/>
        <v>53.874905861916467</v>
      </c>
      <c r="BK9">
        <f t="shared" si="7"/>
        <v>67.397999999999996</v>
      </c>
      <c r="BL9">
        <f t="shared" si="8"/>
        <v>60.636452930958228</v>
      </c>
      <c r="BN9" t="s">
        <v>70</v>
      </c>
      <c r="BO9" t="s">
        <v>238</v>
      </c>
      <c r="BP9">
        <v>67.397999999999996</v>
      </c>
      <c r="BQ9" t="s">
        <v>238</v>
      </c>
      <c r="BR9">
        <v>64.108999999999995</v>
      </c>
      <c r="BS9">
        <v>66.376999999999995</v>
      </c>
      <c r="BT9">
        <v>61.975999999999999</v>
      </c>
      <c r="BU9" s="34">
        <v>55.974232294369592</v>
      </c>
      <c r="BV9" s="34">
        <v>56.809951582317872</v>
      </c>
      <c r="BW9" s="34">
        <v>53.874905861916467</v>
      </c>
      <c r="BX9">
        <f t="shared" si="9"/>
        <v>60.931298534086281</v>
      </c>
    </row>
    <row r="10" spans="1:76" x14ac:dyDescent="0.25">
      <c r="A10" t="s">
        <v>71</v>
      </c>
      <c r="B10">
        <v>0.6</v>
      </c>
      <c r="C10">
        <v>0.23799999999999999</v>
      </c>
      <c r="D10">
        <v>24.299900000000001</v>
      </c>
      <c r="E10">
        <v>70.772999999999996</v>
      </c>
      <c r="G10">
        <v>0.75</v>
      </c>
      <c r="H10">
        <v>0.16300000000000001</v>
      </c>
      <c r="I10">
        <v>20.745999999999999</v>
      </c>
      <c r="J10">
        <v>67.364999999999995</v>
      </c>
      <c r="L10">
        <v>0.5</v>
      </c>
      <c r="M10">
        <v>0.21299999999999999</v>
      </c>
      <c r="N10">
        <v>54.579000000000001</v>
      </c>
      <c r="O10">
        <v>73.762</v>
      </c>
      <c r="Q10">
        <v>0.75</v>
      </c>
      <c r="R10">
        <v>4.4999999999999998E-2</v>
      </c>
      <c r="S10">
        <v>32.488</v>
      </c>
      <c r="T10">
        <v>62.645000000000003</v>
      </c>
      <c r="V10">
        <v>0.8</v>
      </c>
      <c r="W10">
        <v>0.50900000000000001</v>
      </c>
      <c r="X10">
        <v>19.972999999999999</v>
      </c>
      <c r="Y10">
        <v>72.403999999999996</v>
      </c>
      <c r="AA10">
        <v>1.9</v>
      </c>
      <c r="AB10">
        <v>0.13500000000000001</v>
      </c>
      <c r="AC10">
        <v>13.444000000000001</v>
      </c>
      <c r="AD10">
        <v>60.576000000000001</v>
      </c>
      <c r="AF10">
        <v>1.1000000000000001</v>
      </c>
      <c r="AG10">
        <v>8.2000000000000003E-2</v>
      </c>
      <c r="AH10">
        <v>1.5580000000000001</v>
      </c>
      <c r="AI10">
        <f t="shared" si="0"/>
        <v>53.757084923013515</v>
      </c>
      <c r="AK10">
        <v>1.1000000000000001</v>
      </c>
      <c r="AL10">
        <v>7.1999999999999995E-2</v>
      </c>
      <c r="AM10">
        <v>7.5730000000000004</v>
      </c>
      <c r="AN10">
        <f t="shared" si="1"/>
        <v>58.302442227141007</v>
      </c>
      <c r="AP10">
        <v>1.35</v>
      </c>
      <c r="AQ10">
        <v>9.8000000000000004E-2</v>
      </c>
      <c r="AR10">
        <v>12.609</v>
      </c>
      <c r="AS10">
        <f t="shared" si="2"/>
        <v>60.467764750546621</v>
      </c>
      <c r="AU10">
        <v>1.3</v>
      </c>
      <c r="AX10" t="e">
        <f t="shared" si="3"/>
        <v>#NUM!</v>
      </c>
      <c r="AZ10">
        <v>0.9</v>
      </c>
      <c r="BC10" t="e">
        <f t="shared" si="4"/>
        <v>#NUM!</v>
      </c>
      <c r="BH10" t="e">
        <f t="shared" si="5"/>
        <v>#NUM!</v>
      </c>
      <c r="BJ10">
        <f t="shared" si="6"/>
        <v>53.757084923013515</v>
      </c>
      <c r="BK10">
        <f t="shared" si="7"/>
        <v>73.762</v>
      </c>
      <c r="BL10">
        <f t="shared" si="8"/>
        <v>63.759542461506754</v>
      </c>
      <c r="BN10" t="s">
        <v>71</v>
      </c>
      <c r="BO10">
        <v>70.772999999999996</v>
      </c>
      <c r="BP10">
        <v>67.364999999999995</v>
      </c>
      <c r="BQ10">
        <v>73.762</v>
      </c>
      <c r="BR10">
        <v>62.645000000000003</v>
      </c>
      <c r="BS10">
        <v>72.403999999999996</v>
      </c>
      <c r="BT10">
        <v>60.576000000000001</v>
      </c>
      <c r="BU10" s="34">
        <v>53.757084923013515</v>
      </c>
      <c r="BV10" s="34">
        <v>58.302442227141007</v>
      </c>
      <c r="BW10" s="34">
        <v>60.467764750546621</v>
      </c>
      <c r="BX10">
        <f t="shared" si="9"/>
        <v>64.450254655633458</v>
      </c>
    </row>
    <row r="11" spans="1:76" x14ac:dyDescent="0.25">
      <c r="A11" t="s">
        <v>72</v>
      </c>
      <c r="B11">
        <v>0.62</v>
      </c>
      <c r="C11">
        <v>0.188</v>
      </c>
      <c r="G11">
        <v>0.8</v>
      </c>
      <c r="H11">
        <v>0.19</v>
      </c>
      <c r="I11">
        <v>18.268999999999998</v>
      </c>
      <c r="J11">
        <v>67.376000000000005</v>
      </c>
      <c r="L11">
        <v>0.65</v>
      </c>
      <c r="M11">
        <v>0.10299999999999999</v>
      </c>
      <c r="Q11">
        <v>0.95</v>
      </c>
      <c r="R11">
        <v>3.7999999999999999E-2</v>
      </c>
      <c r="S11">
        <v>31.783000000000001</v>
      </c>
      <c r="T11">
        <v>60.625</v>
      </c>
      <c r="V11">
        <v>0.7</v>
      </c>
      <c r="W11">
        <v>0.16800000000000001</v>
      </c>
      <c r="X11">
        <v>25.346</v>
      </c>
      <c r="Y11">
        <v>68.495999999999995</v>
      </c>
      <c r="AA11">
        <v>1.9</v>
      </c>
      <c r="AB11">
        <v>0.127</v>
      </c>
      <c r="AC11">
        <v>11.996</v>
      </c>
      <c r="AD11">
        <v>59.908999999999999</v>
      </c>
      <c r="AF11">
        <v>1</v>
      </c>
      <c r="AG11">
        <v>7.9000000000000001E-2</v>
      </c>
      <c r="AH11">
        <v>3.129</v>
      </c>
      <c r="AI11">
        <f t="shared" si="0"/>
        <v>56.315945707050474</v>
      </c>
      <c r="AK11">
        <v>1</v>
      </c>
      <c r="AL11">
        <v>8.1000000000000003E-2</v>
      </c>
      <c r="AM11" t="s">
        <v>238</v>
      </c>
      <c r="AP11">
        <v>1.44</v>
      </c>
      <c r="AQ11">
        <v>5.8000000000000003E-2</v>
      </c>
      <c r="AR11">
        <v>4.9589999999999996</v>
      </c>
      <c r="AS11">
        <f t="shared" si="2"/>
        <v>54.584964413307084</v>
      </c>
      <c r="AU11">
        <v>1.68</v>
      </c>
      <c r="AX11" t="e">
        <f t="shared" si="3"/>
        <v>#NUM!</v>
      </c>
      <c r="AZ11">
        <v>0.8</v>
      </c>
      <c r="BC11" t="e">
        <f t="shared" si="4"/>
        <v>#NUM!</v>
      </c>
      <c r="BH11" t="e">
        <f t="shared" si="5"/>
        <v>#NUM!</v>
      </c>
      <c r="BJ11">
        <f t="shared" si="6"/>
        <v>54.584964413307084</v>
      </c>
      <c r="BK11">
        <f t="shared" si="7"/>
        <v>68.495999999999995</v>
      </c>
      <c r="BL11">
        <f t="shared" si="8"/>
        <v>61.540482206653536</v>
      </c>
      <c r="BN11" t="s">
        <v>72</v>
      </c>
      <c r="BO11" t="s">
        <v>238</v>
      </c>
      <c r="BP11">
        <v>67.376000000000005</v>
      </c>
      <c r="BQ11" t="s">
        <v>238</v>
      </c>
      <c r="BR11">
        <v>60.625</v>
      </c>
      <c r="BS11">
        <v>68.495999999999995</v>
      </c>
      <c r="BT11">
        <v>59.908999999999999</v>
      </c>
      <c r="BU11" s="34">
        <v>56.315945707050474</v>
      </c>
      <c r="BV11" s="34" t="s">
        <v>238</v>
      </c>
      <c r="BW11" s="34">
        <v>54.584964413307084</v>
      </c>
      <c r="BX11">
        <f t="shared" si="9"/>
        <v>61.217818353392936</v>
      </c>
    </row>
    <row r="12" spans="1:76" x14ac:dyDescent="0.25">
      <c r="E12">
        <f>AVERAGE(E4:E11)</f>
        <v>67.156999999999982</v>
      </c>
      <c r="J12">
        <f>AVERAGE(J4:J11)</f>
        <v>65.596249999999998</v>
      </c>
      <c r="O12">
        <f>AVERAGE(O4:O11)</f>
        <v>73.451499999999996</v>
      </c>
      <c r="T12">
        <f>AVERAGE(T4:T11)</f>
        <v>62.705249999999992</v>
      </c>
      <c r="Y12">
        <f>AVERAGE(Y4:Y11)</f>
        <v>67.695374999999999</v>
      </c>
      <c r="AD12">
        <f>AVERAGE(AD4:AD11)</f>
        <v>59.127875000000003</v>
      </c>
      <c r="AI12">
        <f>AVERAGE(AI4:AI11)</f>
        <v>54.748545146635948</v>
      </c>
      <c r="AN12">
        <f>AVERAGE(AN4:AN11)</f>
        <v>57.1600521694143</v>
      </c>
      <c r="AS12">
        <f>AVERAGE(AS4:AS11)</f>
        <v>55.714157191932323</v>
      </c>
      <c r="AX12" t="e">
        <f>AVERAGE(AX4:AX11)</f>
        <v>#NUM!</v>
      </c>
      <c r="BC12" t="e">
        <f>AVERAGE(BC4:BC11)</f>
        <v>#NUM!</v>
      </c>
      <c r="BH12" t="e">
        <f>AVERAGE(BH4:BH11)</f>
        <v>#NUM!</v>
      </c>
      <c r="BJ12">
        <f t="shared" si="6"/>
        <v>54.748545146635948</v>
      </c>
      <c r="BK12">
        <f t="shared" si="7"/>
        <v>73.451499999999996</v>
      </c>
      <c r="BL12">
        <f t="shared" si="8"/>
        <v>64.100022573317972</v>
      </c>
    </row>
    <row r="13" spans="1:76" x14ac:dyDescent="0.25">
      <c r="N13">
        <f>AVERAGE(N4:N11)</f>
        <v>59.339750000000002</v>
      </c>
      <c r="AX13" t="s">
        <v>82</v>
      </c>
      <c r="BC13" t="s">
        <v>98</v>
      </c>
      <c r="BH13" t="s">
        <v>239</v>
      </c>
      <c r="BN13" t="s">
        <v>57</v>
      </c>
      <c r="BO13">
        <f t="shared" ref="BO13:BW13" si="10">MIN(BO4:BO11)</f>
        <v>64.602999999999994</v>
      </c>
      <c r="BP13">
        <f t="shared" si="10"/>
        <v>63.581000000000003</v>
      </c>
      <c r="BQ13">
        <f t="shared" si="10"/>
        <v>71.058999999999997</v>
      </c>
      <c r="BR13">
        <f t="shared" si="10"/>
        <v>60.625</v>
      </c>
      <c r="BS13">
        <f t="shared" si="10"/>
        <v>64.753</v>
      </c>
      <c r="BT13">
        <f t="shared" si="10"/>
        <v>51.552999999999997</v>
      </c>
      <c r="BU13">
        <f t="shared" si="10"/>
        <v>51.797633567583382</v>
      </c>
      <c r="BV13">
        <f t="shared" si="10"/>
        <v>53.317606414092658</v>
      </c>
      <c r="BW13">
        <f t="shared" si="10"/>
        <v>52.82994214234369</v>
      </c>
    </row>
    <row r="14" spans="1:76" x14ac:dyDescent="0.25">
      <c r="D14" s="23">
        <v>42736</v>
      </c>
      <c r="I14" s="23">
        <v>42767</v>
      </c>
      <c r="N14" s="23">
        <v>42795</v>
      </c>
      <c r="O14">
        <f>MIN(O4:O11)</f>
        <v>71.058999999999997</v>
      </c>
      <c r="S14" s="23">
        <v>42826</v>
      </c>
      <c r="T14">
        <f>MIN(T4:T11)</f>
        <v>60.625</v>
      </c>
      <c r="X14" s="23">
        <v>42856</v>
      </c>
      <c r="Y14">
        <f>MIN(Y4:Y11)</f>
        <v>64.753</v>
      </c>
      <c r="AC14" s="23">
        <v>42887</v>
      </c>
      <c r="AD14">
        <f>MIN(AD4:AD11)</f>
        <v>51.552999999999997</v>
      </c>
      <c r="AH14" s="23">
        <v>42917</v>
      </c>
      <c r="AI14">
        <f>MIN(AI4:AI11)</f>
        <v>51.797633567583382</v>
      </c>
      <c r="AM14" s="23">
        <v>42948</v>
      </c>
      <c r="AN14">
        <f>MIN(AN4:AN11)</f>
        <v>53.317606414092658</v>
      </c>
      <c r="AR14" s="23">
        <v>42979</v>
      </c>
      <c r="AS14">
        <f>MIN(AS4:AS11)</f>
        <v>52.82994214234369</v>
      </c>
      <c r="AX14" t="e">
        <f>MIN(AX4:AX11)</f>
        <v>#NUM!</v>
      </c>
      <c r="AZ14">
        <f>MIN(AZ3:AZ13)</f>
        <v>0.8</v>
      </c>
      <c r="BC14" t="e">
        <f>MIN(BC4:BC11)</f>
        <v>#NUM!</v>
      </c>
      <c r="BH14" t="e">
        <f>MIN(BH4:BH11)</f>
        <v>#NUM!</v>
      </c>
      <c r="BN14" t="s">
        <v>60</v>
      </c>
      <c r="BO14">
        <f t="shared" ref="BO14:BW14" si="11">MAX(BO4:BO11)</f>
        <v>70.772999999999996</v>
      </c>
      <c r="BP14">
        <f t="shared" si="11"/>
        <v>67.397999999999996</v>
      </c>
      <c r="BQ14">
        <f t="shared" si="11"/>
        <v>77.355999999999995</v>
      </c>
      <c r="BR14">
        <f t="shared" si="11"/>
        <v>64.108999999999995</v>
      </c>
      <c r="BS14">
        <f t="shared" si="11"/>
        <v>72.403999999999996</v>
      </c>
      <c r="BT14">
        <f t="shared" si="11"/>
        <v>61.975999999999999</v>
      </c>
      <c r="BU14">
        <f t="shared" si="11"/>
        <v>58.034399460020119</v>
      </c>
      <c r="BV14">
        <f t="shared" si="11"/>
        <v>59.848290087452881</v>
      </c>
      <c r="BW14">
        <f t="shared" si="11"/>
        <v>60.467764750546621</v>
      </c>
    </row>
    <row r="15" spans="1:76" x14ac:dyDescent="0.25">
      <c r="A15" t="s">
        <v>57</v>
      </c>
      <c r="B15">
        <f>MIN(B4:B14)</f>
        <v>0.6</v>
      </c>
      <c r="D15">
        <f>MIN(D4:D11)</f>
        <v>5.3479999999999999</v>
      </c>
      <c r="E15">
        <f>MIN(E4:E11)</f>
        <v>64.602999999999994</v>
      </c>
      <c r="G15">
        <f>MIN(G4:G14)</f>
        <v>0.75</v>
      </c>
      <c r="I15">
        <f>MIN(I4:I11)</f>
        <v>5.117</v>
      </c>
      <c r="J15">
        <f>MIN(J4:J11)</f>
        <v>63.581000000000003</v>
      </c>
      <c r="L15">
        <f>MIN(L4:L14)</f>
        <v>0.5</v>
      </c>
      <c r="N15">
        <f>MIN(N4:N11)</f>
        <v>33.857999999999997</v>
      </c>
      <c r="O15">
        <f>MAX(O4:O11)</f>
        <v>77.355999999999995</v>
      </c>
      <c r="Q15">
        <f>MIN(Q4:Q14)</f>
        <v>0.75</v>
      </c>
      <c r="S15">
        <f>MIN(S4:S11)</f>
        <v>16.276</v>
      </c>
      <c r="T15">
        <f>MAX(T4:T11)</f>
        <v>64.108999999999995</v>
      </c>
      <c r="V15">
        <f>MIN(V4:V14)</f>
        <v>0.7</v>
      </c>
      <c r="X15">
        <f>MIN(X4:X11)</f>
        <v>13.356999999999999</v>
      </c>
      <c r="Y15">
        <f>MAX(Y4:Y11)</f>
        <v>72.403999999999996</v>
      </c>
      <c r="AA15">
        <f>MIN(AA4:AA14)</f>
        <v>1.1499999999999999</v>
      </c>
      <c r="AC15">
        <f>MIN(AC4:AC11)</f>
        <v>0.624</v>
      </c>
      <c r="AD15">
        <f>MAX(AD4:AD11)</f>
        <v>61.975999999999999</v>
      </c>
      <c r="AF15">
        <f>MIN(AF3:AF13)</f>
        <v>1</v>
      </c>
      <c r="AH15">
        <f>MIN(AH4:AH11)</f>
        <v>1.2270000000000001</v>
      </c>
      <c r="AI15">
        <f>MAX(AI4:AI11)</f>
        <v>58.034399460020119</v>
      </c>
      <c r="AK15">
        <f>MIN(AK3:AK13)</f>
        <v>1</v>
      </c>
      <c r="AM15">
        <f>MIN(AM4:AM11)</f>
        <v>1.8740000000000001</v>
      </c>
      <c r="AN15">
        <f>MAX(AN4:AN11)</f>
        <v>59.848290087452881</v>
      </c>
      <c r="AP15">
        <f>MIN(AP3:AP13)</f>
        <v>1.2</v>
      </c>
      <c r="AR15">
        <f>MIN(AR4:AR11)</f>
        <v>3.0350000000000001</v>
      </c>
      <c r="AS15">
        <f>MAX(AS4:AS11)</f>
        <v>60.467764750546621</v>
      </c>
      <c r="AU15">
        <f>MIN(AU3:AU13)</f>
        <v>1.0900000000000001</v>
      </c>
      <c r="AX15" t="e">
        <f>MAX(AX4:AX11)</f>
        <v>#NUM!</v>
      </c>
      <c r="AZ15">
        <f>MAX(AZ3:AZ10)</f>
        <v>1.65</v>
      </c>
      <c r="BC15" t="e">
        <f>MAX(BC4:BC11)</f>
        <v>#NUM!</v>
      </c>
      <c r="BH15" t="e">
        <f>MAX(BH4:BH11)</f>
        <v>#NUM!</v>
      </c>
      <c r="BN15" t="s">
        <v>251</v>
      </c>
      <c r="BO15">
        <f t="shared" ref="BO15:BW15" si="12">AVERAGE(BO4:BO11)</f>
        <v>67.156999999999982</v>
      </c>
      <c r="BP15">
        <f t="shared" si="12"/>
        <v>65.596249999999998</v>
      </c>
      <c r="BQ15">
        <f t="shared" si="12"/>
        <v>73.451499999999996</v>
      </c>
      <c r="BR15">
        <f t="shared" si="12"/>
        <v>62.705249999999992</v>
      </c>
      <c r="BS15">
        <f t="shared" si="12"/>
        <v>67.695374999999999</v>
      </c>
      <c r="BT15">
        <f t="shared" si="12"/>
        <v>59.127875000000003</v>
      </c>
      <c r="BU15">
        <f t="shared" si="12"/>
        <v>54.748545146635948</v>
      </c>
      <c r="BV15">
        <f t="shared" si="12"/>
        <v>57.1600521694143</v>
      </c>
      <c r="BW15">
        <f t="shared" si="12"/>
        <v>55.714157191932323</v>
      </c>
    </row>
    <row r="16" spans="1:76" x14ac:dyDescent="0.25">
      <c r="A16" t="s">
        <v>60</v>
      </c>
      <c r="B16">
        <f>MAX(B4:B11)</f>
        <v>0.8</v>
      </c>
      <c r="D16">
        <f>MAX(D4:D11)</f>
        <v>24.299900000000001</v>
      </c>
      <c r="E16">
        <f>MAX(E4:E11)</f>
        <v>70.772999999999996</v>
      </c>
      <c r="G16">
        <f>MAX(G4:G11)</f>
        <v>0.9</v>
      </c>
      <c r="I16">
        <f>MAX(I4:I11)</f>
        <v>25.140999999999998</v>
      </c>
      <c r="J16">
        <f>MAX(J4:J11)</f>
        <v>67.397999999999996</v>
      </c>
      <c r="L16">
        <f>MAX(L4:L11)</f>
        <v>0.8</v>
      </c>
      <c r="N16">
        <f>MAX(N4:N11)</f>
        <v>86.367000000000004</v>
      </c>
      <c r="O16">
        <f>AVERAGE(O4:O11)</f>
        <v>73.451499999999996</v>
      </c>
      <c r="Q16">
        <f>MAX(Q4:Q11)</f>
        <v>1.1499999999999999</v>
      </c>
      <c r="S16">
        <f>MAX(S4:S11)</f>
        <v>42.287999999999997</v>
      </c>
      <c r="T16">
        <f>AVERAGE(T4:T11)</f>
        <v>62.705249999999992</v>
      </c>
      <c r="V16">
        <f>MAX(V4:V11)</f>
        <v>0.9</v>
      </c>
      <c r="X16">
        <f>MAX(X4:X11)</f>
        <v>26.530999999999999</v>
      </c>
      <c r="Y16">
        <f>AVERAGE(Y4:Y11)</f>
        <v>67.695374999999999</v>
      </c>
      <c r="AA16">
        <f>MAX(AA4:AA11)</f>
        <v>1.9</v>
      </c>
      <c r="AC16">
        <f>MAX(AC4:AC11)</f>
        <v>14.085000000000001</v>
      </c>
      <c r="AD16">
        <f>AVERAGE(AD4:AD11)</f>
        <v>59.127875000000003</v>
      </c>
      <c r="AF16">
        <f>MAX(AF3:AF10)</f>
        <v>2</v>
      </c>
      <c r="AH16">
        <f>MAX(AH4:AH11)</f>
        <v>6.9770000000000003</v>
      </c>
      <c r="AI16">
        <f>AVERAGE(AI4:AI11)</f>
        <v>54.748545146635948</v>
      </c>
      <c r="AK16">
        <f>MAX(AK3:AK10)</f>
        <v>1.2</v>
      </c>
      <c r="AM16">
        <f>MAX(AM4:AM11)</f>
        <v>9.2159999999999993</v>
      </c>
      <c r="AN16">
        <f>AVERAGE(AN4:AN11)</f>
        <v>57.1600521694143</v>
      </c>
      <c r="AP16">
        <f>MAX(AP3:AP10)</f>
        <v>1.87</v>
      </c>
      <c r="AR16">
        <f>MAX(AR4:AR11)</f>
        <v>12.609</v>
      </c>
      <c r="AS16">
        <f>AVERAGE(AS4:AS11)</f>
        <v>55.714157191932323</v>
      </c>
      <c r="AU16">
        <f>MAX(AU3:AU10)</f>
        <v>1.78</v>
      </c>
      <c r="AX16" t="e">
        <f>AVERAGE(AX4:AX11)</f>
        <v>#NUM!</v>
      </c>
      <c r="AZ16">
        <f>AVERAGE(AZ3:AZ10)</f>
        <v>1.0785714285714285</v>
      </c>
      <c r="BC16" t="e">
        <f>AVERAGE(BC4:BC11)</f>
        <v>#NUM!</v>
      </c>
      <c r="BH16" t="e">
        <f>AVERAGE(BH4:BH11)</f>
        <v>#NUM!</v>
      </c>
    </row>
    <row r="17" spans="1:47" x14ac:dyDescent="0.25">
      <c r="A17" t="s">
        <v>61</v>
      </c>
      <c r="B17">
        <f>AVERAGE(B4:B11)</f>
        <v>0.68374999999999997</v>
      </c>
      <c r="D17">
        <f>AVERAGE(D4:D11)</f>
        <v>14.027971111111112</v>
      </c>
      <c r="E17">
        <f>AVERAGE(E4:E11)</f>
        <v>67.156999999999982</v>
      </c>
      <c r="G17">
        <f>AVERAGE(G4:G11)</f>
        <v>0.80625000000000002</v>
      </c>
      <c r="I17">
        <f>AVERAGE(I4:I11)</f>
        <v>13.255499999999998</v>
      </c>
      <c r="J17">
        <f>AVERAGE(J4:J11)</f>
        <v>65.596249999999998</v>
      </c>
      <c r="L17">
        <f>AVERAGE(L4:L11)</f>
        <v>0.61250000000000004</v>
      </c>
      <c r="N17">
        <f>AVERAGE(N4:N11)</f>
        <v>59.339750000000002</v>
      </c>
      <c r="Q17">
        <f>AVERAGE(Q4:Q11)</f>
        <v>0.85</v>
      </c>
      <c r="S17">
        <f>AVERAGE(S4:S11)</f>
        <v>32.452750000000002</v>
      </c>
      <c r="V17">
        <f>AVERAGE(V4:V11)</f>
        <v>0.78749999999999998</v>
      </c>
      <c r="X17">
        <f>AVERAGE(X4:X11)</f>
        <v>20.417875000000002</v>
      </c>
      <c r="AA17">
        <f>AVERAGE(AA4:AA11)</f>
        <v>1.6125</v>
      </c>
      <c r="AC17">
        <f>AVERAGE(AC4:AC11)</f>
        <v>8.9168749999999992</v>
      </c>
      <c r="AF17">
        <f>AVERAGE(AF3:AF10)</f>
        <v>1.2571428571428573</v>
      </c>
      <c r="AH17">
        <f>AVERAGE(AH4:AH11)</f>
        <v>3.4602857142857144</v>
      </c>
      <c r="AK17">
        <f>AVERAGE(AK3:AK10)</f>
        <v>1.1142857142857143</v>
      </c>
      <c r="AM17">
        <f>AVERAGE(AM4:AM11)</f>
        <v>5.8025714285714285</v>
      </c>
      <c r="AP17">
        <f>AVERAGE(AP3:AP10)</f>
        <v>1.4385714285714286</v>
      </c>
      <c r="AR17">
        <f>AVERAGE(AR4:AR11)</f>
        <v>5.1876249999999988</v>
      </c>
      <c r="AU17">
        <f>AVERAGE(AU3:AU10)</f>
        <v>1.3314285714285716</v>
      </c>
    </row>
    <row r="19" spans="1:47" x14ac:dyDescent="0.25">
      <c r="AM19">
        <f>MIN(E12,J12,O12,T12,Y12,AD12,AI12,AN12,AS12)</f>
        <v>54.748545146635948</v>
      </c>
    </row>
    <row r="20" spans="1:47" x14ac:dyDescent="0.25">
      <c r="A20" s="28" t="s">
        <v>83</v>
      </c>
      <c r="B20" s="28"/>
      <c r="C20" s="28"/>
      <c r="D20" s="28"/>
      <c r="R20" s="28">
        <v>127</v>
      </c>
      <c r="S20">
        <f>14.42*LN(R20)+4.15</f>
        <v>74.003177786732891</v>
      </c>
      <c r="AG20" s="28">
        <v>64</v>
      </c>
      <c r="AH20">
        <f>14.42*LN(AG20)+4.15</f>
        <v>64.121094062046467</v>
      </c>
      <c r="AM20">
        <f>MAX(E12,J12,O12,T12,Y12,AD12,AI12,AN12,AS12)</f>
        <v>73.451499999999996</v>
      </c>
    </row>
    <row r="21" spans="1:47" x14ac:dyDescent="0.25">
      <c r="A21" s="28" t="s">
        <v>84</v>
      </c>
      <c r="B21" s="28"/>
      <c r="C21" s="28"/>
      <c r="D21" s="28"/>
      <c r="R21" s="28">
        <v>11.996</v>
      </c>
      <c r="S21">
        <f>30.6+9.81*LN(R21)</f>
        <v>54.973663689299144</v>
      </c>
      <c r="AG21" s="28">
        <v>6.3109999999999999</v>
      </c>
      <c r="AH21">
        <f>30.6+9.81*LN(AG21)</f>
        <v>48.672905538926628</v>
      </c>
      <c r="AM21">
        <f>AVERAGE(E12,J12,O12,T12,Y12,AD12,AI12,AN12,AS12)</f>
        <v>62.595111611998064</v>
      </c>
    </row>
    <row r="22" spans="1:47" x14ac:dyDescent="0.25">
      <c r="A22" s="28" t="s">
        <v>85</v>
      </c>
      <c r="B22" s="28"/>
      <c r="C22" s="28"/>
      <c r="D22" s="28"/>
      <c r="R22" s="28">
        <v>1.9</v>
      </c>
      <c r="S22">
        <f>60-14.41*LN(R22)</f>
        <v>50.750885500255791</v>
      </c>
      <c r="AG22" s="28">
        <v>2</v>
      </c>
      <c r="AH22">
        <f>60-14.41*LN(AG22)</f>
        <v>50.011749128131186</v>
      </c>
    </row>
    <row r="23" spans="1:47" x14ac:dyDescent="0.25">
      <c r="A23" s="28" t="s">
        <v>86</v>
      </c>
      <c r="B23" s="28"/>
      <c r="C23" s="28"/>
      <c r="D23" s="28"/>
      <c r="R23" s="28"/>
      <c r="S23" s="27">
        <f>(S20+S21+S22)/3</f>
        <v>59.909242325429283</v>
      </c>
      <c r="AG23" s="28"/>
      <c r="AH23" s="27">
        <f>(AH20+AH21+AH22)/3</f>
        <v>54.268582909701422</v>
      </c>
    </row>
    <row r="26" spans="1:47" x14ac:dyDescent="0.25">
      <c r="A26" s="26" t="s">
        <v>88</v>
      </c>
      <c r="B26" s="78" t="s">
        <v>90</v>
      </c>
      <c r="C26" s="78"/>
      <c r="D26" t="s">
        <v>91</v>
      </c>
    </row>
    <row r="27" spans="1:47" x14ac:dyDescent="0.25">
      <c r="A27" s="26" t="s">
        <v>87</v>
      </c>
    </row>
    <row r="28" spans="1:47" x14ac:dyDescent="0.25">
      <c r="A28" s="26" t="s">
        <v>89</v>
      </c>
    </row>
    <row r="29" spans="1:47" x14ac:dyDescent="0.25">
      <c r="A29" s="26" t="s">
        <v>78</v>
      </c>
    </row>
    <row r="30" spans="1:47" x14ac:dyDescent="0.25">
      <c r="A30" s="26" t="s">
        <v>79</v>
      </c>
    </row>
    <row r="31" spans="1:47" x14ac:dyDescent="0.25">
      <c r="A31" s="26" t="s">
        <v>80</v>
      </c>
    </row>
    <row r="32" spans="1:47" x14ac:dyDescent="0.25">
      <c r="A32" s="26" t="s">
        <v>81</v>
      </c>
    </row>
  </sheetData>
  <mergeCells count="13">
    <mergeCell ref="BE2:BI2"/>
    <mergeCell ref="AZ2:BD2"/>
    <mergeCell ref="B26:C26"/>
    <mergeCell ref="B2:F2"/>
    <mergeCell ref="G2:K2"/>
    <mergeCell ref="L2:P2"/>
    <mergeCell ref="Q2:U2"/>
    <mergeCell ref="AU2:AY2"/>
    <mergeCell ref="V2:Z2"/>
    <mergeCell ref="AA2:AE2"/>
    <mergeCell ref="AF2:AJ2"/>
    <mergeCell ref="AK2:AO2"/>
    <mergeCell ref="AP2:AT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workbookViewId="0">
      <selection sqref="A1:N28"/>
    </sheetView>
  </sheetViews>
  <sheetFormatPr defaultRowHeight="15" x14ac:dyDescent="0.25"/>
  <cols>
    <col min="1" max="1" width="6.140625" customWidth="1"/>
    <col min="2" max="2" width="26.7109375" customWidth="1"/>
    <col min="3" max="3" width="13.7109375" customWidth="1"/>
    <col min="4" max="12" width="13.7109375" style="32" customWidth="1"/>
    <col min="13" max="13" width="13.7109375" style="33" customWidth="1"/>
    <col min="14" max="14" width="14.5703125" style="33" bestFit="1" customWidth="1"/>
  </cols>
  <sheetData>
    <row r="1" spans="1:17" x14ac:dyDescent="0.25">
      <c r="A1" s="3" t="s">
        <v>99</v>
      </c>
    </row>
    <row r="2" spans="1:17" x14ac:dyDescent="0.25">
      <c r="B2" s="31"/>
    </row>
    <row r="3" spans="1:17" ht="15.75" x14ac:dyDescent="0.25">
      <c r="A3" s="82" t="s">
        <v>1</v>
      </c>
      <c r="B3" s="81" t="s">
        <v>100</v>
      </c>
      <c r="C3" s="84" t="s">
        <v>96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</row>
    <row r="4" spans="1:17" ht="15.75" x14ac:dyDescent="0.25">
      <c r="A4" s="83"/>
      <c r="B4" s="81"/>
      <c r="C4" s="49">
        <v>42736</v>
      </c>
      <c r="D4" s="47">
        <v>42767</v>
      </c>
      <c r="E4" s="49">
        <v>42795</v>
      </c>
      <c r="F4" s="47">
        <v>42826</v>
      </c>
      <c r="G4" s="49">
        <v>42856</v>
      </c>
      <c r="H4" s="47">
        <v>42887</v>
      </c>
      <c r="I4" s="49">
        <v>42917</v>
      </c>
      <c r="J4" s="47">
        <v>42948</v>
      </c>
      <c r="K4" s="49">
        <v>42979</v>
      </c>
      <c r="L4" s="48">
        <v>43009</v>
      </c>
      <c r="M4" s="57">
        <v>43040</v>
      </c>
      <c r="N4" s="73">
        <v>43070</v>
      </c>
    </row>
    <row r="5" spans="1:17" ht="15.75" x14ac:dyDescent="0.25">
      <c r="A5" s="60">
        <v>1</v>
      </c>
      <c r="B5" s="61" t="s">
        <v>107</v>
      </c>
      <c r="C5" s="50" t="s">
        <v>189</v>
      </c>
      <c r="D5" s="38" t="s">
        <v>190</v>
      </c>
      <c r="E5" s="50" t="s">
        <v>191</v>
      </c>
      <c r="F5" s="38" t="s">
        <v>192</v>
      </c>
      <c r="G5" s="50" t="s">
        <v>193</v>
      </c>
      <c r="H5" s="38" t="s">
        <v>194</v>
      </c>
      <c r="I5" s="50" t="s">
        <v>195</v>
      </c>
      <c r="J5" s="38" t="s">
        <v>196</v>
      </c>
      <c r="K5" s="50" t="s">
        <v>197</v>
      </c>
      <c r="L5" s="38" t="s">
        <v>198</v>
      </c>
      <c r="M5" s="50" t="s">
        <v>199</v>
      </c>
      <c r="N5" s="59"/>
    </row>
    <row r="6" spans="1:17" ht="15.75" x14ac:dyDescent="0.25">
      <c r="A6" s="60"/>
      <c r="B6" s="62" t="s">
        <v>112</v>
      </c>
      <c r="C6" s="51">
        <v>2.5129999999999999</v>
      </c>
      <c r="D6" s="39">
        <v>5.2510000000000003</v>
      </c>
      <c r="E6" s="51">
        <v>8.4990000000000006</v>
      </c>
      <c r="F6" s="39">
        <v>7.62</v>
      </c>
      <c r="G6" s="51">
        <v>7.9420000000000002</v>
      </c>
      <c r="H6" s="39">
        <v>6.2190000000000003</v>
      </c>
      <c r="I6" s="51">
        <v>2.8809999999999998</v>
      </c>
      <c r="J6" s="39">
        <v>2.6349999999999998</v>
      </c>
      <c r="K6" s="51">
        <v>6.7389999999999999</v>
      </c>
      <c r="L6" s="37">
        <v>6.5129999999999999</v>
      </c>
      <c r="M6" s="52">
        <v>6.085</v>
      </c>
      <c r="N6" s="52"/>
    </row>
    <row r="7" spans="1:17" ht="15.75" x14ac:dyDescent="0.25">
      <c r="A7" s="65">
        <v>2</v>
      </c>
      <c r="B7" s="61" t="s">
        <v>108</v>
      </c>
      <c r="C7" s="52" t="s">
        <v>178</v>
      </c>
      <c r="D7" s="37" t="s">
        <v>179</v>
      </c>
      <c r="E7" s="52" t="s">
        <v>180</v>
      </c>
      <c r="F7" s="37" t="s">
        <v>181</v>
      </c>
      <c r="G7" s="52" t="s">
        <v>182</v>
      </c>
      <c r="H7" s="37" t="s">
        <v>183</v>
      </c>
      <c r="I7" s="52" t="s">
        <v>184</v>
      </c>
      <c r="J7" s="37" t="s">
        <v>185</v>
      </c>
      <c r="K7" s="52" t="s">
        <v>186</v>
      </c>
      <c r="L7" s="45" t="s">
        <v>187</v>
      </c>
      <c r="M7" s="58" t="s">
        <v>188</v>
      </c>
      <c r="N7" s="58"/>
    </row>
    <row r="8" spans="1:17" ht="15.75" x14ac:dyDescent="0.25">
      <c r="A8" s="66"/>
      <c r="B8" s="62" t="s">
        <v>112</v>
      </c>
      <c r="C8" s="51">
        <v>6.665</v>
      </c>
      <c r="D8" s="39">
        <v>7.1079999999999997</v>
      </c>
      <c r="E8" s="51">
        <v>8.6969999999999992</v>
      </c>
      <c r="F8" s="39">
        <v>8.5</v>
      </c>
      <c r="G8" s="51">
        <v>8.5860000000000003</v>
      </c>
      <c r="H8" s="39">
        <v>8.6020000000000003</v>
      </c>
      <c r="I8" s="51">
        <v>8.3420000000000005</v>
      </c>
      <c r="J8" s="39">
        <v>8.2129999999999992</v>
      </c>
      <c r="K8" s="51">
        <v>8.4209999999999994</v>
      </c>
      <c r="L8" s="39">
        <v>8.4380000000000006</v>
      </c>
      <c r="M8" s="51">
        <v>8.234</v>
      </c>
      <c r="N8" s="51"/>
    </row>
    <row r="9" spans="1:17" ht="15.75" x14ac:dyDescent="0.25">
      <c r="A9" s="60">
        <v>3</v>
      </c>
      <c r="B9" s="61" t="s">
        <v>109</v>
      </c>
      <c r="C9" s="50" t="s">
        <v>156</v>
      </c>
      <c r="D9" s="38" t="s">
        <v>158</v>
      </c>
      <c r="E9" s="50" t="s">
        <v>160</v>
      </c>
      <c r="F9" s="38" t="s">
        <v>162</v>
      </c>
      <c r="G9" s="50" t="s">
        <v>164</v>
      </c>
      <c r="H9" s="38" t="s">
        <v>166</v>
      </c>
      <c r="I9" s="50" t="s">
        <v>168</v>
      </c>
      <c r="J9" s="38" t="s">
        <v>170</v>
      </c>
      <c r="K9" s="50" t="s">
        <v>172</v>
      </c>
      <c r="L9" s="38" t="s">
        <v>174</v>
      </c>
      <c r="M9" s="50" t="s">
        <v>176</v>
      </c>
      <c r="N9" s="50"/>
    </row>
    <row r="10" spans="1:17" ht="15.75" x14ac:dyDescent="0.25">
      <c r="A10" s="60"/>
      <c r="B10" s="62" t="s">
        <v>112</v>
      </c>
      <c r="C10" s="53" t="s">
        <v>157</v>
      </c>
      <c r="D10" s="40" t="s">
        <v>159</v>
      </c>
      <c r="E10" s="53" t="s">
        <v>161</v>
      </c>
      <c r="F10" s="40" t="s">
        <v>163</v>
      </c>
      <c r="G10" s="53" t="s">
        <v>165</v>
      </c>
      <c r="H10" s="40" t="s">
        <v>167</v>
      </c>
      <c r="I10" s="53" t="s">
        <v>169</v>
      </c>
      <c r="J10" s="40" t="s">
        <v>171</v>
      </c>
      <c r="K10" s="53" t="s">
        <v>173</v>
      </c>
      <c r="L10" s="38" t="s">
        <v>175</v>
      </c>
      <c r="M10" s="50" t="s">
        <v>177</v>
      </c>
      <c r="N10" s="50"/>
    </row>
    <row r="11" spans="1:17" ht="15.75" x14ac:dyDescent="0.25">
      <c r="A11" s="65">
        <v>4</v>
      </c>
      <c r="B11" s="61" t="s">
        <v>110</v>
      </c>
      <c r="C11" s="50" t="s">
        <v>200</v>
      </c>
      <c r="D11" s="38" t="s">
        <v>202</v>
      </c>
      <c r="E11" s="50" t="s">
        <v>204</v>
      </c>
      <c r="F11" s="38" t="s">
        <v>206</v>
      </c>
      <c r="G11" s="50" t="s">
        <v>207</v>
      </c>
      <c r="H11" s="38" t="s">
        <v>210</v>
      </c>
      <c r="I11" s="50" t="s">
        <v>212</v>
      </c>
      <c r="J11" s="38" t="s">
        <v>214</v>
      </c>
      <c r="K11" s="50" t="s">
        <v>259</v>
      </c>
      <c r="L11" s="46"/>
      <c r="M11" s="59" t="s">
        <v>216</v>
      </c>
      <c r="N11" s="59"/>
    </row>
    <row r="12" spans="1:17" ht="15.75" x14ac:dyDescent="0.25">
      <c r="A12" s="66"/>
      <c r="B12" s="62" t="s">
        <v>112</v>
      </c>
      <c r="C12" s="53" t="s">
        <v>201</v>
      </c>
      <c r="D12" s="40" t="s">
        <v>203</v>
      </c>
      <c r="E12" s="53" t="s">
        <v>205</v>
      </c>
      <c r="F12" s="40" t="s">
        <v>209</v>
      </c>
      <c r="G12" s="53" t="s">
        <v>208</v>
      </c>
      <c r="H12" s="40" t="s">
        <v>211</v>
      </c>
      <c r="I12" s="53" t="s">
        <v>213</v>
      </c>
      <c r="J12" s="40" t="s">
        <v>215</v>
      </c>
      <c r="K12" s="53" t="s">
        <v>260</v>
      </c>
      <c r="L12" s="40"/>
      <c r="M12" s="53" t="s">
        <v>217</v>
      </c>
      <c r="N12" s="53"/>
    </row>
    <row r="13" spans="1:17" ht="15.75" x14ac:dyDescent="0.25">
      <c r="A13" s="67">
        <v>5</v>
      </c>
      <c r="B13" s="63" t="s">
        <v>101</v>
      </c>
      <c r="C13" s="54" t="s">
        <v>111</v>
      </c>
      <c r="D13" s="37" t="s">
        <v>118</v>
      </c>
      <c r="E13" s="52" t="s">
        <v>123</v>
      </c>
      <c r="F13" s="37" t="s">
        <v>128</v>
      </c>
      <c r="G13" s="52" t="s">
        <v>138</v>
      </c>
      <c r="H13" s="41" t="s">
        <v>146</v>
      </c>
      <c r="I13" s="52" t="s">
        <v>218</v>
      </c>
      <c r="J13" s="37" t="s">
        <v>222</v>
      </c>
      <c r="K13" s="52" t="s">
        <v>226</v>
      </c>
      <c r="L13" s="37" t="s">
        <v>230</v>
      </c>
      <c r="M13" s="52" t="s">
        <v>234</v>
      </c>
      <c r="N13" s="52" t="s">
        <v>295</v>
      </c>
    </row>
    <row r="14" spans="1:17" ht="15.75" x14ac:dyDescent="0.25">
      <c r="A14" s="67"/>
      <c r="B14" s="62" t="s">
        <v>112</v>
      </c>
      <c r="C14" s="51">
        <v>0.4</v>
      </c>
      <c r="D14" s="39">
        <v>0.108</v>
      </c>
      <c r="E14" s="51">
        <v>2.8000000000000001E-2</v>
      </c>
      <c r="F14" s="39">
        <v>7.0000000000000001E-3</v>
      </c>
      <c r="G14" s="51">
        <v>4.1000000000000003E-3</v>
      </c>
      <c r="H14" s="42">
        <v>1.0800000000000001E-2</v>
      </c>
      <c r="I14" s="51">
        <v>1.2500000000000001E-2</v>
      </c>
      <c r="J14" s="39">
        <v>9.1000000000000004E-3</v>
      </c>
      <c r="K14" s="51">
        <v>1.11E-2</v>
      </c>
      <c r="L14" s="37">
        <v>1.12E-2</v>
      </c>
      <c r="M14" s="52">
        <v>1.0999999999999999E-2</v>
      </c>
      <c r="N14" s="52">
        <v>0.11700000000000001</v>
      </c>
    </row>
    <row r="15" spans="1:17" ht="15.75" x14ac:dyDescent="0.25">
      <c r="A15" s="68">
        <v>6</v>
      </c>
      <c r="B15" s="63" t="s">
        <v>102</v>
      </c>
      <c r="C15" s="52" t="s">
        <v>113</v>
      </c>
      <c r="D15" s="37" t="s">
        <v>119</v>
      </c>
      <c r="E15" s="52" t="s">
        <v>124</v>
      </c>
      <c r="F15" s="37" t="s">
        <v>129</v>
      </c>
      <c r="G15" s="52" t="s">
        <v>139</v>
      </c>
      <c r="H15" s="43" t="s">
        <v>129</v>
      </c>
      <c r="I15" s="52" t="s">
        <v>219</v>
      </c>
      <c r="J15" s="37" t="s">
        <v>223</v>
      </c>
      <c r="K15" s="52" t="s">
        <v>227</v>
      </c>
      <c r="L15" s="45" t="s">
        <v>231</v>
      </c>
      <c r="M15" s="58" t="s">
        <v>129</v>
      </c>
      <c r="N15" s="75" t="s">
        <v>296</v>
      </c>
      <c r="O15" s="34"/>
      <c r="P15" s="34"/>
      <c r="Q15" s="34"/>
    </row>
    <row r="16" spans="1:17" ht="15.75" x14ac:dyDescent="0.25">
      <c r="A16" s="69"/>
      <c r="B16" s="62" t="s">
        <v>112</v>
      </c>
      <c r="C16" s="51">
        <v>0.11</v>
      </c>
      <c r="D16" s="39">
        <v>6.2E-2</v>
      </c>
      <c r="E16" s="51">
        <v>8.1000000000000003E-2</v>
      </c>
      <c r="F16" s="39">
        <v>1.9E-2</v>
      </c>
      <c r="G16" s="51">
        <v>0.02</v>
      </c>
      <c r="H16" s="39">
        <v>1.3100000000000001E-2</v>
      </c>
      <c r="I16" s="51">
        <v>1.9400000000000001E-2</v>
      </c>
      <c r="J16" s="39">
        <v>1.8100000000000002E-2</v>
      </c>
      <c r="K16" s="51">
        <v>0.03</v>
      </c>
      <c r="L16" s="39">
        <v>0.01</v>
      </c>
      <c r="M16" s="51">
        <v>1.6E-2</v>
      </c>
      <c r="N16" s="76">
        <v>0.375</v>
      </c>
      <c r="O16" s="34"/>
      <c r="P16" s="34"/>
      <c r="Q16" s="34"/>
    </row>
    <row r="17" spans="1:17" ht="15.75" x14ac:dyDescent="0.25">
      <c r="A17" s="67">
        <v>7</v>
      </c>
      <c r="B17" s="63" t="s">
        <v>103</v>
      </c>
      <c r="C17" s="52" t="s">
        <v>114</v>
      </c>
      <c r="D17" s="37" t="s">
        <v>120</v>
      </c>
      <c r="E17" s="52" t="s">
        <v>125</v>
      </c>
      <c r="F17" s="37" t="s">
        <v>130</v>
      </c>
      <c r="G17" s="52" t="s">
        <v>140</v>
      </c>
      <c r="H17" s="37" t="s">
        <v>147</v>
      </c>
      <c r="I17" s="52" t="s">
        <v>220</v>
      </c>
      <c r="J17" s="37" t="s">
        <v>224</v>
      </c>
      <c r="K17" s="52" t="s">
        <v>228</v>
      </c>
      <c r="L17" s="37" t="s">
        <v>232</v>
      </c>
      <c r="M17" s="52" t="s">
        <v>235</v>
      </c>
      <c r="N17" s="74" t="s">
        <v>297</v>
      </c>
      <c r="O17" s="34"/>
      <c r="P17" s="34"/>
      <c r="Q17" s="34"/>
    </row>
    <row r="18" spans="1:17" ht="15.75" x14ac:dyDescent="0.25">
      <c r="A18" s="67"/>
      <c r="B18" s="62" t="s">
        <v>112</v>
      </c>
      <c r="C18" s="51">
        <v>1.8009999999999999</v>
      </c>
      <c r="D18" s="39">
        <v>1.2889999999999999</v>
      </c>
      <c r="E18" s="51">
        <v>0.79700000000000004</v>
      </c>
      <c r="F18" s="39">
        <v>3.125</v>
      </c>
      <c r="G18" s="51">
        <v>2.593</v>
      </c>
      <c r="H18" s="39">
        <v>2.3279999999999998</v>
      </c>
      <c r="I18" s="51">
        <v>1.9218</v>
      </c>
      <c r="J18" s="39">
        <v>2.4531000000000001</v>
      </c>
      <c r="K18" s="51">
        <v>2.4062999999999999</v>
      </c>
      <c r="L18" s="37">
        <v>3.4662999999999999</v>
      </c>
      <c r="M18" s="52">
        <v>2.9529999999999998</v>
      </c>
      <c r="N18" s="52">
        <v>0.81299999999999994</v>
      </c>
    </row>
    <row r="19" spans="1:17" ht="15.75" x14ac:dyDescent="0.25">
      <c r="A19" s="68">
        <v>8</v>
      </c>
      <c r="B19" s="63" t="s">
        <v>104</v>
      </c>
      <c r="C19" s="52" t="s">
        <v>115</v>
      </c>
      <c r="D19" s="37" t="s">
        <v>121</v>
      </c>
      <c r="E19" s="52" t="s">
        <v>126</v>
      </c>
      <c r="F19" s="37" t="s">
        <v>131</v>
      </c>
      <c r="G19" s="52" t="s">
        <v>141</v>
      </c>
      <c r="H19" s="37" t="s">
        <v>148</v>
      </c>
      <c r="I19" s="52" t="s">
        <v>242</v>
      </c>
      <c r="J19" s="37" t="s">
        <v>243</v>
      </c>
      <c r="K19" s="52" t="s">
        <v>244</v>
      </c>
      <c r="L19" s="45"/>
      <c r="M19" s="58"/>
      <c r="N19" s="58"/>
    </row>
    <row r="20" spans="1:17" ht="15.75" x14ac:dyDescent="0.25">
      <c r="A20" s="69"/>
      <c r="B20" s="62" t="s">
        <v>112</v>
      </c>
      <c r="C20" s="51">
        <v>2.41</v>
      </c>
      <c r="D20" s="39">
        <v>1.304</v>
      </c>
      <c r="E20" s="51">
        <v>1.397</v>
      </c>
      <c r="F20" s="39">
        <v>0.81200000000000006</v>
      </c>
      <c r="G20" s="51">
        <v>0.52500000000000002</v>
      </c>
      <c r="H20" s="39">
        <v>0.49</v>
      </c>
      <c r="I20" s="51">
        <v>1.59</v>
      </c>
      <c r="J20" s="39">
        <v>2.2400000000000002</v>
      </c>
      <c r="K20" s="51">
        <v>1.32</v>
      </c>
      <c r="L20" s="39"/>
      <c r="M20" s="51"/>
      <c r="N20" s="51"/>
    </row>
    <row r="21" spans="1:17" ht="15.75" x14ac:dyDescent="0.25">
      <c r="A21" s="67">
        <v>9</v>
      </c>
      <c r="B21" s="63" t="s">
        <v>105</v>
      </c>
      <c r="C21" s="52" t="s">
        <v>116</v>
      </c>
      <c r="D21" s="37"/>
      <c r="E21" s="52"/>
      <c r="F21" s="37" t="s">
        <v>132</v>
      </c>
      <c r="G21" s="52" t="s">
        <v>142</v>
      </c>
      <c r="H21" s="37" t="s">
        <v>149</v>
      </c>
      <c r="I21" s="52" t="s">
        <v>221</v>
      </c>
      <c r="J21" s="37" t="s">
        <v>225</v>
      </c>
      <c r="K21" s="52" t="s">
        <v>229</v>
      </c>
      <c r="L21" s="37" t="s">
        <v>233</v>
      </c>
      <c r="M21" s="52" t="s">
        <v>236</v>
      </c>
      <c r="N21" s="52" t="s">
        <v>298</v>
      </c>
    </row>
    <row r="22" spans="1:17" ht="15.75" x14ac:dyDescent="0.25">
      <c r="A22" s="67"/>
      <c r="B22" s="62" t="s">
        <v>112</v>
      </c>
      <c r="C22" s="51">
        <v>0.14299999999999999</v>
      </c>
      <c r="D22" s="39"/>
      <c r="E22" s="51"/>
      <c r="F22" s="39">
        <v>0.44900000000000001</v>
      </c>
      <c r="G22" s="51">
        <v>0.42</v>
      </c>
      <c r="H22" s="39">
        <v>0.55300000000000005</v>
      </c>
      <c r="I22" s="51">
        <v>0.33800000000000002</v>
      </c>
      <c r="J22" s="39">
        <v>0.52749999999999997</v>
      </c>
      <c r="K22" s="51">
        <v>0.2006</v>
      </c>
      <c r="L22" s="37">
        <v>0.13</v>
      </c>
      <c r="M22" s="52">
        <v>0.1</v>
      </c>
      <c r="N22" s="52">
        <v>0.45900000000000002</v>
      </c>
    </row>
    <row r="23" spans="1:17" ht="15.75" x14ac:dyDescent="0.25">
      <c r="A23" s="68">
        <v>10</v>
      </c>
      <c r="B23" s="63" t="s">
        <v>106</v>
      </c>
      <c r="C23" s="52" t="s">
        <v>117</v>
      </c>
      <c r="D23" s="37" t="s">
        <v>122</v>
      </c>
      <c r="E23" s="52" t="s">
        <v>127</v>
      </c>
      <c r="F23" s="37" t="s">
        <v>133</v>
      </c>
      <c r="G23" s="52" t="s">
        <v>143</v>
      </c>
      <c r="H23" s="37" t="s">
        <v>150</v>
      </c>
      <c r="I23" s="52" t="s">
        <v>245</v>
      </c>
      <c r="J23" s="37" t="s">
        <v>246</v>
      </c>
      <c r="K23" s="52" t="s">
        <v>247</v>
      </c>
      <c r="L23" s="45"/>
      <c r="M23" s="58"/>
      <c r="N23" s="58"/>
    </row>
    <row r="24" spans="1:17" ht="15.75" x14ac:dyDescent="0.25">
      <c r="A24" s="69"/>
      <c r="B24" s="62" t="s">
        <v>112</v>
      </c>
      <c r="C24" s="51">
        <v>0.19500000000000001</v>
      </c>
      <c r="D24" s="39">
        <v>0.19600000000000001</v>
      </c>
      <c r="E24" s="51">
        <v>0.17799999999999999</v>
      </c>
      <c r="F24" s="39">
        <v>5.3999999999999999E-2</v>
      </c>
      <c r="G24" s="51">
        <v>0.42</v>
      </c>
      <c r="H24" s="39">
        <v>0.13200000000000001</v>
      </c>
      <c r="I24" s="51">
        <v>0.23</v>
      </c>
      <c r="J24" s="39">
        <v>0.23</v>
      </c>
      <c r="K24" s="51">
        <v>0.23</v>
      </c>
      <c r="L24" s="39"/>
      <c r="M24" s="51"/>
      <c r="N24" s="51"/>
    </row>
    <row r="25" spans="1:17" ht="15.75" x14ac:dyDescent="0.25">
      <c r="A25" s="67">
        <v>11</v>
      </c>
      <c r="B25" s="63" t="s">
        <v>134</v>
      </c>
      <c r="C25" s="52" t="s">
        <v>153</v>
      </c>
      <c r="D25" s="37" t="s">
        <v>154</v>
      </c>
      <c r="E25" s="52" t="s">
        <v>155</v>
      </c>
      <c r="F25" s="37" t="s">
        <v>136</v>
      </c>
      <c r="G25" s="52" t="s">
        <v>144</v>
      </c>
      <c r="H25" s="37" t="s">
        <v>151</v>
      </c>
      <c r="I25" s="52" t="s">
        <v>255</v>
      </c>
      <c r="J25" s="37" t="s">
        <v>257</v>
      </c>
      <c r="K25" s="52" t="s">
        <v>258</v>
      </c>
      <c r="L25" s="37"/>
      <c r="M25" s="52"/>
      <c r="N25" s="52"/>
    </row>
    <row r="26" spans="1:17" ht="15.75" x14ac:dyDescent="0.25">
      <c r="A26" s="67"/>
      <c r="B26" s="62" t="s">
        <v>112</v>
      </c>
      <c r="C26" s="51">
        <v>14.028</v>
      </c>
      <c r="D26" s="39">
        <v>13.256</v>
      </c>
      <c r="E26" s="51">
        <v>59.338999999999999</v>
      </c>
      <c r="F26" s="39">
        <v>32.453000000000003</v>
      </c>
      <c r="G26" s="51">
        <v>20.417999999999999</v>
      </c>
      <c r="H26" s="39">
        <v>8.9169999999999998</v>
      </c>
      <c r="I26" s="51">
        <v>3.46</v>
      </c>
      <c r="J26" s="39">
        <v>5.8</v>
      </c>
      <c r="K26" s="51">
        <v>5.19</v>
      </c>
      <c r="L26" s="39"/>
      <c r="M26" s="51"/>
      <c r="N26" s="52"/>
    </row>
    <row r="27" spans="1:17" ht="15.75" x14ac:dyDescent="0.25">
      <c r="A27" s="68">
        <v>12</v>
      </c>
      <c r="B27" s="63" t="s">
        <v>135</v>
      </c>
      <c r="C27" s="55"/>
      <c r="D27" s="37"/>
      <c r="E27" s="52"/>
      <c r="F27" s="37" t="s">
        <v>137</v>
      </c>
      <c r="G27" s="52" t="s">
        <v>145</v>
      </c>
      <c r="H27" s="38" t="s">
        <v>152</v>
      </c>
      <c r="I27" s="52" t="s">
        <v>256</v>
      </c>
      <c r="J27" s="37"/>
      <c r="K27" s="52"/>
      <c r="L27" s="37"/>
      <c r="M27" s="52"/>
      <c r="N27" s="58"/>
    </row>
    <row r="28" spans="1:17" ht="15.75" x14ac:dyDescent="0.25">
      <c r="A28" s="69"/>
      <c r="B28" s="62" t="s">
        <v>112</v>
      </c>
      <c r="C28" s="56"/>
      <c r="D28" s="39"/>
      <c r="E28" s="51"/>
      <c r="F28" s="39">
        <v>3.65</v>
      </c>
      <c r="G28" s="51">
        <v>4.2</v>
      </c>
      <c r="H28" s="39">
        <v>2.2999999999999998</v>
      </c>
      <c r="I28" s="51">
        <v>4.55</v>
      </c>
      <c r="J28" s="39"/>
      <c r="K28" s="51"/>
      <c r="L28" s="64"/>
      <c r="M28" s="51"/>
      <c r="N28" s="51"/>
    </row>
  </sheetData>
  <mergeCells count="3">
    <mergeCell ref="B3:B4"/>
    <mergeCell ref="A3:A4"/>
    <mergeCell ref="C3:N3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Nutrient</vt:lpstr>
      <vt:lpstr>WQC</vt:lpstr>
      <vt:lpstr>Sheet1</vt:lpstr>
      <vt:lpstr>TSI</vt:lpstr>
      <vt:lpstr>Kisaran</vt:lpstr>
      <vt:lpstr>Kisaran!Print_Area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S</dc:creator>
  <cp:lastModifiedBy>Tri S</cp:lastModifiedBy>
  <cp:lastPrinted>2018-02-21T08:13:35Z</cp:lastPrinted>
  <dcterms:created xsi:type="dcterms:W3CDTF">2017-08-06T05:29:27Z</dcterms:created>
  <dcterms:modified xsi:type="dcterms:W3CDTF">2019-02-11T01:38:12Z</dcterms:modified>
</cp:coreProperties>
</file>